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C:\Users\catkinson\Dropbox (Salmon Watersheds)\X Drive\1_PROJECTS\1_Active\Steelhead\Data &amp; Analysis\Population\VIMI Steelhead Pop Data\"/>
    </mc:Choice>
  </mc:AlternateContent>
  <xr:revisionPtr revIDLastSave="0" documentId="8_{CFF9471B-0C93-4309-A005-E64A805C379A}" xr6:coauthVersionLast="36" xr6:coauthVersionMax="36" xr10:uidLastSave="{00000000-0000-0000-0000-000000000000}"/>
  <bookViews>
    <workbookView xWindow="0" yWindow="0" windowWidth="14400" windowHeight="5513" xr2:uid="{00000000-000D-0000-FFFF-FFFF00000000}"/>
  </bookViews>
  <sheets>
    <sheet name="all" sheetId="27" r:id="rId1"/>
    <sheet name="2015" sheetId="26" r:id="rId2"/>
    <sheet name="2014" sheetId="25" r:id="rId3"/>
    <sheet name="2013" sheetId="24" r:id="rId4"/>
    <sheet name="2012" sheetId="23" r:id="rId5"/>
    <sheet name="2011" sheetId="22" r:id="rId6"/>
    <sheet name="2010" sheetId="21" r:id="rId7"/>
    <sheet name="2009" sheetId="20" r:id="rId8"/>
    <sheet name="2008" sheetId="19" r:id="rId9"/>
    <sheet name="2007" sheetId="1" r:id="rId10"/>
    <sheet name="2006" sheetId="18" r:id="rId11"/>
    <sheet name="2005" sheetId="17" r:id="rId12"/>
    <sheet name="2004" sheetId="6" r:id="rId13"/>
    <sheet name="2003" sheetId="5" r:id="rId14"/>
    <sheet name="2002" sheetId="4" r:id="rId15"/>
  </sheets>
  <definedNames>
    <definedName name="_xlnm._FilterDatabase" localSheetId="0" hidden="1">all!$A$5:$O$296</definedName>
    <definedName name="_xlnm.Print_Titles" localSheetId="11">'2005'!$4:$4</definedName>
    <definedName name="_xlnm.Print_Titles" localSheetId="10">'2006'!$4:$4</definedName>
    <definedName name="_xlnm.Print_Titles" localSheetId="9">'2007'!$4:$4</definedName>
  </definedNames>
  <calcPr calcId="191029"/>
</workbook>
</file>

<file path=xl/calcChain.xml><?xml version="1.0" encoding="utf-8"?>
<calcChain xmlns="http://schemas.openxmlformats.org/spreadsheetml/2006/main">
  <c r="H296" i="27" l="1"/>
  <c r="J296" i="27" s="1"/>
  <c r="H295" i="27"/>
  <c r="M295" i="27" s="1"/>
  <c r="L294" i="27"/>
  <c r="K294" i="27"/>
  <c r="K293" i="27"/>
  <c r="H292" i="27"/>
  <c r="K292" i="27" s="1"/>
  <c r="H291" i="27"/>
  <c r="L291" i="27" s="1"/>
  <c r="H290" i="27"/>
  <c r="I290" i="27" s="1"/>
  <c r="H289" i="27"/>
  <c r="I289" i="27" s="1"/>
  <c r="I288" i="27"/>
  <c r="H287" i="27"/>
  <c r="I287" i="27" s="1"/>
  <c r="H286" i="27"/>
  <c r="N286" i="27" s="1"/>
  <c r="H285" i="27"/>
  <c r="H284" i="27"/>
  <c r="M284" i="27" s="1"/>
  <c r="H283" i="27"/>
  <c r="M283" i="27" s="1"/>
  <c r="H282" i="27"/>
  <c r="M282" i="27" s="1"/>
  <c r="H281" i="27"/>
  <c r="M281" i="27" s="1"/>
  <c r="H280" i="27"/>
  <c r="M280" i="27" s="1"/>
  <c r="H279" i="27"/>
  <c r="I279" i="27" s="1"/>
  <c r="M279" i="27" s="1"/>
  <c r="H278" i="27"/>
  <c r="I278" i="27" s="1"/>
  <c r="H277" i="27"/>
  <c r="J277" i="27" s="1"/>
  <c r="H276" i="27"/>
  <c r="I276" i="27" s="1"/>
  <c r="M276" i="27" s="1"/>
  <c r="H275" i="27"/>
  <c r="J275" i="27" s="1"/>
  <c r="H274" i="27"/>
  <c r="L274" i="27" s="1"/>
  <c r="H273" i="27"/>
  <c r="J273" i="27" s="1"/>
  <c r="H272" i="27"/>
  <c r="L272" i="27" s="1"/>
  <c r="K271" i="27"/>
  <c r="H270" i="27"/>
  <c r="J270" i="27" s="1"/>
  <c r="H269" i="27"/>
  <c r="I269" i="27" s="1"/>
  <c r="H268" i="27"/>
  <c r="M268" i="27" s="1"/>
  <c r="H267" i="27"/>
  <c r="M267" i="27" s="1"/>
  <c r="H266" i="27"/>
  <c r="M266" i="27" s="1"/>
  <c r="H265" i="27"/>
  <c r="I265" i="27" s="1"/>
  <c r="H264" i="27"/>
  <c r="J264" i="27" s="1"/>
  <c r="I263" i="27"/>
  <c r="H262" i="27"/>
  <c r="J262" i="27" s="1"/>
  <c r="H261" i="27"/>
  <c r="I261" i="27" s="1"/>
  <c r="H260" i="27"/>
  <c r="J260" i="27" s="1"/>
  <c r="M259" i="27"/>
  <c r="H259" i="27"/>
  <c r="H258" i="27"/>
  <c r="M258" i="27" s="1"/>
  <c r="M257" i="27"/>
  <c r="I257" i="27"/>
  <c r="H256" i="27"/>
  <c r="H255" i="27"/>
  <c r="H254" i="27"/>
  <c r="H253" i="27"/>
  <c r="H252" i="27"/>
  <c r="H251" i="27"/>
  <c r="I251" i="27" s="1"/>
  <c r="H250" i="27"/>
  <c r="H249" i="27"/>
  <c r="J249" i="27" s="1"/>
  <c r="G248" i="27"/>
  <c r="F248" i="27"/>
  <c r="H247" i="27"/>
  <c r="M247" i="27" s="1"/>
  <c r="H246" i="27"/>
  <c r="I246" i="27" s="1"/>
  <c r="G245" i="27"/>
  <c r="F245" i="27"/>
  <c r="H244" i="27"/>
  <c r="I243" i="27"/>
  <c r="M243" i="27" s="1"/>
  <c r="H242" i="27"/>
  <c r="I242" i="27" s="1"/>
  <c r="M242" i="27" s="1"/>
  <c r="H241" i="27"/>
  <c r="M241" i="27" s="1"/>
  <c r="H240" i="27"/>
  <c r="H238" i="27"/>
  <c r="J238" i="27" s="1"/>
  <c r="H237" i="27"/>
  <c r="L237" i="27" s="1"/>
  <c r="H235" i="27"/>
  <c r="I235" i="27" s="1"/>
  <c r="H234" i="27"/>
  <c r="H233" i="27"/>
  <c r="H231" i="27"/>
  <c r="M231" i="27" s="1"/>
  <c r="H230" i="27"/>
  <c r="H226" i="27"/>
  <c r="H225" i="27"/>
  <c r="H224" i="27"/>
  <c r="H223" i="27"/>
  <c r="H222" i="27"/>
  <c r="H219" i="27"/>
  <c r="H218" i="27"/>
  <c r="H217" i="27"/>
  <c r="H215" i="27"/>
  <c r="H214" i="27"/>
  <c r="H213" i="27"/>
  <c r="H212" i="27"/>
  <c r="H211" i="27"/>
  <c r="H210" i="27"/>
  <c r="H208" i="27"/>
  <c r="H207" i="27"/>
  <c r="H206" i="27"/>
  <c r="H205" i="27"/>
  <c r="H204" i="27"/>
  <c r="H203" i="27"/>
  <c r="H202" i="27"/>
  <c r="H201" i="27"/>
  <c r="H200" i="27"/>
  <c r="H199" i="27"/>
  <c r="H198" i="27"/>
  <c r="H197" i="27"/>
  <c r="H196" i="27"/>
  <c r="H195" i="27"/>
  <c r="H194" i="27"/>
  <c r="H193" i="27"/>
  <c r="H192" i="27"/>
  <c r="H191" i="27"/>
  <c r="H190" i="27"/>
  <c r="H189" i="27"/>
  <c r="H188" i="27"/>
  <c r="H187" i="27"/>
  <c r="H186" i="27"/>
  <c r="H185" i="27"/>
  <c r="H184" i="27"/>
  <c r="H183" i="27"/>
  <c r="H181" i="27"/>
  <c r="H178" i="27"/>
  <c r="H177" i="27"/>
  <c r="H176" i="27"/>
  <c r="H175" i="27"/>
  <c r="H174" i="27"/>
  <c r="H173" i="27"/>
  <c r="H172" i="27"/>
  <c r="H171" i="27"/>
  <c r="H170" i="27"/>
  <c r="H169" i="27"/>
  <c r="H168" i="27"/>
  <c r="H167" i="27"/>
  <c r="H166" i="27"/>
  <c r="H165" i="27"/>
  <c r="H164" i="27"/>
  <c r="H163" i="27"/>
  <c r="H162" i="27"/>
  <c r="H161" i="27"/>
  <c r="H160" i="27"/>
  <c r="H159" i="27"/>
  <c r="H158" i="27"/>
  <c r="H157" i="27"/>
  <c r="H156" i="27"/>
  <c r="H155" i="27"/>
  <c r="H154" i="27"/>
  <c r="H153" i="27"/>
  <c r="H152" i="27"/>
  <c r="H151" i="27"/>
  <c r="H150" i="27"/>
  <c r="H149" i="27"/>
  <c r="H148" i="27"/>
  <c r="H146" i="27"/>
  <c r="H145" i="27"/>
  <c r="H144" i="27"/>
  <c r="H143" i="27"/>
  <c r="H142" i="27"/>
  <c r="H141" i="27"/>
  <c r="H140" i="27"/>
  <c r="H139" i="27"/>
  <c r="H138" i="27"/>
  <c r="H137" i="27"/>
  <c r="H136" i="27"/>
  <c r="H135" i="27"/>
  <c r="H134" i="27"/>
  <c r="H133" i="27"/>
  <c r="H132" i="27"/>
  <c r="H131" i="27"/>
  <c r="H130" i="27"/>
  <c r="H129" i="27"/>
  <c r="H125" i="27"/>
  <c r="H123" i="27"/>
  <c r="H121" i="27"/>
  <c r="H120" i="27"/>
  <c r="H119" i="27"/>
  <c r="H118" i="27"/>
  <c r="H117" i="27"/>
  <c r="H116" i="27"/>
  <c r="H115" i="27"/>
  <c r="H114" i="27"/>
  <c r="H113" i="27"/>
  <c r="H112" i="27"/>
  <c r="H111" i="27"/>
  <c r="H110" i="27"/>
  <c r="H109" i="27"/>
  <c r="H108" i="27"/>
  <c r="H107" i="27"/>
  <c r="H106" i="27"/>
  <c r="H105" i="27"/>
  <c r="H104" i="27"/>
  <c r="H103" i="27"/>
  <c r="H102" i="27"/>
  <c r="H101" i="27"/>
  <c r="H100" i="27"/>
  <c r="H99" i="27"/>
  <c r="H98" i="27"/>
  <c r="H97" i="27"/>
  <c r="H96" i="27"/>
  <c r="H95" i="27"/>
  <c r="H94" i="27"/>
  <c r="H93" i="27"/>
  <c r="H76" i="27"/>
  <c r="H75" i="27"/>
  <c r="H74" i="27"/>
  <c r="H73" i="27"/>
  <c r="H72" i="27"/>
  <c r="H71" i="27"/>
  <c r="H70" i="27"/>
  <c r="H69" i="27"/>
  <c r="H68" i="27"/>
  <c r="H67" i="27"/>
  <c r="H66" i="27"/>
  <c r="H65" i="27"/>
  <c r="H64" i="27"/>
  <c r="H63" i="27"/>
  <c r="H62" i="27"/>
  <c r="H61" i="27"/>
  <c r="H60" i="27"/>
  <c r="H59" i="27"/>
  <c r="H58" i="27"/>
  <c r="H57" i="27"/>
  <c r="H56" i="27"/>
  <c r="H55" i="27"/>
  <c r="H54" i="27"/>
  <c r="H53" i="27"/>
  <c r="H52" i="27"/>
  <c r="H51" i="27"/>
  <c r="H50" i="27"/>
  <c r="H49" i="27"/>
  <c r="H48" i="27"/>
  <c r="H47" i="27"/>
  <c r="H46" i="27"/>
  <c r="H45" i="27"/>
  <c r="H44" i="27"/>
  <c r="H43" i="27"/>
  <c r="H42" i="27"/>
  <c r="H41" i="27"/>
  <c r="H31" i="27"/>
  <c r="H32" i="27"/>
  <c r="H33" i="27"/>
  <c r="H34" i="27"/>
  <c r="H35" i="27"/>
  <c r="H36" i="27"/>
  <c r="H37" i="27"/>
  <c r="H38" i="27"/>
  <c r="H39" i="27"/>
  <c r="H40" i="27"/>
  <c r="H30" i="27"/>
  <c r="H29" i="27"/>
  <c r="H28" i="27"/>
  <c r="H27" i="27"/>
  <c r="H26" i="27"/>
  <c r="H25" i="27"/>
  <c r="H24" i="27"/>
  <c r="H23" i="27"/>
  <c r="H22" i="27"/>
  <c r="H21" i="27"/>
  <c r="H20" i="27"/>
  <c r="H19" i="27"/>
  <c r="H18" i="27"/>
  <c r="H17" i="27"/>
  <c r="H16" i="27"/>
  <c r="H15" i="27"/>
  <c r="H14" i="27"/>
  <c r="H13" i="27"/>
  <c r="H12" i="27"/>
  <c r="H11" i="27"/>
  <c r="H10" i="27"/>
  <c r="H9" i="27"/>
  <c r="H8" i="27"/>
  <c r="H7" i="27"/>
  <c r="H6" i="27"/>
  <c r="J261" i="27" l="1"/>
  <c r="J289" i="27"/>
  <c r="M260" i="27"/>
  <c r="I262" i="27"/>
  <c r="I268" i="27"/>
  <c r="I264" i="27"/>
  <c r="H248" i="27"/>
  <c r="N248" i="27" s="1"/>
  <c r="I266" i="27"/>
  <c r="I270" i="27"/>
  <c r="J278" i="27"/>
  <c r="I286" i="27"/>
  <c r="M270" i="27"/>
  <c r="I275" i="27"/>
  <c r="I277" i="27"/>
  <c r="I284" i="27"/>
  <c r="J286" i="27"/>
  <c r="I296" i="27"/>
  <c r="M265" i="27"/>
  <c r="M269" i="27"/>
  <c r="I273" i="27"/>
  <c r="M277" i="27"/>
  <c r="I282" i="27"/>
  <c r="M286" i="27"/>
  <c r="M296" i="27"/>
  <c r="N281" i="27"/>
  <c r="I258" i="27"/>
  <c r="N260" i="27"/>
  <c r="M261" i="27"/>
  <c r="I267" i="27"/>
  <c r="N270" i="27"/>
  <c r="K274" i="27"/>
  <c r="N277" i="27"/>
  <c r="M278" i="27"/>
  <c r="I281" i="27"/>
  <c r="J281" i="27" s="1"/>
  <c r="I283" i="27"/>
  <c r="K291" i="27"/>
  <c r="I295" i="27"/>
  <c r="N296" i="27"/>
  <c r="N295" i="27"/>
  <c r="I260" i="27"/>
  <c r="N261" i="27"/>
  <c r="N278" i="27"/>
  <c r="J295" i="27"/>
  <c r="I249" i="27"/>
  <c r="M235" i="27"/>
  <c r="M246" i="27"/>
  <c r="H245" i="27"/>
  <c r="M245" i="27" s="1"/>
  <c r="I248" i="27"/>
  <c r="I238" i="27"/>
  <c r="I241" i="27"/>
  <c r="I231" i="27"/>
  <c r="K237" i="27"/>
  <c r="I247" i="27"/>
  <c r="F12" i="26"/>
  <c r="F8" i="26"/>
  <c r="F7" i="26"/>
  <c r="F6" i="26"/>
  <c r="F13" i="25"/>
  <c r="F12" i="25"/>
  <c r="F11" i="25"/>
  <c r="F10" i="25"/>
  <c r="F9" i="25"/>
  <c r="F8" i="25"/>
  <c r="F7" i="25"/>
  <c r="F6" i="25"/>
  <c r="F5" i="25"/>
  <c r="F8" i="24"/>
  <c r="F9" i="24"/>
  <c r="F6" i="24"/>
  <c r="F16" i="24"/>
  <c r="F15" i="24"/>
  <c r="F14" i="24"/>
  <c r="F13" i="24"/>
  <c r="F12" i="24"/>
  <c r="F11" i="24"/>
  <c r="F10" i="24"/>
  <c r="F7" i="24"/>
  <c r="F5" i="24"/>
  <c r="F7" i="23"/>
  <c r="F14" i="23"/>
  <c r="F13" i="23"/>
  <c r="F12" i="23"/>
  <c r="F11" i="23"/>
  <c r="F10" i="23"/>
  <c r="F9" i="23"/>
  <c r="F8" i="23"/>
  <c r="F6" i="23"/>
  <c r="F5" i="23"/>
  <c r="F9" i="22"/>
  <c r="F16" i="22"/>
  <c r="F15" i="22"/>
  <c r="F14" i="22"/>
  <c r="F13" i="22"/>
  <c r="F12" i="22"/>
  <c r="F11" i="22"/>
  <c r="F10" i="22"/>
  <c r="F8" i="22"/>
  <c r="F7" i="22"/>
  <c r="F6" i="22"/>
  <c r="F5" i="22"/>
  <c r="F13" i="21"/>
  <c r="F11" i="21"/>
  <c r="F10" i="21"/>
  <c r="F6" i="21"/>
  <c r="F15" i="21"/>
  <c r="F14" i="21"/>
  <c r="F12" i="21"/>
  <c r="F9" i="21"/>
  <c r="F8" i="21"/>
  <c r="F7" i="21"/>
  <c r="F5" i="21"/>
  <c r="F9" i="20"/>
  <c r="F5" i="20"/>
  <c r="F6" i="20"/>
  <c r="F7" i="20"/>
  <c r="F8" i="20"/>
  <c r="F10" i="20"/>
  <c r="F11" i="20"/>
  <c r="F12" i="20"/>
  <c r="F13" i="20"/>
  <c r="F14" i="20"/>
  <c r="F15" i="20"/>
  <c r="F16" i="20"/>
  <c r="F17" i="20"/>
  <c r="F16" i="19"/>
  <c r="F5" i="19"/>
  <c r="F20" i="19"/>
  <c r="F8" i="19"/>
  <c r="F13" i="19"/>
  <c r="F18" i="19"/>
  <c r="F19" i="19"/>
  <c r="F14" i="19"/>
  <c r="F15" i="19"/>
  <c r="F17" i="19"/>
  <c r="F21" i="19"/>
  <c r="F6" i="19"/>
  <c r="F7" i="19"/>
  <c r="F9" i="19"/>
  <c r="F10" i="19"/>
  <c r="F12" i="19"/>
  <c r="F10" i="1"/>
  <c r="F16" i="1"/>
  <c r="F18" i="1"/>
  <c r="F17" i="1"/>
  <c r="F12" i="1"/>
  <c r="F9" i="1"/>
  <c r="F7" i="1"/>
  <c r="F6" i="1"/>
  <c r="F13" i="1"/>
  <c r="F11" i="1"/>
  <c r="F8" i="1"/>
  <c r="F15" i="1"/>
  <c r="F1" i="18"/>
  <c r="F5" i="18"/>
  <c r="F6" i="18"/>
  <c r="F7" i="18"/>
  <c r="F8" i="18"/>
  <c r="F9" i="18"/>
  <c r="F10" i="18"/>
  <c r="F11" i="18"/>
  <c r="F12" i="18"/>
  <c r="F13" i="18"/>
  <c r="F14" i="18"/>
  <c r="F15" i="18"/>
  <c r="F16" i="18"/>
  <c r="F17" i="18"/>
  <c r="F18" i="18"/>
  <c r="F20" i="18"/>
  <c r="F22" i="18"/>
  <c r="E26" i="18"/>
  <c r="F33" i="18"/>
  <c r="F34" i="18"/>
  <c r="F35" i="18"/>
  <c r="F36" i="18"/>
  <c r="F37" i="18"/>
  <c r="F5" i="1"/>
  <c r="F14" i="1"/>
  <c r="F19" i="1"/>
  <c r="F1" i="17"/>
  <c r="F5" i="17"/>
  <c r="F6" i="17"/>
  <c r="F7" i="17"/>
  <c r="F8" i="17"/>
  <c r="F9" i="17"/>
  <c r="F10" i="17"/>
  <c r="F11" i="17"/>
  <c r="F12" i="17"/>
  <c r="F13" i="17"/>
  <c r="F14" i="17"/>
  <c r="F15" i="17"/>
  <c r="F16" i="17"/>
  <c r="F17" i="17"/>
  <c r="F19" i="17"/>
  <c r="F20" i="17"/>
  <c r="F21" i="17"/>
  <c r="F22" i="17"/>
  <c r="F23" i="17"/>
  <c r="F24" i="17"/>
  <c r="F25" i="17"/>
  <c r="F26" i="17"/>
  <c r="F27" i="17"/>
  <c r="D28" i="17"/>
  <c r="E28" i="17"/>
  <c r="F28" i="17" s="1"/>
  <c r="F41" i="17"/>
  <c r="F42" i="17"/>
  <c r="F43" i="17"/>
  <c r="F44" i="17"/>
  <c r="F45" i="17"/>
  <c r="D46" i="17"/>
  <c r="F1" i="6"/>
  <c r="F5" i="6"/>
  <c r="F6" i="6"/>
  <c r="F7" i="6"/>
  <c r="F8" i="6"/>
  <c r="F9" i="6"/>
  <c r="F10" i="6"/>
  <c r="F11" i="6"/>
  <c r="F12" i="6"/>
  <c r="F13" i="6"/>
  <c r="F14" i="6"/>
  <c r="F15" i="6"/>
  <c r="F16" i="6"/>
  <c r="F17" i="6"/>
  <c r="F18" i="6"/>
  <c r="F19" i="6"/>
  <c r="F20" i="6"/>
  <c r="F21" i="6"/>
  <c r="F24" i="6"/>
  <c r="F26" i="6"/>
  <c r="F27" i="6"/>
  <c r="F28" i="6"/>
  <c r="F29" i="6"/>
  <c r="F31" i="6"/>
  <c r="F32" i="6"/>
  <c r="F33" i="6"/>
  <c r="F34" i="6"/>
  <c r="F35" i="6"/>
  <c r="F36" i="6"/>
  <c r="F37" i="6"/>
  <c r="F38" i="6"/>
  <c r="F39" i="6"/>
  <c r="F40" i="6"/>
  <c r="F41" i="6"/>
  <c r="F42" i="6"/>
  <c r="F43" i="6"/>
  <c r="F44" i="6"/>
  <c r="F45" i="6"/>
  <c r="F46" i="6"/>
  <c r="F47" i="6"/>
  <c r="F48" i="6"/>
  <c r="F49" i="6"/>
  <c r="F50" i="6"/>
  <c r="F51" i="6"/>
  <c r="F52" i="6"/>
  <c r="F54" i="6"/>
  <c r="F55" i="6"/>
  <c r="F56" i="6"/>
  <c r="F57" i="6"/>
  <c r="F58" i="6"/>
  <c r="F59" i="6"/>
  <c r="F61" i="6"/>
  <c r="F62" i="6"/>
  <c r="F63" i="6"/>
  <c r="F66" i="6"/>
  <c r="F67" i="6"/>
  <c r="F68" i="6"/>
  <c r="F69" i="6"/>
  <c r="D70" i="6"/>
  <c r="E70" i="6"/>
  <c r="F70" i="6"/>
  <c r="D71" i="6"/>
  <c r="F1" i="5"/>
  <c r="F5" i="5"/>
  <c r="F11" i="5"/>
  <c r="F13" i="5"/>
  <c r="G13" i="5" s="1"/>
  <c r="F15" i="5"/>
  <c r="F16" i="5"/>
  <c r="F17" i="5"/>
  <c r="G17" i="5" s="1"/>
  <c r="F20" i="5"/>
  <c r="I20" i="5" s="1"/>
  <c r="F22" i="5"/>
  <c r="H22" i="5" s="1"/>
  <c r="G22" i="5"/>
  <c r="F26" i="5"/>
  <c r="F27" i="5"/>
  <c r="K27" i="5" s="1"/>
  <c r="G27" i="5"/>
  <c r="F29" i="5"/>
  <c r="G29" i="5" s="1"/>
  <c r="K29" i="5" s="1"/>
  <c r="G30" i="5"/>
  <c r="K30" i="5" s="1"/>
  <c r="F31" i="5"/>
  <c r="D32" i="5"/>
  <c r="D44" i="5" s="1"/>
  <c r="E32" i="5"/>
  <c r="F33" i="5"/>
  <c r="G33" i="5" s="1"/>
  <c r="F35" i="5"/>
  <c r="K35" i="5" s="1"/>
  <c r="D36" i="5"/>
  <c r="E36" i="5"/>
  <c r="E43" i="5" s="1"/>
  <c r="F36" i="5"/>
  <c r="G36" i="5" s="1"/>
  <c r="F38" i="5"/>
  <c r="G38" i="5" s="1"/>
  <c r="F40" i="5"/>
  <c r="F41" i="5"/>
  <c r="G41" i="5" s="1"/>
  <c r="F48" i="5"/>
  <c r="F49" i="5"/>
  <c r="F50" i="5"/>
  <c r="F51" i="5"/>
  <c r="F52" i="5"/>
  <c r="F1" i="4"/>
  <c r="G5" i="4"/>
  <c r="K5" i="4"/>
  <c r="F6" i="4"/>
  <c r="G6" i="4" s="1"/>
  <c r="F7" i="4"/>
  <c r="K7" i="4"/>
  <c r="F8" i="4"/>
  <c r="H8" i="4" s="1"/>
  <c r="G8" i="4"/>
  <c r="F10" i="4"/>
  <c r="K10" i="4"/>
  <c r="H10" i="4"/>
  <c r="L10" i="4"/>
  <c r="F12" i="4"/>
  <c r="H12" i="4" s="1"/>
  <c r="G12" i="4"/>
  <c r="G14" i="4"/>
  <c r="F15" i="4"/>
  <c r="H15" i="4" s="1"/>
  <c r="F17" i="4"/>
  <c r="G17" i="4" s="1"/>
  <c r="K17" i="4"/>
  <c r="F18" i="4"/>
  <c r="K18" i="4" s="1"/>
  <c r="G18" i="4"/>
  <c r="F19" i="4"/>
  <c r="G19" i="4" s="1"/>
  <c r="F20" i="4"/>
  <c r="G20" i="4" s="1"/>
  <c r="F21" i="4"/>
  <c r="G21" i="4" s="1"/>
  <c r="K21" i="4"/>
  <c r="F22" i="4"/>
  <c r="H22" i="4" s="1"/>
  <c r="L22" i="4"/>
  <c r="I24" i="4"/>
  <c r="F25" i="4"/>
  <c r="J25" i="4" s="1"/>
  <c r="E69" i="4" s="1"/>
  <c r="F27" i="4"/>
  <c r="H27" i="4" s="1"/>
  <c r="F29" i="4"/>
  <c r="J29" i="4" s="1"/>
  <c r="I29" i="4"/>
  <c r="F31" i="4"/>
  <c r="H31" i="4" s="1"/>
  <c r="G31" i="4"/>
  <c r="F33" i="4"/>
  <c r="G33" i="4"/>
  <c r="K33" i="4" s="1"/>
  <c r="F34" i="4"/>
  <c r="H34" i="4" s="1"/>
  <c r="K34" i="4"/>
  <c r="L34" i="4"/>
  <c r="F36" i="4"/>
  <c r="K36" i="4" s="1"/>
  <c r="F38" i="4"/>
  <c r="G38" i="4" s="1"/>
  <c r="K38" i="4" s="1"/>
  <c r="F39" i="4"/>
  <c r="K39" i="4" s="1"/>
  <c r="F40" i="4"/>
  <c r="L40" i="4" s="1"/>
  <c r="F41" i="4"/>
  <c r="G41" i="4" s="1"/>
  <c r="F43" i="4"/>
  <c r="G43" i="4" s="1"/>
  <c r="F44" i="4"/>
  <c r="K44" i="4" s="1"/>
  <c r="F45" i="4"/>
  <c r="F46" i="4"/>
  <c r="G46" i="4" s="1"/>
  <c r="F48" i="4"/>
  <c r="G48" i="4" s="1"/>
  <c r="G49" i="4"/>
  <c r="F51" i="4"/>
  <c r="H51" i="4" s="1"/>
  <c r="F52" i="4"/>
  <c r="G52" i="4" s="1"/>
  <c r="F54" i="4"/>
  <c r="I54" i="4" s="1"/>
  <c r="J54" i="4"/>
  <c r="F55" i="4"/>
  <c r="I55" i="4" s="1"/>
  <c r="I57" i="4"/>
  <c r="I58" i="4"/>
  <c r="J58" i="4"/>
  <c r="F60" i="4"/>
  <c r="G60" i="4" s="1"/>
  <c r="L60" i="4"/>
  <c r="F62" i="4"/>
  <c r="H62" i="4" s="1"/>
  <c r="G62" i="4"/>
  <c r="L62" i="4"/>
  <c r="D64" i="4"/>
  <c r="E64" i="4"/>
  <c r="D65" i="4"/>
  <c r="E65" i="4"/>
  <c r="D66" i="4"/>
  <c r="L36" i="5"/>
  <c r="G10" i="4"/>
  <c r="K43" i="4"/>
  <c r="K6" i="4"/>
  <c r="H38" i="5"/>
  <c r="H60" i="4" l="1"/>
  <c r="G34" i="4"/>
  <c r="G35" i="5"/>
  <c r="K17" i="5"/>
  <c r="K20" i="4"/>
  <c r="K41" i="4"/>
  <c r="L36" i="4"/>
  <c r="G15" i="4"/>
  <c r="F26" i="18"/>
  <c r="F32" i="5"/>
  <c r="G36" i="4"/>
  <c r="H36" i="4"/>
  <c r="L8" i="4"/>
  <c r="K40" i="4"/>
  <c r="K62" i="4"/>
  <c r="G40" i="4"/>
  <c r="H40" i="4" s="1"/>
  <c r="K8" i="4"/>
  <c r="J248" i="27"/>
  <c r="M248" i="27"/>
  <c r="I245" i="27"/>
  <c r="B69" i="4"/>
  <c r="D69" i="4" s="1"/>
  <c r="K32" i="5"/>
  <c r="G32" i="5"/>
  <c r="H43" i="5"/>
  <c r="K19" i="4"/>
  <c r="K36" i="5"/>
  <c r="K60" i="4"/>
  <c r="H36" i="5"/>
  <c r="G51" i="4"/>
  <c r="H46" i="4"/>
  <c r="E68" i="4" s="1"/>
  <c r="G44" i="4"/>
  <c r="G27" i="4"/>
  <c r="G22" i="4"/>
  <c r="D43" i="5"/>
  <c r="D54" i="5" s="1"/>
  <c r="K33" i="5"/>
  <c r="J20" i="5"/>
  <c r="K13" i="5"/>
  <c r="L46" i="4"/>
  <c r="E70" i="4" s="1"/>
  <c r="K46" i="4"/>
  <c r="K22" i="4"/>
  <c r="B68" i="4" l="1"/>
  <c r="D68" i="4" s="1"/>
  <c r="B70" i="4"/>
  <c r="D70" i="4" s="1"/>
  <c r="F4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JAMES CRAIG</author>
  </authors>
  <commentList>
    <comment ref="F148" authorId="0" shapeId="0" xr:uid="{00000000-0006-0000-0000-000001000000}">
      <text>
        <r>
          <rPr>
            <b/>
            <sz val="10"/>
            <color indexed="81"/>
            <rFont val="Tahoma"/>
            <family val="2"/>
          </rPr>
          <t xml:space="preserve">Mainstem Index from Woss Falls to Eagles Rest
</t>
        </r>
      </text>
    </comment>
    <comment ref="F192" authorId="0" shapeId="0" xr:uid="{00000000-0006-0000-0000-000002000000}">
      <text>
        <r>
          <rPr>
            <b/>
            <sz val="10"/>
            <color indexed="81"/>
            <rFont val="Tahoma"/>
            <family val="2"/>
          </rPr>
          <t xml:space="preserve">Mainstem Index from Woss Falls to Eagles Rest
</t>
        </r>
      </text>
    </comment>
    <comment ref="F193" authorId="0" shapeId="0" xr:uid="{00000000-0006-0000-0000-000003000000}">
      <text>
        <r>
          <rPr>
            <b/>
            <sz val="10"/>
            <color indexed="81"/>
            <rFont val="Tahoma"/>
            <family val="2"/>
          </rPr>
          <t xml:space="preserve">Mainstem Index from Woss Falls to Eagles Rest
</t>
        </r>
      </text>
    </comment>
    <comment ref="F197" authorId="0" shapeId="0" xr:uid="{00000000-0006-0000-0000-000004000000}">
      <text>
        <r>
          <rPr>
            <b/>
            <sz val="10"/>
            <color indexed="81"/>
            <rFont val="Tahoma"/>
            <family val="2"/>
          </rPr>
          <t xml:space="preserve">Mainstem Index from Woss Falls to Eagles Rest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JAMES CRAIG</author>
  </authors>
  <commentList>
    <comment ref="D19" authorId="0" shapeId="0" xr:uid="{00000000-0006-0000-0B00-000001000000}">
      <text>
        <r>
          <rPr>
            <b/>
            <sz val="10"/>
            <color indexed="81"/>
            <rFont val="Tahoma"/>
            <family val="2"/>
          </rPr>
          <t xml:space="preserve">Mainstem Index from Woss Falls to Eagles Rest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JAMES CRAIG</author>
  </authors>
  <commentList>
    <comment ref="D36" authorId="0" shapeId="0" xr:uid="{00000000-0006-0000-0C00-000001000000}">
      <text>
        <r>
          <rPr>
            <b/>
            <sz val="10"/>
            <color indexed="81"/>
            <rFont val="Tahoma"/>
            <family val="2"/>
          </rPr>
          <t xml:space="preserve">Mainstem Index from Woss Falls to Eagles Rest
</t>
        </r>
      </text>
    </comment>
    <comment ref="D37" authorId="0" shapeId="0" xr:uid="{00000000-0006-0000-0C00-000002000000}">
      <text>
        <r>
          <rPr>
            <b/>
            <sz val="10"/>
            <color indexed="81"/>
            <rFont val="Tahoma"/>
            <family val="2"/>
          </rPr>
          <t xml:space="preserve">Mainstem Index from Woss Falls to Eagles Rest
</t>
        </r>
      </text>
    </comment>
    <comment ref="D41" authorId="0" shapeId="0" xr:uid="{00000000-0006-0000-0C00-000003000000}">
      <text>
        <r>
          <rPr>
            <b/>
            <sz val="10"/>
            <color indexed="81"/>
            <rFont val="Tahoma"/>
            <family val="2"/>
          </rPr>
          <t xml:space="preserve">Mainstem Index from Woss Falls to Eagles Rest
</t>
        </r>
      </text>
    </comment>
  </commentList>
</comments>
</file>

<file path=xl/sharedStrings.xml><?xml version="1.0" encoding="utf-8"?>
<sst xmlns="http://schemas.openxmlformats.org/spreadsheetml/2006/main" count="963" uniqueCount="289">
  <si>
    <t>Last Revised:</t>
  </si>
  <si>
    <t>Stream Name</t>
  </si>
  <si>
    <t>Date</t>
  </si>
  <si>
    <t>Observed fish/km</t>
  </si>
  <si>
    <t>Vancouver Island Winter Steelhead</t>
  </si>
  <si>
    <t>Big Qualicum</t>
  </si>
  <si>
    <t>Englishman</t>
  </si>
  <si>
    <t>Gold</t>
  </si>
  <si>
    <t>Little Qualicum</t>
  </si>
  <si>
    <t>Puntledge</t>
  </si>
  <si>
    <t>Quinsam</t>
  </si>
  <si>
    <t>Cluxewe</t>
  </si>
  <si>
    <t>Sooke</t>
  </si>
  <si>
    <t>Salmon</t>
  </si>
  <si>
    <t>Approx Dist (km)</t>
  </si>
  <si>
    <r>
      <t>Steelhead Observed</t>
    </r>
    <r>
      <rPr>
        <b/>
        <sz val="9"/>
        <rFont val="Arial"/>
        <family val="2"/>
      </rPr>
      <t xml:space="preserve"> (hatchery and/or wild)</t>
    </r>
  </si>
  <si>
    <t>Stamp</t>
  </si>
  <si>
    <t>Nimpkish</t>
  </si>
  <si>
    <t>www.steelheadrecoveryplan.ca</t>
  </si>
  <si>
    <t>Notes</t>
  </si>
  <si>
    <t>Koksilah</t>
  </si>
  <si>
    <t>Total</t>
  </si>
  <si>
    <t>1. Survey conducted by NVISEA staff/volunteers.</t>
  </si>
  <si>
    <t>Davie</t>
  </si>
  <si>
    <t>Region 1, Mainland Coast</t>
  </si>
  <si>
    <t>Approx. Dist. (km)</t>
  </si>
  <si>
    <t>Steelhead Observed</t>
  </si>
  <si>
    <t>Wahpeeto</t>
  </si>
  <si>
    <t>Atwaykellesse</t>
  </si>
  <si>
    <t>Kakweiken</t>
  </si>
  <si>
    <t>Ahnuhati</t>
  </si>
  <si>
    <t>Glendale</t>
  </si>
  <si>
    <t>Chemainus</t>
  </si>
  <si>
    <t>HIDE THESE COLUMNS WHEN PRINTING</t>
  </si>
  <si>
    <t>Snorkel Surveys -- 2002</t>
  </si>
  <si>
    <t>Fish/km summary</t>
  </si>
  <si>
    <t>east coast</t>
  </si>
  <si>
    <t xml:space="preserve">west coast </t>
  </si>
  <si>
    <t>central east</t>
  </si>
  <si>
    <t>f/km</t>
  </si>
  <si>
    <t>peak f/km</t>
  </si>
  <si>
    <t>27/28 Mar 02</t>
  </si>
  <si>
    <t>Browns</t>
  </si>
  <si>
    <t>17/18 Jan 02</t>
  </si>
  <si>
    <t>5/6 Feb 02</t>
  </si>
  <si>
    <t>6-9 Mar 02</t>
  </si>
  <si>
    <t>20-22 Mar 02</t>
  </si>
  <si>
    <t>10/11 Apr 02</t>
  </si>
  <si>
    <t>24-26 Apr 02</t>
  </si>
  <si>
    <t>Goldstream</t>
  </si>
  <si>
    <t>Harris</t>
  </si>
  <si>
    <t>5/6 Mar 02</t>
  </si>
  <si>
    <t>Nanaimo</t>
  </si>
  <si>
    <t>4/5 Apr 02</t>
  </si>
  <si>
    <t>Paterson (Salmon)</t>
  </si>
  <si>
    <t>Stamp/Somass</t>
  </si>
  <si>
    <t>Trent</t>
  </si>
  <si>
    <t>Tsable</t>
  </si>
  <si>
    <t>Total Km</t>
  </si>
  <si>
    <t>Total post Mar 31 (includes 11 swims)</t>
  </si>
  <si>
    <t>Area/Group</t>
  </si>
  <si>
    <t># of Surveys</t>
  </si>
  <si>
    <t>Mean Fish/km</t>
  </si>
  <si>
    <t>Mean Peak Fish/km</t>
  </si>
  <si>
    <t>East Coast (All)</t>
  </si>
  <si>
    <t>West Coast (All)</t>
  </si>
  <si>
    <t>Central East Coast*</t>
  </si>
  <si>
    <t>* Nanaimo to Campbell River, inclusive.</t>
  </si>
  <si>
    <t>NOTES:</t>
  </si>
  <si>
    <t>1. An additional 17 summer steelhead were observed for an overall density of 12 fish/km.</t>
  </si>
  <si>
    <t>2. An additional 4 summer steelhead were observed for an overall density of 2.6 fish/km.</t>
  </si>
  <si>
    <t>3. An additonal 225 summer steelhead were observed for an overall density of 62.9 fish/km.</t>
  </si>
  <si>
    <t>4. An additional 83 summer steelhead were observed for an overall density of 81.8 fish/km.</t>
  </si>
  <si>
    <t>5. An additional 2 summer steelhead were observed for an overall density of 3.3 fish/km.</t>
  </si>
  <si>
    <r>
      <t xml:space="preserve">6. No fish were observed during a survey (walk/snorkel) of the lowest 2 km of </t>
    </r>
    <r>
      <rPr>
        <b/>
        <i/>
        <sz val="10"/>
        <rFont val="Arial"/>
        <family val="2"/>
      </rPr>
      <t/>
    </r>
  </si>
  <si>
    <t xml:space="preserve">       Centre Creek (watershed code 920-462800-21300-00900).</t>
  </si>
  <si>
    <t>7. An additional 3 summer steelhead were observed for an overall density of 6.3 fish/km.</t>
  </si>
  <si>
    <t>8. Poor observation conditions on April 11 (main steelhead holding sections).</t>
  </si>
  <si>
    <t>9. Poor observation conditions due to high flow.</t>
  </si>
  <si>
    <t>10. Survey by Victoria WLAP staff. An additional 2 dead steelhead were noted (predator mortalities).</t>
  </si>
  <si>
    <t>11. Marginal survey conditions.</t>
  </si>
  <si>
    <t>Snorkel Surveys -- 2003</t>
  </si>
  <si>
    <t>17/18 Feb 03</t>
  </si>
  <si>
    <t>20/21 Jan 03</t>
  </si>
  <si>
    <t>11/12 Feb 03</t>
  </si>
  <si>
    <t>6/7 Mar 03</t>
  </si>
  <si>
    <t>6/7 Apr 03</t>
  </si>
  <si>
    <t>22/23 Apr 03</t>
  </si>
  <si>
    <t>12-14 May 03</t>
  </si>
  <si>
    <t>25/26 Feb 03</t>
  </si>
  <si>
    <t>24/25 Apr 03</t>
  </si>
  <si>
    <t>03/04 Mar 03</t>
  </si>
  <si>
    <t>16/17 Jan 03</t>
  </si>
  <si>
    <t>28Feb/05Mar</t>
  </si>
  <si>
    <t>Snorkel Surveys -- 2004</t>
  </si>
  <si>
    <t>24/25-Mar-04</t>
  </si>
  <si>
    <t>Conuma</t>
  </si>
  <si>
    <t>04/05-Feb-04</t>
  </si>
  <si>
    <t>01/02-Mar-04</t>
  </si>
  <si>
    <t>22/23-Mar-04</t>
  </si>
  <si>
    <t>13/14-Apr-04</t>
  </si>
  <si>
    <t>28/29-Apr-04</t>
  </si>
  <si>
    <t>13/14-May-04</t>
  </si>
  <si>
    <t>2a</t>
  </si>
  <si>
    <t>24/25-Feb-04</t>
  </si>
  <si>
    <t>2b</t>
  </si>
  <si>
    <t>17/18-Mar-04</t>
  </si>
  <si>
    <t>2c</t>
  </si>
  <si>
    <t>7/9-Apr-04</t>
  </si>
  <si>
    <t>Mainland Coast</t>
  </si>
  <si>
    <t>Atwaykellesse River</t>
  </si>
  <si>
    <t>Wahpeeto Creek</t>
  </si>
  <si>
    <t>Kakweiken River</t>
  </si>
  <si>
    <t>Glendale Creek</t>
  </si>
  <si>
    <t>Ahnuhati River</t>
  </si>
  <si>
    <t>3a</t>
  </si>
  <si>
    <t>3b</t>
  </si>
  <si>
    <t>3c</t>
  </si>
  <si>
    <t>8a</t>
  </si>
  <si>
    <t>8b</t>
  </si>
  <si>
    <t>11/12-Feb-04</t>
  </si>
  <si>
    <t>8c</t>
  </si>
  <si>
    <t>n/a</t>
  </si>
  <si>
    <t>26/27-Apr-04</t>
  </si>
  <si>
    <t>1. In addition, one hatchery SR observed below Stotan Falls</t>
  </si>
  <si>
    <t>2a. Survey conditions less than ideal, but not unreasonable. Origin unconfirmed for observed fish.</t>
  </si>
  <si>
    <t>2b. Of 21 fish ID'ed for origin, 17 were wild, 4 were hatchery (i.e., LGB)</t>
  </si>
  <si>
    <t>2c. Of 36 fish ID'ed for origin, 28 were wild, 8 were hatchery (i.e., LGB)</t>
  </si>
  <si>
    <t>3. Surveys conducted by Namgis Hatchery and NRMB staff:</t>
  </si>
  <si>
    <t>a. Lowest 2.5 km of Maquilla Creek, plus Maquilla/Nimp confluence downstream for 2.5 km</t>
  </si>
  <si>
    <t>b. Sebalhall/Nimpkish confluence downstream for 2 km.</t>
  </si>
  <si>
    <t>c. Sebalhall Creek, from bridge below Vernon Lake to mouth (1.5 km)</t>
  </si>
  <si>
    <t>4. Survey conducted by NVISEA staff/volunteers.</t>
  </si>
  <si>
    <t>5. Upper river only.  Lower river clouded by highway runoff.</t>
  </si>
  <si>
    <t>6. Includes both channels where river now splits (left 60%, right 40%) approx 1.5 km upstream of Pallans</t>
  </si>
  <si>
    <t>7. Of 21 fish ID'ed for origin, 17 were wild, 4 were hatchery (i.e., LGB)</t>
  </si>
  <si>
    <t>8a. All fish confirmed wild</t>
  </si>
  <si>
    <t>8b. Of 7 fish ID'ed for origin, all were wild</t>
  </si>
  <si>
    <t>8c. Of 10 fish ID'ed for origin, 7 were wild, 3 were hatchery (i.e., likely LGB)</t>
  </si>
  <si>
    <t>9. Surveys conducted by Conuma River Hatchery staff.</t>
  </si>
  <si>
    <t>Snorkel Surveys -- 2006</t>
  </si>
  <si>
    <t>14/15-Feb-06</t>
  </si>
  <si>
    <t>20/21-Mar-06</t>
  </si>
  <si>
    <t>26/27-Jan-06</t>
  </si>
  <si>
    <t>(Upper Survey)</t>
  </si>
  <si>
    <t>6,7-Apr-06</t>
  </si>
  <si>
    <t>12/13-Apr-06</t>
  </si>
  <si>
    <t>Snorkel Surveys -- 2005</t>
  </si>
  <si>
    <t>Campbell</t>
  </si>
  <si>
    <t>10,11-Feb-05</t>
  </si>
  <si>
    <t>7,8-Mar-05</t>
  </si>
  <si>
    <t>14,15-Apr-05</t>
  </si>
  <si>
    <t>27-29 Apr-05</t>
  </si>
  <si>
    <t>14,15-Mar-05</t>
  </si>
  <si>
    <t>9,11-Feb-05</t>
  </si>
  <si>
    <t>2. Survey conducted by Namgis Hatchery and BCCF staff.</t>
  </si>
  <si>
    <t>3. Survey shortened by 0.9 km due to extremely low, cold water.</t>
  </si>
  <si>
    <t>4. Of 31 fish ID'ed for origin, 13 were wild, 18 were hatchery (i.e., likely LGB)</t>
  </si>
  <si>
    <t>5. Of 6 fish ID'ed for origin, 3 were wild, 3 were hatchery (i.e., likely LGB)</t>
  </si>
  <si>
    <t>6. Of 28 fish ID'ed for origin, 23 were wild, 5 were hatchery (i.e., likely LGB)</t>
  </si>
  <si>
    <t>4/5 May 06</t>
  </si>
  <si>
    <t>Snorkel Surveys -- 2007</t>
  </si>
  <si>
    <t>1, 2</t>
  </si>
  <si>
    <t>2. Conditions unexpectedly poor due to last minute intense rainfall.</t>
  </si>
  <si>
    <t>28/29-Mar-07</t>
  </si>
  <si>
    <t>19/20-Apr-07</t>
  </si>
  <si>
    <t>4. Surveys funded by BCH</t>
  </si>
  <si>
    <t xml:space="preserve">Notes: </t>
  </si>
  <si>
    <t>Steelhead Observed (H&amp;W)</t>
  </si>
  <si>
    <t>3. Conditions unexpectedly poor despite weekend reports of clear condtions.</t>
  </si>
  <si>
    <t xml:space="preserve">    Only mainstem below the 2 major tribs (Memekay, Bigtree) had sufficient vis.</t>
  </si>
  <si>
    <t xml:space="preserve">5. HCTF stock assessment funding officially expired March 31, 2007 with the end </t>
  </si>
  <si>
    <t xml:space="preserve">    of the VISRP.  A small portion was carried over to accomplish a few swims during peak in April.</t>
  </si>
  <si>
    <t>Snorkel Surveys -- 2008</t>
  </si>
  <si>
    <t>7/8-Mar-08</t>
  </si>
  <si>
    <t>17/18-Apr-08</t>
  </si>
  <si>
    <t>2. Surveys funded by BCH</t>
  </si>
  <si>
    <t>3. Standard Index, Kay Creek confluence to Pallans</t>
  </si>
  <si>
    <t>2/3-Apr-08</t>
  </si>
  <si>
    <t>1, 1a</t>
  </si>
  <si>
    <t>1. Survey of standard index conducted by NVISEA staff/volunteers.</t>
  </si>
  <si>
    <t>Tsolum</t>
  </si>
  <si>
    <t>4. BCH Diversion to 1 km downstream of Norberg Creek confluence.</t>
  </si>
  <si>
    <t>5. Rock Creek confluence to BCH Diversion</t>
  </si>
  <si>
    <t>7. Survey by BCCF and TRRS volunteers of Headquarters Creek confluence to Dove Creek confluence.</t>
  </si>
  <si>
    <t xml:space="preserve">     likely be no more than 155 fish (assumes upper half contains at least 90% of the fish, as has been consistently</t>
  </si>
  <si>
    <t xml:space="preserve">     observed in the past).  This would yield a corrected density of 22.8 observed fish/km.</t>
  </si>
  <si>
    <t>6. Only Falls Pool to Gun Run surveyed. No fish in last 2km.  Assuming count expanded to 6.8km to Daneliuk's, result would</t>
  </si>
  <si>
    <t>1a. Survey by NVISEA from Hartford Pit to Hwy 19 only.</t>
  </si>
  <si>
    <t>2. Surveys funded by BCH, delivered through Ecofish</t>
  </si>
  <si>
    <t>5. 76 WR, 16 SR, 54 UK</t>
  </si>
  <si>
    <t>Snorkel Surveys -- 2009</t>
  </si>
  <si>
    <t>2. Diversion to Norberg Creek</t>
  </si>
  <si>
    <t>4. Rock Creek to Diverson</t>
  </si>
  <si>
    <t>5. Diversion to MML</t>
  </si>
  <si>
    <t>2. Standard Index, Kay Creek confluence to Pallans</t>
  </si>
  <si>
    <t>3. Diversion to Norberg Creek</t>
  </si>
  <si>
    <t>6. Woss Falls to Eagles Nest</t>
  </si>
  <si>
    <t>5. Top of 2007 restoration reach to lower Copper Canyon Bridge</t>
  </si>
  <si>
    <t>4. Elk Falls to Powerhouse</t>
  </si>
  <si>
    <t>4. Rock Creek to Diversion</t>
  </si>
  <si>
    <t>Snorkel Surveys -- 2013</t>
  </si>
  <si>
    <t>Snorkel Surveys -- 2012</t>
  </si>
  <si>
    <t>Snorkel Surveys -- 2011</t>
  </si>
  <si>
    <t>Snorkel Surveys -- 2010</t>
  </si>
  <si>
    <t>5. 26 km wall to lower Copper Canyon Bridge</t>
  </si>
  <si>
    <t>Snorkel Surveys -- 2014</t>
  </si>
  <si>
    <t>Snorkel Surveys -- 2015</t>
  </si>
  <si>
    <t>related to Salmon River</t>
  </si>
  <si>
    <t>HCTF stock assessment funding officially expired March 31, 2007 with the end of the VISRP.  A small portion was carried over to accomplish a few swims during peak in April.</t>
  </si>
  <si>
    <t>Marginal survey conditions.</t>
  </si>
  <si>
    <t>Survey by Victoria WLAP staff. An additional 2 dead steelhead were noted (predator mortalities).</t>
  </si>
  <si>
    <t>Surveys conducted by Conuma River Hatchery staff.</t>
  </si>
  <si>
    <t>Poor observation conditions due to high flow.</t>
  </si>
  <si>
    <t>Of 10 fish ID'ed for origin, 7 were wild, 3 were hatchery (i.e., likely LGB)</t>
  </si>
  <si>
    <t>Of 7 fish ID'ed for origin, all were wild</t>
  </si>
  <si>
    <t>All fish confirmed wild</t>
  </si>
  <si>
    <t>Poor observation conditions on April 11 (main steelhead holding sections).</t>
  </si>
  <si>
    <t>Survey by BCCF and TRRS volunteers of Headquarters Creek confluence to Dove Creek confluence.</t>
  </si>
  <si>
    <t>An additional 3 summer steelhead were observed for an overall density of 6.3 fish/km.</t>
  </si>
  <si>
    <t>Woss Falls to Eagles Nest</t>
  </si>
  <si>
    <t>Only Falls Pool to Gun Run surveyed. No fish in last 2km.  Assuming count expanded to 6.8km to Daneliuk's, result would likely be no more than 155 fish (assumes upper half contains at least 90% of the fish, as has been consistently observed in the past).  This would yield a corrected density of 22.8 observed fish/km.</t>
  </si>
  <si>
    <t>Of 28 fish ID'ed for origin, 23 were wild, 5 were hatchery (i.e., likely LGB)</t>
  </si>
  <si>
    <t>Includes both channels where river now splits (left 60%, right 40%) approx 1.5 km upstream of Pallans</t>
  </si>
  <si>
    <t>No fish were observed during a survey (walk/snorkel) of the lowest 2 km of Centre Creek (watershed code 920-462800-21300-00900).</t>
  </si>
  <si>
    <t>26 km wall to lower Copper Canyon Bridge</t>
  </si>
  <si>
    <t>Top of 2007 restoration reach to lower Copper Canyon Bridge</t>
  </si>
  <si>
    <t>Diversion to MML</t>
  </si>
  <si>
    <t>76 WR, 16 SR, 54 UK</t>
  </si>
  <si>
    <t>Rock Creek confluence to BCH Diversion</t>
  </si>
  <si>
    <t>Of 6 fish ID'ed for origin, 3 were wild, 3 were hatchery (i.e., likely LGB)</t>
  </si>
  <si>
    <t>Upper river only.  Lower river clouded by highway runoff.</t>
  </si>
  <si>
    <t>An additional 2 summer steelhead were observed for an overall density of 3.3 fish/km.</t>
  </si>
  <si>
    <t>Rock Creek to Diversion</t>
  </si>
  <si>
    <t>Elk Falls to Powerhouse</t>
  </si>
  <si>
    <t>Rock Creek to Diverson</t>
  </si>
  <si>
    <t>BCH Diversion to 1 km downstream of Norberg Creek confluence.</t>
  </si>
  <si>
    <t>Surveys funded by BCH</t>
  </si>
  <si>
    <t>Of 31 fish ID'ed for origin, 13 were wild, 18 were hatchery (i.e., likely LGB)</t>
  </si>
  <si>
    <t>Survey conducted by NVISEA staff/volunteers.</t>
  </si>
  <si>
    <t>An additional 83 summer steelhead were observed for an overall density of 81.8 fish/km.</t>
  </si>
  <si>
    <t>Diversion to Norberg Creek</t>
  </si>
  <si>
    <t>Standard Index, Kay Creek confluence to Pallans</t>
  </si>
  <si>
    <t>Conditions unexpectedly poor despite weekend reports of clear condtions.
   Only mainstem below the 2 major tribs (Memekay, Bigtree) had sufficient vis.</t>
  </si>
  <si>
    <t>Survey shortened by 0.9 km due to extremely low, cold water.</t>
  </si>
  <si>
    <t>Surveys conducted by Namgis Hatchery and NRMB staff.  Lowest 2.5 km of Maquilla Creek, plus Maquilla/Nimp confluence downstream for 2.5 km</t>
  </si>
  <si>
    <t>Surveys conducted by Namgis Hatchery and NRMB staff.   Sebalhall/Nimpkish confluence downstream for 2 km.</t>
  </si>
  <si>
    <t>Surveys conducted by Namgis Hatchery and NRMB staff.   Sebalhall Creek, from bridge below Vernon Lake to mouth (1.5 km)</t>
  </si>
  <si>
    <t>An additonal 225 summer steelhead were observed for an overall density of 62.9 fish/km.</t>
  </si>
  <si>
    <t>Surveys funded by BCH, delivered through Ecofish</t>
  </si>
  <si>
    <t>Survey conducted by Namgis Hatchery and BCCF staff.</t>
  </si>
  <si>
    <t>An additional 4 summer steelhead were observed for an overall density of 2.6 fish/km.</t>
  </si>
  <si>
    <t>Survey of standard index conducted by NVISEA staff/volunteers.</t>
  </si>
  <si>
    <t>Survey of standard index conducted by NVISEA staff/volunteers.
    Survey by NVISEA from Hartford Pit to Hwy 19 only.</t>
  </si>
  <si>
    <t>Survey conducted by NVISEA staff/volunteers.
   Conditions unexpectedly poor due to last minute intense rainfall.</t>
  </si>
  <si>
    <t>In addition, one hatchery SR observed below Stotan Falls</t>
  </si>
  <si>
    <t>An additional 17 summer steelhead were observed for an overall density of 12 fish/km.</t>
  </si>
  <si>
    <t>Survey conditions less than ideal, but not unreasonable. Origin unconfirmed for observed fish.</t>
  </si>
  <si>
    <t>Of 36 fish ID'ed for origin, 28 were wild, 8 were hatchery (i.e., LGB)</t>
  </si>
  <si>
    <t>Of 21 fish ID'ed for origin, 17 were wild, 4 were hatchery (i.e., LGB)</t>
  </si>
  <si>
    <t>fish/km</t>
  </si>
  <si>
    <t>Latitude</t>
  </si>
  <si>
    <t>Longitude</t>
  </si>
  <si>
    <t>sequence</t>
  </si>
  <si>
    <t>Browns River</t>
  </si>
  <si>
    <t>Big Qualicum River</t>
  </si>
  <si>
    <t>Campbell River</t>
  </si>
  <si>
    <t>Chemainus River</t>
  </si>
  <si>
    <t>Cluxewe River</t>
  </si>
  <si>
    <t>Englishman River</t>
  </si>
  <si>
    <t>Gold River</t>
  </si>
  <si>
    <t>Harris Creek</t>
  </si>
  <si>
    <t>Little Qualicum River</t>
  </si>
  <si>
    <t>Nanaimo River</t>
  </si>
  <si>
    <t>Puntledge River</t>
  </si>
  <si>
    <t>Quinsam River</t>
  </si>
  <si>
    <t>Salmon River</t>
  </si>
  <si>
    <t>Sooke River</t>
  </si>
  <si>
    <t>Stamp River</t>
  </si>
  <si>
    <t>Trent River</t>
  </si>
  <si>
    <t>Conuma River</t>
  </si>
  <si>
    <t>Davie River</t>
  </si>
  <si>
    <t>﻿49.32556</t>
  </si>
  <si>
    <t>Koksilah River</t>
  </si>
  <si>
    <t>Nimpkish River</t>
  </si>
  <si>
    <t>Paterson Creek</t>
  </si>
  <si>
    <t>Tsable River</t>
  </si>
  <si>
    <t>Tsolum River</t>
  </si>
  <si>
    <t>Upper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</si>
</sst>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m\ d\,\ yyyy"/>
    <numFmt numFmtId="165" formatCode="0.0"/>
    <numFmt numFmtId="166" formatCode="[$-1009]d\-mmm\-yy;@"/>
    <numFmt numFmtId="167" formatCode="yyyy/mm/dd;@"/>
    <numFmt numFmtId="168" formatCode="0.00000"/>
    <numFmt numFmtId="169" formatCode="0.0000"/>
  </numFmts>
  <fonts count="25" x14ac:knownFonts="1">
    <font>
      <sz val="10"/>
      <name val="Arial"/>
    </font>
    <font>
      <sz val="11"/>
      <color theme="1"/>
      <name val="Calibri"/>
      <family val="2"/>
      <scheme val="minor"/>
    </font>
    <font>
      <b/>
      <sz val="10"/>
      <name val="Arial"/>
      <family val="2"/>
    </font>
    <font>
      <sz val="10"/>
      <name val="Arial"/>
      <family val="2"/>
    </font>
    <font>
      <sz val="12"/>
      <name val="Arial"/>
      <family val="2"/>
    </font>
    <font>
      <b/>
      <sz val="8"/>
      <name val="Arial"/>
      <family val="2"/>
    </font>
    <font>
      <b/>
      <sz val="14"/>
      <name val="Arial"/>
      <family val="2"/>
    </font>
    <font>
      <b/>
      <sz val="11"/>
      <name val="Arial"/>
      <family val="2"/>
    </font>
    <font>
      <sz val="11"/>
      <name val="Arial"/>
      <family val="2"/>
    </font>
    <font>
      <sz val="8"/>
      <name val="Arial"/>
      <family val="2"/>
    </font>
    <font>
      <b/>
      <sz val="9"/>
      <name val="Arial"/>
      <family val="2"/>
    </font>
    <font>
      <u/>
      <sz val="10"/>
      <color indexed="12"/>
      <name val="Arial"/>
      <family val="2"/>
    </font>
    <font>
      <sz val="8"/>
      <name val="Arial"/>
      <family val="2"/>
    </font>
    <font>
      <b/>
      <sz val="10"/>
      <color indexed="81"/>
      <name val="Tahoma"/>
      <family val="2"/>
    </font>
    <font>
      <b/>
      <u/>
      <sz val="10"/>
      <color indexed="12"/>
      <name val="Arial"/>
      <family val="2"/>
    </font>
    <font>
      <sz val="14"/>
      <name val="Arial"/>
      <family val="2"/>
    </font>
    <font>
      <sz val="9"/>
      <name val="Arial"/>
      <family val="2"/>
    </font>
    <font>
      <i/>
      <sz val="10"/>
      <color indexed="10"/>
      <name val="Arial"/>
      <family val="2"/>
    </font>
    <font>
      <sz val="12"/>
      <color indexed="10"/>
      <name val="Arial"/>
      <family val="2"/>
    </font>
    <font>
      <b/>
      <i/>
      <sz val="9"/>
      <name val="Arial"/>
      <family val="2"/>
    </font>
    <font>
      <i/>
      <sz val="9"/>
      <name val="Arial"/>
      <family val="2"/>
    </font>
    <font>
      <b/>
      <i/>
      <sz val="10"/>
      <name val="Arial"/>
      <family val="2"/>
    </font>
    <font>
      <i/>
      <sz val="10"/>
      <name val="Arial"/>
      <family val="2"/>
    </font>
    <font>
      <b/>
      <sz val="6"/>
      <name val="Arial"/>
      <family val="2"/>
    </font>
    <font>
      <sz val="6"/>
      <name val="Arial"/>
      <family val="2"/>
    </font>
  </fonts>
  <fills count="5">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indexed="43"/>
        <bgColor indexed="64"/>
      </patternFill>
    </fill>
  </fills>
  <borders count="104">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medium">
        <color indexed="64"/>
      </top>
      <bottom style="medium">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hair">
        <color indexed="64"/>
      </left>
      <right style="thin">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hair">
        <color indexed="64"/>
      </left>
      <right style="thin">
        <color indexed="64"/>
      </right>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DashDotDot">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right/>
      <top style="thin">
        <color indexed="64"/>
      </top>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hair">
        <color indexed="64"/>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hair">
        <color indexed="64"/>
      </top>
      <bottom/>
      <diagonal/>
    </border>
    <border>
      <left/>
      <right/>
      <top style="hair">
        <color indexed="64"/>
      </top>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hair">
        <color indexed="64"/>
      </right>
      <top style="hair">
        <color indexed="64"/>
      </top>
      <bottom/>
      <diagonal/>
    </border>
    <border>
      <left style="hair">
        <color indexed="64"/>
      </left>
      <right/>
      <top style="hair">
        <color indexed="64"/>
      </top>
      <bottom/>
      <diagonal/>
    </border>
    <border>
      <left style="mediumDashDotDot">
        <color indexed="64"/>
      </left>
      <right style="hair">
        <color indexed="64"/>
      </right>
      <top style="hair">
        <color indexed="64"/>
      </top>
      <bottom/>
      <diagonal/>
    </border>
    <border>
      <left style="hair">
        <color indexed="64"/>
      </left>
      <right style="thin">
        <color indexed="64"/>
      </right>
      <top style="hair">
        <color indexed="64"/>
      </top>
      <bottom/>
      <diagonal/>
    </border>
    <border>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mediumDashDotDot">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right style="thin">
        <color indexed="64"/>
      </right>
      <top style="double">
        <color indexed="64"/>
      </top>
      <bottom/>
      <diagonal/>
    </border>
    <border>
      <left style="hair">
        <color indexed="64"/>
      </left>
      <right style="thin">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top/>
      <bottom/>
      <diagonal/>
    </border>
    <border>
      <left style="thin">
        <color indexed="64"/>
      </left>
      <right style="hair">
        <color indexed="64"/>
      </right>
      <top/>
      <bottom style="hair">
        <color indexed="64"/>
      </bottom>
      <diagonal/>
    </border>
    <border>
      <left style="thin">
        <color indexed="64"/>
      </left>
      <right style="hair">
        <color indexed="64"/>
      </right>
      <top/>
      <bottom/>
      <diagonal/>
    </border>
    <border>
      <left style="thin">
        <color indexed="64"/>
      </left>
      <right/>
      <top/>
      <bottom style="hair">
        <color indexed="64"/>
      </bottom>
      <diagonal/>
    </border>
    <border>
      <left style="thin">
        <color indexed="64"/>
      </left>
      <right/>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style="thin">
        <color indexed="64"/>
      </right>
      <top style="hair">
        <color indexed="64"/>
      </top>
      <bottom/>
      <diagonal/>
    </border>
    <border>
      <left/>
      <right/>
      <top/>
      <bottom style="hair">
        <color indexed="64"/>
      </bottom>
      <diagonal/>
    </border>
    <border>
      <left/>
      <right style="thin">
        <color indexed="64"/>
      </right>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style="hair">
        <color indexed="64"/>
      </right>
      <top/>
      <bottom style="thin">
        <color indexed="64"/>
      </bottom>
      <diagonal/>
    </border>
    <border>
      <left style="double">
        <color auto="1"/>
      </left>
      <right/>
      <top/>
      <bottom/>
      <diagonal/>
    </border>
  </borders>
  <cellStyleXfs count="3">
    <xf numFmtId="0" fontId="0" fillId="0" borderId="0"/>
    <xf numFmtId="0" fontId="11" fillId="0" borderId="0" applyNumberFormat="0" applyFill="0" applyBorder="0" applyAlignment="0" applyProtection="0">
      <alignment vertical="top"/>
      <protection locked="0"/>
    </xf>
    <xf numFmtId="0" fontId="1" fillId="0" borderId="0"/>
  </cellStyleXfs>
  <cellXfs count="495">
    <xf numFmtId="0" fontId="0" fillId="0" borderId="0" xfId="0"/>
    <xf numFmtId="0" fontId="3" fillId="0" borderId="0" xfId="0" applyFont="1" applyAlignment="1">
      <alignment horizontal="center"/>
    </xf>
    <xf numFmtId="2" fontId="3" fillId="0" borderId="0" xfId="0" applyNumberFormat="1" applyFont="1" applyAlignment="1">
      <alignment horizontal="center"/>
    </xf>
    <xf numFmtId="0" fontId="3" fillId="0" borderId="0" xfId="0" applyFont="1"/>
    <xf numFmtId="0" fontId="2" fillId="0" borderId="0" xfId="0" applyFont="1" applyAlignment="1">
      <alignment horizontal="center"/>
    </xf>
    <xf numFmtId="0" fontId="4" fillId="0" borderId="0" xfId="0" applyFont="1"/>
    <xf numFmtId="0" fontId="4" fillId="0" borderId="0" xfId="0" applyFont="1" applyAlignment="1">
      <alignment horizontal="center"/>
    </xf>
    <xf numFmtId="2" fontId="4" fillId="0" borderId="0" xfId="0" applyNumberFormat="1" applyFont="1" applyAlignment="1">
      <alignment horizontal="center"/>
    </xf>
    <xf numFmtId="0" fontId="2" fillId="0" borderId="0" xfId="0" applyFont="1" applyAlignment="1">
      <alignment horizontal="right"/>
    </xf>
    <xf numFmtId="164" fontId="2" fillId="0" borderId="0" xfId="0" applyNumberFormat="1" applyFont="1" applyAlignment="1">
      <alignment horizontal="left"/>
    </xf>
    <xf numFmtId="0" fontId="6" fillId="0" borderId="0" xfId="0" applyFont="1" applyAlignment="1">
      <alignment horizontal="left"/>
    </xf>
    <xf numFmtId="0" fontId="8" fillId="0" borderId="0" xfId="0" applyFont="1"/>
    <xf numFmtId="0" fontId="2" fillId="0" borderId="0" xfId="0" applyFont="1"/>
    <xf numFmtId="0" fontId="9" fillId="0" borderId="0" xfId="0" applyFont="1"/>
    <xf numFmtId="0" fontId="9" fillId="0" borderId="0" xfId="0" applyFont="1" applyAlignment="1">
      <alignment horizontal="center"/>
    </xf>
    <xf numFmtId="2" fontId="9" fillId="0" borderId="0" xfId="0" applyNumberFormat="1" applyFont="1" applyAlignment="1">
      <alignment horizontal="center"/>
    </xf>
    <xf numFmtId="0" fontId="5" fillId="0" borderId="0" xfId="0" applyFont="1" applyAlignment="1">
      <alignment horizontal="left"/>
    </xf>
    <xf numFmtId="0" fontId="7" fillId="0" borderId="1" xfId="0" applyFont="1" applyBorder="1" applyAlignment="1">
      <alignment horizontal="left"/>
    </xf>
    <xf numFmtId="0" fontId="7" fillId="0" borderId="2" xfId="0" applyFont="1" applyBorder="1" applyAlignment="1">
      <alignment horizontal="center"/>
    </xf>
    <xf numFmtId="2" fontId="7" fillId="0" borderId="2" xfId="0" applyNumberFormat="1" applyFont="1" applyBorder="1" applyAlignment="1">
      <alignment horizontal="center"/>
    </xf>
    <xf numFmtId="0" fontId="7" fillId="0" borderId="3" xfId="0" applyFont="1" applyBorder="1" applyAlignment="1">
      <alignment horizontal="center"/>
    </xf>
    <xf numFmtId="0" fontId="7" fillId="0" borderId="2" xfId="0" applyFont="1" applyBorder="1" applyAlignment="1">
      <alignment horizontal="center" wrapText="1"/>
    </xf>
    <xf numFmtId="0" fontId="2" fillId="0" borderId="4" xfId="0" applyFont="1" applyBorder="1" applyAlignment="1">
      <alignment horizontal="left"/>
    </xf>
    <xf numFmtId="15" fontId="3" fillId="0" borderId="5" xfId="0" applyNumberFormat="1" applyFont="1" applyBorder="1" applyAlignment="1">
      <alignment horizontal="center"/>
    </xf>
    <xf numFmtId="165" fontId="3" fillId="0" borderId="5" xfId="0" applyNumberFormat="1" applyFont="1" applyBorder="1" applyAlignment="1">
      <alignment horizontal="center"/>
    </xf>
    <xf numFmtId="0" fontId="3" fillId="0" borderId="5" xfId="0" applyFont="1" applyBorder="1" applyAlignment="1">
      <alignment horizontal="center"/>
    </xf>
    <xf numFmtId="165" fontId="3" fillId="0" borderId="6" xfId="0" applyNumberFormat="1" applyFont="1" applyBorder="1" applyAlignment="1">
      <alignment horizontal="center"/>
    </xf>
    <xf numFmtId="0" fontId="2" fillId="0" borderId="7" xfId="0" applyFont="1" applyBorder="1" applyAlignment="1">
      <alignment horizontal="left"/>
    </xf>
    <xf numFmtId="15" fontId="3" fillId="0" borderId="8" xfId="0" applyNumberFormat="1" applyFont="1" applyBorder="1" applyAlignment="1">
      <alignment horizontal="center"/>
    </xf>
    <xf numFmtId="165" fontId="3" fillId="0" borderId="8" xfId="0" applyNumberFormat="1" applyFont="1" applyBorder="1" applyAlignment="1">
      <alignment horizontal="center"/>
    </xf>
    <xf numFmtId="0" fontId="3" fillId="0" borderId="8" xfId="0" applyFont="1" applyBorder="1" applyAlignment="1">
      <alignment horizontal="center"/>
    </xf>
    <xf numFmtId="165" fontId="3" fillId="0" borderId="9" xfId="0" applyNumberFormat="1" applyFont="1" applyBorder="1" applyAlignment="1">
      <alignment horizontal="center"/>
    </xf>
    <xf numFmtId="15" fontId="3" fillId="0" borderId="10" xfId="0" applyNumberFormat="1" applyFont="1" applyBorder="1" applyAlignment="1">
      <alignment horizontal="center"/>
    </xf>
    <xf numFmtId="165" fontId="3" fillId="0" borderId="10" xfId="0" applyNumberFormat="1" applyFont="1" applyBorder="1" applyAlignment="1">
      <alignment horizontal="center"/>
    </xf>
    <xf numFmtId="0" fontId="3" fillId="0" borderId="10" xfId="0" applyFont="1" applyBorder="1" applyAlignment="1">
      <alignment horizontal="center"/>
    </xf>
    <xf numFmtId="165" fontId="3" fillId="0" borderId="11" xfId="0" applyNumberFormat="1" applyFont="1" applyBorder="1" applyAlignment="1">
      <alignment horizontal="center"/>
    </xf>
    <xf numFmtId="0" fontId="2" fillId="0" borderId="4" xfId="0" applyFont="1" applyBorder="1" applyAlignment="1" applyProtection="1">
      <alignment horizontal="left"/>
      <protection locked="0"/>
    </xf>
    <xf numFmtId="15" fontId="3" fillId="0" borderId="8" xfId="0" applyNumberFormat="1" applyFont="1" applyBorder="1" applyAlignment="1" applyProtection="1">
      <alignment horizontal="center"/>
      <protection locked="0"/>
    </xf>
    <xf numFmtId="165" fontId="3" fillId="0" borderId="8" xfId="0" applyNumberFormat="1" applyFont="1" applyBorder="1" applyAlignment="1" applyProtection="1">
      <alignment horizontal="center"/>
      <protection locked="0"/>
    </xf>
    <xf numFmtId="15" fontId="3" fillId="0" borderId="12" xfId="0" applyNumberFormat="1" applyFont="1" applyBorder="1" applyAlignment="1">
      <alignment horizontal="center"/>
    </xf>
    <xf numFmtId="165" fontId="3" fillId="0" borderId="12" xfId="0" applyNumberFormat="1" applyFont="1" applyBorder="1" applyAlignment="1">
      <alignment horizontal="center"/>
    </xf>
    <xf numFmtId="0" fontId="3" fillId="0" borderId="12" xfId="0" applyFont="1" applyBorder="1" applyAlignment="1">
      <alignment horizontal="center"/>
    </xf>
    <xf numFmtId="165" fontId="3" fillId="0" borderId="13" xfId="0" applyNumberFormat="1" applyFont="1" applyBorder="1" applyAlignment="1">
      <alignment horizontal="center"/>
    </xf>
    <xf numFmtId="15" fontId="3" fillId="0" borderId="14" xfId="0" applyNumberFormat="1" applyFont="1" applyBorder="1" applyAlignment="1">
      <alignment horizontal="center"/>
    </xf>
    <xf numFmtId="0" fontId="3" fillId="0" borderId="15" xfId="0" applyFont="1" applyBorder="1" applyAlignment="1">
      <alignment horizontal="center"/>
    </xf>
    <xf numFmtId="15" fontId="3" fillId="0" borderId="12" xfId="0" quotePrefix="1" applyNumberFormat="1" applyFont="1" applyBorder="1" applyAlignment="1">
      <alignment horizontal="center"/>
    </xf>
    <xf numFmtId="0" fontId="5" fillId="0" borderId="0" xfId="0" applyFont="1" applyAlignment="1">
      <alignment horizontal="right"/>
    </xf>
    <xf numFmtId="0" fontId="2" fillId="0" borderId="16" xfId="0" applyFont="1" applyBorder="1" applyAlignment="1">
      <alignment horizontal="right"/>
    </xf>
    <xf numFmtId="0" fontId="2" fillId="0" borderId="17" xfId="0" applyFont="1" applyBorder="1" applyAlignment="1">
      <alignment horizontal="right"/>
    </xf>
    <xf numFmtId="0" fontId="2" fillId="0" borderId="16" xfId="0" applyFont="1" applyBorder="1" applyAlignment="1" applyProtection="1">
      <alignment horizontal="right"/>
      <protection locked="0"/>
    </xf>
    <xf numFmtId="0" fontId="5" fillId="0" borderId="18" xfId="0" applyFont="1" applyBorder="1" applyAlignment="1">
      <alignment horizontal="right" textRotation="90"/>
    </xf>
    <xf numFmtId="15" fontId="3" fillId="0" borderId="2" xfId="0" applyNumberFormat="1" applyFont="1" applyBorder="1" applyAlignment="1">
      <alignment horizontal="center"/>
    </xf>
    <xf numFmtId="165" fontId="3" fillId="0" borderId="2" xfId="0" applyNumberFormat="1" applyFont="1" applyBorder="1" applyAlignment="1">
      <alignment horizontal="center"/>
    </xf>
    <xf numFmtId="0" fontId="3" fillId="0" borderId="2" xfId="0" applyFont="1" applyBorder="1" applyAlignment="1">
      <alignment horizontal="center"/>
    </xf>
    <xf numFmtId="165" fontId="3" fillId="0" borderId="3" xfId="0" applyNumberFormat="1" applyFont="1" applyBorder="1" applyAlignment="1">
      <alignment horizontal="center"/>
    </xf>
    <xf numFmtId="0" fontId="3" fillId="0" borderId="0" xfId="0" applyFont="1" applyBorder="1" applyAlignment="1">
      <alignment horizontal="left"/>
    </xf>
    <xf numFmtId="15" fontId="3" fillId="0" borderId="0" xfId="0" applyNumberFormat="1" applyFont="1" applyBorder="1" applyAlignment="1">
      <alignment horizontal="center"/>
    </xf>
    <xf numFmtId="0" fontId="3" fillId="0" borderId="8" xfId="0" applyFont="1" applyBorder="1" applyAlignment="1" applyProtection="1">
      <alignment horizontal="center"/>
      <protection locked="0"/>
    </xf>
    <xf numFmtId="165" fontId="3" fillId="0" borderId="9" xfId="0" applyNumberFormat="1" applyFont="1" applyBorder="1" applyAlignment="1" applyProtection="1">
      <alignment horizontal="center"/>
      <protection locked="0"/>
    </xf>
    <xf numFmtId="0" fontId="2" fillId="0" borderId="7" xfId="0" applyFont="1" applyBorder="1" applyAlignment="1" applyProtection="1">
      <alignment horizontal="left"/>
      <protection locked="0"/>
    </xf>
    <xf numFmtId="0" fontId="2" fillId="0" borderId="17" xfId="0" applyFont="1" applyBorder="1" applyAlignment="1" applyProtection="1">
      <alignment horizontal="right"/>
      <protection locked="0"/>
    </xf>
    <xf numFmtId="15" fontId="3" fillId="0" borderId="10" xfId="0" applyNumberFormat="1" applyFont="1" applyBorder="1" applyAlignment="1" applyProtection="1">
      <alignment horizontal="center"/>
      <protection locked="0"/>
    </xf>
    <xf numFmtId="165" fontId="3" fillId="0" borderId="10" xfId="0" applyNumberFormat="1" applyFont="1" applyBorder="1" applyAlignment="1" applyProtection="1">
      <alignment horizontal="center"/>
      <protection locked="0"/>
    </xf>
    <xf numFmtId="0" fontId="3" fillId="0" borderId="10" xfId="0" applyFont="1" applyBorder="1" applyAlignment="1" applyProtection="1">
      <alignment horizontal="center"/>
      <protection locked="0"/>
    </xf>
    <xf numFmtId="165" fontId="3" fillId="0" borderId="11" xfId="0" applyNumberFormat="1" applyFont="1" applyBorder="1" applyAlignment="1" applyProtection="1">
      <alignment horizontal="center"/>
      <protection locked="0"/>
    </xf>
    <xf numFmtId="15" fontId="3" fillId="0" borderId="5" xfId="0" quotePrefix="1" applyNumberFormat="1" applyFont="1" applyBorder="1" applyAlignment="1">
      <alignment horizontal="center"/>
    </xf>
    <xf numFmtId="0" fontId="6" fillId="0" borderId="0" xfId="0" applyFont="1" applyBorder="1" applyAlignment="1">
      <alignment horizontal="left"/>
    </xf>
    <xf numFmtId="0" fontId="15" fillId="0" borderId="0" xfId="0" applyFont="1" applyBorder="1" applyAlignment="1">
      <alignment horizontal="center"/>
    </xf>
    <xf numFmtId="2" fontId="15" fillId="0" borderId="0" xfId="0" applyNumberFormat="1" applyFont="1" applyBorder="1" applyAlignment="1">
      <alignment horizontal="center"/>
    </xf>
    <xf numFmtId="0" fontId="15" fillId="0" borderId="0" xfId="0" applyFont="1" applyBorder="1"/>
    <xf numFmtId="0" fontId="15" fillId="0" borderId="0" xfId="0" applyFont="1"/>
    <xf numFmtId="0" fontId="10" fillId="0" borderId="0" xfId="0" applyFont="1" applyBorder="1" applyAlignment="1">
      <alignment horizontal="left"/>
    </xf>
    <xf numFmtId="0" fontId="16" fillId="0" borderId="0" xfId="0" applyFont="1" applyBorder="1" applyAlignment="1">
      <alignment horizontal="center"/>
    </xf>
    <xf numFmtId="2" fontId="16" fillId="0" borderId="0" xfId="0" applyNumberFormat="1" applyFont="1" applyBorder="1" applyAlignment="1">
      <alignment horizontal="center"/>
    </xf>
    <xf numFmtId="0" fontId="16" fillId="0" borderId="0" xfId="0" applyFont="1" applyBorder="1"/>
    <xf numFmtId="0" fontId="7" fillId="0" borderId="19"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2" fontId="7" fillId="0" borderId="21" xfId="0" applyNumberFormat="1" applyFont="1" applyBorder="1" applyAlignment="1">
      <alignment horizontal="center"/>
    </xf>
    <xf numFmtId="0" fontId="2" fillId="0" borderId="22" xfId="0" applyFont="1" applyBorder="1" applyAlignment="1">
      <alignment horizontal="left"/>
    </xf>
    <xf numFmtId="15" fontId="3" fillId="0" borderId="23" xfId="0" applyNumberFormat="1" applyFont="1" applyBorder="1" applyAlignment="1">
      <alignment horizontal="center"/>
    </xf>
    <xf numFmtId="165" fontId="3" fillId="0" borderId="23" xfId="0" applyNumberFormat="1" applyFont="1" applyBorder="1" applyAlignment="1">
      <alignment horizontal="center"/>
    </xf>
    <xf numFmtId="0" fontId="3" fillId="0" borderId="23" xfId="0" applyFont="1" applyBorder="1" applyAlignment="1">
      <alignment horizontal="center"/>
    </xf>
    <xf numFmtId="0" fontId="2" fillId="0" borderId="24" xfId="0" applyFont="1" applyBorder="1" applyAlignment="1">
      <alignment horizontal="left"/>
    </xf>
    <xf numFmtId="15" fontId="3" fillId="0" borderId="25" xfId="0" applyNumberFormat="1" applyFont="1" applyBorder="1" applyAlignment="1">
      <alignment horizontal="center"/>
    </xf>
    <xf numFmtId="165" fontId="3" fillId="0" borderId="26" xfId="0" quotePrefix="1" applyNumberFormat="1" applyFont="1" applyBorder="1" applyAlignment="1">
      <alignment horizontal="center"/>
    </xf>
    <xf numFmtId="0" fontId="3" fillId="0" borderId="26" xfId="0" applyFont="1" applyBorder="1" applyAlignment="1">
      <alignment horizontal="center"/>
    </xf>
    <xf numFmtId="165" fontId="3" fillId="0" borderId="26" xfId="0" applyNumberFormat="1" applyFont="1" applyBorder="1" applyAlignment="1">
      <alignment horizontal="center"/>
    </xf>
    <xf numFmtId="15" fontId="3" fillId="0" borderId="27" xfId="0" applyNumberFormat="1" applyFont="1" applyBorder="1" applyAlignment="1">
      <alignment horizontal="center"/>
    </xf>
    <xf numFmtId="0" fontId="2" fillId="0" borderId="28" xfId="0" applyFont="1" applyBorder="1" applyAlignment="1">
      <alignment horizontal="left"/>
    </xf>
    <xf numFmtId="15" fontId="3" fillId="0" borderId="29" xfId="0" applyNumberFormat="1" applyFont="1" applyBorder="1" applyAlignment="1">
      <alignment horizontal="center"/>
    </xf>
    <xf numFmtId="165" fontId="3" fillId="0" borderId="30" xfId="0" applyNumberFormat="1" applyFont="1" applyBorder="1" applyAlignment="1">
      <alignment horizontal="center"/>
    </xf>
    <xf numFmtId="0" fontId="3" fillId="0" borderId="30" xfId="0" applyFont="1" applyBorder="1" applyAlignment="1">
      <alignment horizontal="center"/>
    </xf>
    <xf numFmtId="0" fontId="5" fillId="0" borderId="0" xfId="0" applyFont="1" applyAlignment="1"/>
    <xf numFmtId="0" fontId="17" fillId="0" borderId="0" xfId="0" applyFont="1"/>
    <xf numFmtId="0" fontId="4" fillId="0" borderId="24" xfId="0" applyFont="1" applyBorder="1"/>
    <xf numFmtId="0" fontId="17" fillId="0" borderId="31" xfId="0" applyFont="1" applyBorder="1"/>
    <xf numFmtId="0" fontId="18" fillId="0" borderId="31" xfId="0" applyFont="1" applyBorder="1"/>
    <xf numFmtId="0" fontId="18" fillId="0" borderId="32" xfId="0" applyFont="1" applyBorder="1"/>
    <xf numFmtId="0" fontId="4" fillId="0" borderId="25" xfId="0" applyFont="1" applyBorder="1"/>
    <xf numFmtId="0" fontId="3" fillId="0" borderId="25" xfId="0" applyFont="1" applyBorder="1"/>
    <xf numFmtId="0" fontId="7" fillId="0" borderId="18" xfId="0" applyFont="1" applyBorder="1" applyAlignment="1"/>
    <xf numFmtId="0" fontId="8" fillId="0" borderId="16" xfId="0" applyFont="1" applyBorder="1" applyAlignment="1">
      <alignment wrapText="1"/>
    </xf>
    <xf numFmtId="0" fontId="8" fillId="2" borderId="5" xfId="0" applyFont="1" applyFill="1" applyBorder="1" applyAlignment="1">
      <alignment wrapText="1"/>
    </xf>
    <xf numFmtId="0" fontId="8" fillId="0" borderId="5" xfId="0" applyFont="1" applyBorder="1" applyAlignment="1">
      <alignment wrapText="1"/>
    </xf>
    <xf numFmtId="0" fontId="3" fillId="0" borderId="16" xfId="0" applyFont="1" applyBorder="1" applyAlignment="1"/>
    <xf numFmtId="165" fontId="3" fillId="0" borderId="33" xfId="0" applyNumberFormat="1" applyFont="1" applyBorder="1"/>
    <xf numFmtId="165" fontId="3" fillId="0" borderId="34" xfId="0" applyNumberFormat="1" applyFont="1" applyBorder="1"/>
    <xf numFmtId="165" fontId="3" fillId="0" borderId="35" xfId="0" applyNumberFormat="1" applyFont="1" applyBorder="1"/>
    <xf numFmtId="165" fontId="3" fillId="0" borderId="36" xfId="0" applyNumberFormat="1" applyFont="1" applyBorder="1"/>
    <xf numFmtId="0" fontId="3" fillId="0" borderId="17" xfId="0" applyFont="1" applyBorder="1" applyAlignment="1"/>
    <xf numFmtId="15" fontId="3" fillId="0" borderId="37" xfId="0" applyNumberFormat="1" applyFont="1" applyBorder="1" applyAlignment="1">
      <alignment horizontal="center"/>
    </xf>
    <xf numFmtId="165" fontId="3" fillId="0" borderId="37" xfId="0" applyNumberFormat="1" applyFont="1" applyBorder="1" applyAlignment="1">
      <alignment horizontal="center"/>
    </xf>
    <xf numFmtId="0" fontId="3" fillId="0" borderId="37" xfId="0" applyFont="1" applyBorder="1" applyAlignment="1">
      <alignment horizontal="center"/>
    </xf>
    <xf numFmtId="165" fontId="3" fillId="0" borderId="38" xfId="0" applyNumberFormat="1" applyFont="1" applyBorder="1" applyAlignment="1">
      <alignment horizontal="center"/>
    </xf>
    <xf numFmtId="0" fontId="2" fillId="0" borderId="17" xfId="0" applyFont="1" applyBorder="1" applyAlignment="1"/>
    <xf numFmtId="0" fontId="3" fillId="0" borderId="36" xfId="0" applyFont="1" applyBorder="1"/>
    <xf numFmtId="15" fontId="3" fillId="0" borderId="39" xfId="0" applyNumberFormat="1" applyFont="1" applyBorder="1" applyAlignment="1">
      <alignment horizontal="center"/>
    </xf>
    <xf numFmtId="165" fontId="3" fillId="0" borderId="39" xfId="0" applyNumberFormat="1" applyFont="1" applyBorder="1" applyAlignment="1">
      <alignment horizontal="center"/>
    </xf>
    <xf numFmtId="0" fontId="3" fillId="0" borderId="39" xfId="0" applyFont="1" applyBorder="1" applyAlignment="1">
      <alignment horizontal="center"/>
    </xf>
    <xf numFmtId="165" fontId="3" fillId="0" borderId="40" xfId="0" applyNumberFormat="1" applyFont="1" applyBorder="1" applyAlignment="1">
      <alignment horizontal="center"/>
    </xf>
    <xf numFmtId="0" fontId="2" fillId="0" borderId="41" xfId="0" applyFont="1" applyBorder="1" applyAlignment="1"/>
    <xf numFmtId="165" fontId="3" fillId="0" borderId="42" xfId="0" applyNumberFormat="1" applyFont="1" applyBorder="1" applyAlignment="1">
      <alignment horizontal="center"/>
    </xf>
    <xf numFmtId="165" fontId="3" fillId="0" borderId="43" xfId="0" applyNumberFormat="1" applyFont="1" applyBorder="1" applyAlignment="1">
      <alignment horizontal="center"/>
    </xf>
    <xf numFmtId="0" fontId="2" fillId="0" borderId="16" xfId="0" applyFont="1" applyBorder="1" applyAlignment="1"/>
    <xf numFmtId="0" fontId="2" fillId="0" borderId="44" xfId="0" applyFont="1" applyBorder="1" applyAlignment="1">
      <alignment horizontal="left"/>
    </xf>
    <xf numFmtId="0" fontId="2" fillId="0" borderId="45" xfId="0" applyFont="1" applyBorder="1" applyAlignment="1"/>
    <xf numFmtId="15" fontId="3" fillId="0" borderId="37" xfId="0" quotePrefix="1" applyNumberFormat="1" applyFont="1" applyFill="1" applyBorder="1" applyAlignment="1">
      <alignment horizontal="center"/>
    </xf>
    <xf numFmtId="165" fontId="3" fillId="0" borderId="37" xfId="0" applyNumberFormat="1" applyFont="1" applyFill="1" applyBorder="1" applyAlignment="1">
      <alignment horizontal="center"/>
    </xf>
    <xf numFmtId="0" fontId="3" fillId="0" borderId="37" xfId="0" applyFont="1" applyFill="1" applyBorder="1" applyAlignment="1">
      <alignment horizontal="center"/>
    </xf>
    <xf numFmtId="165" fontId="3" fillId="0" borderId="38" xfId="0" applyNumberFormat="1" applyFont="1" applyFill="1" applyBorder="1" applyAlignment="1">
      <alignment horizontal="center"/>
    </xf>
    <xf numFmtId="15" fontId="3" fillId="0" borderId="37" xfId="0" applyNumberFormat="1" applyFont="1" applyFill="1" applyBorder="1" applyAlignment="1">
      <alignment horizontal="center"/>
    </xf>
    <xf numFmtId="0" fontId="2" fillId="0" borderId="46" xfId="0" applyFont="1" applyBorder="1" applyAlignment="1">
      <alignment horizontal="left"/>
    </xf>
    <xf numFmtId="0" fontId="2" fillId="0" borderId="47" xfId="0" applyFont="1" applyBorder="1" applyAlignment="1"/>
    <xf numFmtId="15" fontId="3" fillId="0" borderId="48" xfId="0" applyNumberFormat="1" applyFont="1" applyBorder="1" applyAlignment="1">
      <alignment horizontal="center"/>
    </xf>
    <xf numFmtId="165" fontId="3" fillId="0" borderId="48" xfId="0" applyNumberFormat="1" applyFont="1" applyBorder="1" applyAlignment="1">
      <alignment horizontal="center"/>
    </xf>
    <xf numFmtId="0" fontId="3" fillId="0" borderId="48" xfId="0" applyFont="1" applyBorder="1" applyAlignment="1">
      <alignment horizontal="center"/>
    </xf>
    <xf numFmtId="165" fontId="3" fillId="0" borderId="49" xfId="0" applyNumberFormat="1" applyFont="1" applyBorder="1" applyAlignment="1">
      <alignment horizontal="center"/>
    </xf>
    <xf numFmtId="0" fontId="2" fillId="0" borderId="17" xfId="0" applyFont="1" applyBorder="1" applyAlignment="1" applyProtection="1">
      <protection locked="0"/>
    </xf>
    <xf numFmtId="0" fontId="2" fillId="0" borderId="44" xfId="0" quotePrefix="1" applyFont="1" applyBorder="1" applyAlignment="1">
      <alignment horizontal="left"/>
    </xf>
    <xf numFmtId="0" fontId="2" fillId="0" borderId="45" xfId="0" quotePrefix="1" applyFont="1" applyBorder="1" applyAlignment="1"/>
    <xf numFmtId="15" fontId="3" fillId="0" borderId="50" xfId="0" applyNumberFormat="1" applyFont="1" applyBorder="1" applyAlignment="1">
      <alignment horizontal="center"/>
    </xf>
    <xf numFmtId="165" fontId="3" fillId="0" borderId="50" xfId="0" applyNumberFormat="1" applyFont="1" applyBorder="1" applyAlignment="1">
      <alignment horizontal="center"/>
    </xf>
    <xf numFmtId="0" fontId="3" fillId="0" borderId="50" xfId="0" applyFont="1" applyBorder="1" applyAlignment="1">
      <alignment horizontal="center"/>
    </xf>
    <xf numFmtId="165" fontId="3" fillId="0" borderId="51" xfId="0" applyNumberFormat="1" applyFont="1" applyBorder="1" applyAlignment="1">
      <alignment horizontal="center"/>
    </xf>
    <xf numFmtId="15" fontId="3" fillId="0" borderId="52" xfId="0" applyNumberFormat="1" applyFont="1" applyBorder="1" applyAlignment="1">
      <alignment horizontal="center"/>
    </xf>
    <xf numFmtId="0" fontId="3" fillId="0" borderId="42" xfId="0" applyFont="1" applyBorder="1" applyAlignment="1">
      <alignment horizontal="center"/>
    </xf>
    <xf numFmtId="0" fontId="3" fillId="0" borderId="53" xfId="0" applyFont="1" applyBorder="1" applyAlignment="1">
      <alignment horizontal="center"/>
    </xf>
    <xf numFmtId="0" fontId="3" fillId="0" borderId="54" xfId="0" applyFont="1" applyBorder="1"/>
    <xf numFmtId="0" fontId="3" fillId="0" borderId="50" xfId="0" applyFont="1" applyBorder="1"/>
    <xf numFmtId="0" fontId="3" fillId="0" borderId="40" xfId="0" applyFont="1" applyBorder="1"/>
    <xf numFmtId="0" fontId="3" fillId="0" borderId="0" xfId="0" applyFont="1" applyBorder="1" applyAlignment="1">
      <alignment horizontal="center"/>
    </xf>
    <xf numFmtId="0" fontId="3" fillId="0" borderId="55" xfId="0" applyFont="1" applyBorder="1" applyAlignment="1">
      <alignment horizontal="center"/>
    </xf>
    <xf numFmtId="0" fontId="3" fillId="0" borderId="56" xfId="0" applyFont="1" applyBorder="1" applyAlignment="1">
      <alignment horizontal="center"/>
    </xf>
    <xf numFmtId="0" fontId="3" fillId="0" borderId="38" xfId="0" applyFont="1" applyBorder="1" applyAlignment="1">
      <alignment horizontal="center"/>
    </xf>
    <xf numFmtId="0" fontId="2" fillId="0" borderId="7" xfId="0" quotePrefix="1" applyFont="1" applyBorder="1" applyAlignment="1">
      <alignment horizontal="left"/>
    </xf>
    <xf numFmtId="15" fontId="3" fillId="0" borderId="57" xfId="0" applyNumberFormat="1" applyFont="1" applyBorder="1" applyAlignment="1">
      <alignment horizontal="center"/>
    </xf>
    <xf numFmtId="165" fontId="3" fillId="0" borderId="57" xfId="0" applyNumberFormat="1" applyFont="1" applyBorder="1" applyAlignment="1">
      <alignment horizontal="center"/>
    </xf>
    <xf numFmtId="0" fontId="3" fillId="0" borderId="57" xfId="0" applyFont="1" applyBorder="1" applyAlignment="1">
      <alignment horizontal="center"/>
    </xf>
    <xf numFmtId="165" fontId="3" fillId="0" borderId="58" xfId="0" applyNumberFormat="1" applyFont="1" applyBorder="1" applyAlignment="1">
      <alignment horizontal="center"/>
    </xf>
    <xf numFmtId="0" fontId="7" fillId="0" borderId="0" xfId="0" applyFont="1" applyBorder="1" applyAlignment="1">
      <alignment horizontal="left"/>
    </xf>
    <xf numFmtId="0" fontId="7" fillId="0" borderId="0" xfId="0" applyFont="1" applyBorder="1" applyAlignment="1"/>
    <xf numFmtId="15" fontId="8" fillId="0" borderId="0" xfId="0" applyNumberFormat="1" applyFont="1" applyBorder="1" applyAlignment="1">
      <alignment horizontal="center"/>
    </xf>
    <xf numFmtId="165" fontId="8" fillId="0" borderId="0" xfId="0" applyNumberFormat="1" applyFont="1" applyBorder="1" applyAlignment="1">
      <alignment horizontal="center"/>
    </xf>
    <xf numFmtId="0" fontId="8" fillId="0" borderId="0" xfId="0" applyFont="1" applyBorder="1" applyAlignment="1">
      <alignment horizontal="center"/>
    </xf>
    <xf numFmtId="165" fontId="3" fillId="0" borderId="0" xfId="0" applyNumberFormat="1" applyFont="1" applyBorder="1"/>
    <xf numFmtId="0" fontId="3" fillId="0" borderId="0" xfId="0" applyFont="1" applyBorder="1"/>
    <xf numFmtId="15" fontId="8" fillId="0" borderId="0" xfId="0" applyNumberFormat="1" applyFont="1" applyBorder="1" applyAlignment="1">
      <alignment horizontal="left"/>
    </xf>
    <xf numFmtId="0" fontId="3" fillId="0" borderId="0" xfId="0" applyFont="1" applyBorder="1" applyAlignment="1"/>
    <xf numFmtId="2" fontId="3" fillId="0" borderId="0" xfId="0" applyNumberFormat="1" applyFont="1" applyBorder="1" applyAlignment="1">
      <alignment horizontal="center"/>
    </xf>
    <xf numFmtId="0" fontId="19" fillId="0" borderId="25" xfId="0" applyFont="1" applyBorder="1" applyAlignment="1">
      <alignment horizontal="left"/>
    </xf>
    <xf numFmtId="0" fontId="19" fillId="0" borderId="41" xfId="0" applyFont="1" applyBorder="1" applyAlignment="1"/>
    <xf numFmtId="0" fontId="16" fillId="0" borderId="32" xfId="0" applyFont="1" applyBorder="1" applyAlignment="1">
      <alignment horizontal="centerContinuous"/>
    </xf>
    <xf numFmtId="0" fontId="19" fillId="0" borderId="25" xfId="0" applyFont="1" applyBorder="1" applyAlignment="1">
      <alignment horizontal="center"/>
    </xf>
    <xf numFmtId="0" fontId="16" fillId="0" borderId="0" xfId="0" applyFont="1"/>
    <xf numFmtId="165" fontId="16" fillId="0" borderId="0" xfId="0" applyNumberFormat="1" applyFont="1"/>
    <xf numFmtId="0" fontId="20" fillId="0" borderId="25" xfId="0" applyFont="1" applyBorder="1" applyAlignment="1">
      <alignment horizontal="left"/>
    </xf>
    <xf numFmtId="165" fontId="20" fillId="0" borderId="32" xfId="0" applyNumberFormat="1" applyFont="1" applyBorder="1" applyAlignment="1">
      <alignment horizontal="center"/>
    </xf>
    <xf numFmtId="165" fontId="19" fillId="0" borderId="25" xfId="0" applyNumberFormat="1" applyFont="1" applyBorder="1" applyAlignment="1">
      <alignment horizontal="center"/>
    </xf>
    <xf numFmtId="0" fontId="19" fillId="0" borderId="0" xfId="0" applyFont="1"/>
    <xf numFmtId="0" fontId="21" fillId="0" borderId="0" xfId="0" applyFont="1"/>
    <xf numFmtId="165" fontId="20" fillId="0" borderId="45" xfId="0" applyNumberFormat="1" applyFont="1" applyBorder="1" applyAlignment="1">
      <alignment horizontal="center"/>
    </xf>
    <xf numFmtId="0" fontId="22" fillId="0" borderId="0" xfId="0" applyFont="1" applyAlignment="1">
      <alignment horizontal="left"/>
    </xf>
    <xf numFmtId="0" fontId="3" fillId="0" borderId="0" xfId="0" applyFont="1" applyAlignment="1"/>
    <xf numFmtId="0" fontId="2" fillId="0" borderId="0" xfId="0" applyFont="1" applyAlignment="1">
      <alignment horizontal="left"/>
    </xf>
    <xf numFmtId="0" fontId="2" fillId="0" borderId="0" xfId="0" applyFont="1" applyBorder="1" applyAlignment="1"/>
    <xf numFmtId="0" fontId="2" fillId="0" borderId="0" xfId="0" applyFont="1" applyAlignment="1"/>
    <xf numFmtId="2" fontId="2" fillId="0" borderId="0" xfId="0" applyNumberFormat="1" applyFont="1" applyAlignment="1">
      <alignment horizontal="center"/>
    </xf>
    <xf numFmtId="0" fontId="2" fillId="0" borderId="0" xfId="0" quotePrefix="1" applyFont="1" applyAlignment="1"/>
    <xf numFmtId="0" fontId="3" fillId="0" borderId="0" xfId="0" applyFont="1" applyAlignment="1">
      <alignment horizontal="left"/>
    </xf>
    <xf numFmtId="0" fontId="2" fillId="0" borderId="59" xfId="0" applyFont="1" applyBorder="1" applyAlignment="1">
      <alignment horizontal="left"/>
    </xf>
    <xf numFmtId="0" fontId="3" fillId="0" borderId="60" xfId="0" applyFont="1" applyBorder="1" applyAlignment="1"/>
    <xf numFmtId="15" fontId="3" fillId="0" borderId="61" xfId="0" applyNumberFormat="1" applyFont="1" applyBorder="1" applyAlignment="1">
      <alignment horizontal="center"/>
    </xf>
    <xf numFmtId="165" fontId="3" fillId="0" borderId="61" xfId="0" applyNumberFormat="1" applyFont="1" applyBorder="1" applyAlignment="1">
      <alignment horizontal="center"/>
    </xf>
    <xf numFmtId="0" fontId="3" fillId="0" borderId="61" xfId="0" applyFont="1" applyBorder="1" applyAlignment="1">
      <alignment horizontal="center"/>
    </xf>
    <xf numFmtId="165" fontId="3" fillId="0" borderId="62" xfId="0" applyNumberFormat="1" applyFont="1" applyBorder="1" applyAlignment="1">
      <alignment horizontal="center"/>
    </xf>
    <xf numFmtId="165" fontId="3" fillId="0" borderId="63" xfId="0" applyNumberFormat="1" applyFont="1" applyBorder="1"/>
    <xf numFmtId="165" fontId="3" fillId="0" borderId="64" xfId="0" applyNumberFormat="1" applyFont="1" applyBorder="1"/>
    <xf numFmtId="165" fontId="3" fillId="0" borderId="65" xfId="0" applyNumberFormat="1" applyFont="1" applyBorder="1"/>
    <xf numFmtId="0" fontId="3" fillId="0" borderId="66" xfId="0" applyFont="1" applyBorder="1"/>
    <xf numFmtId="15" fontId="3" fillId="0" borderId="37" xfId="0" quotePrefix="1" applyNumberFormat="1" applyFont="1" applyBorder="1" applyAlignment="1">
      <alignment horizontal="center"/>
    </xf>
    <xf numFmtId="0" fontId="2" fillId="0" borderId="16" xfId="0" applyFont="1" applyBorder="1" applyAlignment="1" applyProtection="1">
      <protection locked="0"/>
    </xf>
    <xf numFmtId="0" fontId="3" fillId="0" borderId="57" xfId="0" applyFont="1" applyBorder="1" applyAlignment="1" applyProtection="1">
      <alignment horizontal="center"/>
      <protection locked="0"/>
    </xf>
    <xf numFmtId="165" fontId="3" fillId="0" borderId="58" xfId="0" applyNumberFormat="1" applyFont="1" applyBorder="1" applyAlignment="1" applyProtection="1">
      <alignment horizontal="center"/>
      <protection locked="0"/>
    </xf>
    <xf numFmtId="15" fontId="3" fillId="0" borderId="14" xfId="0" quotePrefix="1" applyNumberFormat="1" applyFont="1" applyBorder="1" applyAlignment="1">
      <alignment horizontal="center"/>
    </xf>
    <xf numFmtId="165" fontId="3" fillId="0" borderId="67" xfId="0" applyNumberFormat="1" applyFont="1" applyBorder="1"/>
    <xf numFmtId="165" fontId="3" fillId="0" borderId="68" xfId="0" applyNumberFormat="1" applyFont="1" applyBorder="1"/>
    <xf numFmtId="165" fontId="3" fillId="0" borderId="69" xfId="0" applyNumberFormat="1" applyFont="1" applyBorder="1"/>
    <xf numFmtId="0" fontId="3" fillId="0" borderId="70" xfId="0" applyFont="1" applyBorder="1"/>
    <xf numFmtId="0" fontId="2" fillId="0" borderId="22" xfId="0" applyFont="1" applyBorder="1" applyAlignment="1">
      <alignment horizontal="left" vertical="center"/>
    </xf>
    <xf numFmtId="15" fontId="3" fillId="0" borderId="71" xfId="0" applyNumberFormat="1" applyFont="1" applyBorder="1" applyAlignment="1">
      <alignment horizontal="center" vertical="center"/>
    </xf>
    <xf numFmtId="15" fontId="3" fillId="0" borderId="72" xfId="0" applyNumberFormat="1" applyFont="1" applyBorder="1" applyAlignment="1">
      <alignment horizontal="center" vertical="center"/>
    </xf>
    <xf numFmtId="165" fontId="3" fillId="0" borderId="23" xfId="0" applyNumberFormat="1" applyFont="1" applyBorder="1" applyAlignment="1">
      <alignment horizontal="center" vertical="center"/>
    </xf>
    <xf numFmtId="0" fontId="3" fillId="0" borderId="23" xfId="0" applyFont="1" applyBorder="1" applyAlignment="1">
      <alignment horizontal="center" vertical="center"/>
    </xf>
    <xf numFmtId="0" fontId="2" fillId="0" borderId="14" xfId="0" applyFont="1" applyBorder="1" applyAlignment="1">
      <alignment horizontal="left" vertical="center"/>
    </xf>
    <xf numFmtId="15" fontId="3" fillId="0" borderId="53" xfId="0" applyNumberFormat="1" applyFont="1" applyBorder="1" applyAlignment="1">
      <alignment horizontal="center" vertical="center"/>
    </xf>
    <xf numFmtId="15" fontId="3" fillId="0" borderId="36" xfId="0" applyNumberFormat="1" applyFont="1" applyBorder="1" applyAlignment="1">
      <alignment horizontal="center" vertical="center"/>
    </xf>
    <xf numFmtId="165" fontId="3" fillId="0" borderId="36" xfId="0" quotePrefix="1" applyNumberFormat="1" applyFont="1" applyBorder="1" applyAlignment="1">
      <alignment horizontal="center" vertical="center"/>
    </xf>
    <xf numFmtId="0" fontId="3" fillId="0" borderId="36" xfId="0" applyFont="1" applyBorder="1" applyAlignment="1">
      <alignment horizontal="center" vertical="center"/>
    </xf>
    <xf numFmtId="165" fontId="3" fillId="0" borderId="36" xfId="0" applyNumberFormat="1" applyFont="1" applyBorder="1" applyAlignment="1">
      <alignment horizontal="center" vertical="center"/>
    </xf>
    <xf numFmtId="0" fontId="2" fillId="0" borderId="28" xfId="0" applyFont="1" applyBorder="1" applyAlignment="1">
      <alignment horizontal="left" vertical="center"/>
    </xf>
    <xf numFmtId="15" fontId="3" fillId="0" borderId="73" xfId="0" applyNumberFormat="1" applyFont="1" applyBorder="1" applyAlignment="1">
      <alignment horizontal="center" vertical="center"/>
    </xf>
    <xf numFmtId="15" fontId="3" fillId="0" borderId="29" xfId="0" applyNumberFormat="1" applyFont="1" applyBorder="1" applyAlignment="1">
      <alignment horizontal="center" vertical="center"/>
    </xf>
    <xf numFmtId="165" fontId="3" fillId="0" borderId="30" xfId="0" applyNumberFormat="1" applyFont="1" applyBorder="1" applyAlignment="1">
      <alignment horizontal="center" vertical="center"/>
    </xf>
    <xf numFmtId="0" fontId="3" fillId="0" borderId="30" xfId="0" applyFont="1" applyBorder="1" applyAlignment="1">
      <alignment horizontal="center" vertical="center"/>
    </xf>
    <xf numFmtId="0" fontId="3" fillId="0" borderId="60" xfId="0" applyFont="1" applyBorder="1" applyAlignment="1">
      <alignment horizontal="right"/>
    </xf>
    <xf numFmtId="0" fontId="3" fillId="0" borderId="17" xfId="0" applyFont="1" applyBorder="1" applyAlignment="1">
      <alignment horizontal="right"/>
    </xf>
    <xf numFmtId="15" fontId="3" fillId="0" borderId="12" xfId="0" applyNumberFormat="1" applyFont="1" applyBorder="1" applyAlignment="1" applyProtection="1">
      <alignment horizontal="center"/>
      <protection locked="0"/>
    </xf>
    <xf numFmtId="165" fontId="3" fillId="0" borderId="12" xfId="0" applyNumberFormat="1" applyFont="1" applyBorder="1" applyAlignment="1" applyProtection="1">
      <alignment horizontal="center"/>
      <protection locked="0"/>
    </xf>
    <xf numFmtId="0" fontId="3" fillId="0" borderId="12" xfId="0" applyFont="1" applyFill="1" applyBorder="1" applyAlignment="1" applyProtection="1">
      <alignment horizontal="center"/>
      <protection locked="0"/>
    </xf>
    <xf numFmtId="165" fontId="3" fillId="0" borderId="13" xfId="0" applyNumberFormat="1" applyFont="1" applyFill="1" applyBorder="1" applyAlignment="1" applyProtection="1">
      <alignment horizontal="center"/>
      <protection locked="0"/>
    </xf>
    <xf numFmtId="0" fontId="3" fillId="0" borderId="10" xfId="0" applyFont="1" applyFill="1" applyBorder="1" applyAlignment="1" applyProtection="1">
      <alignment horizontal="center"/>
      <protection locked="0"/>
    </xf>
    <xf numFmtId="165" fontId="3" fillId="0" borderId="11" xfId="0" applyNumberFormat="1" applyFont="1" applyFill="1" applyBorder="1" applyAlignment="1" applyProtection="1">
      <alignment horizontal="center"/>
      <protection locked="0"/>
    </xf>
    <xf numFmtId="15" fontId="3" fillId="0" borderId="8" xfId="0" quotePrefix="1" applyNumberFormat="1" applyFont="1" applyBorder="1" applyAlignment="1">
      <alignment horizontal="center"/>
    </xf>
    <xf numFmtId="15" fontId="3" fillId="0" borderId="39" xfId="0" quotePrefix="1" applyNumberFormat="1" applyFont="1" applyBorder="1" applyAlignment="1">
      <alignment horizontal="center"/>
    </xf>
    <xf numFmtId="15" fontId="3" fillId="0" borderId="55" xfId="0" applyNumberFormat="1" applyFont="1" applyBorder="1" applyAlignment="1">
      <alignment horizontal="center"/>
    </xf>
    <xf numFmtId="0" fontId="3" fillId="0" borderId="56" xfId="0" applyFont="1" applyFill="1" applyBorder="1" applyAlignment="1">
      <alignment horizontal="center"/>
    </xf>
    <xf numFmtId="166" fontId="3" fillId="0" borderId="41" xfId="0" applyNumberFormat="1" applyFont="1" applyBorder="1" applyAlignment="1">
      <alignment horizontal="center"/>
    </xf>
    <xf numFmtId="0" fontId="3" fillId="0" borderId="41" xfId="0" applyFont="1" applyFill="1" applyBorder="1" applyAlignment="1">
      <alignment horizontal="center"/>
    </xf>
    <xf numFmtId="166" fontId="3" fillId="0" borderId="14" xfId="0" applyNumberFormat="1" applyFont="1" applyBorder="1" applyAlignment="1">
      <alignment horizontal="center"/>
    </xf>
    <xf numFmtId="0" fontId="3" fillId="0" borderId="15" xfId="0" applyFont="1" applyFill="1" applyBorder="1" applyAlignment="1">
      <alignment horizontal="center"/>
    </xf>
    <xf numFmtId="0" fontId="2" fillId="0" borderId="74" xfId="0" applyFont="1" applyBorder="1" applyAlignment="1">
      <alignment horizontal="left"/>
    </xf>
    <xf numFmtId="0" fontId="2" fillId="0" borderId="32" xfId="0" applyFont="1" applyBorder="1" applyAlignment="1">
      <alignment horizontal="right"/>
    </xf>
    <xf numFmtId="165" fontId="3" fillId="0" borderId="25" xfId="0" applyNumberFormat="1" applyFont="1" applyBorder="1" applyAlignment="1">
      <alignment horizontal="center"/>
    </xf>
    <xf numFmtId="0" fontId="3" fillId="0" borderId="25" xfId="0" applyFont="1" applyBorder="1" applyAlignment="1">
      <alignment horizontal="center"/>
    </xf>
    <xf numFmtId="165" fontId="3" fillId="0" borderId="75" xfId="0" applyNumberFormat="1" applyFont="1" applyBorder="1" applyAlignment="1">
      <alignment horizontal="center"/>
    </xf>
    <xf numFmtId="15" fontId="3" fillId="0" borderId="39" xfId="0" applyNumberFormat="1" applyFont="1" applyBorder="1" applyAlignment="1" applyProtection="1">
      <alignment horizontal="center"/>
      <protection locked="0"/>
    </xf>
    <xf numFmtId="165" fontId="3" fillId="0" borderId="39" xfId="0" applyNumberFormat="1" applyFont="1" applyBorder="1" applyAlignment="1" applyProtection="1">
      <alignment horizontal="center"/>
      <protection locked="0"/>
    </xf>
    <xf numFmtId="0" fontId="3" fillId="0" borderId="39" xfId="0" applyFont="1" applyBorder="1" applyAlignment="1" applyProtection="1">
      <alignment horizontal="center"/>
      <protection locked="0"/>
    </xf>
    <xf numFmtId="165" fontId="4" fillId="0" borderId="0" xfId="0" applyNumberFormat="1" applyFont="1" applyAlignment="1">
      <alignment horizontal="center"/>
    </xf>
    <xf numFmtId="165" fontId="3" fillId="0" borderId="0" xfId="0" applyNumberFormat="1" applyFont="1" applyAlignment="1">
      <alignment horizontal="center"/>
    </xf>
    <xf numFmtId="165" fontId="7" fillId="0" borderId="2" xfId="0" applyNumberFormat="1" applyFont="1" applyBorder="1" applyAlignment="1">
      <alignment horizontal="center"/>
    </xf>
    <xf numFmtId="165" fontId="9" fillId="0" borderId="0" xfId="0" applyNumberFormat="1" applyFont="1" applyAlignment="1">
      <alignment horizontal="center"/>
    </xf>
    <xf numFmtId="165" fontId="15" fillId="0" borderId="0" xfId="0" applyNumberFormat="1" applyFont="1" applyBorder="1" applyAlignment="1">
      <alignment horizontal="center"/>
    </xf>
    <xf numFmtId="165" fontId="16" fillId="0" borderId="0" xfId="0" applyNumberFormat="1" applyFont="1" applyBorder="1" applyAlignment="1">
      <alignment horizontal="center"/>
    </xf>
    <xf numFmtId="165" fontId="7" fillId="0" borderId="21" xfId="0" applyNumberFormat="1" applyFont="1" applyBorder="1" applyAlignment="1">
      <alignment horizontal="center"/>
    </xf>
    <xf numFmtId="2" fontId="3" fillId="0" borderId="0" xfId="0" applyNumberFormat="1" applyFont="1"/>
    <xf numFmtId="2" fontId="7" fillId="0" borderId="3" xfId="0" applyNumberFormat="1" applyFont="1" applyBorder="1" applyAlignment="1">
      <alignment horizontal="center"/>
    </xf>
    <xf numFmtId="2" fontId="3" fillId="0" borderId="58" xfId="0" applyNumberFormat="1" applyFont="1" applyBorder="1" applyAlignment="1">
      <alignment horizontal="center"/>
    </xf>
    <xf numFmtId="2" fontId="3" fillId="0" borderId="9" xfId="0" applyNumberFormat="1" applyFont="1" applyBorder="1" applyAlignment="1">
      <alignment horizontal="center"/>
    </xf>
    <xf numFmtId="2" fontId="3" fillId="0" borderId="11" xfId="0" applyNumberFormat="1" applyFont="1" applyBorder="1" applyAlignment="1">
      <alignment horizontal="center"/>
    </xf>
    <xf numFmtId="2" fontId="3" fillId="0" borderId="13" xfId="0" applyNumberFormat="1" applyFont="1" applyBorder="1" applyAlignment="1">
      <alignment horizontal="center"/>
    </xf>
    <xf numFmtId="2" fontId="3" fillId="0" borderId="9" xfId="0" applyNumberFormat="1" applyFont="1" applyBorder="1" applyAlignment="1" applyProtection="1">
      <alignment horizontal="center"/>
      <protection locked="0"/>
    </xf>
    <xf numFmtId="2" fontId="3" fillId="0" borderId="11" xfId="0" applyNumberFormat="1" applyFont="1" applyBorder="1" applyAlignment="1" applyProtection="1">
      <alignment horizontal="center"/>
      <protection locked="0"/>
    </xf>
    <xf numFmtId="2" fontId="3" fillId="0" borderId="40" xfId="0" applyNumberFormat="1" applyFont="1" applyBorder="1" applyAlignment="1" applyProtection="1">
      <alignment horizontal="center"/>
      <protection locked="0"/>
    </xf>
    <xf numFmtId="2" fontId="3" fillId="0" borderId="6" xfId="0" applyNumberFormat="1" applyFont="1" applyBorder="1" applyAlignment="1">
      <alignment horizontal="center"/>
    </xf>
    <xf numFmtId="2" fontId="3" fillId="0" borderId="51" xfId="0" applyNumberFormat="1" applyFont="1" applyBorder="1" applyAlignment="1">
      <alignment horizontal="center"/>
    </xf>
    <xf numFmtId="2" fontId="3" fillId="0" borderId="3" xfId="0" applyNumberFormat="1" applyFont="1" applyBorder="1" applyAlignment="1">
      <alignment horizontal="center"/>
    </xf>
    <xf numFmtId="2" fontId="9" fillId="0" borderId="0" xfId="0" applyNumberFormat="1" applyFont="1"/>
    <xf numFmtId="2" fontId="15" fillId="0" borderId="0" xfId="0" applyNumberFormat="1" applyFont="1"/>
    <xf numFmtId="2" fontId="3" fillId="0" borderId="23" xfId="0" applyNumberFormat="1" applyFont="1" applyBorder="1" applyAlignment="1">
      <alignment horizontal="center"/>
    </xf>
    <xf numFmtId="166" fontId="2" fillId="0" borderId="0" xfId="0" applyNumberFormat="1" applyFont="1" applyAlignment="1">
      <alignment horizontal="left"/>
    </xf>
    <xf numFmtId="0" fontId="23" fillId="0" borderId="0" xfId="0" applyFont="1" applyAlignment="1">
      <alignment horizontal="right"/>
    </xf>
    <xf numFmtId="0" fontId="23" fillId="0" borderId="18" xfId="0" applyFont="1" applyBorder="1" applyAlignment="1">
      <alignment horizontal="right" textRotation="90"/>
    </xf>
    <xf numFmtId="0" fontId="23" fillId="0" borderId="17" xfId="0" applyFont="1" applyBorder="1" applyAlignment="1">
      <alignment horizontal="right"/>
    </xf>
    <xf numFmtId="0" fontId="23" fillId="0" borderId="16" xfId="0" applyFont="1" applyBorder="1" applyAlignment="1">
      <alignment horizontal="right"/>
    </xf>
    <xf numFmtId="0" fontId="23" fillId="0" borderId="16" xfId="0" applyFont="1" applyBorder="1" applyAlignment="1" applyProtection="1">
      <alignment horizontal="right"/>
      <protection locked="0"/>
    </xf>
    <xf numFmtId="0" fontId="23" fillId="0" borderId="17" xfId="0" applyFont="1" applyBorder="1" applyAlignment="1" applyProtection="1">
      <alignment horizontal="right"/>
      <protection locked="0"/>
    </xf>
    <xf numFmtId="0" fontId="23" fillId="0" borderId="0" xfId="0" applyFont="1" applyAlignment="1">
      <alignment horizontal="left"/>
    </xf>
    <xf numFmtId="0" fontId="24" fillId="0" borderId="0" xfId="0" applyFont="1" applyBorder="1" applyAlignment="1">
      <alignment horizontal="center"/>
    </xf>
    <xf numFmtId="0" fontId="23" fillId="0" borderId="20" xfId="0" applyFont="1" applyBorder="1" applyAlignment="1">
      <alignment horizontal="center"/>
    </xf>
    <xf numFmtId="15" fontId="24" fillId="0" borderId="71" xfId="0" applyNumberFormat="1" applyFont="1" applyBorder="1" applyAlignment="1">
      <alignment horizontal="center"/>
    </xf>
    <xf numFmtId="15" fontId="24" fillId="0" borderId="32" xfId="0" applyNumberFormat="1" applyFont="1" applyBorder="1" applyAlignment="1">
      <alignment horizontal="center"/>
    </xf>
    <xf numFmtId="0" fontId="9" fillId="0" borderId="7" xfId="0" applyFont="1" applyBorder="1" applyAlignment="1" applyProtection="1">
      <alignment horizontal="right"/>
      <protection locked="0"/>
    </xf>
    <xf numFmtId="0" fontId="23" fillId="0" borderId="60" xfId="0" applyFont="1" applyBorder="1" applyAlignment="1">
      <alignment horizontal="right"/>
    </xf>
    <xf numFmtId="0" fontId="3" fillId="0" borderId="61" xfId="0" applyFont="1" applyBorder="1" applyAlignment="1">
      <alignment horizontal="center" wrapText="1"/>
    </xf>
    <xf numFmtId="2" fontId="3" fillId="0" borderId="62" xfId="0" applyNumberFormat="1" applyFont="1" applyBorder="1" applyAlignment="1">
      <alignment horizontal="center"/>
    </xf>
    <xf numFmtId="0" fontId="3" fillId="0" borderId="50" xfId="0" applyFont="1" applyBorder="1" applyAlignment="1">
      <alignment horizontal="center" wrapText="1"/>
    </xf>
    <xf numFmtId="0" fontId="3" fillId="0" borderId="12" xfId="0" applyFont="1" applyBorder="1" applyAlignment="1">
      <alignment horizontal="center" wrapText="1"/>
    </xf>
    <xf numFmtId="0" fontId="23" fillId="0" borderId="32" xfId="0" applyFont="1" applyBorder="1" applyAlignment="1">
      <alignment horizontal="right"/>
    </xf>
    <xf numFmtId="0" fontId="3" fillId="0" borderId="17" xfId="0" applyFont="1" applyBorder="1" applyAlignment="1">
      <alignment horizontal="right" textRotation="90"/>
    </xf>
    <xf numFmtId="0" fontId="3" fillId="0" borderId="10" xfId="0" applyFont="1" applyBorder="1" applyAlignment="1">
      <alignment horizontal="center" wrapText="1"/>
    </xf>
    <xf numFmtId="0" fontId="3" fillId="0" borderId="11" xfId="0" applyFont="1" applyBorder="1" applyAlignment="1">
      <alignment horizontal="center"/>
    </xf>
    <xf numFmtId="15" fontId="3" fillId="0" borderId="10" xfId="0" quotePrefix="1" applyNumberFormat="1" applyFont="1" applyBorder="1" applyAlignment="1">
      <alignment horizontal="center"/>
    </xf>
    <xf numFmtId="0" fontId="3" fillId="0" borderId="8" xfId="0" applyFont="1" applyFill="1" applyBorder="1" applyAlignment="1" applyProtection="1">
      <alignment horizontal="center"/>
      <protection locked="0"/>
    </xf>
    <xf numFmtId="165" fontId="3" fillId="0" borderId="9" xfId="0" applyNumberFormat="1" applyFont="1" applyFill="1" applyBorder="1" applyAlignment="1" applyProtection="1">
      <alignment horizontal="center"/>
      <protection locked="0"/>
    </xf>
    <xf numFmtId="166" fontId="3" fillId="0" borderId="42" xfId="0" applyNumberFormat="1" applyFont="1" applyBorder="1" applyAlignment="1">
      <alignment horizontal="center"/>
    </xf>
    <xf numFmtId="0" fontId="3" fillId="0" borderId="42" xfId="0" applyFont="1" applyFill="1" applyBorder="1" applyAlignment="1">
      <alignment horizontal="center"/>
    </xf>
    <xf numFmtId="15" fontId="3" fillId="0" borderId="71" xfId="0" applyNumberFormat="1" applyFont="1" applyBorder="1" applyAlignment="1">
      <alignment horizontal="center"/>
    </xf>
    <xf numFmtId="15" fontId="3" fillId="0" borderId="32" xfId="0" applyNumberFormat="1" applyFont="1" applyBorder="1" applyAlignment="1">
      <alignment horizontal="center"/>
    </xf>
    <xf numFmtId="15" fontId="3" fillId="0" borderId="73" xfId="0" applyNumberFormat="1" applyFont="1" applyBorder="1" applyAlignment="1">
      <alignment horizontal="center"/>
    </xf>
    <xf numFmtId="0" fontId="2" fillId="0" borderId="76" xfId="0" applyFont="1" applyBorder="1" applyAlignment="1">
      <alignment horizontal="left"/>
    </xf>
    <xf numFmtId="0" fontId="23" fillId="0" borderId="77" xfId="0" applyFont="1" applyBorder="1" applyAlignment="1">
      <alignment horizontal="right"/>
    </xf>
    <xf numFmtId="2" fontId="3" fillId="0" borderId="5" xfId="0" applyNumberFormat="1" applyFont="1" applyBorder="1" applyAlignment="1">
      <alignment horizontal="center"/>
    </xf>
    <xf numFmtId="2" fontId="3" fillId="0" borderId="25" xfId="0" applyNumberFormat="1" applyFont="1" applyBorder="1" applyAlignment="1">
      <alignment horizontal="center"/>
    </xf>
    <xf numFmtId="165" fontId="3" fillId="0" borderId="0" xfId="0" applyNumberFormat="1" applyFont="1"/>
    <xf numFmtId="0" fontId="4" fillId="0" borderId="0" xfId="0" applyFont="1" applyFill="1"/>
    <xf numFmtId="0" fontId="3" fillId="0" borderId="0" xfId="0" applyFont="1" applyFill="1"/>
    <xf numFmtId="0" fontId="8" fillId="0" borderId="0" xfId="0" applyFont="1" applyFill="1"/>
    <xf numFmtId="165" fontId="3" fillId="0" borderId="0" xfId="0" applyNumberFormat="1" applyFont="1" applyFill="1"/>
    <xf numFmtId="0" fontId="3" fillId="0" borderId="78" xfId="0" applyFont="1" applyBorder="1" applyAlignment="1">
      <alignment horizontal="center"/>
    </xf>
    <xf numFmtId="165" fontId="9" fillId="0" borderId="0" xfId="0" applyNumberFormat="1" applyFont="1"/>
    <xf numFmtId="0" fontId="7" fillId="0" borderId="24" xfId="0" applyFont="1" applyBorder="1" applyAlignment="1">
      <alignment horizontal="left"/>
    </xf>
    <xf numFmtId="0" fontId="7" fillId="0" borderId="31" xfId="0" applyFont="1" applyBorder="1" applyAlignment="1">
      <alignment horizontal="center"/>
    </xf>
    <xf numFmtId="0" fontId="7" fillId="0" borderId="31" xfId="0" applyFont="1" applyBorder="1" applyAlignment="1">
      <alignment horizontal="center" wrapText="1"/>
    </xf>
    <xf numFmtId="15" fontId="3" fillId="0" borderId="42" xfId="0" applyNumberFormat="1" applyFont="1" applyBorder="1" applyAlignment="1">
      <alignment horizontal="center"/>
    </xf>
    <xf numFmtId="0" fontId="3" fillId="0" borderId="42" xfId="0" applyFont="1" applyBorder="1" applyAlignment="1">
      <alignment horizontal="center" wrapText="1"/>
    </xf>
    <xf numFmtId="165" fontId="3" fillId="0" borderId="79" xfId="0" applyNumberFormat="1" applyFont="1" applyBorder="1" applyAlignment="1">
      <alignment horizontal="center"/>
    </xf>
    <xf numFmtId="15" fontId="3" fillId="0" borderId="15" xfId="0" applyNumberFormat="1" applyFont="1" applyBorder="1" applyAlignment="1">
      <alignment horizontal="center"/>
    </xf>
    <xf numFmtId="165" fontId="3" fillId="0" borderId="15" xfId="0" applyNumberFormat="1" applyFont="1" applyBorder="1" applyAlignment="1">
      <alignment horizontal="center"/>
    </xf>
    <xf numFmtId="0" fontId="3" fillId="0" borderId="15" xfId="0" applyFont="1" applyBorder="1" applyAlignment="1">
      <alignment horizontal="center" wrapText="1"/>
    </xf>
    <xf numFmtId="165" fontId="3" fillId="0" borderId="53" xfId="0" applyNumberFormat="1" applyFont="1" applyBorder="1" applyAlignment="1">
      <alignment horizontal="center"/>
    </xf>
    <xf numFmtId="15" fontId="3" fillId="0" borderId="15" xfId="0" quotePrefix="1" applyNumberFormat="1" applyFont="1" applyBorder="1" applyAlignment="1">
      <alignment horizontal="center"/>
    </xf>
    <xf numFmtId="15" fontId="3" fillId="3" borderId="15" xfId="0" quotePrefix="1" applyNumberFormat="1" applyFont="1" applyFill="1" applyBorder="1" applyAlignment="1">
      <alignment horizontal="center"/>
    </xf>
    <xf numFmtId="165" fontId="3" fillId="3" borderId="15" xfId="0" applyNumberFormat="1" applyFont="1" applyFill="1" applyBorder="1" applyAlignment="1">
      <alignment horizontal="center"/>
    </xf>
    <xf numFmtId="0" fontId="3" fillId="3" borderId="15" xfId="0" applyFont="1" applyFill="1" applyBorder="1" applyAlignment="1">
      <alignment horizontal="center"/>
    </xf>
    <xf numFmtId="165" fontId="3" fillId="3" borderId="53" xfId="0" applyNumberFormat="1" applyFont="1" applyFill="1" applyBorder="1" applyAlignment="1">
      <alignment horizontal="center"/>
    </xf>
    <xf numFmtId="15" fontId="3" fillId="0" borderId="15" xfId="0" applyNumberFormat="1" applyFont="1" applyBorder="1" applyAlignment="1" applyProtection="1">
      <alignment horizontal="center"/>
      <protection locked="0"/>
    </xf>
    <xf numFmtId="165" fontId="3" fillId="0" borderId="15" xfId="0" applyNumberFormat="1" applyFont="1" applyBorder="1" applyAlignment="1" applyProtection="1">
      <alignment horizontal="center"/>
      <protection locked="0"/>
    </xf>
    <xf numFmtId="0" fontId="3" fillId="0" borderId="15" xfId="0" applyFont="1" applyBorder="1" applyAlignment="1" applyProtection="1">
      <alignment horizontal="center"/>
      <protection locked="0"/>
    </xf>
    <xf numFmtId="165" fontId="3" fillId="0" borderId="53" xfId="0" applyNumberFormat="1" applyFont="1" applyBorder="1" applyAlignment="1" applyProtection="1">
      <alignment horizontal="center"/>
      <protection locked="0"/>
    </xf>
    <xf numFmtId="15" fontId="3" fillId="3" borderId="15" xfId="0" applyNumberFormat="1" applyFont="1" applyFill="1" applyBorder="1" applyAlignment="1" applyProtection="1">
      <alignment horizontal="center"/>
      <protection locked="0"/>
    </xf>
    <xf numFmtId="165" fontId="3" fillId="3" borderId="15" xfId="0" applyNumberFormat="1" applyFont="1" applyFill="1" applyBorder="1" applyAlignment="1" applyProtection="1">
      <alignment horizontal="center"/>
      <protection locked="0"/>
    </xf>
    <xf numFmtId="0" fontId="3" fillId="3" borderId="15" xfId="0" applyFont="1" applyFill="1" applyBorder="1" applyAlignment="1" applyProtection="1">
      <alignment horizontal="center"/>
      <protection locked="0"/>
    </xf>
    <xf numFmtId="165" fontId="3" fillId="3" borderId="53" xfId="0" applyNumberFormat="1" applyFont="1" applyFill="1" applyBorder="1" applyAlignment="1" applyProtection="1">
      <alignment horizontal="center"/>
      <protection locked="0"/>
    </xf>
    <xf numFmtId="15" fontId="3" fillId="3" borderId="15" xfId="0" applyNumberFormat="1" applyFont="1" applyFill="1" applyBorder="1" applyAlignment="1">
      <alignment horizontal="center"/>
    </xf>
    <xf numFmtId="166" fontId="3" fillId="3" borderId="15" xfId="0" applyNumberFormat="1" applyFont="1" applyFill="1" applyBorder="1" applyAlignment="1">
      <alignment horizontal="center"/>
    </xf>
    <xf numFmtId="15" fontId="3" fillId="0" borderId="78" xfId="0" applyNumberFormat="1" applyFont="1" applyBorder="1" applyAlignment="1">
      <alignment horizontal="center"/>
    </xf>
    <xf numFmtId="165" fontId="3" fillId="0" borderId="78" xfId="0" applyNumberFormat="1" applyFont="1" applyBorder="1" applyAlignment="1">
      <alignment horizontal="center"/>
    </xf>
    <xf numFmtId="165" fontId="3" fillId="0" borderId="80" xfId="0" applyNumberFormat="1" applyFont="1" applyBorder="1" applyAlignment="1">
      <alignment horizontal="center"/>
    </xf>
    <xf numFmtId="0" fontId="5" fillId="0" borderId="81" xfId="0" applyFont="1" applyBorder="1" applyAlignment="1">
      <alignment horizontal="right"/>
    </xf>
    <xf numFmtId="0" fontId="5" fillId="0" borderId="82" xfId="0" applyFont="1" applyBorder="1" applyAlignment="1">
      <alignment horizontal="right"/>
    </xf>
    <xf numFmtId="0" fontId="5" fillId="0" borderId="82" xfId="0" applyFont="1" applyBorder="1" applyAlignment="1" applyProtection="1">
      <alignment horizontal="right"/>
      <protection locked="0"/>
    </xf>
    <xf numFmtId="0" fontId="5" fillId="0" borderId="83" xfId="0" applyFont="1" applyBorder="1" applyAlignment="1">
      <alignment horizontal="right"/>
    </xf>
    <xf numFmtId="165" fontId="7" fillId="0" borderId="31" xfId="0" applyNumberFormat="1" applyFont="1" applyBorder="1" applyAlignment="1">
      <alignment horizontal="center" wrapText="1"/>
    </xf>
    <xf numFmtId="165" fontId="7" fillId="0" borderId="32" xfId="0" applyNumberFormat="1" applyFont="1" applyBorder="1" applyAlignment="1">
      <alignment horizontal="center" wrapText="1"/>
    </xf>
    <xf numFmtId="0" fontId="7" fillId="0" borderId="31" xfId="0" applyFont="1" applyBorder="1" applyAlignment="1">
      <alignment horizontal="right" textRotation="90"/>
    </xf>
    <xf numFmtId="0" fontId="7" fillId="0" borderId="84" xfId="0" applyFont="1" applyBorder="1" applyAlignment="1">
      <alignment horizontal="left"/>
    </xf>
    <xf numFmtId="0" fontId="7" fillId="0" borderId="14" xfId="0" applyFont="1" applyBorder="1" applyAlignment="1">
      <alignment horizontal="left"/>
    </xf>
    <xf numFmtId="0" fontId="7" fillId="0" borderId="85" xfId="0" applyFont="1" applyBorder="1" applyAlignment="1">
      <alignment horizontal="left"/>
    </xf>
    <xf numFmtId="0" fontId="7" fillId="0" borderId="84" xfId="0" applyFont="1" applyBorder="1" applyAlignment="1" applyProtection="1">
      <alignment horizontal="left"/>
      <protection locked="0"/>
    </xf>
    <xf numFmtId="0" fontId="7" fillId="0" borderId="85" xfId="0" applyFont="1" applyBorder="1" applyAlignment="1" applyProtection="1">
      <alignment horizontal="left"/>
      <protection locked="0"/>
    </xf>
    <xf numFmtId="0" fontId="7" fillId="0" borderId="55" xfId="0" applyFont="1" applyBorder="1" applyAlignment="1">
      <alignment horizontal="left"/>
    </xf>
    <xf numFmtId="0" fontId="7" fillId="0" borderId="86" xfId="0" applyFont="1" applyBorder="1" applyAlignment="1">
      <alignment horizontal="left"/>
    </xf>
    <xf numFmtId="0" fontId="7" fillId="0" borderId="87" xfId="0" applyFont="1" applyBorder="1" applyAlignment="1">
      <alignment horizontal="left"/>
    </xf>
    <xf numFmtId="0" fontId="7" fillId="0" borderId="88" xfId="0" applyFont="1" applyBorder="1" applyAlignment="1">
      <alignment horizontal="left"/>
    </xf>
    <xf numFmtId="0" fontId="7" fillId="0" borderId="87" xfId="0" applyFont="1" applyBorder="1" applyAlignment="1" applyProtection="1">
      <alignment horizontal="left"/>
      <protection locked="0"/>
    </xf>
    <xf numFmtId="15" fontId="3" fillId="0" borderId="42" xfId="0" applyNumberFormat="1" applyFont="1" applyFill="1" applyBorder="1" applyAlignment="1">
      <alignment horizontal="center"/>
    </xf>
    <xf numFmtId="165" fontId="3" fillId="0" borderId="42" xfId="0" applyNumberFormat="1" applyFont="1" applyFill="1" applyBorder="1" applyAlignment="1">
      <alignment horizontal="center"/>
    </xf>
    <xf numFmtId="0" fontId="3" fillId="0" borderId="42" xfId="0" applyFont="1" applyFill="1" applyBorder="1" applyAlignment="1">
      <alignment horizontal="center" wrapText="1"/>
    </xf>
    <xf numFmtId="165" fontId="3" fillId="0" borderId="53" xfId="0" applyNumberFormat="1" applyFont="1" applyFill="1" applyBorder="1" applyAlignment="1" applyProtection="1">
      <alignment horizontal="center"/>
      <protection locked="0"/>
    </xf>
    <xf numFmtId="15" fontId="3" fillId="0" borderId="15" xfId="0" applyNumberFormat="1" applyFont="1" applyFill="1" applyBorder="1" applyAlignment="1">
      <alignment horizontal="center"/>
    </xf>
    <xf numFmtId="165" fontId="3" fillId="0" borderId="15" xfId="0" applyNumberFormat="1" applyFont="1" applyFill="1" applyBorder="1" applyAlignment="1">
      <alignment horizontal="center"/>
    </xf>
    <xf numFmtId="0" fontId="3" fillId="0" borderId="15" xfId="0" applyFont="1" applyFill="1" applyBorder="1" applyAlignment="1">
      <alignment horizontal="center" wrapText="1"/>
    </xf>
    <xf numFmtId="15" fontId="3" fillId="0" borderId="15" xfId="0" applyNumberFormat="1" applyFont="1" applyFill="1" applyBorder="1" applyAlignment="1" applyProtection="1">
      <alignment horizontal="center"/>
      <protection locked="0"/>
    </xf>
    <xf numFmtId="165" fontId="3" fillId="0" borderId="15" xfId="0" applyNumberFormat="1" applyFont="1" applyFill="1" applyBorder="1" applyAlignment="1" applyProtection="1">
      <alignment horizontal="center"/>
      <protection locked="0"/>
    </xf>
    <xf numFmtId="0" fontId="3" fillId="0" borderId="15" xfId="0" applyFont="1" applyFill="1" applyBorder="1" applyAlignment="1" applyProtection="1">
      <alignment horizontal="center"/>
      <protection locked="0"/>
    </xf>
    <xf numFmtId="166" fontId="3" fillId="0" borderId="15" xfId="0" applyNumberFormat="1" applyFont="1" applyFill="1" applyBorder="1" applyAlignment="1">
      <alignment horizontal="center"/>
    </xf>
    <xf numFmtId="166" fontId="3" fillId="0" borderId="56" xfId="0" applyNumberFormat="1" applyFont="1" applyFill="1" applyBorder="1" applyAlignment="1">
      <alignment horizontal="center"/>
    </xf>
    <xf numFmtId="165" fontId="3" fillId="0" borderId="56" xfId="0" applyNumberFormat="1" applyFont="1" applyFill="1" applyBorder="1" applyAlignment="1">
      <alignment horizontal="center"/>
    </xf>
    <xf numFmtId="15" fontId="3" fillId="0" borderId="78" xfId="0" applyNumberFormat="1" applyFont="1" applyFill="1" applyBorder="1" applyAlignment="1">
      <alignment horizontal="center"/>
    </xf>
    <xf numFmtId="165" fontId="3" fillId="0" borderId="78" xfId="0" applyNumberFormat="1" applyFont="1" applyFill="1" applyBorder="1" applyAlignment="1">
      <alignment horizontal="center"/>
    </xf>
    <xf numFmtId="0" fontId="3" fillId="0" borderId="78" xfId="0" applyFont="1" applyFill="1" applyBorder="1" applyAlignment="1">
      <alignment horizontal="center"/>
    </xf>
    <xf numFmtId="0" fontId="9" fillId="0" borderId="0" xfId="0" applyFont="1" applyFill="1" applyAlignment="1">
      <alignment horizontal="center"/>
    </xf>
    <xf numFmtId="165" fontId="9" fillId="0" borderId="0" xfId="0" applyNumberFormat="1" applyFont="1" applyFill="1" applyAlignment="1">
      <alignment horizontal="center"/>
    </xf>
    <xf numFmtId="165" fontId="9" fillId="0" borderId="0" xfId="0" applyNumberFormat="1" applyFont="1" applyFill="1"/>
    <xf numFmtId="0" fontId="7" fillId="0" borderId="31" xfId="0" applyFont="1" applyFill="1" applyBorder="1" applyAlignment="1">
      <alignment horizontal="right" textRotation="90"/>
    </xf>
    <xf numFmtId="0" fontId="5" fillId="0" borderId="81" xfId="0" applyFont="1" applyFill="1" applyBorder="1" applyAlignment="1">
      <alignment horizontal="right"/>
    </xf>
    <xf numFmtId="0" fontId="5" fillId="0" borderId="82" xfId="0" applyFont="1" applyFill="1" applyBorder="1" applyAlignment="1">
      <alignment horizontal="right"/>
    </xf>
    <xf numFmtId="0" fontId="5" fillId="0" borderId="82" xfId="0" applyFont="1" applyFill="1" applyBorder="1" applyAlignment="1" applyProtection="1">
      <alignment horizontal="right"/>
      <protection locked="0"/>
    </xf>
    <xf numFmtId="0" fontId="5" fillId="0" borderId="89" xfId="0" applyFont="1" applyFill="1" applyBorder="1" applyAlignment="1">
      <alignment horizontal="right"/>
    </xf>
    <xf numFmtId="0" fontId="5" fillId="0" borderId="83" xfId="0" applyFont="1" applyFill="1" applyBorder="1" applyAlignment="1">
      <alignment horizontal="right"/>
    </xf>
    <xf numFmtId="165" fontId="3" fillId="4" borderId="15" xfId="0" applyNumberFormat="1" applyFont="1" applyFill="1" applyBorder="1" applyAlignment="1">
      <alignment horizontal="center"/>
    </xf>
    <xf numFmtId="0" fontId="3" fillId="4" borderId="15" xfId="0" applyFont="1" applyFill="1" applyBorder="1" applyAlignment="1">
      <alignment horizontal="center"/>
    </xf>
    <xf numFmtId="165" fontId="3" fillId="4" borderId="53" xfId="0" applyNumberFormat="1" applyFont="1" applyFill="1" applyBorder="1" applyAlignment="1" applyProtection="1">
      <alignment horizontal="center"/>
      <protection locked="0"/>
    </xf>
    <xf numFmtId="15" fontId="3" fillId="4" borderId="15" xfId="0" quotePrefix="1" applyNumberFormat="1" applyFont="1" applyFill="1" applyBorder="1" applyAlignment="1">
      <alignment horizontal="center"/>
    </xf>
    <xf numFmtId="0" fontId="5" fillId="0" borderId="90" xfId="0" applyFont="1" applyFill="1" applyBorder="1" applyAlignment="1">
      <alignment horizontal="right"/>
    </xf>
    <xf numFmtId="0" fontId="5" fillId="0" borderId="91" xfId="0" applyFont="1" applyFill="1" applyBorder="1" applyAlignment="1">
      <alignment horizontal="right"/>
    </xf>
    <xf numFmtId="15" fontId="3" fillId="0" borderId="56" xfId="0" applyNumberFormat="1" applyFont="1" applyFill="1" applyBorder="1" applyAlignment="1">
      <alignment horizontal="center"/>
    </xf>
    <xf numFmtId="0" fontId="3" fillId="0" borderId="56" xfId="0" applyFont="1" applyFill="1" applyBorder="1" applyAlignment="1">
      <alignment horizontal="center" wrapText="1"/>
    </xf>
    <xf numFmtId="165" fontId="3" fillId="0" borderId="92" xfId="0" applyNumberFormat="1" applyFont="1" applyFill="1" applyBorder="1" applyAlignment="1" applyProtection="1">
      <alignment horizontal="center"/>
      <protection locked="0"/>
    </xf>
    <xf numFmtId="15" fontId="3" fillId="0" borderId="93" xfId="0" applyNumberFormat="1" applyFont="1" applyFill="1" applyBorder="1" applyAlignment="1">
      <alignment horizontal="center"/>
    </xf>
    <xf numFmtId="165" fontId="3" fillId="0" borderId="93" xfId="0" applyNumberFormat="1" applyFont="1" applyFill="1" applyBorder="1" applyAlignment="1">
      <alignment horizontal="center"/>
    </xf>
    <xf numFmtId="0" fontId="3" fillId="0" borderId="93" xfId="0" applyFont="1" applyFill="1" applyBorder="1" applyAlignment="1">
      <alignment horizontal="center"/>
    </xf>
    <xf numFmtId="165" fontId="3" fillId="0" borderId="94" xfId="0" applyNumberFormat="1" applyFont="1" applyFill="1" applyBorder="1" applyAlignment="1" applyProtection="1">
      <alignment horizontal="center"/>
      <protection locked="0"/>
    </xf>
    <xf numFmtId="0" fontId="7" fillId="0" borderId="95" xfId="0" applyFont="1" applyBorder="1" applyAlignment="1">
      <alignment horizontal="left"/>
    </xf>
    <xf numFmtId="165" fontId="3" fillId="0" borderId="79" xfId="0" applyNumberFormat="1" applyFont="1" applyFill="1" applyBorder="1" applyAlignment="1" applyProtection="1">
      <alignment horizontal="center"/>
      <protection locked="0"/>
    </xf>
    <xf numFmtId="165" fontId="3" fillId="0" borderId="80" xfId="0" applyNumberFormat="1" applyFont="1" applyFill="1" applyBorder="1" applyAlignment="1" applyProtection="1">
      <alignment horizontal="center"/>
      <protection locked="0"/>
    </xf>
    <xf numFmtId="15" fontId="3" fillId="0" borderId="0" xfId="0" applyNumberFormat="1" applyFont="1" applyFill="1" applyBorder="1" applyAlignment="1">
      <alignment horizontal="center"/>
    </xf>
    <xf numFmtId="165" fontId="3" fillId="0" borderId="0" xfId="0" applyNumberFormat="1" applyFont="1" applyFill="1" applyBorder="1" applyAlignment="1">
      <alignment horizontal="center"/>
    </xf>
    <xf numFmtId="0" fontId="3" fillId="0" borderId="0" xfId="0" applyFont="1" applyFill="1" applyBorder="1" applyAlignment="1">
      <alignment horizontal="center"/>
    </xf>
    <xf numFmtId="165" fontId="3" fillId="0" borderId="17" xfId="0" applyNumberFormat="1" applyFont="1" applyFill="1" applyBorder="1" applyAlignment="1" applyProtection="1">
      <alignment horizontal="center"/>
      <protection locked="0"/>
    </xf>
    <xf numFmtId="0" fontId="7" fillId="0" borderId="24" xfId="0" applyFont="1" applyBorder="1" applyAlignment="1" applyProtection="1">
      <alignment horizontal="left"/>
      <protection locked="0"/>
    </xf>
    <xf numFmtId="0" fontId="5" fillId="0" borderId="96" xfId="0" applyFont="1" applyFill="1" applyBorder="1" applyAlignment="1" applyProtection="1">
      <alignment horizontal="right"/>
      <protection locked="0"/>
    </xf>
    <xf numFmtId="15" fontId="3" fillId="0" borderId="31" xfId="0" applyNumberFormat="1" applyFont="1" applyFill="1" applyBorder="1" applyAlignment="1" applyProtection="1">
      <alignment horizontal="center"/>
      <protection locked="0"/>
    </xf>
    <xf numFmtId="165" fontId="3" fillId="0" borderId="31" xfId="0" applyNumberFormat="1"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5" fontId="3" fillId="0" borderId="32" xfId="0" applyNumberFormat="1" applyFont="1" applyFill="1" applyBorder="1" applyAlignment="1" applyProtection="1">
      <alignment horizontal="center"/>
      <protection locked="0"/>
    </xf>
    <xf numFmtId="0" fontId="5" fillId="0" borderId="97" xfId="0" applyFont="1" applyFill="1" applyBorder="1" applyAlignment="1">
      <alignment horizontal="right"/>
    </xf>
    <xf numFmtId="15" fontId="3" fillId="0" borderId="54" xfId="0" applyNumberFormat="1" applyFont="1" applyFill="1" applyBorder="1" applyAlignment="1">
      <alignment horizontal="center"/>
    </xf>
    <xf numFmtId="165" fontId="3" fillId="0" borderId="54" xfId="0" applyNumberFormat="1" applyFont="1" applyFill="1" applyBorder="1" applyAlignment="1">
      <alignment horizontal="center"/>
    </xf>
    <xf numFmtId="0" fontId="3" fillId="0" borderId="54" xfId="0" applyFont="1" applyFill="1" applyBorder="1" applyAlignment="1">
      <alignment horizontal="center"/>
    </xf>
    <xf numFmtId="0" fontId="7" fillId="0" borderId="52" xfId="0" applyFont="1" applyBorder="1" applyAlignment="1">
      <alignment horizontal="left"/>
    </xf>
    <xf numFmtId="166" fontId="3" fillId="0" borderId="42" xfId="0" applyNumberFormat="1" applyFont="1" applyFill="1" applyBorder="1" applyAlignment="1">
      <alignment horizontal="center"/>
    </xf>
    <xf numFmtId="166" fontId="3" fillId="0" borderId="78" xfId="0" applyNumberFormat="1" applyFont="1" applyFill="1" applyBorder="1" applyAlignment="1">
      <alignment horizontal="center"/>
    </xf>
    <xf numFmtId="0" fontId="3" fillId="0" borderId="0" xfId="0" applyFont="1" applyFill="1" applyBorder="1" applyAlignment="1">
      <alignment horizontal="center" wrapText="1"/>
    </xf>
    <xf numFmtId="0" fontId="5" fillId="0" borderId="98" xfId="0" applyFont="1" applyFill="1" applyBorder="1" applyAlignment="1">
      <alignment horizontal="right"/>
    </xf>
    <xf numFmtId="15" fontId="3" fillId="0" borderId="41" xfId="0" applyNumberFormat="1" applyFont="1" applyFill="1" applyBorder="1" applyAlignment="1">
      <alignment horizontal="center"/>
    </xf>
    <xf numFmtId="165" fontId="3" fillId="0" borderId="41" xfId="0" applyNumberFormat="1" applyFont="1" applyFill="1" applyBorder="1" applyAlignment="1">
      <alignment horizontal="center"/>
    </xf>
    <xf numFmtId="165" fontId="3" fillId="0" borderId="16" xfId="0" applyNumberFormat="1" applyFont="1" applyFill="1" applyBorder="1" applyAlignment="1" applyProtection="1">
      <alignment horizontal="center"/>
      <protection locked="0"/>
    </xf>
    <xf numFmtId="166" fontId="3" fillId="0" borderId="0" xfId="0" applyNumberFormat="1" applyFont="1" applyFill="1" applyBorder="1" applyAlignment="1">
      <alignment horizontal="center"/>
    </xf>
    <xf numFmtId="0" fontId="5" fillId="0" borderId="99" xfId="0" applyFont="1" applyFill="1" applyBorder="1" applyAlignment="1">
      <alignment horizontal="right"/>
    </xf>
    <xf numFmtId="15" fontId="3" fillId="0" borderId="100" xfId="0" applyNumberFormat="1" applyFont="1" applyFill="1" applyBorder="1" applyAlignment="1">
      <alignment horizontal="center"/>
    </xf>
    <xf numFmtId="165" fontId="3" fillId="0" borderId="100" xfId="0" applyNumberFormat="1" applyFont="1" applyFill="1" applyBorder="1" applyAlignment="1">
      <alignment horizontal="center"/>
    </xf>
    <xf numFmtId="0" fontId="3" fillId="0" borderId="100" xfId="0" applyFont="1" applyFill="1" applyBorder="1" applyAlignment="1">
      <alignment horizontal="center"/>
    </xf>
    <xf numFmtId="165" fontId="3" fillId="0" borderId="101" xfId="0" applyNumberFormat="1" applyFont="1" applyFill="1" applyBorder="1" applyAlignment="1" applyProtection="1">
      <alignment horizontal="center"/>
      <protection locked="0"/>
    </xf>
    <xf numFmtId="0" fontId="7" fillId="0" borderId="102" xfId="0" applyFont="1" applyBorder="1" applyAlignment="1">
      <alignment horizontal="left"/>
    </xf>
    <xf numFmtId="165" fontId="3" fillId="0" borderId="45" xfId="0" applyNumberFormat="1" applyFont="1" applyFill="1" applyBorder="1" applyAlignment="1" applyProtection="1">
      <alignment horizontal="center"/>
      <protection locked="0"/>
    </xf>
    <xf numFmtId="166" fontId="3" fillId="0" borderId="41" xfId="0" applyNumberFormat="1" applyFont="1" applyFill="1" applyBorder="1" applyAlignment="1">
      <alignment horizontal="center"/>
    </xf>
    <xf numFmtId="0" fontId="7" fillId="0" borderId="41" xfId="0" applyFont="1" applyBorder="1" applyAlignment="1">
      <alignment horizontal="left"/>
    </xf>
    <xf numFmtId="0" fontId="5" fillId="0" borderId="41" xfId="0" applyFont="1" applyFill="1" applyBorder="1" applyAlignment="1">
      <alignment horizontal="right"/>
    </xf>
    <xf numFmtId="165" fontId="3" fillId="0" borderId="41" xfId="0" applyNumberFormat="1" applyFont="1" applyFill="1" applyBorder="1" applyAlignment="1" applyProtection="1">
      <alignment horizontal="center"/>
      <protection locked="0"/>
    </xf>
    <xf numFmtId="0" fontId="5" fillId="0" borderId="96" xfId="0" applyFont="1" applyFill="1" applyBorder="1" applyAlignment="1">
      <alignment horizontal="right"/>
    </xf>
    <xf numFmtId="166" fontId="3" fillId="0" borderId="31" xfId="0" applyNumberFormat="1" applyFont="1" applyFill="1" applyBorder="1" applyAlignment="1">
      <alignment horizontal="center"/>
    </xf>
    <xf numFmtId="165" fontId="3" fillId="0" borderId="31" xfId="0" applyNumberFormat="1" applyFont="1" applyFill="1" applyBorder="1" applyAlignment="1">
      <alignment horizontal="center"/>
    </xf>
    <xf numFmtId="0" fontId="3" fillId="0" borderId="31" xfId="0" applyFont="1" applyFill="1" applyBorder="1" applyAlignment="1">
      <alignment horizontal="center"/>
    </xf>
    <xf numFmtId="0" fontId="3" fillId="0" borderId="41" xfId="0" applyFont="1" applyFill="1" applyBorder="1" applyAlignment="1">
      <alignment horizontal="center" wrapText="1"/>
    </xf>
    <xf numFmtId="0" fontId="3" fillId="0" borderId="78" xfId="0" applyFont="1" applyFill="1" applyBorder="1" applyAlignment="1">
      <alignment horizontal="center" wrapText="1"/>
    </xf>
    <xf numFmtId="167" fontId="3" fillId="0" borderId="0" xfId="0" applyNumberFormat="1" applyFont="1" applyFill="1" applyBorder="1" applyAlignment="1">
      <alignment horizontal="center"/>
    </xf>
    <xf numFmtId="0" fontId="9" fillId="0" borderId="0" xfId="0" applyFont="1" applyFill="1" applyBorder="1" applyAlignment="1">
      <alignment horizontal="left"/>
    </xf>
    <xf numFmtId="165" fontId="3" fillId="0" borderId="0" xfId="0" applyNumberFormat="1" applyFont="1" applyFill="1" applyBorder="1"/>
    <xf numFmtId="0" fontId="3" fillId="0" borderId="0" xfId="0" applyFont="1" applyFill="1" applyBorder="1"/>
    <xf numFmtId="0" fontId="15" fillId="0" borderId="0" xfId="0" applyFont="1" applyFill="1" applyBorder="1" applyAlignment="1">
      <alignment horizontal="left"/>
    </xf>
    <xf numFmtId="0" fontId="4" fillId="0" borderId="0" xfId="0" applyFont="1" applyFill="1" applyBorder="1" applyAlignment="1">
      <alignment horizontal="center"/>
    </xf>
    <xf numFmtId="165" fontId="4" fillId="0" borderId="0" xfId="0" applyNumberFormat="1" applyFont="1" applyFill="1" applyBorder="1" applyAlignment="1">
      <alignment horizontal="center"/>
    </xf>
    <xf numFmtId="0" fontId="17" fillId="0" borderId="0" xfId="0" applyFont="1" applyFill="1" applyBorder="1"/>
    <xf numFmtId="0" fontId="4" fillId="0" borderId="0" xfId="0" applyFont="1" applyFill="1" applyBorder="1"/>
    <xf numFmtId="0" fontId="18" fillId="0" borderId="0" xfId="0" applyFont="1" applyFill="1" applyBorder="1"/>
    <xf numFmtId="0" fontId="8" fillId="0" borderId="0" xfId="0" applyFont="1" applyFill="1" applyBorder="1" applyAlignment="1">
      <alignment wrapText="1"/>
    </xf>
    <xf numFmtId="0" fontId="8" fillId="0" borderId="0" xfId="0" applyFont="1" applyFill="1" applyBorder="1"/>
    <xf numFmtId="0" fontId="8" fillId="0" borderId="0" xfId="0" applyFont="1" applyFill="1" applyBorder="1" applyAlignment="1">
      <alignment horizontal="left"/>
    </xf>
    <xf numFmtId="165" fontId="3" fillId="0" borderId="0" xfId="0" applyNumberFormat="1" applyFont="1" applyFill="1" applyBorder="1" applyAlignment="1" applyProtection="1">
      <alignment horizontal="center"/>
      <protection locked="0"/>
    </xf>
    <xf numFmtId="167" fontId="3" fillId="0" borderId="0" xfId="0" applyNumberFormat="1" applyFont="1" applyFill="1" applyBorder="1" applyAlignment="1" applyProtection="1">
      <alignment horizontal="center"/>
      <protection locked="0"/>
    </xf>
    <xf numFmtId="0" fontId="3" fillId="0" borderId="0" xfId="0" applyFont="1" applyFill="1" applyBorder="1" applyAlignment="1" applyProtection="1">
      <alignment horizontal="center"/>
      <protection locked="0"/>
    </xf>
    <xf numFmtId="167" fontId="3" fillId="0" borderId="0" xfId="0" quotePrefix="1" applyNumberFormat="1" applyFont="1" applyFill="1" applyBorder="1" applyAlignment="1">
      <alignment horizontal="center"/>
    </xf>
    <xf numFmtId="0" fontId="3" fillId="0" borderId="0" xfId="0" applyFont="1" applyFill="1" applyBorder="1" applyAlignment="1">
      <alignment horizontal="left"/>
    </xf>
    <xf numFmtId="2" fontId="3" fillId="0" borderId="0" xfId="0" applyNumberFormat="1" applyFont="1" applyFill="1" applyBorder="1" applyAlignment="1">
      <alignment horizontal="center"/>
    </xf>
    <xf numFmtId="0" fontId="3" fillId="0" borderId="0" xfId="0" applyFont="1" applyFill="1" applyBorder="1" applyAlignment="1" applyProtection="1">
      <alignment horizontal="left"/>
      <protection locked="0"/>
    </xf>
    <xf numFmtId="2" fontId="3" fillId="0" borderId="0" xfId="0" applyNumberFormat="1" applyFont="1" applyFill="1" applyBorder="1" applyAlignment="1" applyProtection="1">
      <alignment horizontal="center"/>
      <protection locked="0"/>
    </xf>
    <xf numFmtId="165" fontId="3" fillId="0" borderId="0" xfId="0" quotePrefix="1" applyNumberFormat="1" applyFont="1" applyFill="1" applyBorder="1" applyAlignment="1">
      <alignment horizontal="center"/>
    </xf>
    <xf numFmtId="0" fontId="3" fillId="0" borderId="0" xfId="0" applyFont="1" applyFill="1" applyBorder="1" applyAlignment="1">
      <alignment horizontal="right"/>
    </xf>
    <xf numFmtId="167" fontId="3" fillId="0" borderId="0" xfId="0" applyNumberFormat="1" applyFont="1" applyFill="1" applyBorder="1" applyAlignment="1">
      <alignment horizontal="center" vertical="center"/>
    </xf>
    <xf numFmtId="165"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165" fontId="3" fillId="0" borderId="0" xfId="0" quotePrefix="1" applyNumberFormat="1" applyFont="1" applyFill="1" applyBorder="1" applyAlignment="1">
      <alignment horizontal="center" vertical="center"/>
    </xf>
    <xf numFmtId="166" fontId="3" fillId="0" borderId="0" xfId="0" applyNumberFormat="1" applyFont="1" applyFill="1" applyBorder="1" applyAlignment="1">
      <alignment horizontal="left"/>
    </xf>
    <xf numFmtId="0" fontId="9" fillId="0" borderId="0" xfId="0" applyFont="1" applyFill="1" applyBorder="1" applyAlignment="1">
      <alignment horizontal="left" wrapText="1"/>
    </xf>
    <xf numFmtId="0" fontId="3" fillId="0" borderId="0" xfId="0" applyFont="1" applyFill="1" applyBorder="1" applyAlignment="1">
      <alignment horizontal="left" vertical="top"/>
    </xf>
    <xf numFmtId="0" fontId="9" fillId="0" borderId="0" xfId="0" applyFont="1" applyFill="1" applyBorder="1" applyAlignment="1" applyProtection="1">
      <alignment horizontal="left"/>
      <protection locked="0"/>
    </xf>
    <xf numFmtId="0" fontId="9" fillId="0" borderId="0" xfId="0" applyFont="1" applyFill="1" applyBorder="1" applyAlignment="1">
      <alignment wrapText="1"/>
    </xf>
    <xf numFmtId="0" fontId="9" fillId="0" borderId="0" xfId="0" quotePrefix="1" applyFont="1" applyFill="1" applyBorder="1" applyAlignment="1">
      <alignment wrapText="1"/>
    </xf>
    <xf numFmtId="0" fontId="4" fillId="0" borderId="103" xfId="0" applyFont="1" applyFill="1" applyBorder="1"/>
    <xf numFmtId="0" fontId="3" fillId="0" borderId="103" xfId="0" applyFont="1" applyFill="1" applyBorder="1"/>
    <xf numFmtId="165" fontId="3" fillId="0" borderId="103" xfId="0" applyNumberFormat="1" applyFont="1" applyFill="1" applyBorder="1"/>
    <xf numFmtId="0" fontId="17" fillId="0" borderId="103" xfId="0" applyFont="1" applyFill="1" applyBorder="1"/>
    <xf numFmtId="2" fontId="2" fillId="0" borderId="0" xfId="0" applyNumberFormat="1" applyFont="1" applyBorder="1" applyAlignment="1">
      <alignment horizontal="left"/>
    </xf>
    <xf numFmtId="168" fontId="2" fillId="0" borderId="0" xfId="0" applyNumberFormat="1" applyFont="1" applyBorder="1" applyAlignment="1">
      <alignment horizontal="left"/>
    </xf>
    <xf numFmtId="0" fontId="3" fillId="0" borderId="0" xfId="0" applyFont="1" applyBorder="1" applyAlignment="1">
      <alignment horizontal="left" vertical="center"/>
    </xf>
    <xf numFmtId="15" fontId="3" fillId="0" borderId="0" xfId="0" applyNumberFormat="1" applyFont="1" applyBorder="1" applyAlignment="1">
      <alignment horizontal="left"/>
    </xf>
    <xf numFmtId="168" fontId="3" fillId="0" borderId="0" xfId="0" applyNumberFormat="1" applyFont="1" applyFill="1" applyBorder="1" applyAlignment="1">
      <alignment horizontal="center"/>
    </xf>
    <xf numFmtId="169" fontId="3" fillId="0" borderId="0" xfId="0" applyNumberFormat="1" applyFont="1" applyAlignment="1">
      <alignment horizontal="left"/>
    </xf>
    <xf numFmtId="169" fontId="3" fillId="0" borderId="0" xfId="0" applyNumberFormat="1" applyFont="1" applyFill="1" applyBorder="1" applyAlignment="1">
      <alignment horizontal="left"/>
    </xf>
    <xf numFmtId="169" fontId="1" fillId="0" borderId="0" xfId="2" applyNumberFormat="1" applyAlignment="1">
      <alignment horizontal="left"/>
    </xf>
    <xf numFmtId="169" fontId="3" fillId="0" borderId="0" xfId="0" applyNumberFormat="1" applyFont="1" applyFill="1" applyBorder="1" applyAlignment="1" applyProtection="1">
      <alignment horizontal="left"/>
      <protection locked="0"/>
    </xf>
    <xf numFmtId="169" fontId="3" fillId="0" borderId="0" xfId="0" applyNumberFormat="1" applyFont="1" applyAlignment="1">
      <alignment horizontal="left" vertical="center" wrapText="1"/>
    </xf>
    <xf numFmtId="0" fontId="11" fillId="0" borderId="0" xfId="1" applyFont="1" applyFill="1" applyBorder="1" applyAlignment="1" applyProtection="1">
      <alignment horizontal="center"/>
    </xf>
    <xf numFmtId="0" fontId="3" fillId="0" borderId="0" xfId="0" applyFont="1" applyFill="1" applyBorder="1" applyAlignment="1"/>
    <xf numFmtId="0" fontId="14" fillId="0" borderId="0" xfId="1" applyFont="1" applyAlignment="1" applyProtection="1">
      <alignment horizontal="center"/>
    </xf>
    <xf numFmtId="0" fontId="0" fillId="0" borderId="0" xfId="0" applyAlignment="1"/>
    <xf numFmtId="0" fontId="2" fillId="0" borderId="1" xfId="0" applyFont="1" applyBorder="1" applyAlignment="1">
      <alignment horizontal="center"/>
    </xf>
    <xf numFmtId="0" fontId="0" fillId="0" borderId="18" xfId="0" applyBorder="1" applyAlignment="1">
      <alignment horizontal="center"/>
    </xf>
    <xf numFmtId="0" fontId="2" fillId="0" borderId="7" xfId="0" applyFont="1" applyBorder="1" applyAlignment="1">
      <alignment horizontal="right"/>
    </xf>
    <xf numFmtId="0" fontId="2" fillId="0" borderId="17" xfId="0" applyFont="1" applyBorder="1" applyAlignment="1">
      <alignment horizontal="right"/>
    </xf>
    <xf numFmtId="1" fontId="20" fillId="0" borderId="24" xfId="0" applyNumberFormat="1" applyFont="1" applyBorder="1" applyAlignment="1"/>
    <xf numFmtId="1" fontId="20" fillId="0" borderId="32" xfId="0" applyNumberFormat="1" applyFont="1" applyBorder="1" applyAlignment="1"/>
  </cellXfs>
  <cellStyles count="3">
    <cellStyle name="Hyperlink" xfId="1" builtinId="8"/>
    <cellStyle name="Normal" xfId="0" builtinId="0"/>
    <cellStyle name="Normal 5"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teelheadrecoveryplan.ca/"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2.bin"/><Relationship Id="rId1" Type="http://schemas.openxmlformats.org/officeDocument/2006/relationships/hyperlink" Target="http://www.steelheadrecoveryplan.ca/" TargetMode="External"/><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www.steelheadrecoveryplan.c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7"/>
  <sheetViews>
    <sheetView tabSelected="1" topLeftCell="A5" workbookViewId="0">
      <pane ySplit="1" topLeftCell="A6" activePane="bottomLeft" state="frozen"/>
      <selection activeCell="A5" sqref="A5"/>
      <selection pane="bottomLeft" activeCell="C38" sqref="C38"/>
    </sheetView>
  </sheetViews>
  <sheetFormatPr defaultColWidth="9.1328125" defaultRowHeight="12.75" x14ac:dyDescent="0.35"/>
  <cols>
    <col min="1" max="1" width="22.53125" style="400" customWidth="1"/>
    <col min="2" max="2" width="9.33203125" style="400" bestFit="1" customWidth="1"/>
    <col min="3" max="3" width="8.53125" style="400" bestFit="1" customWidth="1"/>
    <col min="4" max="4" width="9.796875" style="400" bestFit="1" customWidth="1"/>
    <col min="5" max="5" width="10.33203125" style="399" bestFit="1" customWidth="1"/>
    <col min="6" max="6" width="15.86328125" style="400" bestFit="1" customWidth="1"/>
    <col min="7" max="7" width="25.46484375" style="440" bestFit="1" customWidth="1"/>
    <col min="8" max="13" width="9.1328125" style="441"/>
    <col min="14" max="14" width="9.33203125" style="469" bestFit="1" customWidth="1"/>
    <col min="15" max="15" width="80.796875" style="441" customWidth="1"/>
    <col min="16" max="16384" width="9.1328125" style="441"/>
  </cols>
  <sheetData>
    <row r="1" spans="1:16" ht="13.5" x14ac:dyDescent="0.35">
      <c r="A1" s="450" t="s">
        <v>209</v>
      </c>
      <c r="B1" s="450"/>
      <c r="C1" s="450"/>
    </row>
    <row r="2" spans="1:16" s="446" customFormat="1" ht="17.25" x14ac:dyDescent="0.45">
      <c r="A2" s="442"/>
      <c r="B2" s="442"/>
      <c r="C2" s="442"/>
      <c r="D2" s="443"/>
      <c r="E2" s="444"/>
      <c r="F2" s="460"/>
      <c r="G2" s="465"/>
      <c r="H2" s="474" t="s">
        <v>33</v>
      </c>
      <c r="N2" s="469"/>
    </row>
    <row r="3" spans="1:16" s="446" customFormat="1" ht="17.25" x14ac:dyDescent="0.45">
      <c r="A3" s="442"/>
      <c r="B3" s="442"/>
      <c r="C3" s="442"/>
      <c r="D3" s="443"/>
      <c r="E3" s="444"/>
      <c r="F3" s="485"/>
      <c r="G3" s="486"/>
      <c r="H3" s="471" t="s">
        <v>35</v>
      </c>
      <c r="I3" s="445"/>
      <c r="J3" s="447"/>
      <c r="K3" s="447"/>
      <c r="L3" s="447"/>
      <c r="M3" s="447"/>
      <c r="N3" s="469"/>
    </row>
    <row r="4" spans="1:16" ht="15" x14ac:dyDescent="0.4">
      <c r="H4" s="471" t="s">
        <v>36</v>
      </c>
      <c r="I4" s="446"/>
      <c r="J4" s="446" t="s">
        <v>37</v>
      </c>
      <c r="K4" s="446"/>
      <c r="L4" s="446" t="s">
        <v>38</v>
      </c>
    </row>
    <row r="5" spans="1:16" s="449" customFormat="1" ht="13.9" x14ac:dyDescent="0.4">
      <c r="A5" s="475" t="s">
        <v>1</v>
      </c>
      <c r="B5" s="475" t="s">
        <v>263</v>
      </c>
      <c r="C5" s="476" t="s">
        <v>261</v>
      </c>
      <c r="D5" s="476" t="s">
        <v>262</v>
      </c>
      <c r="E5" s="475" t="s">
        <v>2</v>
      </c>
      <c r="F5" s="475" t="s">
        <v>14</v>
      </c>
      <c r="G5" s="475" t="s">
        <v>168</v>
      </c>
      <c r="H5" s="475" t="s">
        <v>260</v>
      </c>
      <c r="I5" s="475" t="s">
        <v>39</v>
      </c>
      <c r="J5" s="475" t="s">
        <v>40</v>
      </c>
      <c r="K5" s="475" t="s">
        <v>39</v>
      </c>
      <c r="L5" s="475" t="s">
        <v>40</v>
      </c>
      <c r="M5" s="475" t="s">
        <v>39</v>
      </c>
      <c r="N5" s="475" t="s">
        <v>40</v>
      </c>
      <c r="O5" s="448" t="s">
        <v>19</v>
      </c>
    </row>
    <row r="6" spans="1:16" ht="13.15" x14ac:dyDescent="0.4">
      <c r="A6" s="455" t="s">
        <v>269</v>
      </c>
      <c r="B6" s="455">
        <v>1</v>
      </c>
      <c r="C6" s="480" t="s">
        <v>282</v>
      </c>
      <c r="D6" s="480">
        <v>-124.29167</v>
      </c>
      <c r="E6" s="438">
        <v>42090</v>
      </c>
      <c r="F6" s="399">
        <v>15</v>
      </c>
      <c r="G6" s="400">
        <v>109</v>
      </c>
      <c r="H6" s="451">
        <f t="shared" ref="H6:H37" si="0">G6/F6</f>
        <v>7.2666666666666666</v>
      </c>
      <c r="I6" s="472"/>
      <c r="N6" s="475"/>
      <c r="O6" s="469"/>
    </row>
    <row r="7" spans="1:16" x14ac:dyDescent="0.35">
      <c r="A7" s="455" t="s">
        <v>269</v>
      </c>
      <c r="B7" s="455">
        <v>2</v>
      </c>
      <c r="C7" s="480" t="s">
        <v>282</v>
      </c>
      <c r="D7" s="480">
        <v>-124.29167</v>
      </c>
      <c r="E7" s="438">
        <v>42102</v>
      </c>
      <c r="F7" s="399">
        <v>15</v>
      </c>
      <c r="G7" s="400">
        <v>106</v>
      </c>
      <c r="H7" s="451">
        <f t="shared" si="0"/>
        <v>7.0666666666666664</v>
      </c>
      <c r="I7" s="472"/>
      <c r="N7" s="441"/>
      <c r="O7" s="469"/>
      <c r="P7" s="439"/>
    </row>
    <row r="8" spans="1:16" x14ac:dyDescent="0.35">
      <c r="A8" s="455" t="s">
        <v>269</v>
      </c>
      <c r="B8" s="455">
        <v>3</v>
      </c>
      <c r="C8" s="480" t="s">
        <v>282</v>
      </c>
      <c r="D8" s="480">
        <v>-124.29167</v>
      </c>
      <c r="E8" s="438">
        <v>42122</v>
      </c>
      <c r="F8" s="399">
        <v>15</v>
      </c>
      <c r="G8" s="400">
        <v>81</v>
      </c>
      <c r="H8" s="451">
        <f t="shared" si="0"/>
        <v>5.4</v>
      </c>
      <c r="I8" s="472"/>
      <c r="N8" s="441"/>
      <c r="O8" s="469"/>
    </row>
    <row r="9" spans="1:16" ht="14.25" x14ac:dyDescent="0.45">
      <c r="A9" s="55" t="s">
        <v>267</v>
      </c>
      <c r="B9" s="455">
        <v>4</v>
      </c>
      <c r="C9" s="482">
        <v>48.897777779999998</v>
      </c>
      <c r="D9" s="482">
        <v>-123.6716667</v>
      </c>
      <c r="E9" s="438">
        <v>42163</v>
      </c>
      <c r="F9" s="399">
        <v>4.55</v>
      </c>
      <c r="G9" s="400">
        <v>33</v>
      </c>
      <c r="H9" s="451">
        <f t="shared" si="0"/>
        <v>7.2527472527472527</v>
      </c>
      <c r="I9" s="472"/>
      <c r="N9" s="441"/>
      <c r="O9" s="466" t="s">
        <v>225</v>
      </c>
    </row>
    <row r="10" spans="1:16" x14ac:dyDescent="0.35">
      <c r="A10" s="455" t="s">
        <v>268</v>
      </c>
      <c r="B10" s="455">
        <v>5</v>
      </c>
      <c r="C10" s="484">
        <v>50.611666999999997</v>
      </c>
      <c r="D10" s="480">
        <v>-127.17749999999999</v>
      </c>
      <c r="E10" s="438">
        <v>41661</v>
      </c>
      <c r="F10" s="399">
        <v>7.4</v>
      </c>
      <c r="G10" s="415">
        <v>66</v>
      </c>
      <c r="H10" s="451">
        <f t="shared" si="0"/>
        <v>8.9189189189189193</v>
      </c>
      <c r="I10" s="472"/>
      <c r="N10" s="441"/>
      <c r="O10" s="466" t="s">
        <v>252</v>
      </c>
    </row>
    <row r="11" spans="1:16" x14ac:dyDescent="0.35">
      <c r="A11" s="455" t="s">
        <v>269</v>
      </c>
      <c r="B11" s="455">
        <v>6</v>
      </c>
      <c r="C11" s="480" t="s">
        <v>282</v>
      </c>
      <c r="D11" s="480">
        <v>-124.29167</v>
      </c>
      <c r="E11" s="438">
        <v>41723</v>
      </c>
      <c r="F11" s="399">
        <v>15</v>
      </c>
      <c r="G11" s="400">
        <v>39</v>
      </c>
      <c r="H11" s="451">
        <f t="shared" si="0"/>
        <v>2.6</v>
      </c>
      <c r="I11" s="472"/>
      <c r="N11" s="441"/>
      <c r="O11" s="469"/>
    </row>
    <row r="12" spans="1:16" x14ac:dyDescent="0.35">
      <c r="A12" s="455" t="s">
        <v>269</v>
      </c>
      <c r="B12" s="455">
        <v>7</v>
      </c>
      <c r="C12" s="480" t="s">
        <v>282</v>
      </c>
      <c r="D12" s="480">
        <v>-124.29167</v>
      </c>
      <c r="E12" s="438">
        <v>41740</v>
      </c>
      <c r="F12" s="399">
        <v>15</v>
      </c>
      <c r="G12" s="400">
        <v>68</v>
      </c>
      <c r="H12" s="451">
        <f t="shared" si="0"/>
        <v>4.5333333333333332</v>
      </c>
      <c r="I12" s="472"/>
      <c r="N12" s="441"/>
      <c r="O12" s="469"/>
    </row>
    <row r="13" spans="1:16" x14ac:dyDescent="0.35">
      <c r="A13" s="455" t="s">
        <v>269</v>
      </c>
      <c r="B13" s="455">
        <v>8</v>
      </c>
      <c r="C13" s="480" t="s">
        <v>282</v>
      </c>
      <c r="D13" s="480">
        <v>-124.29167</v>
      </c>
      <c r="E13" s="438">
        <v>41753</v>
      </c>
      <c r="F13" s="399">
        <v>15</v>
      </c>
      <c r="G13" s="400">
        <v>62</v>
      </c>
      <c r="H13" s="451">
        <f t="shared" si="0"/>
        <v>4.1333333333333337</v>
      </c>
      <c r="I13" s="473"/>
      <c r="N13" s="441"/>
      <c r="O13" s="469"/>
    </row>
    <row r="14" spans="1:16" x14ac:dyDescent="0.35">
      <c r="A14" s="455" t="s">
        <v>276</v>
      </c>
      <c r="B14" s="455">
        <v>9</v>
      </c>
      <c r="C14" s="480">
        <v>50.033332999999999</v>
      </c>
      <c r="D14" s="481">
        <v>-125.25</v>
      </c>
      <c r="E14" s="438">
        <v>41722</v>
      </c>
      <c r="F14" s="399">
        <v>11.5</v>
      </c>
      <c r="G14" s="400">
        <v>39</v>
      </c>
      <c r="H14" s="451">
        <f t="shared" si="0"/>
        <v>3.3913043478260869</v>
      </c>
      <c r="I14" s="472"/>
      <c r="N14" s="441"/>
      <c r="O14" s="466" t="s">
        <v>242</v>
      </c>
    </row>
    <row r="15" spans="1:16" x14ac:dyDescent="0.35">
      <c r="A15" s="455" t="s">
        <v>276</v>
      </c>
      <c r="B15" s="455">
        <v>10</v>
      </c>
      <c r="C15" s="480">
        <v>50.033332999999999</v>
      </c>
      <c r="D15" s="481">
        <v>-125.25</v>
      </c>
      <c r="E15" s="438">
        <v>41743</v>
      </c>
      <c r="F15" s="399">
        <v>11.5</v>
      </c>
      <c r="G15" s="400">
        <v>51</v>
      </c>
      <c r="H15" s="451">
        <f t="shared" si="0"/>
        <v>4.4347826086956523</v>
      </c>
      <c r="I15" s="472"/>
      <c r="N15" s="441"/>
      <c r="O15" s="466" t="s">
        <v>241</v>
      </c>
    </row>
    <row r="16" spans="1:16" x14ac:dyDescent="0.35">
      <c r="A16" s="455" t="s">
        <v>276</v>
      </c>
      <c r="B16" s="455">
        <v>11</v>
      </c>
      <c r="C16" s="480">
        <v>50.033332999999999</v>
      </c>
      <c r="D16" s="481">
        <v>-125.25</v>
      </c>
      <c r="E16" s="438">
        <v>41743</v>
      </c>
      <c r="F16" s="399">
        <v>6.7</v>
      </c>
      <c r="G16" s="400">
        <v>13</v>
      </c>
      <c r="H16" s="451">
        <f t="shared" si="0"/>
        <v>1.9402985074626866</v>
      </c>
      <c r="I16" s="472"/>
      <c r="N16" s="441"/>
      <c r="O16" s="466" t="s">
        <v>233</v>
      </c>
    </row>
    <row r="17" spans="1:15" ht="14.25" x14ac:dyDescent="0.45">
      <c r="A17" s="55" t="s">
        <v>267</v>
      </c>
      <c r="B17" s="455">
        <v>12</v>
      </c>
      <c r="C17" s="482">
        <v>48.897777779999998</v>
      </c>
      <c r="D17" s="482">
        <v>-123.6716667</v>
      </c>
      <c r="E17" s="438">
        <v>41803</v>
      </c>
      <c r="F17" s="399">
        <v>4.55</v>
      </c>
      <c r="G17" s="400">
        <v>21</v>
      </c>
      <c r="H17" s="451">
        <f t="shared" si="0"/>
        <v>4.6153846153846159</v>
      </c>
      <c r="I17" s="472"/>
      <c r="N17" s="441"/>
      <c r="O17" s="466" t="s">
        <v>225</v>
      </c>
    </row>
    <row r="18" spans="1:15" x14ac:dyDescent="0.35">
      <c r="A18" s="455" t="s">
        <v>284</v>
      </c>
      <c r="B18" s="455">
        <v>13</v>
      </c>
      <c r="C18" s="480">
        <v>50.566389000000001</v>
      </c>
      <c r="D18" s="480">
        <v>-126.981944</v>
      </c>
      <c r="E18" s="438">
        <v>41662</v>
      </c>
      <c r="F18" s="399">
        <v>6</v>
      </c>
      <c r="G18" s="400">
        <v>6</v>
      </c>
      <c r="H18" s="451">
        <f t="shared" si="0"/>
        <v>1</v>
      </c>
      <c r="I18" s="472"/>
      <c r="N18" s="441"/>
      <c r="O18" s="466" t="s">
        <v>220</v>
      </c>
    </row>
    <row r="19" spans="1:15" x14ac:dyDescent="0.35">
      <c r="A19" s="455" t="s">
        <v>268</v>
      </c>
      <c r="B19" s="455">
        <v>14</v>
      </c>
      <c r="C19" s="484">
        <v>50.611666999999997</v>
      </c>
      <c r="D19" s="480">
        <v>-127.17749999999999</v>
      </c>
      <c r="E19" s="438">
        <v>41291</v>
      </c>
      <c r="F19" s="399">
        <v>7.4</v>
      </c>
      <c r="G19" s="415">
        <v>170</v>
      </c>
      <c r="H19" s="451">
        <f t="shared" si="0"/>
        <v>22.972972972972972</v>
      </c>
      <c r="I19" s="472"/>
      <c r="N19" s="441"/>
      <c r="O19" s="466" t="s">
        <v>252</v>
      </c>
    </row>
    <row r="20" spans="1:15" x14ac:dyDescent="0.35">
      <c r="A20" s="455" t="s">
        <v>268</v>
      </c>
      <c r="B20" s="455">
        <v>15</v>
      </c>
      <c r="C20" s="484">
        <v>50.611666999999997</v>
      </c>
      <c r="D20" s="480">
        <v>-127.17749999999999</v>
      </c>
      <c r="E20" s="438">
        <v>41325</v>
      </c>
      <c r="F20" s="399">
        <v>7.4</v>
      </c>
      <c r="G20" s="415">
        <v>230</v>
      </c>
      <c r="H20" s="451">
        <f t="shared" si="0"/>
        <v>31.081081081081081</v>
      </c>
      <c r="I20" s="472"/>
      <c r="N20" s="441"/>
      <c r="O20" s="469"/>
    </row>
    <row r="21" spans="1:15" x14ac:dyDescent="0.35">
      <c r="A21" s="455" t="s">
        <v>269</v>
      </c>
      <c r="B21" s="455">
        <v>16</v>
      </c>
      <c r="C21" s="480" t="s">
        <v>282</v>
      </c>
      <c r="D21" s="480">
        <v>-124.29167</v>
      </c>
      <c r="E21" s="438">
        <v>41359</v>
      </c>
      <c r="F21" s="399">
        <v>15</v>
      </c>
      <c r="G21" s="400">
        <v>84</v>
      </c>
      <c r="H21" s="451">
        <f t="shared" si="0"/>
        <v>5.6</v>
      </c>
      <c r="I21" s="472"/>
      <c r="N21" s="441"/>
      <c r="O21" s="469"/>
    </row>
    <row r="22" spans="1:15" x14ac:dyDescent="0.35">
      <c r="A22" s="455" t="s">
        <v>269</v>
      </c>
      <c r="B22" s="455">
        <v>17</v>
      </c>
      <c r="C22" s="480" t="s">
        <v>282</v>
      </c>
      <c r="D22" s="480">
        <v>-124.29167</v>
      </c>
      <c r="E22" s="438">
        <v>41360</v>
      </c>
      <c r="F22" s="399">
        <v>15</v>
      </c>
      <c r="G22" s="400">
        <v>87</v>
      </c>
      <c r="H22" s="451">
        <f t="shared" si="0"/>
        <v>5.8</v>
      </c>
      <c r="I22" s="472"/>
      <c r="N22" s="441"/>
      <c r="O22" s="469"/>
    </row>
    <row r="23" spans="1:15" x14ac:dyDescent="0.35">
      <c r="A23" s="455" t="s">
        <v>269</v>
      </c>
      <c r="B23" s="455">
        <v>18</v>
      </c>
      <c r="C23" s="480" t="s">
        <v>282</v>
      </c>
      <c r="D23" s="480">
        <v>-124.29167</v>
      </c>
      <c r="E23" s="438">
        <v>41381</v>
      </c>
      <c r="F23" s="399">
        <v>15</v>
      </c>
      <c r="G23" s="400">
        <v>93</v>
      </c>
      <c r="H23" s="451">
        <f t="shared" si="0"/>
        <v>6.2</v>
      </c>
      <c r="I23" s="472"/>
      <c r="N23" s="441"/>
      <c r="O23" s="469"/>
    </row>
    <row r="24" spans="1:15" x14ac:dyDescent="0.35">
      <c r="A24" s="455" t="s">
        <v>269</v>
      </c>
      <c r="B24" s="455">
        <v>19</v>
      </c>
      <c r="C24" s="480" t="s">
        <v>282</v>
      </c>
      <c r="D24" s="480">
        <v>-124.29167</v>
      </c>
      <c r="E24" s="438">
        <v>41389</v>
      </c>
      <c r="F24" s="399">
        <v>15</v>
      </c>
      <c r="G24" s="400">
        <v>89</v>
      </c>
      <c r="H24" s="451">
        <f t="shared" si="0"/>
        <v>5.9333333333333336</v>
      </c>
      <c r="I24" s="472"/>
      <c r="N24" s="441"/>
      <c r="O24" s="469"/>
    </row>
    <row r="25" spans="1:15" x14ac:dyDescent="0.35">
      <c r="A25" s="455" t="s">
        <v>269</v>
      </c>
      <c r="B25" s="455">
        <v>20</v>
      </c>
      <c r="C25" s="480" t="s">
        <v>282</v>
      </c>
      <c r="D25" s="480">
        <v>-124.29167</v>
      </c>
      <c r="E25" s="438">
        <v>41397</v>
      </c>
      <c r="F25" s="399">
        <v>15</v>
      </c>
      <c r="G25" s="400">
        <v>89</v>
      </c>
      <c r="H25" s="451">
        <f t="shared" si="0"/>
        <v>5.9333333333333336</v>
      </c>
      <c r="I25" s="472"/>
      <c r="N25" s="441"/>
      <c r="O25" s="469"/>
    </row>
    <row r="26" spans="1:15" x14ac:dyDescent="0.35">
      <c r="A26" s="455" t="s">
        <v>276</v>
      </c>
      <c r="B26" s="455">
        <v>21</v>
      </c>
      <c r="C26" s="480">
        <v>50.033332999999999</v>
      </c>
      <c r="D26" s="481">
        <v>-125.25</v>
      </c>
      <c r="E26" s="438">
        <v>41344</v>
      </c>
      <c r="F26" s="399">
        <v>11.5</v>
      </c>
      <c r="G26" s="400">
        <v>214</v>
      </c>
      <c r="H26" s="451">
        <f t="shared" si="0"/>
        <v>18.608695652173914</v>
      </c>
      <c r="I26" s="472"/>
      <c r="N26" s="441"/>
      <c r="O26" s="466" t="s">
        <v>242</v>
      </c>
    </row>
    <row r="27" spans="1:15" x14ac:dyDescent="0.35">
      <c r="A27" s="455" t="s">
        <v>276</v>
      </c>
      <c r="B27" s="455">
        <v>22</v>
      </c>
      <c r="C27" s="480">
        <v>50.033332999999999</v>
      </c>
      <c r="D27" s="481">
        <v>-125.25</v>
      </c>
      <c r="E27" s="438">
        <v>41373</v>
      </c>
      <c r="F27" s="399">
        <v>11.5</v>
      </c>
      <c r="G27" s="400">
        <v>157</v>
      </c>
      <c r="H27" s="451">
        <f t="shared" si="0"/>
        <v>13.652173913043478</v>
      </c>
      <c r="I27" s="472"/>
      <c r="N27" s="441"/>
      <c r="O27" s="466" t="s">
        <v>241</v>
      </c>
    </row>
    <row r="28" spans="1:15" x14ac:dyDescent="0.35">
      <c r="A28" s="455" t="s">
        <v>276</v>
      </c>
      <c r="B28" s="455">
        <v>23</v>
      </c>
      <c r="C28" s="480">
        <v>50.033332999999999</v>
      </c>
      <c r="D28" s="481">
        <v>-125.25</v>
      </c>
      <c r="E28" s="438">
        <v>41379</v>
      </c>
      <c r="F28" s="399">
        <v>6.7</v>
      </c>
      <c r="G28" s="400">
        <v>70</v>
      </c>
      <c r="H28" s="451">
        <f t="shared" si="0"/>
        <v>10.44776119402985</v>
      </c>
      <c r="I28" s="472"/>
      <c r="N28" s="441"/>
      <c r="O28" s="466" t="s">
        <v>233</v>
      </c>
    </row>
    <row r="29" spans="1:15" ht="14.25" x14ac:dyDescent="0.45">
      <c r="A29" s="55" t="s">
        <v>267</v>
      </c>
      <c r="B29" s="455">
        <v>24</v>
      </c>
      <c r="C29" s="482">
        <v>48.897777779999998</v>
      </c>
      <c r="D29" s="482">
        <v>-123.6716667</v>
      </c>
      <c r="E29" s="438">
        <v>41431</v>
      </c>
      <c r="F29" s="399">
        <v>7.25</v>
      </c>
      <c r="G29" s="400">
        <v>23</v>
      </c>
      <c r="H29" s="451">
        <f t="shared" si="0"/>
        <v>3.1724137931034484</v>
      </c>
      <c r="I29" s="472"/>
      <c r="N29" s="441"/>
      <c r="O29" s="466" t="s">
        <v>226</v>
      </c>
    </row>
    <row r="30" spans="1:15" x14ac:dyDescent="0.35">
      <c r="A30" s="455" t="s">
        <v>284</v>
      </c>
      <c r="B30" s="455">
        <v>25</v>
      </c>
      <c r="C30" s="480">
        <v>50.566389000000001</v>
      </c>
      <c r="D30" s="480">
        <v>-126.981944</v>
      </c>
      <c r="E30" s="438">
        <v>41327</v>
      </c>
      <c r="F30" s="399">
        <v>6</v>
      </c>
      <c r="G30" s="400">
        <v>3</v>
      </c>
      <c r="H30" s="451">
        <f t="shared" si="0"/>
        <v>0.5</v>
      </c>
      <c r="I30" s="472"/>
      <c r="N30" s="441"/>
      <c r="O30" s="466" t="s">
        <v>220</v>
      </c>
    </row>
    <row r="31" spans="1:15" x14ac:dyDescent="0.35">
      <c r="A31" s="455" t="s">
        <v>268</v>
      </c>
      <c r="B31" s="455">
        <v>26</v>
      </c>
      <c r="C31" s="484">
        <v>50.611666999999997</v>
      </c>
      <c r="D31" s="480">
        <v>-127.17749999999999</v>
      </c>
      <c r="E31" s="438">
        <v>40925</v>
      </c>
      <c r="F31" s="399">
        <v>7.4</v>
      </c>
      <c r="G31" s="415">
        <v>157</v>
      </c>
      <c r="H31" s="451">
        <f t="shared" si="0"/>
        <v>21.216216216216214</v>
      </c>
      <c r="I31" s="472"/>
      <c r="N31" s="441"/>
      <c r="O31" s="466" t="s">
        <v>252</v>
      </c>
    </row>
    <row r="32" spans="1:15" x14ac:dyDescent="0.35">
      <c r="A32" s="455" t="s">
        <v>269</v>
      </c>
      <c r="B32" s="455">
        <v>27</v>
      </c>
      <c r="C32" s="480" t="s">
        <v>282</v>
      </c>
      <c r="D32" s="480">
        <v>-124.29167</v>
      </c>
      <c r="E32" s="438">
        <v>40991</v>
      </c>
      <c r="F32" s="399">
        <v>15</v>
      </c>
      <c r="G32" s="400">
        <v>35</v>
      </c>
      <c r="H32" s="451">
        <f t="shared" si="0"/>
        <v>2.3333333333333335</v>
      </c>
      <c r="I32" s="472"/>
      <c r="N32" s="441"/>
      <c r="O32" s="469"/>
    </row>
    <row r="33" spans="1:15" x14ac:dyDescent="0.35">
      <c r="A33" s="455" t="s">
        <v>269</v>
      </c>
      <c r="B33" s="455">
        <v>28</v>
      </c>
      <c r="C33" s="480" t="s">
        <v>282</v>
      </c>
      <c r="D33" s="480">
        <v>-124.29167</v>
      </c>
      <c r="E33" s="438">
        <v>41021</v>
      </c>
      <c r="F33" s="399">
        <v>15</v>
      </c>
      <c r="G33" s="400">
        <v>39</v>
      </c>
      <c r="H33" s="451">
        <f t="shared" si="0"/>
        <v>2.6</v>
      </c>
      <c r="I33" s="472"/>
      <c r="N33" s="441"/>
      <c r="O33" s="469"/>
    </row>
    <row r="34" spans="1:15" x14ac:dyDescent="0.35">
      <c r="A34" s="455" t="s">
        <v>269</v>
      </c>
      <c r="B34" s="455">
        <v>29</v>
      </c>
      <c r="C34" s="480" t="s">
        <v>282</v>
      </c>
      <c r="D34" s="480">
        <v>-124.29167</v>
      </c>
      <c r="E34" s="438">
        <v>41032</v>
      </c>
      <c r="F34" s="399">
        <v>15</v>
      </c>
      <c r="G34" s="400">
        <v>46</v>
      </c>
      <c r="H34" s="451">
        <f t="shared" si="0"/>
        <v>3.0666666666666669</v>
      </c>
      <c r="I34" s="472"/>
      <c r="N34" s="441"/>
      <c r="O34" s="469"/>
    </row>
    <row r="35" spans="1:15" x14ac:dyDescent="0.35">
      <c r="A35" s="455" t="s">
        <v>276</v>
      </c>
      <c r="B35" s="455">
        <v>30</v>
      </c>
      <c r="C35" s="480">
        <v>50.033332999999999</v>
      </c>
      <c r="D35" s="481">
        <v>-125.25</v>
      </c>
      <c r="E35" s="438">
        <v>40987</v>
      </c>
      <c r="F35" s="399">
        <v>11.5</v>
      </c>
      <c r="G35" s="400">
        <v>205</v>
      </c>
      <c r="H35" s="451">
        <f t="shared" si="0"/>
        <v>17.826086956521738</v>
      </c>
      <c r="I35" s="472"/>
      <c r="N35" s="441"/>
      <c r="O35" s="466" t="s">
        <v>242</v>
      </c>
    </row>
    <row r="36" spans="1:15" x14ac:dyDescent="0.35">
      <c r="A36" s="455" t="s">
        <v>276</v>
      </c>
      <c r="B36" s="455">
        <v>31</v>
      </c>
      <c r="C36" s="480">
        <v>50.033332999999999</v>
      </c>
      <c r="D36" s="481">
        <v>-125.25</v>
      </c>
      <c r="E36" s="438">
        <v>41009</v>
      </c>
      <c r="F36" s="399">
        <v>11.5</v>
      </c>
      <c r="G36" s="400">
        <v>201</v>
      </c>
      <c r="H36" s="451">
        <f t="shared" si="0"/>
        <v>17.478260869565219</v>
      </c>
      <c r="I36" s="472"/>
      <c r="N36" s="441"/>
      <c r="O36" s="466" t="s">
        <v>241</v>
      </c>
    </row>
    <row r="37" spans="1:15" x14ac:dyDescent="0.35">
      <c r="A37" s="455" t="s">
        <v>276</v>
      </c>
      <c r="B37" s="455">
        <v>32</v>
      </c>
      <c r="C37" s="480">
        <v>50.033332999999999</v>
      </c>
      <c r="D37" s="481">
        <v>-125.25</v>
      </c>
      <c r="E37" s="438">
        <v>40610</v>
      </c>
      <c r="F37" s="399">
        <v>11.5</v>
      </c>
      <c r="G37" s="400">
        <v>153</v>
      </c>
      <c r="H37" s="451">
        <f t="shared" si="0"/>
        <v>13.304347826086957</v>
      </c>
      <c r="I37" s="472"/>
      <c r="N37" s="441"/>
      <c r="O37" s="466" t="s">
        <v>241</v>
      </c>
    </row>
    <row r="38" spans="1:15" ht="14.25" x14ac:dyDescent="0.45">
      <c r="A38" s="55" t="s">
        <v>266</v>
      </c>
      <c r="B38" s="455">
        <v>33</v>
      </c>
      <c r="C38" s="482">
        <v>50.048611110000003</v>
      </c>
      <c r="D38" s="482">
        <v>-125.2583333</v>
      </c>
      <c r="E38" s="438">
        <v>40983</v>
      </c>
      <c r="F38" s="399">
        <v>1.75</v>
      </c>
      <c r="G38" s="400">
        <v>3</v>
      </c>
      <c r="H38" s="451">
        <f t="shared" ref="H38:H69" si="1">G38/F38</f>
        <v>1.7142857142857142</v>
      </c>
      <c r="I38" s="472"/>
      <c r="N38" s="441"/>
      <c r="O38" s="466" t="s">
        <v>234</v>
      </c>
    </row>
    <row r="39" spans="1:15" ht="14.25" x14ac:dyDescent="0.45">
      <c r="A39" s="55" t="s">
        <v>267</v>
      </c>
      <c r="B39" s="455">
        <v>34</v>
      </c>
      <c r="C39" s="482">
        <v>48.897777779999998</v>
      </c>
      <c r="D39" s="482">
        <v>-123.6716667</v>
      </c>
      <c r="E39" s="438">
        <v>41080</v>
      </c>
      <c r="F39" s="399">
        <v>7.25</v>
      </c>
      <c r="G39" s="400">
        <v>56</v>
      </c>
      <c r="H39" s="451">
        <f t="shared" si="1"/>
        <v>7.7241379310344831</v>
      </c>
      <c r="I39" s="472"/>
      <c r="N39" s="441"/>
      <c r="O39" s="466" t="s">
        <v>226</v>
      </c>
    </row>
    <row r="40" spans="1:15" x14ac:dyDescent="0.35">
      <c r="A40" s="455" t="s">
        <v>284</v>
      </c>
      <c r="B40" s="455">
        <v>35</v>
      </c>
      <c r="C40" s="480">
        <v>50.566389000000001</v>
      </c>
      <c r="D40" s="480">
        <v>-126.981944</v>
      </c>
      <c r="E40" s="438">
        <v>40969</v>
      </c>
      <c r="F40" s="399">
        <v>6</v>
      </c>
      <c r="G40" s="400">
        <v>89</v>
      </c>
      <c r="H40" s="451">
        <f t="shared" si="1"/>
        <v>14.833333333333334</v>
      </c>
      <c r="I40" s="472"/>
      <c r="N40" s="441"/>
      <c r="O40" s="466" t="s">
        <v>220</v>
      </c>
    </row>
    <row r="41" spans="1:15" x14ac:dyDescent="0.35">
      <c r="A41" s="455" t="s">
        <v>268</v>
      </c>
      <c r="B41" s="455">
        <v>36</v>
      </c>
      <c r="C41" s="484">
        <v>50.611666999999997</v>
      </c>
      <c r="D41" s="480">
        <v>-127.17749999999999</v>
      </c>
      <c r="E41" s="438">
        <v>40575</v>
      </c>
      <c r="F41" s="399">
        <v>7.4</v>
      </c>
      <c r="G41" s="415">
        <v>134</v>
      </c>
      <c r="H41" s="451">
        <f t="shared" si="1"/>
        <v>18.108108108108109</v>
      </c>
      <c r="I41" s="472"/>
      <c r="N41" s="441"/>
      <c r="O41" s="466" t="s">
        <v>252</v>
      </c>
    </row>
    <row r="42" spans="1:15" x14ac:dyDescent="0.35">
      <c r="A42" s="455" t="s">
        <v>268</v>
      </c>
      <c r="B42" s="455">
        <v>37</v>
      </c>
      <c r="C42" s="484">
        <v>50.611666999999997</v>
      </c>
      <c r="D42" s="480">
        <v>-127.17749999999999</v>
      </c>
      <c r="E42" s="438">
        <v>40599</v>
      </c>
      <c r="F42" s="399">
        <v>7.4</v>
      </c>
      <c r="G42" s="415">
        <v>192</v>
      </c>
      <c r="H42" s="451">
        <f t="shared" si="1"/>
        <v>25.945945945945944</v>
      </c>
      <c r="I42" s="472"/>
      <c r="N42" s="441"/>
      <c r="O42" s="466" t="s">
        <v>252</v>
      </c>
    </row>
    <row r="43" spans="1:15" x14ac:dyDescent="0.35">
      <c r="A43" s="455" t="s">
        <v>268</v>
      </c>
      <c r="B43" s="455">
        <v>38</v>
      </c>
      <c r="C43" s="484">
        <v>50.611666999999997</v>
      </c>
      <c r="D43" s="480">
        <v>-127.17749999999999</v>
      </c>
      <c r="E43" s="438">
        <v>40626</v>
      </c>
      <c r="F43" s="399">
        <v>7.4</v>
      </c>
      <c r="G43" s="415">
        <v>195</v>
      </c>
      <c r="H43" s="451">
        <f t="shared" si="1"/>
        <v>26.351351351351351</v>
      </c>
      <c r="I43" s="472"/>
      <c r="N43" s="441"/>
      <c r="O43" s="466" t="s">
        <v>252</v>
      </c>
    </row>
    <row r="44" spans="1:15" x14ac:dyDescent="0.35">
      <c r="A44" s="455" t="s">
        <v>269</v>
      </c>
      <c r="B44" s="455">
        <v>39</v>
      </c>
      <c r="C44" s="480" t="s">
        <v>282</v>
      </c>
      <c r="D44" s="480">
        <v>-124.29167</v>
      </c>
      <c r="E44" s="438">
        <v>40630</v>
      </c>
      <c r="F44" s="399">
        <v>15</v>
      </c>
      <c r="G44" s="400">
        <v>68</v>
      </c>
      <c r="H44" s="451">
        <f t="shared" si="1"/>
        <v>4.5333333333333332</v>
      </c>
      <c r="I44" s="472"/>
      <c r="N44" s="441"/>
      <c r="O44" s="469"/>
    </row>
    <row r="45" spans="1:15" x14ac:dyDescent="0.35">
      <c r="A45" s="455" t="s">
        <v>269</v>
      </c>
      <c r="B45" s="455">
        <v>40</v>
      </c>
      <c r="C45" s="480" t="s">
        <v>282</v>
      </c>
      <c r="D45" s="480">
        <v>-124.29167</v>
      </c>
      <c r="E45" s="438">
        <v>40652</v>
      </c>
      <c r="F45" s="399">
        <v>15</v>
      </c>
      <c r="G45" s="400">
        <v>103</v>
      </c>
      <c r="H45" s="451">
        <f t="shared" si="1"/>
        <v>6.8666666666666663</v>
      </c>
      <c r="I45" s="472"/>
      <c r="N45" s="441"/>
      <c r="O45" s="469"/>
    </row>
    <row r="46" spans="1:15" x14ac:dyDescent="0.35">
      <c r="A46" s="455" t="s">
        <v>276</v>
      </c>
      <c r="B46" s="455">
        <v>41</v>
      </c>
      <c r="C46" s="480">
        <v>50.033332999999999</v>
      </c>
      <c r="D46" s="481">
        <v>-125.25</v>
      </c>
      <c r="E46" s="438">
        <v>40631</v>
      </c>
      <c r="F46" s="399">
        <v>11.5</v>
      </c>
      <c r="G46" s="400">
        <v>113</v>
      </c>
      <c r="H46" s="451">
        <f t="shared" si="1"/>
        <v>9.8260869565217384</v>
      </c>
      <c r="I46" s="472"/>
      <c r="N46" s="441"/>
      <c r="O46" s="466" t="s">
        <v>241</v>
      </c>
    </row>
    <row r="47" spans="1:15" x14ac:dyDescent="0.35">
      <c r="A47" s="455" t="s">
        <v>276</v>
      </c>
      <c r="B47" s="455">
        <v>42</v>
      </c>
      <c r="C47" s="480">
        <v>50.033332999999999</v>
      </c>
      <c r="D47" s="481">
        <v>-125.25</v>
      </c>
      <c r="E47" s="438">
        <v>40651</v>
      </c>
      <c r="F47" s="399">
        <v>11.5</v>
      </c>
      <c r="G47" s="400">
        <v>206</v>
      </c>
      <c r="H47" s="451">
        <f t="shared" si="1"/>
        <v>17.913043478260871</v>
      </c>
      <c r="I47" s="472"/>
      <c r="N47" s="441"/>
      <c r="O47" s="466" t="s">
        <v>241</v>
      </c>
    </row>
    <row r="48" spans="1:15" x14ac:dyDescent="0.35">
      <c r="A48" s="455" t="s">
        <v>276</v>
      </c>
      <c r="B48" s="455">
        <v>43</v>
      </c>
      <c r="C48" s="480">
        <v>50.033332999999999</v>
      </c>
      <c r="D48" s="481">
        <v>-125.25</v>
      </c>
      <c r="E48" s="438">
        <v>40610</v>
      </c>
      <c r="F48" s="399">
        <v>11.5</v>
      </c>
      <c r="G48" s="400">
        <v>153</v>
      </c>
      <c r="H48" s="451">
        <f t="shared" si="1"/>
        <v>13.304347826086957</v>
      </c>
      <c r="I48" s="472"/>
      <c r="N48" s="441"/>
      <c r="O48" s="466" t="s">
        <v>242</v>
      </c>
    </row>
    <row r="49" spans="1:15" x14ac:dyDescent="0.35">
      <c r="A49" s="455" t="s">
        <v>276</v>
      </c>
      <c r="B49" s="455">
        <v>44</v>
      </c>
      <c r="C49" s="480">
        <v>50.033332999999999</v>
      </c>
      <c r="D49" s="481">
        <v>-125.25</v>
      </c>
      <c r="E49" s="438">
        <v>40654</v>
      </c>
      <c r="F49" s="399">
        <v>11.5</v>
      </c>
      <c r="G49" s="400">
        <v>216</v>
      </c>
      <c r="H49" s="451">
        <f t="shared" si="1"/>
        <v>18.782608695652176</v>
      </c>
      <c r="I49" s="472"/>
      <c r="N49" s="441"/>
      <c r="O49" s="466" t="s">
        <v>242</v>
      </c>
    </row>
    <row r="50" spans="1:15" x14ac:dyDescent="0.35">
      <c r="A50" s="455" t="s">
        <v>276</v>
      </c>
      <c r="B50" s="455">
        <v>45</v>
      </c>
      <c r="C50" s="480">
        <v>50.033332999999999</v>
      </c>
      <c r="D50" s="481">
        <v>-125.25</v>
      </c>
      <c r="E50" s="438">
        <v>40631</v>
      </c>
      <c r="F50" s="399">
        <v>6.7</v>
      </c>
      <c r="G50" s="400">
        <v>3</v>
      </c>
      <c r="H50" s="451">
        <f t="shared" si="1"/>
        <v>0.44776119402985076</v>
      </c>
      <c r="I50" s="472"/>
      <c r="N50" s="441"/>
      <c r="O50" s="466" t="s">
        <v>235</v>
      </c>
    </row>
    <row r="51" spans="1:15" x14ac:dyDescent="0.35">
      <c r="A51" s="455" t="s">
        <v>276</v>
      </c>
      <c r="B51" s="455">
        <v>46</v>
      </c>
      <c r="C51" s="480">
        <v>50.033332999999999</v>
      </c>
      <c r="D51" s="481">
        <v>-125.25</v>
      </c>
      <c r="E51" s="438">
        <v>40651</v>
      </c>
      <c r="F51" s="399">
        <v>6.7</v>
      </c>
      <c r="G51" s="400">
        <v>64</v>
      </c>
      <c r="H51" s="451">
        <f t="shared" si="1"/>
        <v>9.5522388059701484</v>
      </c>
      <c r="I51" s="472"/>
      <c r="N51" s="441"/>
      <c r="O51" s="466" t="s">
        <v>235</v>
      </c>
    </row>
    <row r="52" spans="1:15" x14ac:dyDescent="0.35">
      <c r="A52" s="455" t="s">
        <v>276</v>
      </c>
      <c r="B52" s="455">
        <v>47</v>
      </c>
      <c r="C52" s="480">
        <v>50.033332999999999</v>
      </c>
      <c r="D52" s="481">
        <v>-125.25</v>
      </c>
      <c r="E52" s="438">
        <v>40641</v>
      </c>
      <c r="F52" s="399">
        <v>5.7</v>
      </c>
      <c r="G52" s="400">
        <v>137</v>
      </c>
      <c r="H52" s="451">
        <f t="shared" si="1"/>
        <v>24.035087719298247</v>
      </c>
      <c r="I52" s="472"/>
      <c r="N52" s="441"/>
      <c r="O52" s="466" t="s">
        <v>227</v>
      </c>
    </row>
    <row r="53" spans="1:15" x14ac:dyDescent="0.35">
      <c r="A53" s="455" t="s">
        <v>268</v>
      </c>
      <c r="B53" s="455">
        <v>48</v>
      </c>
      <c r="C53" s="484">
        <v>50.611666999999997</v>
      </c>
      <c r="D53" s="480">
        <v>-127.17749999999999</v>
      </c>
      <c r="E53" s="438">
        <v>40198</v>
      </c>
      <c r="F53" s="399">
        <v>7.4</v>
      </c>
      <c r="G53" s="415">
        <v>151</v>
      </c>
      <c r="H53" s="451">
        <f t="shared" si="1"/>
        <v>20.405405405405403</v>
      </c>
      <c r="I53" s="472"/>
      <c r="N53" s="441"/>
      <c r="O53" s="466" t="s">
        <v>252</v>
      </c>
    </row>
    <row r="54" spans="1:15" x14ac:dyDescent="0.35">
      <c r="A54" s="455" t="s">
        <v>268</v>
      </c>
      <c r="B54" s="455">
        <v>49</v>
      </c>
      <c r="C54" s="484">
        <v>50.611666999999997</v>
      </c>
      <c r="D54" s="480">
        <v>-127.17749999999999</v>
      </c>
      <c r="E54" s="438">
        <v>40232</v>
      </c>
      <c r="F54" s="399">
        <v>7.4</v>
      </c>
      <c r="G54" s="415">
        <v>426</v>
      </c>
      <c r="H54" s="451">
        <f t="shared" si="1"/>
        <v>57.567567567567565</v>
      </c>
      <c r="I54" s="472"/>
      <c r="N54" s="441"/>
      <c r="O54" s="466" t="s">
        <v>252</v>
      </c>
    </row>
    <row r="55" spans="1:15" x14ac:dyDescent="0.35">
      <c r="A55" s="455" t="s">
        <v>268</v>
      </c>
      <c r="B55" s="455">
        <v>50</v>
      </c>
      <c r="C55" s="484">
        <v>50.611666999999997</v>
      </c>
      <c r="D55" s="480">
        <v>-127.17749999999999</v>
      </c>
      <c r="E55" s="438">
        <v>40262</v>
      </c>
      <c r="F55" s="399">
        <v>7.4</v>
      </c>
      <c r="G55" s="415">
        <v>258</v>
      </c>
      <c r="H55" s="451">
        <f t="shared" si="1"/>
        <v>34.864864864864863</v>
      </c>
      <c r="I55" s="472"/>
      <c r="N55" s="441"/>
      <c r="O55" s="466" t="s">
        <v>252</v>
      </c>
    </row>
    <row r="56" spans="1:15" x14ac:dyDescent="0.35">
      <c r="A56" s="455" t="s">
        <v>269</v>
      </c>
      <c r="B56" s="455">
        <v>51</v>
      </c>
      <c r="C56" s="480" t="s">
        <v>282</v>
      </c>
      <c r="D56" s="480">
        <v>-124.29167</v>
      </c>
      <c r="E56" s="438">
        <v>40283</v>
      </c>
      <c r="F56" s="399">
        <v>15</v>
      </c>
      <c r="G56" s="400">
        <v>58</v>
      </c>
      <c r="H56" s="451">
        <f t="shared" si="1"/>
        <v>3.8666666666666667</v>
      </c>
      <c r="I56" s="472"/>
      <c r="N56" s="441"/>
      <c r="O56" s="469"/>
    </row>
    <row r="57" spans="1:15" x14ac:dyDescent="0.35">
      <c r="A57" s="455" t="s">
        <v>276</v>
      </c>
      <c r="B57" s="455">
        <v>52</v>
      </c>
      <c r="C57" s="480">
        <v>50.033332999999999</v>
      </c>
      <c r="D57" s="481">
        <v>-125.25</v>
      </c>
      <c r="E57" s="438">
        <v>40245</v>
      </c>
      <c r="F57" s="399">
        <v>11.5</v>
      </c>
      <c r="G57" s="400">
        <v>101</v>
      </c>
      <c r="H57" s="451">
        <f t="shared" si="1"/>
        <v>8.7826086956521738</v>
      </c>
      <c r="I57" s="472"/>
      <c r="N57" s="441"/>
      <c r="O57" s="466" t="s">
        <v>241</v>
      </c>
    </row>
    <row r="58" spans="1:15" x14ac:dyDescent="0.35">
      <c r="A58" s="455" t="s">
        <v>276</v>
      </c>
      <c r="B58" s="455">
        <v>53</v>
      </c>
      <c r="C58" s="480">
        <v>50.033332999999999</v>
      </c>
      <c r="D58" s="481">
        <v>-125.25</v>
      </c>
      <c r="E58" s="438">
        <v>40280</v>
      </c>
      <c r="F58" s="399">
        <v>11.5</v>
      </c>
      <c r="G58" s="400">
        <v>179</v>
      </c>
      <c r="H58" s="451">
        <f t="shared" si="1"/>
        <v>15.565217391304348</v>
      </c>
      <c r="I58" s="472"/>
      <c r="N58" s="441"/>
      <c r="O58" s="466" t="s">
        <v>241</v>
      </c>
    </row>
    <row r="59" spans="1:15" x14ac:dyDescent="0.35">
      <c r="A59" s="455" t="s">
        <v>276</v>
      </c>
      <c r="B59" s="455">
        <v>54</v>
      </c>
      <c r="C59" s="480">
        <v>50.033332999999999</v>
      </c>
      <c r="D59" s="481">
        <v>-125.25</v>
      </c>
      <c r="E59" s="438">
        <v>40245</v>
      </c>
      <c r="F59" s="399">
        <v>11.5</v>
      </c>
      <c r="G59" s="400">
        <v>76</v>
      </c>
      <c r="H59" s="451">
        <f t="shared" si="1"/>
        <v>6.6086956521739131</v>
      </c>
      <c r="I59" s="472"/>
      <c r="N59" s="441"/>
      <c r="O59" s="466" t="s">
        <v>242</v>
      </c>
    </row>
    <row r="60" spans="1:15" x14ac:dyDescent="0.35">
      <c r="A60" s="455" t="s">
        <v>276</v>
      </c>
      <c r="B60" s="455">
        <v>55</v>
      </c>
      <c r="C60" s="480">
        <v>50.033332999999999</v>
      </c>
      <c r="D60" s="481">
        <v>-125.25</v>
      </c>
      <c r="E60" s="438">
        <v>40281</v>
      </c>
      <c r="F60" s="399">
        <v>11.5</v>
      </c>
      <c r="G60" s="400">
        <v>150</v>
      </c>
      <c r="H60" s="451">
        <f t="shared" si="1"/>
        <v>13.043478260869565</v>
      </c>
      <c r="I60" s="472"/>
      <c r="N60" s="441"/>
      <c r="O60" s="466" t="s">
        <v>242</v>
      </c>
    </row>
    <row r="61" spans="1:15" x14ac:dyDescent="0.35">
      <c r="A61" s="455" t="s">
        <v>276</v>
      </c>
      <c r="B61" s="455">
        <v>56</v>
      </c>
      <c r="C61" s="480">
        <v>50.033332999999999</v>
      </c>
      <c r="D61" s="481">
        <v>-125.25</v>
      </c>
      <c r="E61" s="438">
        <v>40246</v>
      </c>
      <c r="F61" s="399">
        <v>6.7</v>
      </c>
      <c r="G61" s="400">
        <v>0</v>
      </c>
      <c r="H61" s="451">
        <f t="shared" si="1"/>
        <v>0</v>
      </c>
      <c r="I61" s="472"/>
      <c r="N61" s="441"/>
      <c r="O61" s="466" t="s">
        <v>235</v>
      </c>
    </row>
    <row r="62" spans="1:15" x14ac:dyDescent="0.35">
      <c r="A62" s="455" t="s">
        <v>276</v>
      </c>
      <c r="B62" s="455">
        <v>57</v>
      </c>
      <c r="C62" s="480">
        <v>50.033332999999999</v>
      </c>
      <c r="D62" s="481">
        <v>-125.25</v>
      </c>
      <c r="E62" s="438">
        <v>40280</v>
      </c>
      <c r="F62" s="399">
        <v>6.7</v>
      </c>
      <c r="G62" s="400">
        <v>0</v>
      </c>
      <c r="H62" s="451">
        <f t="shared" si="1"/>
        <v>0</v>
      </c>
      <c r="I62" s="472"/>
      <c r="N62" s="441"/>
      <c r="O62" s="466" t="s">
        <v>235</v>
      </c>
    </row>
    <row r="63" spans="1:15" x14ac:dyDescent="0.35">
      <c r="A63" s="455" t="s">
        <v>284</v>
      </c>
      <c r="B63" s="455">
        <v>58</v>
      </c>
      <c r="C63" s="480">
        <v>50.566389000000001</v>
      </c>
      <c r="D63" s="480">
        <v>-126.981944</v>
      </c>
      <c r="E63" s="438">
        <v>40246</v>
      </c>
      <c r="F63" s="399">
        <v>6</v>
      </c>
      <c r="G63" s="400">
        <v>20</v>
      </c>
      <c r="H63" s="451">
        <f t="shared" si="1"/>
        <v>3.3333333333333335</v>
      </c>
      <c r="I63" s="472"/>
      <c r="N63" s="441"/>
      <c r="O63" s="469"/>
    </row>
    <row r="64" spans="1:15" x14ac:dyDescent="0.35">
      <c r="A64" s="455" t="s">
        <v>268</v>
      </c>
      <c r="B64" s="455">
        <v>59</v>
      </c>
      <c r="C64" s="484">
        <v>50.611666999999997</v>
      </c>
      <c r="D64" s="480">
        <v>-127.17749999999999</v>
      </c>
      <c r="E64" s="438">
        <v>39833</v>
      </c>
      <c r="F64" s="399">
        <v>7.4</v>
      </c>
      <c r="G64" s="415">
        <v>31</v>
      </c>
      <c r="H64" s="451">
        <f t="shared" si="1"/>
        <v>4.1891891891891886</v>
      </c>
      <c r="I64" s="472"/>
      <c r="N64" s="441"/>
      <c r="O64" s="466" t="s">
        <v>252</v>
      </c>
    </row>
    <row r="65" spans="1:15" x14ac:dyDescent="0.35">
      <c r="A65" s="455" t="s">
        <v>268</v>
      </c>
      <c r="B65" s="455">
        <v>60</v>
      </c>
      <c r="C65" s="484">
        <v>50.611666999999997</v>
      </c>
      <c r="D65" s="480">
        <v>-127.17749999999999</v>
      </c>
      <c r="E65" s="438">
        <v>39863</v>
      </c>
      <c r="F65" s="399">
        <v>7.4</v>
      </c>
      <c r="G65" s="415">
        <v>51</v>
      </c>
      <c r="H65" s="451">
        <f t="shared" si="1"/>
        <v>6.8918918918918912</v>
      </c>
      <c r="I65" s="472"/>
      <c r="N65" s="441"/>
      <c r="O65" s="466" t="s">
        <v>252</v>
      </c>
    </row>
    <row r="66" spans="1:15" x14ac:dyDescent="0.35">
      <c r="A66" s="455" t="s">
        <v>269</v>
      </c>
      <c r="B66" s="455">
        <v>61</v>
      </c>
      <c r="C66" s="480" t="s">
        <v>282</v>
      </c>
      <c r="D66" s="480">
        <v>-124.29167</v>
      </c>
      <c r="E66" s="438">
        <v>39898</v>
      </c>
      <c r="F66" s="399">
        <v>15</v>
      </c>
      <c r="G66" s="400">
        <v>24</v>
      </c>
      <c r="H66" s="451">
        <f t="shared" si="1"/>
        <v>1.6</v>
      </c>
      <c r="I66" s="472"/>
      <c r="N66" s="441"/>
      <c r="O66" s="469"/>
    </row>
    <row r="67" spans="1:15" x14ac:dyDescent="0.35">
      <c r="A67" s="455" t="s">
        <v>269</v>
      </c>
      <c r="B67" s="455">
        <v>62</v>
      </c>
      <c r="C67" s="480" t="s">
        <v>282</v>
      </c>
      <c r="D67" s="480">
        <v>-124.29167</v>
      </c>
      <c r="E67" s="438">
        <v>39930</v>
      </c>
      <c r="F67" s="399">
        <v>15</v>
      </c>
      <c r="G67" s="400">
        <v>38</v>
      </c>
      <c r="H67" s="451">
        <f t="shared" si="1"/>
        <v>2.5333333333333332</v>
      </c>
      <c r="I67" s="472"/>
      <c r="N67" s="441"/>
      <c r="O67" s="469"/>
    </row>
    <row r="68" spans="1:15" ht="14.25" x14ac:dyDescent="0.45">
      <c r="A68" s="55" t="s">
        <v>270</v>
      </c>
      <c r="B68" s="455">
        <v>63</v>
      </c>
      <c r="C68" s="482">
        <v>49.681111110000003</v>
      </c>
      <c r="D68" s="482">
        <v>-126.1125</v>
      </c>
      <c r="E68" s="438">
        <v>39909</v>
      </c>
      <c r="F68" s="399">
        <v>8.1</v>
      </c>
      <c r="G68" s="400">
        <v>197</v>
      </c>
      <c r="H68" s="451">
        <f t="shared" si="1"/>
        <v>24.320987654320987</v>
      </c>
      <c r="I68" s="472"/>
      <c r="N68" s="441"/>
      <c r="O68" s="469"/>
    </row>
    <row r="69" spans="1:15" x14ac:dyDescent="0.35">
      <c r="A69" s="457" t="s">
        <v>283</v>
      </c>
      <c r="B69" s="455">
        <v>64</v>
      </c>
      <c r="C69" s="480">
        <v>48.598332999999997</v>
      </c>
      <c r="D69" s="483">
        <v>-123.383889</v>
      </c>
      <c r="E69" s="452">
        <v>39931</v>
      </c>
      <c r="F69" s="451">
        <v>16.2</v>
      </c>
      <c r="G69" s="453">
        <v>82</v>
      </c>
      <c r="H69" s="451">
        <f t="shared" si="1"/>
        <v>5.0617283950617287</v>
      </c>
      <c r="I69" s="472"/>
      <c r="N69" s="441"/>
      <c r="O69" s="469"/>
    </row>
    <row r="70" spans="1:15" ht="14.25" x14ac:dyDescent="0.45">
      <c r="A70" s="55" t="s">
        <v>274</v>
      </c>
      <c r="B70" s="455">
        <v>65</v>
      </c>
      <c r="C70" s="482">
        <v>49.695833329999999</v>
      </c>
      <c r="D70" s="482">
        <v>-124.9947222</v>
      </c>
      <c r="E70" s="438">
        <v>39846</v>
      </c>
      <c r="F70" s="399">
        <v>4</v>
      </c>
      <c r="G70" s="400">
        <v>0</v>
      </c>
      <c r="H70" s="451">
        <f t="shared" ref="H70:H101" si="2">G70/F70</f>
        <v>0</v>
      </c>
      <c r="I70" s="472"/>
      <c r="N70" s="441"/>
      <c r="O70" s="466" t="s">
        <v>249</v>
      </c>
    </row>
    <row r="71" spans="1:15" ht="14.25" x14ac:dyDescent="0.45">
      <c r="A71" s="55" t="s">
        <v>274</v>
      </c>
      <c r="B71" s="455">
        <v>66</v>
      </c>
      <c r="C71" s="482">
        <v>49.695833329999999</v>
      </c>
      <c r="D71" s="482">
        <v>-124.9947222</v>
      </c>
      <c r="E71" s="438">
        <v>39877</v>
      </c>
      <c r="F71" s="399">
        <v>4</v>
      </c>
      <c r="G71" s="400">
        <v>3</v>
      </c>
      <c r="H71" s="451">
        <f t="shared" si="2"/>
        <v>0.75</v>
      </c>
      <c r="I71" s="472"/>
      <c r="N71" s="441"/>
      <c r="O71" s="466" t="s">
        <v>249</v>
      </c>
    </row>
    <row r="72" spans="1:15" ht="14.25" x14ac:dyDescent="0.45">
      <c r="A72" s="55" t="s">
        <v>274</v>
      </c>
      <c r="B72" s="455">
        <v>67</v>
      </c>
      <c r="C72" s="482">
        <v>49.695833329999999</v>
      </c>
      <c r="D72" s="482">
        <v>-124.9947222</v>
      </c>
      <c r="E72" s="438">
        <v>39905</v>
      </c>
      <c r="F72" s="399">
        <v>4</v>
      </c>
      <c r="G72" s="400">
        <v>2</v>
      </c>
      <c r="H72" s="451">
        <f t="shared" si="2"/>
        <v>0.5</v>
      </c>
      <c r="I72" s="472"/>
      <c r="N72" s="441"/>
      <c r="O72" s="466" t="s">
        <v>249</v>
      </c>
    </row>
    <row r="73" spans="1:15" x14ac:dyDescent="0.35">
      <c r="A73" s="455" t="s">
        <v>276</v>
      </c>
      <c r="B73" s="455">
        <v>68</v>
      </c>
      <c r="C73" s="480">
        <v>50.033332999999999</v>
      </c>
      <c r="D73" s="481">
        <v>-125.25</v>
      </c>
      <c r="E73" s="438">
        <v>39885</v>
      </c>
      <c r="F73" s="399">
        <v>11.5</v>
      </c>
      <c r="G73" s="400">
        <v>199</v>
      </c>
      <c r="H73" s="451">
        <f t="shared" si="2"/>
        <v>17.304347826086957</v>
      </c>
      <c r="I73" s="472"/>
      <c r="N73" s="441"/>
      <c r="O73" s="466" t="s">
        <v>242</v>
      </c>
    </row>
    <row r="74" spans="1:15" x14ac:dyDescent="0.35">
      <c r="A74" s="455" t="s">
        <v>276</v>
      </c>
      <c r="B74" s="455">
        <v>69</v>
      </c>
      <c r="C74" s="480">
        <v>50.033332999999999</v>
      </c>
      <c r="D74" s="481">
        <v>-125.25</v>
      </c>
      <c r="E74" s="438">
        <v>39910</v>
      </c>
      <c r="F74" s="399">
        <v>11.5</v>
      </c>
      <c r="G74" s="400">
        <v>68</v>
      </c>
      <c r="H74" s="451">
        <f t="shared" si="2"/>
        <v>5.9130434782608692</v>
      </c>
      <c r="I74" s="472"/>
      <c r="N74" s="441"/>
      <c r="O74" s="466" t="s">
        <v>242</v>
      </c>
    </row>
    <row r="75" spans="1:15" x14ac:dyDescent="0.35">
      <c r="A75" s="455" t="s">
        <v>276</v>
      </c>
      <c r="B75" s="455">
        <v>70</v>
      </c>
      <c r="C75" s="480">
        <v>50.033332999999999</v>
      </c>
      <c r="D75" s="481">
        <v>-125.25</v>
      </c>
      <c r="E75" s="438">
        <v>39920</v>
      </c>
      <c r="F75" s="399">
        <v>11.5</v>
      </c>
      <c r="G75" s="400">
        <v>103</v>
      </c>
      <c r="H75" s="451">
        <f t="shared" si="2"/>
        <v>8.9565217391304355</v>
      </c>
      <c r="I75" s="472"/>
      <c r="N75" s="441"/>
      <c r="O75" s="466" t="s">
        <v>236</v>
      </c>
    </row>
    <row r="76" spans="1:15" ht="14.25" x14ac:dyDescent="0.45">
      <c r="A76" s="455" t="s">
        <v>278</v>
      </c>
      <c r="B76" s="455">
        <v>71</v>
      </c>
      <c r="C76" s="482">
        <v>49.294166670000003</v>
      </c>
      <c r="D76" s="482">
        <v>-124.8833333</v>
      </c>
      <c r="E76" s="438">
        <v>39840</v>
      </c>
      <c r="F76" s="399">
        <v>3</v>
      </c>
      <c r="G76" s="400">
        <v>146</v>
      </c>
      <c r="H76" s="451">
        <f t="shared" si="2"/>
        <v>48.666666666666664</v>
      </c>
      <c r="I76" s="472"/>
      <c r="N76" s="441"/>
      <c r="O76" s="466" t="s">
        <v>228</v>
      </c>
    </row>
    <row r="77" spans="1:15" x14ac:dyDescent="0.35">
      <c r="A77" s="455" t="s">
        <v>268</v>
      </c>
      <c r="B77" s="455">
        <v>72</v>
      </c>
      <c r="C77" s="484">
        <v>50.611666999999997</v>
      </c>
      <c r="D77" s="480">
        <v>-127.17749999999999</v>
      </c>
      <c r="E77" s="438">
        <v>39469</v>
      </c>
      <c r="F77" s="399">
        <v>7.4</v>
      </c>
      <c r="G77" s="415">
        <v>28</v>
      </c>
      <c r="H77" s="440">
        <v>3.7837837837837838</v>
      </c>
      <c r="I77" s="472"/>
      <c r="N77" s="441"/>
      <c r="O77" s="469"/>
    </row>
    <row r="78" spans="1:15" x14ac:dyDescent="0.35">
      <c r="A78" s="455" t="s">
        <v>268</v>
      </c>
      <c r="B78" s="455">
        <v>73</v>
      </c>
      <c r="C78" s="484">
        <v>50.611666999999997</v>
      </c>
      <c r="D78" s="480">
        <v>-127.17749999999999</v>
      </c>
      <c r="E78" s="438">
        <v>39497</v>
      </c>
      <c r="F78" s="399">
        <v>7.4</v>
      </c>
      <c r="G78" s="415">
        <v>21</v>
      </c>
      <c r="H78" s="440">
        <v>2.8378378378378377</v>
      </c>
      <c r="I78" s="472"/>
      <c r="N78" s="441"/>
      <c r="O78" s="469"/>
    </row>
    <row r="79" spans="1:15" x14ac:dyDescent="0.35">
      <c r="A79" s="455" t="s">
        <v>268</v>
      </c>
      <c r="B79" s="455">
        <v>74</v>
      </c>
      <c r="C79" s="484">
        <v>50.611666999999997</v>
      </c>
      <c r="D79" s="480">
        <v>-127.17749999999999</v>
      </c>
      <c r="E79" s="438">
        <v>39533</v>
      </c>
      <c r="F79" s="399">
        <v>7.4</v>
      </c>
      <c r="G79" s="415">
        <v>23</v>
      </c>
      <c r="H79" s="440">
        <v>3.1081081081081079</v>
      </c>
      <c r="I79" s="472"/>
      <c r="N79" s="441"/>
      <c r="O79" s="469"/>
    </row>
    <row r="80" spans="1:15" ht="20.65" x14ac:dyDescent="0.35">
      <c r="A80" s="455" t="s">
        <v>269</v>
      </c>
      <c r="B80" s="455">
        <v>75</v>
      </c>
      <c r="C80" s="480" t="s">
        <v>282</v>
      </c>
      <c r="D80" s="480">
        <v>-124.29167</v>
      </c>
      <c r="E80" s="438">
        <v>39541</v>
      </c>
      <c r="F80" s="399">
        <v>3</v>
      </c>
      <c r="G80" s="415">
        <v>49</v>
      </c>
      <c r="H80" s="440">
        <v>16.333333333333332</v>
      </c>
      <c r="I80" s="472"/>
      <c r="N80" s="441"/>
      <c r="O80" s="466" t="s">
        <v>253</v>
      </c>
    </row>
    <row r="81" spans="1:15" x14ac:dyDescent="0.35">
      <c r="A81" s="455" t="s">
        <v>269</v>
      </c>
      <c r="B81" s="455">
        <v>76</v>
      </c>
      <c r="C81" s="480" t="s">
        <v>282</v>
      </c>
      <c r="D81" s="480">
        <v>-124.29167</v>
      </c>
      <c r="E81" s="438">
        <v>39515</v>
      </c>
      <c r="F81" s="399">
        <v>15</v>
      </c>
      <c r="G81" s="400">
        <v>18</v>
      </c>
      <c r="H81" s="440">
        <v>1.2</v>
      </c>
      <c r="I81" s="472"/>
      <c r="N81" s="441"/>
      <c r="O81" s="466"/>
    </row>
    <row r="82" spans="1:15" x14ac:dyDescent="0.35">
      <c r="A82" s="455" t="s">
        <v>269</v>
      </c>
      <c r="B82" s="455">
        <v>77</v>
      </c>
      <c r="C82" s="480" t="s">
        <v>282</v>
      </c>
      <c r="D82" s="480">
        <v>-124.29167</v>
      </c>
      <c r="E82" s="438">
        <v>39556</v>
      </c>
      <c r="F82" s="399">
        <v>15</v>
      </c>
      <c r="G82" s="400">
        <v>17</v>
      </c>
      <c r="H82" s="440">
        <v>1.1333333333333333</v>
      </c>
      <c r="I82" s="472"/>
      <c r="N82" s="441"/>
      <c r="O82" s="469"/>
    </row>
    <row r="83" spans="1:15" x14ac:dyDescent="0.35">
      <c r="A83" s="457" t="s">
        <v>283</v>
      </c>
      <c r="B83" s="455">
        <v>78</v>
      </c>
      <c r="C83" s="480">
        <v>48.598332999999997</v>
      </c>
      <c r="D83" s="483">
        <v>-123.383889</v>
      </c>
      <c r="E83" s="452">
        <v>39560</v>
      </c>
      <c r="F83" s="451">
        <v>12.7</v>
      </c>
      <c r="G83" s="453">
        <v>82</v>
      </c>
      <c r="H83" s="440">
        <v>6.4566929133858268</v>
      </c>
      <c r="I83" s="472"/>
      <c r="N83" s="441"/>
      <c r="O83" s="469"/>
    </row>
    <row r="84" spans="1:15" ht="14.25" x14ac:dyDescent="0.45">
      <c r="A84" s="55" t="s">
        <v>272</v>
      </c>
      <c r="B84" s="455">
        <v>79</v>
      </c>
      <c r="C84" s="482">
        <v>49.365000000000002</v>
      </c>
      <c r="D84" s="482">
        <v>-124.4947222</v>
      </c>
      <c r="E84" s="452">
        <v>39541</v>
      </c>
      <c r="F84" s="451">
        <v>11.7</v>
      </c>
      <c r="G84" s="453">
        <v>30</v>
      </c>
      <c r="H84" s="440">
        <v>2.5641025641025643</v>
      </c>
      <c r="I84" s="472"/>
      <c r="N84" s="441"/>
      <c r="O84" s="469"/>
    </row>
    <row r="85" spans="1:15" ht="14.25" x14ac:dyDescent="0.45">
      <c r="A85" s="55" t="s">
        <v>274</v>
      </c>
      <c r="B85" s="455">
        <v>80</v>
      </c>
      <c r="C85" s="482">
        <v>49.695833329999999</v>
      </c>
      <c r="D85" s="482">
        <v>-124.9947222</v>
      </c>
      <c r="E85" s="438">
        <v>39484</v>
      </c>
      <c r="F85" s="399">
        <v>4</v>
      </c>
      <c r="G85" s="400">
        <v>1</v>
      </c>
      <c r="H85" s="440">
        <v>0.25</v>
      </c>
      <c r="I85" s="472"/>
      <c r="N85" s="441"/>
      <c r="O85" s="466" t="s">
        <v>237</v>
      </c>
    </row>
    <row r="86" spans="1:15" ht="14.25" x14ac:dyDescent="0.45">
      <c r="A86" s="55" t="s">
        <v>274</v>
      </c>
      <c r="B86" s="455">
        <v>81</v>
      </c>
      <c r="C86" s="482">
        <v>49.695833329999999</v>
      </c>
      <c r="D86" s="482">
        <v>-124.9947222</v>
      </c>
      <c r="E86" s="438">
        <v>39514</v>
      </c>
      <c r="F86" s="399">
        <v>4</v>
      </c>
      <c r="G86" s="400">
        <v>4</v>
      </c>
      <c r="H86" s="440">
        <v>1</v>
      </c>
      <c r="I86" s="472"/>
      <c r="N86" s="441"/>
      <c r="O86" s="466" t="s">
        <v>237</v>
      </c>
    </row>
    <row r="87" spans="1:15" ht="14.25" x14ac:dyDescent="0.45">
      <c r="A87" s="55" t="s">
        <v>274</v>
      </c>
      <c r="B87" s="455">
        <v>82</v>
      </c>
      <c r="C87" s="482">
        <v>49.695833329999999</v>
      </c>
      <c r="D87" s="482">
        <v>-124.9947222</v>
      </c>
      <c r="E87" s="438">
        <v>39560</v>
      </c>
      <c r="F87" s="399">
        <v>4</v>
      </c>
      <c r="G87" s="400">
        <v>1</v>
      </c>
      <c r="H87" s="440">
        <v>0.25</v>
      </c>
      <c r="I87" s="472"/>
      <c r="N87" s="441"/>
      <c r="O87" s="466" t="s">
        <v>237</v>
      </c>
    </row>
    <row r="88" spans="1:15" x14ac:dyDescent="0.35">
      <c r="A88" s="455" t="s">
        <v>276</v>
      </c>
      <c r="B88" s="455">
        <v>83</v>
      </c>
      <c r="C88" s="480">
        <v>50.033332999999999</v>
      </c>
      <c r="D88" s="481">
        <v>-125.25</v>
      </c>
      <c r="E88" s="438">
        <v>39525</v>
      </c>
      <c r="F88" s="399">
        <v>11.5</v>
      </c>
      <c r="G88" s="400">
        <v>215</v>
      </c>
      <c r="H88" s="440">
        <v>18.695652173913043</v>
      </c>
      <c r="I88" s="472"/>
      <c r="N88" s="441"/>
      <c r="O88" s="466" t="s">
        <v>242</v>
      </c>
    </row>
    <row r="89" spans="1:15" ht="14.25" x14ac:dyDescent="0.45">
      <c r="A89" s="455" t="s">
        <v>278</v>
      </c>
      <c r="B89" s="455">
        <v>84</v>
      </c>
      <c r="C89" s="482">
        <v>49.294166670000003</v>
      </c>
      <c r="D89" s="482">
        <v>-124.8833333</v>
      </c>
      <c r="E89" s="438">
        <v>39542</v>
      </c>
      <c r="F89" s="399">
        <v>11.5</v>
      </c>
      <c r="G89" s="400">
        <v>167</v>
      </c>
      <c r="H89" s="440">
        <v>14.521739130434783</v>
      </c>
      <c r="I89" s="472"/>
      <c r="N89" s="441"/>
      <c r="O89" s="466" t="s">
        <v>236</v>
      </c>
    </row>
    <row r="90" spans="1:15" ht="14.25" x14ac:dyDescent="0.45">
      <c r="A90" s="455" t="s">
        <v>278</v>
      </c>
      <c r="B90" s="455">
        <v>85</v>
      </c>
      <c r="C90" s="482">
        <v>49.294166670000003</v>
      </c>
      <c r="D90" s="482">
        <v>-124.8833333</v>
      </c>
      <c r="E90" s="438">
        <v>39546</v>
      </c>
      <c r="F90" s="399">
        <v>6.7</v>
      </c>
      <c r="G90" s="400">
        <v>2</v>
      </c>
      <c r="H90" s="440">
        <v>0.29850746268656714</v>
      </c>
      <c r="I90" s="472"/>
      <c r="N90" s="441"/>
      <c r="O90" s="466" t="s">
        <v>229</v>
      </c>
    </row>
    <row r="91" spans="1:15" ht="31.5" x14ac:dyDescent="0.45">
      <c r="A91" s="455" t="s">
        <v>278</v>
      </c>
      <c r="B91" s="455">
        <v>86</v>
      </c>
      <c r="C91" s="482">
        <v>49.294166670000003</v>
      </c>
      <c r="D91" s="482">
        <v>-124.8833333</v>
      </c>
      <c r="E91" s="438">
        <v>39482</v>
      </c>
      <c r="F91" s="399">
        <v>3</v>
      </c>
      <c r="G91" s="400">
        <v>140</v>
      </c>
      <c r="H91" s="440">
        <v>46.666666666666664</v>
      </c>
      <c r="I91" s="472"/>
      <c r="N91" s="441"/>
      <c r="O91" s="466" t="s">
        <v>221</v>
      </c>
    </row>
    <row r="92" spans="1:15" x14ac:dyDescent="0.35">
      <c r="A92" s="455" t="s">
        <v>287</v>
      </c>
      <c r="B92" s="455">
        <v>87</v>
      </c>
      <c r="C92" s="480">
        <v>49.695833</v>
      </c>
      <c r="D92" s="480">
        <v>-124.994167</v>
      </c>
      <c r="E92" s="438">
        <v>39516</v>
      </c>
      <c r="F92" s="399">
        <v>4.4000000000000004</v>
      </c>
      <c r="G92" s="400">
        <v>0</v>
      </c>
      <c r="H92" s="440">
        <v>0</v>
      </c>
      <c r="I92" s="472"/>
      <c r="N92" s="441"/>
      <c r="O92" s="466" t="s">
        <v>218</v>
      </c>
    </row>
    <row r="93" spans="1:15" x14ac:dyDescent="0.35">
      <c r="A93" s="455" t="s">
        <v>268</v>
      </c>
      <c r="B93" s="455">
        <v>88</v>
      </c>
      <c r="C93" s="484">
        <v>50.611666999999997</v>
      </c>
      <c r="D93" s="480">
        <v>-127.17749999999999</v>
      </c>
      <c r="E93" s="438">
        <v>39114</v>
      </c>
      <c r="F93" s="399">
        <v>7.4</v>
      </c>
      <c r="G93" s="415">
        <v>54</v>
      </c>
      <c r="H93" s="399">
        <f t="shared" ref="H93:H115" si="3">G93/F93</f>
        <v>7.2972972972972974</v>
      </c>
      <c r="I93" s="472"/>
      <c r="N93" s="441"/>
      <c r="O93" s="466" t="s">
        <v>239</v>
      </c>
    </row>
    <row r="94" spans="1:15" ht="20.65" x14ac:dyDescent="0.35">
      <c r="A94" s="455" t="s">
        <v>268</v>
      </c>
      <c r="B94" s="455">
        <v>89</v>
      </c>
      <c r="C94" s="484">
        <v>50.611666999999997</v>
      </c>
      <c r="D94" s="480">
        <v>-127.17749999999999</v>
      </c>
      <c r="E94" s="438">
        <v>39141</v>
      </c>
      <c r="F94" s="399">
        <v>7.4</v>
      </c>
      <c r="G94" s="415">
        <v>36</v>
      </c>
      <c r="H94" s="399">
        <f t="shared" si="3"/>
        <v>4.8648648648648649</v>
      </c>
      <c r="I94" s="472"/>
      <c r="N94" s="441"/>
      <c r="O94" s="466" t="s">
        <v>254</v>
      </c>
    </row>
    <row r="95" spans="1:15" x14ac:dyDescent="0.35">
      <c r="A95" s="455" t="s">
        <v>268</v>
      </c>
      <c r="B95" s="455">
        <v>90</v>
      </c>
      <c r="C95" s="484">
        <v>50.611666999999997</v>
      </c>
      <c r="D95" s="480">
        <v>-127.17749999999999</v>
      </c>
      <c r="E95" s="438">
        <v>39169</v>
      </c>
      <c r="F95" s="399">
        <v>7.4</v>
      </c>
      <c r="G95" s="415">
        <v>43</v>
      </c>
      <c r="H95" s="399">
        <f t="shared" si="3"/>
        <v>5.8108108108108105</v>
      </c>
      <c r="I95" s="472"/>
      <c r="N95" s="441"/>
      <c r="O95" s="466" t="s">
        <v>239</v>
      </c>
    </row>
    <row r="96" spans="1:15" x14ac:dyDescent="0.35">
      <c r="A96" s="455" t="s">
        <v>269</v>
      </c>
      <c r="B96" s="455">
        <v>91</v>
      </c>
      <c r="C96" s="480" t="s">
        <v>282</v>
      </c>
      <c r="D96" s="480">
        <v>-124.29167</v>
      </c>
      <c r="E96" s="454">
        <v>39136</v>
      </c>
      <c r="F96" s="399">
        <v>15</v>
      </c>
      <c r="G96" s="400">
        <v>18</v>
      </c>
      <c r="H96" s="399">
        <f t="shared" si="3"/>
        <v>1.2</v>
      </c>
      <c r="I96" s="472"/>
      <c r="N96" s="441"/>
      <c r="O96" s="469"/>
    </row>
    <row r="97" spans="1:15" x14ac:dyDescent="0.35">
      <c r="A97" s="455" t="s">
        <v>269</v>
      </c>
      <c r="B97" s="455">
        <v>92</v>
      </c>
      <c r="C97" s="480" t="s">
        <v>282</v>
      </c>
      <c r="D97" s="480">
        <v>-124.29167</v>
      </c>
      <c r="E97" s="454">
        <v>39170</v>
      </c>
      <c r="F97" s="399">
        <v>15</v>
      </c>
      <c r="G97" s="400">
        <v>50</v>
      </c>
      <c r="H97" s="399">
        <f t="shared" si="3"/>
        <v>3.3333333333333335</v>
      </c>
      <c r="I97" s="472"/>
      <c r="N97" s="441"/>
      <c r="O97" s="469"/>
    </row>
    <row r="98" spans="1:15" x14ac:dyDescent="0.35">
      <c r="A98" s="455" t="s">
        <v>269</v>
      </c>
      <c r="B98" s="455">
        <v>93</v>
      </c>
      <c r="C98" s="480" t="s">
        <v>282</v>
      </c>
      <c r="D98" s="480">
        <v>-124.29167</v>
      </c>
      <c r="E98" s="454">
        <v>39192</v>
      </c>
      <c r="F98" s="399">
        <v>15</v>
      </c>
      <c r="G98" s="400">
        <v>60</v>
      </c>
      <c r="H98" s="399">
        <f t="shared" si="3"/>
        <v>4</v>
      </c>
      <c r="I98" s="472"/>
      <c r="N98" s="441"/>
      <c r="O98" s="469"/>
    </row>
    <row r="99" spans="1:15" ht="14.25" x14ac:dyDescent="0.45">
      <c r="A99" s="55" t="s">
        <v>270</v>
      </c>
      <c r="B99" s="455">
        <v>94</v>
      </c>
      <c r="C99" s="482">
        <v>49.681111110000003</v>
      </c>
      <c r="D99" s="482">
        <v>-126.1125</v>
      </c>
      <c r="E99" s="452">
        <v>39140</v>
      </c>
      <c r="F99" s="451">
        <v>8.1</v>
      </c>
      <c r="G99" s="453">
        <v>477</v>
      </c>
      <c r="H99" s="451">
        <f t="shared" si="3"/>
        <v>58.888888888888893</v>
      </c>
      <c r="I99" s="472"/>
      <c r="N99" s="441"/>
      <c r="O99" s="469"/>
    </row>
    <row r="100" spans="1:15" ht="14.25" x14ac:dyDescent="0.45">
      <c r="A100" s="55" t="s">
        <v>270</v>
      </c>
      <c r="B100" s="455">
        <v>95</v>
      </c>
      <c r="C100" s="482">
        <v>49.681111110000003</v>
      </c>
      <c r="D100" s="482">
        <v>-126.1125</v>
      </c>
      <c r="E100" s="452">
        <v>39176</v>
      </c>
      <c r="F100" s="451">
        <v>8.1</v>
      </c>
      <c r="G100" s="453">
        <v>731</v>
      </c>
      <c r="H100" s="451">
        <f t="shared" si="3"/>
        <v>90.246913580246911</v>
      </c>
      <c r="I100" s="472"/>
      <c r="N100" s="441"/>
      <c r="O100" s="469"/>
    </row>
    <row r="101" spans="1:15" x14ac:dyDescent="0.35">
      <c r="A101" s="455" t="s">
        <v>284</v>
      </c>
      <c r="B101" s="455">
        <v>96</v>
      </c>
      <c r="C101" s="480">
        <v>50.566389000000001</v>
      </c>
      <c r="D101" s="480">
        <v>-126.981944</v>
      </c>
      <c r="E101" s="438">
        <v>39143</v>
      </c>
      <c r="F101" s="399">
        <v>6</v>
      </c>
      <c r="G101" s="400">
        <v>44</v>
      </c>
      <c r="H101" s="399">
        <f t="shared" si="3"/>
        <v>7.333333333333333</v>
      </c>
      <c r="I101" s="472"/>
      <c r="N101" s="441"/>
      <c r="O101" s="469"/>
    </row>
    <row r="102" spans="1:15" ht="14.25" x14ac:dyDescent="0.45">
      <c r="A102" s="55" t="s">
        <v>274</v>
      </c>
      <c r="B102" s="455">
        <v>97</v>
      </c>
      <c r="C102" s="482">
        <v>49.695833329999999</v>
      </c>
      <c r="D102" s="482">
        <v>-124.9947222</v>
      </c>
      <c r="E102" s="438">
        <v>39113</v>
      </c>
      <c r="F102" s="399">
        <v>4</v>
      </c>
      <c r="G102" s="400">
        <v>7</v>
      </c>
      <c r="H102" s="399">
        <f t="shared" si="3"/>
        <v>1.75</v>
      </c>
      <c r="I102" s="472"/>
      <c r="N102" s="441"/>
      <c r="O102" s="466" t="s">
        <v>237</v>
      </c>
    </row>
    <row r="103" spans="1:15" ht="14.25" x14ac:dyDescent="0.45">
      <c r="A103" s="55" t="s">
        <v>274</v>
      </c>
      <c r="B103" s="455">
        <v>98</v>
      </c>
      <c r="C103" s="482">
        <v>49.695833329999999</v>
      </c>
      <c r="D103" s="482">
        <v>-124.9947222</v>
      </c>
      <c r="E103" s="438">
        <v>39143</v>
      </c>
      <c r="F103" s="399">
        <v>4</v>
      </c>
      <c r="G103" s="400">
        <v>8</v>
      </c>
      <c r="H103" s="399">
        <f t="shared" si="3"/>
        <v>2</v>
      </c>
      <c r="I103" s="472"/>
      <c r="N103" s="441"/>
      <c r="O103" s="466" t="s">
        <v>237</v>
      </c>
    </row>
    <row r="104" spans="1:15" ht="14.25" x14ac:dyDescent="0.45">
      <c r="A104" s="55" t="s">
        <v>274</v>
      </c>
      <c r="B104" s="455">
        <v>99</v>
      </c>
      <c r="C104" s="482">
        <v>49.695833329999999</v>
      </c>
      <c r="D104" s="482">
        <v>-124.9947222</v>
      </c>
      <c r="E104" s="438">
        <v>39176</v>
      </c>
      <c r="F104" s="399">
        <v>4</v>
      </c>
      <c r="G104" s="400">
        <v>7</v>
      </c>
      <c r="H104" s="399">
        <f t="shared" si="3"/>
        <v>1.75</v>
      </c>
      <c r="I104" s="472"/>
      <c r="N104" s="441"/>
      <c r="O104" s="466" t="s">
        <v>237</v>
      </c>
    </row>
    <row r="105" spans="1:15" x14ac:dyDescent="0.35">
      <c r="A105" s="455" t="s">
        <v>275</v>
      </c>
      <c r="B105" s="455">
        <v>100</v>
      </c>
      <c r="C105" s="480">
        <v>50.037500000000001</v>
      </c>
      <c r="D105" s="480">
        <v>-125.29388899999999</v>
      </c>
      <c r="E105" s="438">
        <v>39171</v>
      </c>
      <c r="F105" s="399">
        <v>7.3</v>
      </c>
      <c r="G105" s="400">
        <v>18</v>
      </c>
      <c r="H105" s="399">
        <f t="shared" si="3"/>
        <v>2.4657534246575343</v>
      </c>
      <c r="I105" s="472"/>
      <c r="N105" s="441"/>
      <c r="O105" s="469"/>
    </row>
    <row r="106" spans="1:15" ht="20.65" x14ac:dyDescent="0.35">
      <c r="A106" s="455" t="s">
        <v>276</v>
      </c>
      <c r="B106" s="455">
        <v>101</v>
      </c>
      <c r="C106" s="480">
        <v>50.033332999999999</v>
      </c>
      <c r="D106" s="481">
        <v>-125.25</v>
      </c>
      <c r="E106" s="438">
        <v>39175</v>
      </c>
      <c r="F106" s="399">
        <v>4.3</v>
      </c>
      <c r="G106" s="400">
        <v>29</v>
      </c>
      <c r="H106" s="399">
        <f t="shared" si="3"/>
        <v>6.7441860465116283</v>
      </c>
      <c r="I106" s="472"/>
      <c r="N106" s="441"/>
      <c r="O106" s="466" t="s">
        <v>243</v>
      </c>
    </row>
    <row r="107" spans="1:15" ht="14.25" x14ac:dyDescent="0.45">
      <c r="A107" s="455" t="s">
        <v>278</v>
      </c>
      <c r="B107" s="455">
        <v>102</v>
      </c>
      <c r="C107" s="482">
        <v>49.294166670000003</v>
      </c>
      <c r="D107" s="482">
        <v>-124.8833333</v>
      </c>
      <c r="E107" s="438">
        <v>39115</v>
      </c>
      <c r="F107" s="399">
        <v>6.8</v>
      </c>
      <c r="G107" s="400">
        <v>605</v>
      </c>
      <c r="H107" s="399">
        <f t="shared" si="3"/>
        <v>88.970588235294116</v>
      </c>
      <c r="I107" s="472"/>
      <c r="N107" s="441"/>
      <c r="O107" s="469"/>
    </row>
    <row r="108" spans="1:15" x14ac:dyDescent="0.35">
      <c r="A108" s="455" t="s">
        <v>268</v>
      </c>
      <c r="B108" s="455">
        <v>103</v>
      </c>
      <c r="C108" s="484">
        <v>50.611666999999997</v>
      </c>
      <c r="D108" s="480">
        <v>-127.17749999999999</v>
      </c>
      <c r="E108" s="438">
        <v>38743</v>
      </c>
      <c r="F108" s="399">
        <v>7.4</v>
      </c>
      <c r="G108" s="415">
        <v>21</v>
      </c>
      <c r="H108" s="456">
        <f t="shared" si="3"/>
        <v>2.8378378378378377</v>
      </c>
      <c r="I108" s="472"/>
      <c r="N108" s="441"/>
      <c r="O108" s="466" t="s">
        <v>239</v>
      </c>
    </row>
    <row r="109" spans="1:15" x14ac:dyDescent="0.35">
      <c r="A109" s="455" t="s">
        <v>268</v>
      </c>
      <c r="B109" s="455">
        <v>104</v>
      </c>
      <c r="C109" s="484">
        <v>50.611666999999997</v>
      </c>
      <c r="D109" s="480">
        <v>-127.17749999999999</v>
      </c>
      <c r="E109" s="438">
        <v>38769</v>
      </c>
      <c r="F109" s="399">
        <v>7.4</v>
      </c>
      <c r="G109" s="415">
        <v>72</v>
      </c>
      <c r="H109" s="456">
        <f t="shared" si="3"/>
        <v>9.7297297297297298</v>
      </c>
      <c r="I109" s="472"/>
      <c r="N109" s="441"/>
      <c r="O109" s="466" t="s">
        <v>239</v>
      </c>
    </row>
    <row r="110" spans="1:15" x14ac:dyDescent="0.35">
      <c r="A110" s="455" t="s">
        <v>268</v>
      </c>
      <c r="B110" s="455">
        <v>105</v>
      </c>
      <c r="C110" s="484">
        <v>50.611666999999997</v>
      </c>
      <c r="D110" s="480">
        <v>-127.17749999999999</v>
      </c>
      <c r="E110" s="438">
        <v>38813</v>
      </c>
      <c r="F110" s="399">
        <v>7.4</v>
      </c>
      <c r="G110" s="415">
        <v>63</v>
      </c>
      <c r="H110" s="456">
        <f t="shared" si="3"/>
        <v>8.5135135135135123</v>
      </c>
      <c r="I110" s="472"/>
      <c r="N110" s="441"/>
      <c r="O110" s="466" t="s">
        <v>239</v>
      </c>
    </row>
    <row r="111" spans="1:15" x14ac:dyDescent="0.35">
      <c r="A111" s="455" t="s">
        <v>281</v>
      </c>
      <c r="B111" s="455">
        <v>106</v>
      </c>
      <c r="C111" s="480">
        <v>50.195833</v>
      </c>
      <c r="D111" s="480">
        <v>-126.57083299999999</v>
      </c>
      <c r="E111" s="438">
        <v>38765</v>
      </c>
      <c r="F111" s="399">
        <v>9.6999999999999993</v>
      </c>
      <c r="G111" s="400">
        <v>30</v>
      </c>
      <c r="H111" s="456">
        <f t="shared" si="3"/>
        <v>3.0927835051546393</v>
      </c>
      <c r="I111" s="472"/>
      <c r="N111" s="441"/>
      <c r="O111" s="469"/>
    </row>
    <row r="112" spans="1:15" x14ac:dyDescent="0.35">
      <c r="A112" s="455" t="s">
        <v>269</v>
      </c>
      <c r="B112" s="455">
        <v>107</v>
      </c>
      <c r="C112" s="480" t="s">
        <v>282</v>
      </c>
      <c r="D112" s="480">
        <v>-124.29167</v>
      </c>
      <c r="E112" s="454">
        <v>38763</v>
      </c>
      <c r="F112" s="399">
        <v>15</v>
      </c>
      <c r="G112" s="400">
        <v>32</v>
      </c>
      <c r="H112" s="456">
        <f t="shared" si="3"/>
        <v>2.1333333333333333</v>
      </c>
      <c r="I112" s="472"/>
      <c r="N112" s="441"/>
      <c r="O112" s="469"/>
    </row>
    <row r="113" spans="1:15" x14ac:dyDescent="0.35">
      <c r="A113" s="455" t="s">
        <v>269</v>
      </c>
      <c r="B113" s="455">
        <v>108</v>
      </c>
      <c r="C113" s="480" t="s">
        <v>282</v>
      </c>
      <c r="D113" s="480">
        <v>-124.29167</v>
      </c>
      <c r="E113" s="454">
        <v>38797</v>
      </c>
      <c r="F113" s="399">
        <v>15</v>
      </c>
      <c r="G113" s="400">
        <v>59</v>
      </c>
      <c r="H113" s="456">
        <f t="shared" si="3"/>
        <v>3.9333333333333331</v>
      </c>
      <c r="I113" s="472"/>
      <c r="N113" s="441"/>
      <c r="O113" s="469"/>
    </row>
    <row r="114" spans="1:15" x14ac:dyDescent="0.35">
      <c r="A114" s="455" t="s">
        <v>269</v>
      </c>
      <c r="B114" s="455">
        <v>109</v>
      </c>
      <c r="C114" s="480" t="s">
        <v>282</v>
      </c>
      <c r="D114" s="480">
        <v>-124.29167</v>
      </c>
      <c r="E114" s="438">
        <v>38820</v>
      </c>
      <c r="F114" s="399">
        <v>19.5</v>
      </c>
      <c r="G114" s="400">
        <v>62</v>
      </c>
      <c r="H114" s="456">
        <f t="shared" si="3"/>
        <v>3.1794871794871793</v>
      </c>
      <c r="I114" s="472"/>
      <c r="N114" s="441"/>
      <c r="O114" s="469"/>
    </row>
    <row r="115" spans="1:15" x14ac:dyDescent="0.35">
      <c r="A115" s="455" t="s">
        <v>269</v>
      </c>
      <c r="B115" s="455">
        <v>110</v>
      </c>
      <c r="C115" s="480" t="s">
        <v>282</v>
      </c>
      <c r="D115" s="480">
        <v>-124.29167</v>
      </c>
      <c r="E115" s="438">
        <v>38842</v>
      </c>
      <c r="F115" s="399">
        <v>15</v>
      </c>
      <c r="G115" s="400">
        <v>62</v>
      </c>
      <c r="H115" s="456">
        <f t="shared" si="3"/>
        <v>4.1333333333333337</v>
      </c>
      <c r="I115" s="472"/>
      <c r="N115" s="441"/>
      <c r="O115" s="469"/>
    </row>
    <row r="116" spans="1:15" ht="14.25" x14ac:dyDescent="0.45">
      <c r="A116" s="55" t="s">
        <v>270</v>
      </c>
      <c r="B116" s="455">
        <v>111</v>
      </c>
      <c r="C116" s="482">
        <v>49.681111110000003</v>
      </c>
      <c r="D116" s="482">
        <v>-126.1125</v>
      </c>
      <c r="E116" s="452">
        <v>38768</v>
      </c>
      <c r="F116" s="451">
        <v>8.1</v>
      </c>
      <c r="G116" s="453">
        <v>202</v>
      </c>
      <c r="H116" s="458">
        <f>202/8.1</f>
        <v>24.938271604938272</v>
      </c>
      <c r="I116" s="472"/>
      <c r="N116" s="441"/>
      <c r="O116" s="469"/>
    </row>
    <row r="117" spans="1:15" ht="14.25" x14ac:dyDescent="0.45">
      <c r="A117" s="55" t="s">
        <v>270</v>
      </c>
      <c r="B117" s="455">
        <v>112</v>
      </c>
      <c r="C117" s="482">
        <v>49.681111110000003</v>
      </c>
      <c r="D117" s="482">
        <v>-126.1125</v>
      </c>
      <c r="E117" s="452">
        <v>38812</v>
      </c>
      <c r="F117" s="451">
        <v>8.1</v>
      </c>
      <c r="G117" s="453">
        <v>205</v>
      </c>
      <c r="H117" s="458">
        <f>G117/F117</f>
        <v>25.308641975308642</v>
      </c>
      <c r="I117" s="472"/>
      <c r="N117" s="441"/>
      <c r="O117" s="469"/>
    </row>
    <row r="118" spans="1:15" ht="14.25" x14ac:dyDescent="0.45">
      <c r="A118" s="55" t="s">
        <v>270</v>
      </c>
      <c r="B118" s="455">
        <v>113</v>
      </c>
      <c r="C118" s="482">
        <v>49.681111110000003</v>
      </c>
      <c r="D118" s="482">
        <v>-126.1125</v>
      </c>
      <c r="E118" s="452">
        <v>38812</v>
      </c>
      <c r="F118" s="451">
        <v>7.6</v>
      </c>
      <c r="G118" s="453">
        <v>201</v>
      </c>
      <c r="H118" s="458">
        <f>G118/F118</f>
        <v>26.447368421052634</v>
      </c>
      <c r="I118" s="472"/>
      <c r="N118" s="441"/>
      <c r="O118" s="468" t="s">
        <v>288</v>
      </c>
    </row>
    <row r="119" spans="1:15" x14ac:dyDescent="0.35">
      <c r="A119" s="457" t="s">
        <v>283</v>
      </c>
      <c r="B119" s="455">
        <v>114</v>
      </c>
      <c r="C119" s="480">
        <v>48.598332999999997</v>
      </c>
      <c r="D119" s="483">
        <v>-123.383889</v>
      </c>
      <c r="E119" s="438">
        <v>38833</v>
      </c>
      <c r="F119" s="399">
        <v>12.8</v>
      </c>
      <c r="G119" s="400">
        <v>106</v>
      </c>
      <c r="H119" s="456">
        <f>G119/F119</f>
        <v>8.28125</v>
      </c>
      <c r="I119" s="472"/>
      <c r="N119" s="441"/>
      <c r="O119" s="469"/>
    </row>
    <row r="120" spans="1:15" ht="14.25" x14ac:dyDescent="0.45">
      <c r="A120" s="55" t="s">
        <v>272</v>
      </c>
      <c r="B120" s="455">
        <v>115</v>
      </c>
      <c r="C120" s="482">
        <v>49.365000000000002</v>
      </c>
      <c r="D120" s="482">
        <v>-124.4947222</v>
      </c>
      <c r="E120" s="438">
        <v>38814</v>
      </c>
      <c r="F120" s="399">
        <v>12.5</v>
      </c>
      <c r="G120" s="400">
        <v>44</v>
      </c>
      <c r="H120" s="456">
        <f>G120/F120</f>
        <v>3.52</v>
      </c>
      <c r="I120" s="472"/>
      <c r="N120" s="441"/>
      <c r="O120" s="469"/>
    </row>
    <row r="121" spans="1:15" x14ac:dyDescent="0.35">
      <c r="A121" s="455" t="s">
        <v>273</v>
      </c>
      <c r="B121" s="455">
        <v>116</v>
      </c>
      <c r="C121" s="480">
        <v>48.566667000000002</v>
      </c>
      <c r="D121" s="481">
        <v>-124.38333299999999</v>
      </c>
      <c r="E121" s="438">
        <v>38831</v>
      </c>
      <c r="F121" s="399">
        <v>4.5</v>
      </c>
      <c r="G121" s="400">
        <v>12</v>
      </c>
      <c r="H121" s="456">
        <f>G121/F121</f>
        <v>2.6666666666666665</v>
      </c>
      <c r="I121" s="472"/>
      <c r="N121" s="441"/>
      <c r="O121" s="469"/>
    </row>
    <row r="122" spans="1:15" x14ac:dyDescent="0.35">
      <c r="A122" s="455" t="s">
        <v>284</v>
      </c>
      <c r="B122" s="455">
        <v>117</v>
      </c>
      <c r="C122" s="480">
        <v>50.566389000000001</v>
      </c>
      <c r="D122" s="480">
        <v>-126.981944</v>
      </c>
      <c r="E122" s="438">
        <v>38764</v>
      </c>
      <c r="F122" s="399">
        <v>6</v>
      </c>
      <c r="G122" s="400">
        <v>47</v>
      </c>
      <c r="H122" s="456">
        <v>7.8</v>
      </c>
      <c r="I122" s="472"/>
      <c r="N122" s="441"/>
      <c r="O122" s="469"/>
    </row>
    <row r="123" spans="1:15" ht="14.25" x14ac:dyDescent="0.45">
      <c r="A123" s="55" t="s">
        <v>274</v>
      </c>
      <c r="B123" s="455">
        <v>118</v>
      </c>
      <c r="C123" s="482">
        <v>49.695833329999999</v>
      </c>
      <c r="D123" s="482">
        <v>-124.9947222</v>
      </c>
      <c r="E123" s="438">
        <v>38744</v>
      </c>
      <c r="F123" s="399">
        <v>4</v>
      </c>
      <c r="G123" s="400">
        <v>4</v>
      </c>
      <c r="H123" s="456">
        <f>14/7.5</f>
        <v>1.8666666666666667</v>
      </c>
      <c r="I123" s="472"/>
      <c r="N123" s="441"/>
      <c r="O123" s="469"/>
    </row>
    <row r="124" spans="1:15" ht="14.25" x14ac:dyDescent="0.45">
      <c r="A124" s="55" t="s">
        <v>274</v>
      </c>
      <c r="B124" s="455">
        <v>119</v>
      </c>
      <c r="C124" s="482">
        <v>49.695833329999999</v>
      </c>
      <c r="D124" s="482">
        <v>-124.9947222</v>
      </c>
      <c r="E124" s="438">
        <v>38778</v>
      </c>
      <c r="F124" s="399">
        <v>4</v>
      </c>
      <c r="G124" s="400">
        <v>11</v>
      </c>
      <c r="H124" s="456">
        <v>2.8</v>
      </c>
      <c r="I124" s="472"/>
      <c r="N124" s="441"/>
      <c r="O124" s="469"/>
    </row>
    <row r="125" spans="1:15" ht="14.25" x14ac:dyDescent="0.45">
      <c r="A125" s="55" t="s">
        <v>274</v>
      </c>
      <c r="B125" s="455">
        <v>120</v>
      </c>
      <c r="C125" s="482">
        <v>49.695833329999999</v>
      </c>
      <c r="D125" s="482">
        <v>-124.9947222</v>
      </c>
      <c r="E125" s="438">
        <v>38814</v>
      </c>
      <c r="F125" s="399">
        <v>4</v>
      </c>
      <c r="G125" s="400">
        <v>6</v>
      </c>
      <c r="H125" s="456">
        <f>G125/F125</f>
        <v>1.5</v>
      </c>
      <c r="I125" s="472"/>
      <c r="N125" s="441"/>
      <c r="O125" s="469"/>
    </row>
    <row r="126" spans="1:15" x14ac:dyDescent="0.35">
      <c r="A126" s="455" t="s">
        <v>275</v>
      </c>
      <c r="B126" s="455">
        <v>121</v>
      </c>
      <c r="C126" s="480">
        <v>50.037500000000001</v>
      </c>
      <c r="D126" s="480">
        <v>-125.29388899999999</v>
      </c>
      <c r="E126" s="438">
        <v>38769</v>
      </c>
      <c r="F126" s="399">
        <v>9.5</v>
      </c>
      <c r="G126" s="400">
        <v>37</v>
      </c>
      <c r="H126" s="456">
        <v>3.9</v>
      </c>
      <c r="I126" s="472"/>
      <c r="N126" s="441"/>
      <c r="O126" s="469"/>
    </row>
    <row r="127" spans="1:15" x14ac:dyDescent="0.35">
      <c r="A127" s="455" t="s">
        <v>276</v>
      </c>
      <c r="B127" s="455">
        <v>122</v>
      </c>
      <c r="C127" s="480">
        <v>50.033332999999999</v>
      </c>
      <c r="D127" s="481">
        <v>-125.25</v>
      </c>
      <c r="E127" s="438">
        <v>38791</v>
      </c>
      <c r="F127" s="399">
        <v>11.5</v>
      </c>
      <c r="G127" s="400">
        <v>249</v>
      </c>
      <c r="H127" s="456">
        <v>21.7</v>
      </c>
      <c r="I127" s="472"/>
      <c r="N127" s="441"/>
      <c r="O127" s="469"/>
    </row>
    <row r="128" spans="1:15" ht="14.25" x14ac:dyDescent="0.45">
      <c r="A128" s="455" t="s">
        <v>278</v>
      </c>
      <c r="B128" s="455">
        <v>123</v>
      </c>
      <c r="C128" s="482">
        <v>49.294166670000003</v>
      </c>
      <c r="D128" s="482">
        <v>-124.8833333</v>
      </c>
      <c r="E128" s="438">
        <v>38761</v>
      </c>
      <c r="F128" s="399">
        <v>6.8</v>
      </c>
      <c r="G128" s="400">
        <v>476</v>
      </c>
      <c r="H128" s="456">
        <v>70</v>
      </c>
      <c r="I128" s="472"/>
      <c r="N128" s="441"/>
      <c r="O128" s="469"/>
    </row>
    <row r="129" spans="1:15" x14ac:dyDescent="0.35">
      <c r="A129" s="467" t="s">
        <v>111</v>
      </c>
      <c r="B129" s="455">
        <v>124</v>
      </c>
      <c r="C129" s="480">
        <v>51.145000000000003</v>
      </c>
      <c r="D129" s="480">
        <v>-126.4825</v>
      </c>
      <c r="E129" s="438">
        <v>38847</v>
      </c>
      <c r="F129" s="399">
        <v>3</v>
      </c>
      <c r="G129" s="400">
        <v>26</v>
      </c>
      <c r="H129" s="456">
        <f t="shared" ref="H129:H146" si="4">G129/F129</f>
        <v>8.6666666666666661</v>
      </c>
      <c r="I129" s="472"/>
      <c r="N129" s="441"/>
      <c r="O129" s="469"/>
    </row>
    <row r="130" spans="1:15" x14ac:dyDescent="0.35">
      <c r="A130" s="467" t="s">
        <v>110</v>
      </c>
      <c r="B130" s="455">
        <v>125</v>
      </c>
      <c r="C130" s="484">
        <v>51.110556000000003</v>
      </c>
      <c r="D130" s="484">
        <v>-126.46722200000001</v>
      </c>
      <c r="E130" s="438">
        <v>38847</v>
      </c>
      <c r="F130" s="459">
        <v>1</v>
      </c>
      <c r="G130" s="400">
        <v>6</v>
      </c>
      <c r="H130" s="456">
        <f t="shared" si="4"/>
        <v>6</v>
      </c>
      <c r="I130" s="472"/>
      <c r="N130" s="441"/>
      <c r="O130" s="469"/>
    </row>
    <row r="131" spans="1:15" x14ac:dyDescent="0.35">
      <c r="A131" s="455" t="s">
        <v>112</v>
      </c>
      <c r="B131" s="455">
        <v>126</v>
      </c>
      <c r="C131" s="480">
        <v>50.806666999999997</v>
      </c>
      <c r="D131" s="480">
        <v>-126.02416700000001</v>
      </c>
      <c r="E131" s="438">
        <v>38847</v>
      </c>
      <c r="F131" s="399">
        <v>2</v>
      </c>
      <c r="G131" s="400">
        <v>27</v>
      </c>
      <c r="H131" s="456">
        <f t="shared" si="4"/>
        <v>13.5</v>
      </c>
      <c r="I131" s="472"/>
      <c r="N131" s="441"/>
      <c r="O131" s="469"/>
    </row>
    <row r="132" spans="1:15" x14ac:dyDescent="0.35">
      <c r="A132" s="467" t="s">
        <v>114</v>
      </c>
      <c r="B132" s="455">
        <v>127</v>
      </c>
      <c r="C132" s="480">
        <v>50.882950000000001</v>
      </c>
      <c r="D132" s="480">
        <v>-125.63629</v>
      </c>
      <c r="E132" s="438">
        <v>38847</v>
      </c>
      <c r="F132" s="399">
        <v>1</v>
      </c>
      <c r="G132" s="400">
        <v>10</v>
      </c>
      <c r="H132" s="456">
        <f t="shared" si="4"/>
        <v>10</v>
      </c>
      <c r="I132" s="472"/>
      <c r="N132" s="441"/>
      <c r="O132" s="469"/>
    </row>
    <row r="133" spans="1:15" x14ac:dyDescent="0.35">
      <c r="A133" s="467" t="s">
        <v>113</v>
      </c>
      <c r="B133" s="455">
        <v>128</v>
      </c>
      <c r="C133" s="480">
        <v>50.651111</v>
      </c>
      <c r="D133" s="480">
        <v>-125.72444400000001</v>
      </c>
      <c r="E133" s="438">
        <v>38847</v>
      </c>
      <c r="F133" s="399">
        <v>1.3</v>
      </c>
      <c r="G133" s="400">
        <v>6</v>
      </c>
      <c r="H133" s="456">
        <f t="shared" si="4"/>
        <v>4.615384615384615</v>
      </c>
      <c r="I133" s="472"/>
      <c r="N133" s="441"/>
      <c r="O133" s="469"/>
    </row>
    <row r="134" spans="1:15" ht="14.25" x14ac:dyDescent="0.45">
      <c r="A134" s="55" t="s">
        <v>266</v>
      </c>
      <c r="B134" s="455">
        <v>129</v>
      </c>
      <c r="C134" s="482">
        <v>50.048611110000003</v>
      </c>
      <c r="D134" s="482">
        <v>-125.2583333</v>
      </c>
      <c r="E134" s="438">
        <v>38434</v>
      </c>
      <c r="F134" s="399">
        <v>2</v>
      </c>
      <c r="G134" s="415">
        <v>3</v>
      </c>
      <c r="H134" s="400">
        <f t="shared" si="4"/>
        <v>1.5</v>
      </c>
      <c r="I134" s="472"/>
      <c r="N134" s="441"/>
      <c r="O134" s="469"/>
    </row>
    <row r="135" spans="1:15" ht="14.25" x14ac:dyDescent="0.45">
      <c r="A135" s="55" t="s">
        <v>267</v>
      </c>
      <c r="B135" s="455">
        <v>130</v>
      </c>
      <c r="C135" s="482">
        <v>48.897777779999998</v>
      </c>
      <c r="D135" s="482">
        <v>-123.6716667</v>
      </c>
      <c r="E135" s="438">
        <v>38478</v>
      </c>
      <c r="F135" s="399">
        <v>2.5</v>
      </c>
      <c r="G135" s="400">
        <v>5</v>
      </c>
      <c r="H135" s="399">
        <f t="shared" si="4"/>
        <v>2</v>
      </c>
      <c r="I135" s="472"/>
      <c r="N135" s="441"/>
      <c r="O135" s="469"/>
    </row>
    <row r="136" spans="1:15" x14ac:dyDescent="0.35">
      <c r="A136" s="455" t="s">
        <v>268</v>
      </c>
      <c r="B136" s="455">
        <v>131</v>
      </c>
      <c r="C136" s="484">
        <v>50.611666999999997</v>
      </c>
      <c r="D136" s="480">
        <v>-127.17749999999999</v>
      </c>
      <c r="E136" s="438">
        <v>38394</v>
      </c>
      <c r="F136" s="399">
        <v>7.4</v>
      </c>
      <c r="G136" s="400">
        <v>22</v>
      </c>
      <c r="H136" s="399">
        <f t="shared" si="4"/>
        <v>2.9729729729729728</v>
      </c>
      <c r="I136" s="472"/>
      <c r="N136" s="441"/>
      <c r="O136" s="466" t="s">
        <v>239</v>
      </c>
    </row>
    <row r="137" spans="1:15" x14ac:dyDescent="0.35">
      <c r="A137" s="455" t="s">
        <v>268</v>
      </c>
      <c r="B137" s="455">
        <v>132</v>
      </c>
      <c r="C137" s="484">
        <v>50.611666999999997</v>
      </c>
      <c r="D137" s="480">
        <v>-127.17749999999999</v>
      </c>
      <c r="E137" s="438">
        <v>38428</v>
      </c>
      <c r="F137" s="399">
        <v>7.4</v>
      </c>
      <c r="G137" s="400">
        <v>27</v>
      </c>
      <c r="H137" s="399">
        <f t="shared" si="4"/>
        <v>3.6486486486486487</v>
      </c>
      <c r="I137" s="472"/>
      <c r="N137" s="441"/>
      <c r="O137" s="466" t="s">
        <v>239</v>
      </c>
    </row>
    <row r="138" spans="1:15" x14ac:dyDescent="0.35">
      <c r="A138" s="455" t="s">
        <v>281</v>
      </c>
      <c r="B138" s="455">
        <v>133</v>
      </c>
      <c r="C138" s="480">
        <v>50.195833</v>
      </c>
      <c r="D138" s="480">
        <v>-126.57083299999999</v>
      </c>
      <c r="E138" s="438">
        <v>38400</v>
      </c>
      <c r="F138" s="399">
        <v>12</v>
      </c>
      <c r="G138" s="400">
        <v>27</v>
      </c>
      <c r="H138" s="399">
        <f t="shared" si="4"/>
        <v>2.25</v>
      </c>
      <c r="I138" s="472"/>
      <c r="N138" s="441"/>
      <c r="O138" s="466" t="s">
        <v>250</v>
      </c>
    </row>
    <row r="139" spans="1:15" x14ac:dyDescent="0.35">
      <c r="A139" s="455" t="s">
        <v>269</v>
      </c>
      <c r="B139" s="455">
        <v>134</v>
      </c>
      <c r="C139" s="480" t="s">
        <v>282</v>
      </c>
      <c r="D139" s="480">
        <v>-124.29167</v>
      </c>
      <c r="E139" s="438">
        <v>38394</v>
      </c>
      <c r="F139" s="399">
        <v>15</v>
      </c>
      <c r="G139" s="400">
        <v>9</v>
      </c>
      <c r="H139" s="399">
        <f t="shared" si="4"/>
        <v>0.6</v>
      </c>
      <c r="I139" s="472"/>
      <c r="N139" s="441"/>
      <c r="O139" s="469"/>
    </row>
    <row r="140" spans="1:15" x14ac:dyDescent="0.35">
      <c r="A140" s="455" t="s">
        <v>269</v>
      </c>
      <c r="B140" s="455">
        <v>135</v>
      </c>
      <c r="C140" s="480" t="s">
        <v>282</v>
      </c>
      <c r="D140" s="480">
        <v>-124.29167</v>
      </c>
      <c r="E140" s="438">
        <v>38419</v>
      </c>
      <c r="F140" s="399">
        <v>15</v>
      </c>
      <c r="G140" s="400">
        <v>32</v>
      </c>
      <c r="H140" s="399">
        <f t="shared" si="4"/>
        <v>2.1333333333333333</v>
      </c>
      <c r="I140" s="472"/>
      <c r="N140" s="441"/>
      <c r="O140" s="469"/>
    </row>
    <row r="141" spans="1:15" x14ac:dyDescent="0.35">
      <c r="A141" s="455" t="s">
        <v>269</v>
      </c>
      <c r="B141" s="455">
        <v>136</v>
      </c>
      <c r="C141" s="480" t="s">
        <v>282</v>
      </c>
      <c r="D141" s="480">
        <v>-124.29167</v>
      </c>
      <c r="E141" s="454">
        <v>38457</v>
      </c>
      <c r="F141" s="399">
        <v>19.5</v>
      </c>
      <c r="G141" s="400">
        <v>61</v>
      </c>
      <c r="H141" s="399">
        <f t="shared" si="4"/>
        <v>3.1282051282051282</v>
      </c>
      <c r="I141" s="472"/>
      <c r="N141" s="441"/>
      <c r="O141" s="469"/>
    </row>
    <row r="142" spans="1:15" x14ac:dyDescent="0.35">
      <c r="A142" s="455" t="s">
        <v>269</v>
      </c>
      <c r="B142" s="455">
        <v>137</v>
      </c>
      <c r="C142" s="480" t="s">
        <v>282</v>
      </c>
      <c r="D142" s="480">
        <v>-124.29167</v>
      </c>
      <c r="E142" s="454">
        <v>38471</v>
      </c>
      <c r="F142" s="399">
        <v>19.5</v>
      </c>
      <c r="G142" s="400">
        <v>47</v>
      </c>
      <c r="H142" s="399">
        <f t="shared" si="4"/>
        <v>2.4102564102564101</v>
      </c>
      <c r="I142" s="472"/>
      <c r="N142" s="441"/>
      <c r="O142" s="469"/>
    </row>
    <row r="143" spans="1:15" x14ac:dyDescent="0.35">
      <c r="A143" s="455" t="s">
        <v>269</v>
      </c>
      <c r="B143" s="455">
        <v>138</v>
      </c>
      <c r="C143" s="480" t="s">
        <v>282</v>
      </c>
      <c r="D143" s="480">
        <v>-124.29167</v>
      </c>
      <c r="E143" s="454">
        <v>38490</v>
      </c>
      <c r="F143" s="399">
        <v>8.8000000000000007</v>
      </c>
      <c r="G143" s="400">
        <v>12</v>
      </c>
      <c r="H143" s="399">
        <f t="shared" si="4"/>
        <v>1.3636363636363635</v>
      </c>
      <c r="I143" s="472"/>
      <c r="N143" s="441"/>
      <c r="O143" s="469"/>
    </row>
    <row r="144" spans="1:15" ht="14.25" x14ac:dyDescent="0.45">
      <c r="A144" s="55" t="s">
        <v>270</v>
      </c>
      <c r="B144" s="455">
        <v>139</v>
      </c>
      <c r="C144" s="482">
        <v>49.681111110000003</v>
      </c>
      <c r="D144" s="482">
        <v>-126.1125</v>
      </c>
      <c r="E144" s="452">
        <v>38366</v>
      </c>
      <c r="F144" s="451">
        <v>7.2</v>
      </c>
      <c r="G144" s="453">
        <v>63</v>
      </c>
      <c r="H144" s="451">
        <f t="shared" si="4"/>
        <v>8.75</v>
      </c>
      <c r="I144" s="472"/>
      <c r="N144" s="441"/>
      <c r="O144" s="466" t="s">
        <v>244</v>
      </c>
    </row>
    <row r="145" spans="1:15" ht="14.25" x14ac:dyDescent="0.45">
      <c r="A145" s="55" t="s">
        <v>270</v>
      </c>
      <c r="B145" s="455">
        <v>140</v>
      </c>
      <c r="C145" s="482">
        <v>49.681111110000003</v>
      </c>
      <c r="D145" s="482">
        <v>-126.1125</v>
      </c>
      <c r="E145" s="452">
        <v>38441</v>
      </c>
      <c r="F145" s="451">
        <v>8.1</v>
      </c>
      <c r="G145" s="453">
        <v>51</v>
      </c>
      <c r="H145" s="451">
        <f t="shared" si="4"/>
        <v>6.2962962962962967</v>
      </c>
      <c r="I145" s="472"/>
      <c r="N145" s="441"/>
      <c r="O145" s="469"/>
    </row>
    <row r="146" spans="1:15" x14ac:dyDescent="0.35">
      <c r="A146" s="457" t="s">
        <v>283</v>
      </c>
      <c r="B146" s="455">
        <v>141</v>
      </c>
      <c r="C146" s="480">
        <v>48.598332999999997</v>
      </c>
      <c r="D146" s="483">
        <v>-123.383889</v>
      </c>
      <c r="E146" s="452">
        <v>38463</v>
      </c>
      <c r="F146" s="451">
        <v>16.2</v>
      </c>
      <c r="G146" s="453">
        <v>55</v>
      </c>
      <c r="H146" s="451">
        <f t="shared" si="4"/>
        <v>3.3950617283950617</v>
      </c>
      <c r="I146" s="472"/>
      <c r="N146" s="441"/>
      <c r="O146" s="469"/>
    </row>
    <row r="147" spans="1:15" ht="14.25" x14ac:dyDescent="0.45">
      <c r="A147" s="55" t="s">
        <v>272</v>
      </c>
      <c r="B147" s="455">
        <v>142</v>
      </c>
      <c r="C147" s="482">
        <v>49.365000000000002</v>
      </c>
      <c r="D147" s="482">
        <v>-124.4947222</v>
      </c>
      <c r="E147" s="438">
        <v>38426</v>
      </c>
      <c r="F147" s="399">
        <v>12.5</v>
      </c>
      <c r="G147" s="400">
        <v>41</v>
      </c>
      <c r="H147" s="399">
        <v>3.28</v>
      </c>
      <c r="I147" s="472"/>
      <c r="N147" s="441"/>
      <c r="O147" s="466" t="s">
        <v>238</v>
      </c>
    </row>
    <row r="148" spans="1:15" x14ac:dyDescent="0.35">
      <c r="A148" s="455" t="s">
        <v>284</v>
      </c>
      <c r="B148" s="455">
        <v>143</v>
      </c>
      <c r="C148" s="480">
        <v>50.566389000000001</v>
      </c>
      <c r="D148" s="480">
        <v>-126.981944</v>
      </c>
      <c r="E148" s="438">
        <v>38365</v>
      </c>
      <c r="F148" s="399">
        <v>6</v>
      </c>
      <c r="G148" s="400">
        <v>59</v>
      </c>
      <c r="H148" s="399">
        <f t="shared" ref="H148:H156" si="5">G148/F148</f>
        <v>9.8333333333333339</v>
      </c>
      <c r="I148" s="472"/>
      <c r="N148" s="441"/>
      <c r="O148" s="466" t="s">
        <v>250</v>
      </c>
    </row>
    <row r="149" spans="1:15" x14ac:dyDescent="0.35">
      <c r="A149" s="455" t="s">
        <v>284</v>
      </c>
      <c r="B149" s="455">
        <v>144</v>
      </c>
      <c r="C149" s="480">
        <v>50.566389000000001</v>
      </c>
      <c r="D149" s="480">
        <v>-126.981944</v>
      </c>
      <c r="E149" s="438">
        <v>38399</v>
      </c>
      <c r="F149" s="399">
        <v>6</v>
      </c>
      <c r="G149" s="400">
        <v>35</v>
      </c>
      <c r="H149" s="399">
        <f t="shared" si="5"/>
        <v>5.833333333333333</v>
      </c>
      <c r="I149" s="472"/>
      <c r="N149" s="441"/>
      <c r="O149" s="466" t="s">
        <v>250</v>
      </c>
    </row>
    <row r="150" spans="1:15" ht="14.25" x14ac:dyDescent="0.45">
      <c r="A150" s="55" t="s">
        <v>274</v>
      </c>
      <c r="B150" s="455">
        <v>145</v>
      </c>
      <c r="C150" s="482">
        <v>49.695833329999999</v>
      </c>
      <c r="D150" s="482">
        <v>-124.9947222</v>
      </c>
      <c r="E150" s="454">
        <v>38393</v>
      </c>
      <c r="F150" s="399">
        <v>4</v>
      </c>
      <c r="G150" s="400">
        <v>2</v>
      </c>
      <c r="H150" s="399">
        <f t="shared" si="5"/>
        <v>0.5</v>
      </c>
      <c r="I150" s="472"/>
      <c r="N150" s="441"/>
      <c r="O150" s="469"/>
    </row>
    <row r="151" spans="1:15" ht="14.25" x14ac:dyDescent="0.45">
      <c r="A151" s="55" t="s">
        <v>274</v>
      </c>
      <c r="B151" s="455">
        <v>146</v>
      </c>
      <c r="C151" s="482">
        <v>49.695833329999999</v>
      </c>
      <c r="D151" s="482">
        <v>-124.9947222</v>
      </c>
      <c r="E151" s="438">
        <v>38421</v>
      </c>
      <c r="F151" s="399">
        <v>4</v>
      </c>
      <c r="G151" s="400">
        <v>1</v>
      </c>
      <c r="H151" s="399">
        <f t="shared" si="5"/>
        <v>0.25</v>
      </c>
      <c r="I151" s="472"/>
      <c r="N151" s="441"/>
      <c r="O151" s="469"/>
    </row>
    <row r="152" spans="1:15" ht="14.25" x14ac:dyDescent="0.45">
      <c r="A152" s="55" t="s">
        <v>274</v>
      </c>
      <c r="B152" s="455">
        <v>147</v>
      </c>
      <c r="C152" s="482">
        <v>49.695833329999999</v>
      </c>
      <c r="D152" s="482">
        <v>-124.9947222</v>
      </c>
      <c r="E152" s="438">
        <v>38447</v>
      </c>
      <c r="F152" s="399">
        <v>4</v>
      </c>
      <c r="G152" s="400">
        <v>1</v>
      </c>
      <c r="H152" s="399">
        <f t="shared" si="5"/>
        <v>0.25</v>
      </c>
      <c r="I152" s="472"/>
      <c r="N152" s="441"/>
      <c r="O152" s="469"/>
    </row>
    <row r="153" spans="1:15" x14ac:dyDescent="0.35">
      <c r="A153" s="455" t="s">
        <v>275</v>
      </c>
      <c r="B153" s="455">
        <v>148</v>
      </c>
      <c r="C153" s="480">
        <v>50.037500000000001</v>
      </c>
      <c r="D153" s="480">
        <v>-125.29388899999999</v>
      </c>
      <c r="E153" s="438">
        <v>38363</v>
      </c>
      <c r="F153" s="399">
        <v>3</v>
      </c>
      <c r="G153" s="400">
        <v>11</v>
      </c>
      <c r="H153" s="399">
        <f t="shared" si="5"/>
        <v>3.6666666666666665</v>
      </c>
      <c r="I153" s="472"/>
      <c r="N153" s="441"/>
      <c r="O153" s="466" t="s">
        <v>230</v>
      </c>
    </row>
    <row r="154" spans="1:15" x14ac:dyDescent="0.35">
      <c r="A154" s="455" t="s">
        <v>275</v>
      </c>
      <c r="B154" s="455">
        <v>149</v>
      </c>
      <c r="C154" s="480">
        <v>50.037500000000001</v>
      </c>
      <c r="D154" s="480">
        <v>-125.29388899999999</v>
      </c>
      <c r="E154" s="438">
        <v>38408</v>
      </c>
      <c r="F154" s="399">
        <v>9.5</v>
      </c>
      <c r="G154" s="400">
        <v>32</v>
      </c>
      <c r="H154" s="399">
        <f t="shared" si="5"/>
        <v>3.3684210526315788</v>
      </c>
      <c r="I154" s="472"/>
      <c r="N154" s="441"/>
      <c r="O154" s="466" t="s">
        <v>222</v>
      </c>
    </row>
    <row r="155" spans="1:15" x14ac:dyDescent="0.35">
      <c r="A155" s="455" t="s">
        <v>276</v>
      </c>
      <c r="B155" s="455">
        <v>150</v>
      </c>
      <c r="C155" s="480">
        <v>50.033332999999999</v>
      </c>
      <c r="D155" s="481">
        <v>-125.25</v>
      </c>
      <c r="E155" s="438">
        <v>38428</v>
      </c>
      <c r="F155" s="400">
        <v>11.5</v>
      </c>
      <c r="G155" s="400">
        <v>48</v>
      </c>
      <c r="H155" s="399">
        <f t="shared" si="5"/>
        <v>4.1739130434782608</v>
      </c>
      <c r="I155" s="472"/>
      <c r="N155" s="441"/>
      <c r="O155" s="469"/>
    </row>
    <row r="156" spans="1:15" ht="14.25" x14ac:dyDescent="0.45">
      <c r="A156" s="455" t="s">
        <v>278</v>
      </c>
      <c r="B156" s="455">
        <v>151</v>
      </c>
      <c r="C156" s="482">
        <v>49.294166670000003</v>
      </c>
      <c r="D156" s="482">
        <v>-124.8833333</v>
      </c>
      <c r="E156" s="438">
        <v>38362</v>
      </c>
      <c r="F156" s="399">
        <v>6</v>
      </c>
      <c r="G156" s="400">
        <v>140</v>
      </c>
      <c r="H156" s="399">
        <f t="shared" si="5"/>
        <v>23.333333333333332</v>
      </c>
      <c r="I156" s="472"/>
      <c r="N156" s="441"/>
      <c r="O156" s="469"/>
    </row>
    <row r="157" spans="1:15" x14ac:dyDescent="0.35">
      <c r="A157" s="467" t="s">
        <v>111</v>
      </c>
      <c r="B157" s="455">
        <v>152</v>
      </c>
      <c r="C157" s="480">
        <v>51.145000000000003</v>
      </c>
      <c r="D157" s="480">
        <v>-126.4825</v>
      </c>
      <c r="E157" s="438">
        <v>38484</v>
      </c>
      <c r="F157" s="399">
        <v>2</v>
      </c>
      <c r="G157" s="400">
        <v>10</v>
      </c>
      <c r="H157" s="399">
        <f>(G157/F157)</f>
        <v>5</v>
      </c>
      <c r="I157" s="472"/>
      <c r="N157" s="441"/>
      <c r="O157" s="469"/>
    </row>
    <row r="158" spans="1:15" x14ac:dyDescent="0.35">
      <c r="A158" s="467" t="s">
        <v>110</v>
      </c>
      <c r="B158" s="455">
        <v>153</v>
      </c>
      <c r="C158" s="484">
        <v>51.110556000000003</v>
      </c>
      <c r="D158" s="484">
        <v>-126.46722200000001</v>
      </c>
      <c r="E158" s="438">
        <v>38484</v>
      </c>
      <c r="F158" s="459">
        <v>1</v>
      </c>
      <c r="G158" s="400">
        <v>3</v>
      </c>
      <c r="H158" s="399">
        <f>(G158/F158)</f>
        <v>3</v>
      </c>
      <c r="I158" s="472"/>
      <c r="N158" s="441"/>
      <c r="O158" s="469"/>
    </row>
    <row r="159" spans="1:15" x14ac:dyDescent="0.35">
      <c r="A159" s="455" t="s">
        <v>112</v>
      </c>
      <c r="B159" s="455">
        <v>154</v>
      </c>
      <c r="C159" s="480">
        <v>50.806666999999997</v>
      </c>
      <c r="D159" s="480">
        <v>-126.02416700000001</v>
      </c>
      <c r="E159" s="438">
        <v>38484</v>
      </c>
      <c r="F159" s="399">
        <v>2</v>
      </c>
      <c r="G159" s="400">
        <v>3</v>
      </c>
      <c r="H159" s="399">
        <f>(G159/F159)</f>
        <v>1.5</v>
      </c>
      <c r="I159" s="472"/>
      <c r="N159" s="441"/>
      <c r="O159" s="469"/>
    </row>
    <row r="160" spans="1:15" x14ac:dyDescent="0.35">
      <c r="A160" s="467" t="s">
        <v>114</v>
      </c>
      <c r="B160" s="455">
        <v>155</v>
      </c>
      <c r="C160" s="480">
        <v>50.882950000000001</v>
      </c>
      <c r="D160" s="480">
        <v>-125.63629</v>
      </c>
      <c r="E160" s="438">
        <v>38484</v>
      </c>
      <c r="F160" s="399">
        <v>1</v>
      </c>
      <c r="G160" s="400">
        <v>0</v>
      </c>
      <c r="H160" s="399">
        <f>(G160/F160)</f>
        <v>0</v>
      </c>
      <c r="I160" s="472"/>
      <c r="N160" s="441"/>
      <c r="O160" s="469"/>
    </row>
    <row r="161" spans="1:15" x14ac:dyDescent="0.35">
      <c r="A161" s="467" t="s">
        <v>113</v>
      </c>
      <c r="B161" s="455">
        <v>156</v>
      </c>
      <c r="C161" s="480">
        <v>50.651111</v>
      </c>
      <c r="D161" s="480">
        <v>-125.72444400000001</v>
      </c>
      <c r="E161" s="438">
        <v>38484</v>
      </c>
      <c r="F161" s="399">
        <v>1</v>
      </c>
      <c r="G161" s="400">
        <v>4</v>
      </c>
      <c r="H161" s="399">
        <f>(G161/F161)</f>
        <v>4</v>
      </c>
      <c r="I161" s="472"/>
      <c r="N161" s="441"/>
      <c r="O161" s="469"/>
    </row>
    <row r="162" spans="1:15" ht="14.25" x14ac:dyDescent="0.45">
      <c r="A162" s="478" t="s">
        <v>265</v>
      </c>
      <c r="B162" s="455">
        <v>157</v>
      </c>
      <c r="C162" s="482">
        <v>49.398055560000003</v>
      </c>
      <c r="D162" s="482">
        <v>-124.61027780000001</v>
      </c>
      <c r="E162" s="438">
        <v>38026</v>
      </c>
      <c r="F162" s="399">
        <v>7.1</v>
      </c>
      <c r="G162" s="400">
        <v>10</v>
      </c>
      <c r="H162" s="399">
        <f t="shared" ref="H162:H178" si="6">G162/F162</f>
        <v>1.4084507042253522</v>
      </c>
      <c r="I162" s="472"/>
      <c r="N162" s="441"/>
      <c r="O162" s="469"/>
    </row>
    <row r="163" spans="1:15" ht="14.25" x14ac:dyDescent="0.45">
      <c r="A163" s="478" t="s">
        <v>265</v>
      </c>
      <c r="B163" s="455">
        <v>158</v>
      </c>
      <c r="C163" s="482">
        <v>49.398055560000003</v>
      </c>
      <c r="D163" s="482">
        <v>-124.61027780000001</v>
      </c>
      <c r="E163" s="454">
        <v>38071</v>
      </c>
      <c r="F163" s="399">
        <v>7.1</v>
      </c>
      <c r="G163" s="400">
        <v>16</v>
      </c>
      <c r="H163" s="399">
        <f t="shared" si="6"/>
        <v>2.2535211267605635</v>
      </c>
      <c r="I163" s="472"/>
      <c r="N163" s="441"/>
      <c r="O163" s="469"/>
    </row>
    <row r="164" spans="1:15" x14ac:dyDescent="0.35">
      <c r="A164" s="455" t="s">
        <v>268</v>
      </c>
      <c r="B164" s="455">
        <v>159</v>
      </c>
      <c r="C164" s="484">
        <v>50.611666999999997</v>
      </c>
      <c r="D164" s="480">
        <v>-127.17749999999999</v>
      </c>
      <c r="E164" s="438">
        <v>38013</v>
      </c>
      <c r="F164" s="399">
        <v>7.4</v>
      </c>
      <c r="G164" s="400">
        <v>44</v>
      </c>
      <c r="H164" s="399">
        <f t="shared" si="6"/>
        <v>5.9459459459459456</v>
      </c>
      <c r="I164" s="472"/>
      <c r="N164" s="441"/>
      <c r="O164" s="466" t="s">
        <v>239</v>
      </c>
    </row>
    <row r="165" spans="1:15" x14ac:dyDescent="0.35">
      <c r="A165" s="455" t="s">
        <v>268</v>
      </c>
      <c r="B165" s="455">
        <v>160</v>
      </c>
      <c r="C165" s="484">
        <v>50.611666999999997</v>
      </c>
      <c r="D165" s="480">
        <v>-127.17749999999999</v>
      </c>
      <c r="E165" s="438">
        <v>38041</v>
      </c>
      <c r="F165" s="399">
        <v>7.4</v>
      </c>
      <c r="G165" s="400">
        <v>36</v>
      </c>
      <c r="H165" s="399">
        <f t="shared" si="6"/>
        <v>4.8648648648648649</v>
      </c>
      <c r="I165" s="472"/>
      <c r="N165" s="441"/>
      <c r="O165" s="466" t="s">
        <v>239</v>
      </c>
    </row>
    <row r="166" spans="1:15" x14ac:dyDescent="0.35">
      <c r="A166" s="455" t="s">
        <v>268</v>
      </c>
      <c r="B166" s="455">
        <v>161</v>
      </c>
      <c r="C166" s="484">
        <v>50.611666999999997</v>
      </c>
      <c r="D166" s="480">
        <v>-127.17749999999999</v>
      </c>
      <c r="E166" s="438">
        <v>38079</v>
      </c>
      <c r="F166" s="399">
        <v>7.4</v>
      </c>
      <c r="G166" s="400">
        <v>23</v>
      </c>
      <c r="H166" s="399">
        <f t="shared" si="6"/>
        <v>3.1081081081081079</v>
      </c>
      <c r="I166" s="472"/>
      <c r="N166" s="441"/>
      <c r="O166" s="466" t="s">
        <v>239</v>
      </c>
    </row>
    <row r="167" spans="1:15" x14ac:dyDescent="0.35">
      <c r="A167" s="455" t="s">
        <v>280</v>
      </c>
      <c r="B167" s="455">
        <v>162</v>
      </c>
      <c r="C167" s="480">
        <v>49.795555999999998</v>
      </c>
      <c r="D167" s="480">
        <v>-126.438333</v>
      </c>
      <c r="E167" s="438">
        <v>38040</v>
      </c>
      <c r="F167" s="399">
        <v>5.2</v>
      </c>
      <c r="G167" s="400">
        <v>3</v>
      </c>
      <c r="H167" s="399">
        <f t="shared" si="6"/>
        <v>0.57692307692307687</v>
      </c>
      <c r="I167" s="472"/>
      <c r="N167" s="441"/>
      <c r="O167" s="466" t="s">
        <v>212</v>
      </c>
    </row>
    <row r="168" spans="1:15" x14ac:dyDescent="0.35">
      <c r="A168" s="455" t="s">
        <v>280</v>
      </c>
      <c r="B168" s="455">
        <v>163</v>
      </c>
      <c r="C168" s="480">
        <v>49.795555999999998</v>
      </c>
      <c r="D168" s="480">
        <v>-126.438333</v>
      </c>
      <c r="E168" s="438">
        <v>38069</v>
      </c>
      <c r="F168" s="399">
        <v>3.9</v>
      </c>
      <c r="G168" s="400">
        <v>4</v>
      </c>
      <c r="H168" s="399">
        <f t="shared" si="6"/>
        <v>1.0256410256410258</v>
      </c>
      <c r="I168" s="472"/>
      <c r="N168" s="441"/>
      <c r="O168" s="466" t="s">
        <v>212</v>
      </c>
    </row>
    <row r="169" spans="1:15" x14ac:dyDescent="0.35">
      <c r="A169" s="455" t="s">
        <v>269</v>
      </c>
      <c r="B169" s="455">
        <v>164</v>
      </c>
      <c r="C169" s="480" t="s">
        <v>282</v>
      </c>
      <c r="D169" s="480">
        <v>-124.29167</v>
      </c>
      <c r="E169" s="438">
        <v>38022</v>
      </c>
      <c r="F169" s="399">
        <v>15</v>
      </c>
      <c r="G169" s="400">
        <v>6</v>
      </c>
      <c r="H169" s="399">
        <f t="shared" si="6"/>
        <v>0.4</v>
      </c>
      <c r="I169" s="472"/>
      <c r="N169" s="441"/>
      <c r="O169" s="469"/>
    </row>
    <row r="170" spans="1:15" x14ac:dyDescent="0.35">
      <c r="A170" s="455" t="s">
        <v>269</v>
      </c>
      <c r="B170" s="455">
        <v>165</v>
      </c>
      <c r="C170" s="480" t="s">
        <v>282</v>
      </c>
      <c r="D170" s="480">
        <v>-124.29167</v>
      </c>
      <c r="E170" s="454">
        <v>38048</v>
      </c>
      <c r="F170" s="399">
        <v>15</v>
      </c>
      <c r="G170" s="400">
        <v>21</v>
      </c>
      <c r="H170" s="399">
        <f t="shared" si="6"/>
        <v>1.4</v>
      </c>
      <c r="I170" s="472"/>
      <c r="N170" s="441"/>
      <c r="O170" s="469"/>
    </row>
    <row r="171" spans="1:15" x14ac:dyDescent="0.35">
      <c r="A171" s="455" t="s">
        <v>269</v>
      </c>
      <c r="B171" s="455">
        <v>166</v>
      </c>
      <c r="C171" s="480" t="s">
        <v>282</v>
      </c>
      <c r="D171" s="480">
        <v>-124.29167</v>
      </c>
      <c r="E171" s="454">
        <v>38069</v>
      </c>
      <c r="F171" s="399">
        <v>15</v>
      </c>
      <c r="G171" s="400">
        <v>24</v>
      </c>
      <c r="H171" s="399">
        <f t="shared" si="6"/>
        <v>1.6</v>
      </c>
      <c r="I171" s="472"/>
      <c r="N171" s="441"/>
      <c r="O171" s="469"/>
    </row>
    <row r="172" spans="1:15" x14ac:dyDescent="0.35">
      <c r="A172" s="455" t="s">
        <v>269</v>
      </c>
      <c r="B172" s="455">
        <v>167</v>
      </c>
      <c r="C172" s="480" t="s">
        <v>282</v>
      </c>
      <c r="D172" s="480">
        <v>-124.29167</v>
      </c>
      <c r="E172" s="454">
        <v>38091</v>
      </c>
      <c r="F172" s="399">
        <v>19.5</v>
      </c>
      <c r="G172" s="400">
        <v>45</v>
      </c>
      <c r="H172" s="399">
        <f t="shared" si="6"/>
        <v>2.3076923076923075</v>
      </c>
      <c r="I172" s="472"/>
      <c r="N172" s="441"/>
      <c r="O172" s="469"/>
    </row>
    <row r="173" spans="1:15" x14ac:dyDescent="0.35">
      <c r="A173" s="455" t="s">
        <v>269</v>
      </c>
      <c r="B173" s="455">
        <v>168</v>
      </c>
      <c r="C173" s="480" t="s">
        <v>282</v>
      </c>
      <c r="D173" s="480">
        <v>-124.29167</v>
      </c>
      <c r="E173" s="454">
        <v>38106</v>
      </c>
      <c r="F173" s="399">
        <v>19.5</v>
      </c>
      <c r="G173" s="400">
        <v>41</v>
      </c>
      <c r="H173" s="399">
        <f t="shared" si="6"/>
        <v>2.1025641025641026</v>
      </c>
      <c r="I173" s="472"/>
      <c r="N173" s="441"/>
      <c r="O173" s="469"/>
    </row>
    <row r="174" spans="1:15" x14ac:dyDescent="0.35">
      <c r="A174" s="455" t="s">
        <v>269</v>
      </c>
      <c r="B174" s="455">
        <v>169</v>
      </c>
      <c r="C174" s="480" t="s">
        <v>282</v>
      </c>
      <c r="D174" s="480">
        <v>-124.29167</v>
      </c>
      <c r="E174" s="454">
        <v>38121</v>
      </c>
      <c r="F174" s="399">
        <v>15</v>
      </c>
      <c r="G174" s="400">
        <v>26</v>
      </c>
      <c r="H174" s="399">
        <f t="shared" si="6"/>
        <v>1.7333333333333334</v>
      </c>
      <c r="I174" s="472"/>
      <c r="N174" s="441"/>
      <c r="O174" s="469"/>
    </row>
    <row r="175" spans="1:15" ht="14.25" x14ac:dyDescent="0.45">
      <c r="A175" s="55" t="s">
        <v>270</v>
      </c>
      <c r="B175" s="455">
        <v>170</v>
      </c>
      <c r="C175" s="482">
        <v>49.681111110000003</v>
      </c>
      <c r="D175" s="482">
        <v>-126.1125</v>
      </c>
      <c r="E175" s="452">
        <v>38027</v>
      </c>
      <c r="F175" s="451">
        <v>8.1</v>
      </c>
      <c r="G175" s="453">
        <v>32</v>
      </c>
      <c r="H175" s="451">
        <f t="shared" si="6"/>
        <v>3.9506172839506175</v>
      </c>
      <c r="I175" s="472"/>
      <c r="N175" s="441"/>
      <c r="O175" s="469"/>
    </row>
    <row r="176" spans="1:15" ht="14.25" x14ac:dyDescent="0.45">
      <c r="A176" s="55" t="s">
        <v>270</v>
      </c>
      <c r="B176" s="455">
        <v>171</v>
      </c>
      <c r="C176" s="482">
        <v>49.681111110000003</v>
      </c>
      <c r="D176" s="482">
        <v>-126.1125</v>
      </c>
      <c r="E176" s="452">
        <v>38061</v>
      </c>
      <c r="F176" s="451">
        <v>8.1</v>
      </c>
      <c r="G176" s="453">
        <v>36</v>
      </c>
      <c r="H176" s="451">
        <f t="shared" si="6"/>
        <v>4.4444444444444446</v>
      </c>
      <c r="I176" s="472"/>
      <c r="N176" s="441"/>
      <c r="O176" s="469"/>
    </row>
    <row r="177" spans="1:15" ht="14.25" x14ac:dyDescent="0.45">
      <c r="A177" s="55" t="s">
        <v>270</v>
      </c>
      <c r="B177" s="455">
        <v>172</v>
      </c>
      <c r="C177" s="482">
        <v>49.681111110000003</v>
      </c>
      <c r="D177" s="482">
        <v>-126.1125</v>
      </c>
      <c r="E177" s="452">
        <v>38085</v>
      </c>
      <c r="F177" s="451">
        <v>8.1</v>
      </c>
      <c r="G177" s="453">
        <v>98</v>
      </c>
      <c r="H177" s="451">
        <f t="shared" si="6"/>
        <v>12.098765432098766</v>
      </c>
      <c r="I177" s="472"/>
      <c r="N177" s="441"/>
      <c r="O177" s="469"/>
    </row>
    <row r="178" spans="1:15" x14ac:dyDescent="0.35">
      <c r="A178" s="455" t="s">
        <v>49</v>
      </c>
      <c r="B178" s="455">
        <v>173</v>
      </c>
      <c r="C178" s="480">
        <v>48.387500000000003</v>
      </c>
      <c r="D178" s="481">
        <v>-123.656111</v>
      </c>
      <c r="E178" s="438">
        <v>38021</v>
      </c>
      <c r="F178" s="399">
        <v>4</v>
      </c>
      <c r="G178" s="400">
        <v>3</v>
      </c>
      <c r="H178" s="399">
        <f t="shared" si="6"/>
        <v>0.75</v>
      </c>
      <c r="I178" s="472"/>
      <c r="N178" s="441"/>
      <c r="O178" s="469"/>
    </row>
    <row r="179" spans="1:15" x14ac:dyDescent="0.35">
      <c r="A179" s="455" t="s">
        <v>49</v>
      </c>
      <c r="B179" s="455">
        <v>174</v>
      </c>
      <c r="C179" s="480">
        <v>48.387500000000003</v>
      </c>
      <c r="D179" s="481">
        <v>-123.656111</v>
      </c>
      <c r="E179" s="438">
        <v>38051</v>
      </c>
      <c r="F179" s="399">
        <v>2</v>
      </c>
      <c r="G179" s="400">
        <v>0</v>
      </c>
      <c r="H179" s="399">
        <v>0</v>
      </c>
      <c r="I179" s="472"/>
      <c r="N179" s="441"/>
      <c r="O179" s="466" t="s">
        <v>231</v>
      </c>
    </row>
    <row r="180" spans="1:15" x14ac:dyDescent="0.35">
      <c r="A180" s="455" t="s">
        <v>49</v>
      </c>
      <c r="B180" s="455">
        <v>175</v>
      </c>
      <c r="C180" s="480">
        <v>48.387500000000003</v>
      </c>
      <c r="D180" s="481">
        <v>-123.656111</v>
      </c>
      <c r="E180" s="438">
        <v>38057</v>
      </c>
      <c r="F180" s="399">
        <v>2.8</v>
      </c>
      <c r="G180" s="400">
        <v>0</v>
      </c>
      <c r="H180" s="399">
        <v>0</v>
      </c>
      <c r="I180" s="472"/>
      <c r="N180" s="441"/>
      <c r="O180" s="469"/>
    </row>
    <row r="181" spans="1:15" x14ac:dyDescent="0.35">
      <c r="A181" s="455" t="s">
        <v>49</v>
      </c>
      <c r="B181" s="455">
        <v>176</v>
      </c>
      <c r="C181" s="480">
        <v>48.387500000000003</v>
      </c>
      <c r="D181" s="481">
        <v>-123.656111</v>
      </c>
      <c r="E181" s="438">
        <v>38093</v>
      </c>
      <c r="F181" s="399">
        <v>4</v>
      </c>
      <c r="G181" s="400">
        <v>1</v>
      </c>
      <c r="H181" s="399">
        <f>G181/F181</f>
        <v>0.25</v>
      </c>
      <c r="I181" s="472"/>
      <c r="N181" s="441"/>
      <c r="O181" s="469"/>
    </row>
    <row r="182" spans="1:15" x14ac:dyDescent="0.35">
      <c r="A182" s="455" t="s">
        <v>49</v>
      </c>
      <c r="B182" s="455">
        <v>177</v>
      </c>
      <c r="C182" s="480">
        <v>48.387500000000003</v>
      </c>
      <c r="D182" s="481">
        <v>-123.656111</v>
      </c>
      <c r="E182" s="438">
        <v>38127</v>
      </c>
      <c r="F182" s="399">
        <v>4</v>
      </c>
      <c r="G182" s="400">
        <v>0</v>
      </c>
      <c r="H182" s="399">
        <v>0</v>
      </c>
      <c r="I182" s="472"/>
      <c r="N182" s="441"/>
      <c r="O182" s="469"/>
    </row>
    <row r="183" spans="1:15" x14ac:dyDescent="0.35">
      <c r="A183" s="457" t="s">
        <v>283</v>
      </c>
      <c r="B183" s="455">
        <v>178</v>
      </c>
      <c r="C183" s="480">
        <v>48.598332999999997</v>
      </c>
      <c r="D183" s="483">
        <v>-123.383889</v>
      </c>
      <c r="E183" s="438">
        <v>38092</v>
      </c>
      <c r="F183" s="399">
        <v>16.2</v>
      </c>
      <c r="G183" s="400">
        <v>131</v>
      </c>
      <c r="H183" s="399">
        <f t="shared" ref="H183:H208" si="7">G183/F183</f>
        <v>8.0864197530864192</v>
      </c>
      <c r="I183" s="472"/>
      <c r="N183" s="441"/>
      <c r="O183" s="469"/>
    </row>
    <row r="184" spans="1:15" ht="14.25" x14ac:dyDescent="0.45">
      <c r="A184" s="55" t="s">
        <v>272</v>
      </c>
      <c r="B184" s="455">
        <v>179</v>
      </c>
      <c r="C184" s="482">
        <v>49.365000000000002</v>
      </c>
      <c r="D184" s="482">
        <v>-124.4947222</v>
      </c>
      <c r="E184" s="454">
        <v>38042</v>
      </c>
      <c r="F184" s="399">
        <v>11.6</v>
      </c>
      <c r="G184" s="400">
        <v>1</v>
      </c>
      <c r="H184" s="399">
        <f t="shared" si="7"/>
        <v>8.6206896551724144E-2</v>
      </c>
      <c r="I184" s="472"/>
      <c r="N184" s="441"/>
      <c r="O184" s="466" t="s">
        <v>257</v>
      </c>
    </row>
    <row r="185" spans="1:15" ht="14.25" x14ac:dyDescent="0.45">
      <c r="A185" s="55" t="s">
        <v>272</v>
      </c>
      <c r="B185" s="455">
        <v>180</v>
      </c>
      <c r="C185" s="482">
        <v>49.365000000000002</v>
      </c>
      <c r="D185" s="482">
        <v>-124.4947222</v>
      </c>
      <c r="E185" s="454">
        <v>38064</v>
      </c>
      <c r="F185" s="399">
        <v>12.5</v>
      </c>
      <c r="G185" s="400">
        <v>23</v>
      </c>
      <c r="H185" s="399">
        <f t="shared" si="7"/>
        <v>1.84</v>
      </c>
      <c r="I185" s="472"/>
      <c r="N185" s="441"/>
      <c r="O185" s="466" t="s">
        <v>259</v>
      </c>
    </row>
    <row r="186" spans="1:15" ht="14.25" x14ac:dyDescent="0.45">
      <c r="A186" s="55" t="s">
        <v>272</v>
      </c>
      <c r="B186" s="455">
        <v>181</v>
      </c>
      <c r="C186" s="482">
        <v>49.365000000000002</v>
      </c>
      <c r="D186" s="482">
        <v>-124.4947222</v>
      </c>
      <c r="E186" s="454">
        <v>38086</v>
      </c>
      <c r="F186" s="399">
        <v>12.5</v>
      </c>
      <c r="G186" s="400">
        <v>44</v>
      </c>
      <c r="H186" s="399">
        <f t="shared" si="7"/>
        <v>3.52</v>
      </c>
      <c r="I186" s="472"/>
      <c r="N186" s="441"/>
      <c r="O186" s="466" t="s">
        <v>258</v>
      </c>
    </row>
    <row r="187" spans="1:15" x14ac:dyDescent="0.35">
      <c r="A187" s="467" t="s">
        <v>110</v>
      </c>
      <c r="B187" s="455">
        <v>182</v>
      </c>
      <c r="C187" s="484">
        <v>51.110556000000003</v>
      </c>
      <c r="D187" s="484">
        <v>-126.46722200000001</v>
      </c>
      <c r="E187" s="438">
        <v>38119</v>
      </c>
      <c r="F187" s="399">
        <v>1.2</v>
      </c>
      <c r="G187" s="400">
        <v>17</v>
      </c>
      <c r="H187" s="399">
        <f t="shared" si="7"/>
        <v>14.166666666666668</v>
      </c>
      <c r="I187" s="472"/>
      <c r="N187" s="441"/>
      <c r="O187" s="469"/>
    </row>
    <row r="188" spans="1:15" x14ac:dyDescent="0.35">
      <c r="A188" s="467" t="s">
        <v>111</v>
      </c>
      <c r="B188" s="455">
        <v>183</v>
      </c>
      <c r="C188" s="480">
        <v>51.145000000000003</v>
      </c>
      <c r="D188" s="480">
        <v>-126.4825</v>
      </c>
      <c r="E188" s="438">
        <v>38119</v>
      </c>
      <c r="F188" s="399">
        <v>3</v>
      </c>
      <c r="G188" s="400">
        <v>11</v>
      </c>
      <c r="H188" s="399">
        <f t="shared" si="7"/>
        <v>3.6666666666666665</v>
      </c>
      <c r="I188" s="472"/>
      <c r="N188" s="441"/>
      <c r="O188" s="469"/>
    </row>
    <row r="189" spans="1:15" x14ac:dyDescent="0.35">
      <c r="A189" s="467" t="s">
        <v>112</v>
      </c>
      <c r="B189" s="455">
        <v>184</v>
      </c>
      <c r="C189" s="480">
        <v>50.806666999999997</v>
      </c>
      <c r="D189" s="480">
        <v>-126.02416700000001</v>
      </c>
      <c r="E189" s="438">
        <v>38119</v>
      </c>
      <c r="F189" s="399">
        <v>2</v>
      </c>
      <c r="G189" s="400">
        <v>13</v>
      </c>
      <c r="H189" s="399">
        <f t="shared" si="7"/>
        <v>6.5</v>
      </c>
      <c r="I189" s="472"/>
      <c r="N189" s="441"/>
      <c r="O189" s="469"/>
    </row>
    <row r="190" spans="1:15" x14ac:dyDescent="0.35">
      <c r="A190" s="467" t="s">
        <v>113</v>
      </c>
      <c r="B190" s="455">
        <v>185</v>
      </c>
      <c r="C190" s="480">
        <v>50.651111</v>
      </c>
      <c r="D190" s="480">
        <v>-125.72444400000001</v>
      </c>
      <c r="E190" s="438">
        <v>38119</v>
      </c>
      <c r="F190" s="399">
        <v>1.3</v>
      </c>
      <c r="G190" s="400">
        <v>7</v>
      </c>
      <c r="H190" s="399">
        <f t="shared" si="7"/>
        <v>5.3846153846153841</v>
      </c>
      <c r="I190" s="472"/>
      <c r="N190" s="441"/>
      <c r="O190" s="469"/>
    </row>
    <row r="191" spans="1:15" x14ac:dyDescent="0.35">
      <c r="A191" s="467" t="s">
        <v>114</v>
      </c>
      <c r="B191" s="455">
        <v>186</v>
      </c>
      <c r="C191" s="480">
        <v>50.882950000000001</v>
      </c>
      <c r="D191" s="480">
        <v>-125.63629</v>
      </c>
      <c r="E191" s="438">
        <v>38119</v>
      </c>
      <c r="F191" s="399">
        <v>1</v>
      </c>
      <c r="G191" s="400">
        <v>10</v>
      </c>
      <c r="H191" s="399">
        <f t="shared" si="7"/>
        <v>10</v>
      </c>
      <c r="I191" s="472"/>
      <c r="N191" s="441"/>
      <c r="O191" s="469"/>
    </row>
    <row r="192" spans="1:15" x14ac:dyDescent="0.35">
      <c r="A192" s="455" t="s">
        <v>284</v>
      </c>
      <c r="B192" s="455">
        <v>187</v>
      </c>
      <c r="C192" s="480">
        <v>50.566389000000001</v>
      </c>
      <c r="D192" s="480">
        <v>-126.981944</v>
      </c>
      <c r="E192" s="438">
        <v>37993</v>
      </c>
      <c r="F192" s="399">
        <v>6</v>
      </c>
      <c r="G192" s="400">
        <v>4</v>
      </c>
      <c r="H192" s="399">
        <f t="shared" si="7"/>
        <v>0.66666666666666663</v>
      </c>
      <c r="I192" s="472"/>
      <c r="N192" s="441"/>
      <c r="O192" s="469"/>
    </row>
    <row r="193" spans="1:15" x14ac:dyDescent="0.35">
      <c r="A193" s="455" t="s">
        <v>284</v>
      </c>
      <c r="B193" s="455">
        <v>188</v>
      </c>
      <c r="C193" s="480">
        <v>50.566389000000001</v>
      </c>
      <c r="D193" s="480">
        <v>-126.981944</v>
      </c>
      <c r="E193" s="438">
        <v>38027</v>
      </c>
      <c r="F193" s="399">
        <v>6</v>
      </c>
      <c r="G193" s="400">
        <v>5</v>
      </c>
      <c r="H193" s="399">
        <f t="shared" si="7"/>
        <v>0.83333333333333337</v>
      </c>
      <c r="I193" s="472"/>
      <c r="N193" s="441"/>
      <c r="O193" s="469"/>
    </row>
    <row r="194" spans="1:15" ht="20.65" x14ac:dyDescent="0.35">
      <c r="A194" s="455" t="s">
        <v>284</v>
      </c>
      <c r="B194" s="455">
        <v>189</v>
      </c>
      <c r="C194" s="480">
        <v>50.566389000000001</v>
      </c>
      <c r="D194" s="480">
        <v>-126.981944</v>
      </c>
      <c r="E194" s="438">
        <v>38035</v>
      </c>
      <c r="F194" s="399">
        <v>5</v>
      </c>
      <c r="G194" s="400">
        <v>0</v>
      </c>
      <c r="H194" s="399">
        <f t="shared" si="7"/>
        <v>0</v>
      </c>
      <c r="I194" s="472"/>
      <c r="N194" s="441"/>
      <c r="O194" s="469" t="s">
        <v>245</v>
      </c>
    </row>
    <row r="195" spans="1:15" x14ac:dyDescent="0.35">
      <c r="A195" s="455" t="s">
        <v>284</v>
      </c>
      <c r="B195" s="455">
        <v>190</v>
      </c>
      <c r="C195" s="480">
        <v>50.566389000000001</v>
      </c>
      <c r="D195" s="480">
        <v>-126.981944</v>
      </c>
      <c r="E195" s="438">
        <v>38035</v>
      </c>
      <c r="F195" s="399">
        <v>2</v>
      </c>
      <c r="G195" s="400">
        <v>5</v>
      </c>
      <c r="H195" s="399">
        <f t="shared" si="7"/>
        <v>2.5</v>
      </c>
      <c r="I195" s="472"/>
      <c r="N195" s="441"/>
      <c r="O195" s="469" t="s">
        <v>246</v>
      </c>
    </row>
    <row r="196" spans="1:15" x14ac:dyDescent="0.35">
      <c r="A196" s="455" t="s">
        <v>284</v>
      </c>
      <c r="B196" s="455">
        <v>191</v>
      </c>
      <c r="C196" s="480">
        <v>50.566389000000001</v>
      </c>
      <c r="D196" s="480">
        <v>-126.981944</v>
      </c>
      <c r="E196" s="438">
        <v>38035</v>
      </c>
      <c r="F196" s="399">
        <v>1.5</v>
      </c>
      <c r="G196" s="400">
        <v>3</v>
      </c>
      <c r="H196" s="399">
        <f t="shared" si="7"/>
        <v>2</v>
      </c>
      <c r="I196" s="472"/>
      <c r="N196" s="441"/>
      <c r="O196" s="469" t="s">
        <v>247</v>
      </c>
    </row>
    <row r="197" spans="1:15" x14ac:dyDescent="0.35">
      <c r="A197" s="455" t="s">
        <v>284</v>
      </c>
      <c r="B197" s="455">
        <v>192</v>
      </c>
      <c r="C197" s="480">
        <v>50.566389000000001</v>
      </c>
      <c r="D197" s="480">
        <v>-126.981944</v>
      </c>
      <c r="E197" s="438">
        <v>38048</v>
      </c>
      <c r="F197" s="399">
        <v>6</v>
      </c>
      <c r="G197" s="400">
        <v>2</v>
      </c>
      <c r="H197" s="399">
        <f t="shared" si="7"/>
        <v>0.33333333333333331</v>
      </c>
      <c r="I197" s="472"/>
      <c r="N197" s="441"/>
      <c r="O197" s="469"/>
    </row>
    <row r="198" spans="1:15" x14ac:dyDescent="0.35">
      <c r="A198" s="455" t="s">
        <v>284</v>
      </c>
      <c r="B198" s="455">
        <v>193</v>
      </c>
      <c r="C198" s="480">
        <v>50.566389000000001</v>
      </c>
      <c r="D198" s="480">
        <v>-126.981944</v>
      </c>
      <c r="E198" s="438">
        <v>38083</v>
      </c>
      <c r="F198" s="399">
        <v>6</v>
      </c>
      <c r="G198" s="400">
        <v>3</v>
      </c>
      <c r="H198" s="399">
        <f t="shared" si="7"/>
        <v>0.5</v>
      </c>
      <c r="I198" s="472"/>
      <c r="N198" s="441"/>
      <c r="O198" s="469"/>
    </row>
    <row r="199" spans="1:15" ht="14.25" x14ac:dyDescent="0.45">
      <c r="A199" s="55" t="s">
        <v>274</v>
      </c>
      <c r="B199" s="455">
        <v>194</v>
      </c>
      <c r="C199" s="482">
        <v>49.695833329999999</v>
      </c>
      <c r="D199" s="482">
        <v>-124.9947222</v>
      </c>
      <c r="E199" s="438">
        <v>38015</v>
      </c>
      <c r="F199" s="399">
        <v>4</v>
      </c>
      <c r="G199" s="400">
        <v>1</v>
      </c>
      <c r="H199" s="399">
        <f t="shared" si="7"/>
        <v>0.25</v>
      </c>
      <c r="I199" s="472"/>
      <c r="N199" s="441"/>
      <c r="O199" s="469"/>
    </row>
    <row r="200" spans="1:15" ht="14.25" x14ac:dyDescent="0.45">
      <c r="A200" s="55" t="s">
        <v>274</v>
      </c>
      <c r="B200" s="455">
        <v>195</v>
      </c>
      <c r="C200" s="482">
        <v>49.695833329999999</v>
      </c>
      <c r="D200" s="482">
        <v>-124.9947222</v>
      </c>
      <c r="E200" s="438">
        <v>38030</v>
      </c>
      <c r="F200" s="399">
        <v>6.2</v>
      </c>
      <c r="G200" s="400">
        <v>4</v>
      </c>
      <c r="H200" s="399">
        <f t="shared" si="7"/>
        <v>0.64516129032258063</v>
      </c>
      <c r="I200" s="472"/>
      <c r="N200" s="441"/>
      <c r="O200" s="469"/>
    </row>
    <row r="201" spans="1:15" ht="14.25" x14ac:dyDescent="0.45">
      <c r="A201" s="55" t="s">
        <v>274</v>
      </c>
      <c r="B201" s="455">
        <v>196</v>
      </c>
      <c r="C201" s="482">
        <v>49.695833329999999</v>
      </c>
      <c r="D201" s="482">
        <v>-124.9947222</v>
      </c>
      <c r="E201" s="438">
        <v>38056</v>
      </c>
      <c r="F201" s="399">
        <v>6.2</v>
      </c>
      <c r="G201" s="400">
        <v>4</v>
      </c>
      <c r="H201" s="399">
        <f t="shared" si="7"/>
        <v>0.64516129032258063</v>
      </c>
      <c r="I201" s="472"/>
      <c r="N201" s="441"/>
      <c r="O201" s="466" t="s">
        <v>255</v>
      </c>
    </row>
    <row r="202" spans="1:15" ht="14.25" x14ac:dyDescent="0.45">
      <c r="A202" s="55" t="s">
        <v>274</v>
      </c>
      <c r="B202" s="455">
        <v>197</v>
      </c>
      <c r="C202" s="482">
        <v>49.695833329999999</v>
      </c>
      <c r="D202" s="482">
        <v>-124.9947222</v>
      </c>
      <c r="E202" s="438">
        <v>38076</v>
      </c>
      <c r="F202" s="399">
        <v>6.2</v>
      </c>
      <c r="G202" s="400">
        <v>6</v>
      </c>
      <c r="H202" s="399">
        <f t="shared" si="7"/>
        <v>0.96774193548387089</v>
      </c>
      <c r="I202" s="472"/>
      <c r="N202" s="441"/>
      <c r="O202" s="469"/>
    </row>
    <row r="203" spans="1:15" ht="14.25" x14ac:dyDescent="0.45">
      <c r="A203" s="55" t="s">
        <v>274</v>
      </c>
      <c r="B203" s="455">
        <v>198</v>
      </c>
      <c r="C203" s="482">
        <v>49.695833329999999</v>
      </c>
      <c r="D203" s="482">
        <v>-124.9947222</v>
      </c>
      <c r="E203" s="438">
        <v>38114</v>
      </c>
      <c r="F203" s="399">
        <v>6.2</v>
      </c>
      <c r="G203" s="400">
        <v>0</v>
      </c>
      <c r="H203" s="399">
        <f t="shared" si="7"/>
        <v>0</v>
      </c>
      <c r="I203" s="472"/>
      <c r="N203" s="441"/>
      <c r="O203" s="469"/>
    </row>
    <row r="204" spans="1:15" x14ac:dyDescent="0.35">
      <c r="A204" s="455" t="s">
        <v>275</v>
      </c>
      <c r="B204" s="455">
        <v>199</v>
      </c>
      <c r="C204" s="480">
        <v>50.037500000000001</v>
      </c>
      <c r="D204" s="480">
        <v>-125.29388899999999</v>
      </c>
      <c r="E204" s="438">
        <v>37992</v>
      </c>
      <c r="F204" s="399">
        <v>3</v>
      </c>
      <c r="G204" s="400">
        <v>7</v>
      </c>
      <c r="H204" s="399">
        <f t="shared" si="7"/>
        <v>2.3333333333333335</v>
      </c>
      <c r="I204" s="472"/>
      <c r="N204" s="441"/>
      <c r="O204" s="466" t="s">
        <v>216</v>
      </c>
    </row>
    <row r="205" spans="1:15" x14ac:dyDescent="0.35">
      <c r="A205" s="455" t="s">
        <v>275</v>
      </c>
      <c r="B205" s="455">
        <v>200</v>
      </c>
      <c r="C205" s="480">
        <v>50.037500000000001</v>
      </c>
      <c r="D205" s="480">
        <v>-125.29388899999999</v>
      </c>
      <c r="E205" s="438">
        <v>38029</v>
      </c>
      <c r="F205" s="399">
        <v>9.5</v>
      </c>
      <c r="G205" s="400">
        <v>9</v>
      </c>
      <c r="H205" s="399">
        <f t="shared" si="7"/>
        <v>0.94736842105263153</v>
      </c>
      <c r="I205" s="472"/>
      <c r="N205" s="441"/>
      <c r="O205" s="466" t="s">
        <v>215</v>
      </c>
    </row>
    <row r="206" spans="1:15" x14ac:dyDescent="0.35">
      <c r="A206" s="455" t="s">
        <v>275</v>
      </c>
      <c r="B206" s="455">
        <v>201</v>
      </c>
      <c r="C206" s="480">
        <v>50.037500000000001</v>
      </c>
      <c r="D206" s="480">
        <v>-125.29388899999999</v>
      </c>
      <c r="E206" s="438">
        <v>38062</v>
      </c>
      <c r="F206" s="399">
        <v>9.5</v>
      </c>
      <c r="G206" s="400">
        <v>14</v>
      </c>
      <c r="H206" s="399">
        <f t="shared" si="7"/>
        <v>1.4736842105263157</v>
      </c>
      <c r="I206" s="472"/>
      <c r="N206" s="441"/>
      <c r="O206" s="466" t="s">
        <v>214</v>
      </c>
    </row>
    <row r="207" spans="1:15" x14ac:dyDescent="0.35">
      <c r="A207" s="455" t="s">
        <v>276</v>
      </c>
      <c r="B207" s="455">
        <v>202</v>
      </c>
      <c r="C207" s="480">
        <v>50.033332999999999</v>
      </c>
      <c r="D207" s="481">
        <v>-125.25</v>
      </c>
      <c r="E207" s="438">
        <v>38058</v>
      </c>
      <c r="F207" s="400">
        <v>11.5</v>
      </c>
      <c r="G207" s="400">
        <v>33</v>
      </c>
      <c r="H207" s="399">
        <f t="shared" si="7"/>
        <v>2.8695652173913042</v>
      </c>
      <c r="I207" s="472"/>
      <c r="N207" s="441"/>
      <c r="O207" s="466" t="s">
        <v>223</v>
      </c>
    </row>
    <row r="208" spans="1:15" x14ac:dyDescent="0.35">
      <c r="A208" s="455" t="s">
        <v>276</v>
      </c>
      <c r="B208" s="455">
        <v>203</v>
      </c>
      <c r="C208" s="480">
        <v>50.033332999999999</v>
      </c>
      <c r="D208" s="481">
        <v>-125.25</v>
      </c>
      <c r="E208" s="438">
        <v>38097</v>
      </c>
      <c r="F208" s="400">
        <v>12.6</v>
      </c>
      <c r="G208" s="400">
        <v>12</v>
      </c>
      <c r="H208" s="399">
        <f t="shared" si="7"/>
        <v>0.95238095238095244</v>
      </c>
      <c r="I208" s="472"/>
      <c r="N208" s="441"/>
      <c r="O208" s="466"/>
    </row>
    <row r="209" spans="1:15" x14ac:dyDescent="0.35">
      <c r="A209" s="455" t="s">
        <v>277</v>
      </c>
      <c r="B209" s="455">
        <v>204</v>
      </c>
      <c r="C209" s="480">
        <v>48.387500000000003</v>
      </c>
      <c r="D209" s="481">
        <v>-123.656111</v>
      </c>
      <c r="E209" s="438">
        <v>37992</v>
      </c>
      <c r="F209" s="399">
        <v>2</v>
      </c>
      <c r="G209" s="400">
        <v>0</v>
      </c>
      <c r="H209" s="399" t="s">
        <v>122</v>
      </c>
      <c r="I209" s="472"/>
      <c r="N209" s="441"/>
      <c r="O209" s="469"/>
    </row>
    <row r="210" spans="1:15" x14ac:dyDescent="0.35">
      <c r="A210" s="455" t="s">
        <v>277</v>
      </c>
      <c r="B210" s="455">
        <v>205</v>
      </c>
      <c r="C210" s="480">
        <v>48.387500000000003</v>
      </c>
      <c r="D210" s="481">
        <v>-123.656111</v>
      </c>
      <c r="E210" s="438">
        <v>38030</v>
      </c>
      <c r="F210" s="399">
        <v>3.5</v>
      </c>
      <c r="G210" s="400">
        <v>6</v>
      </c>
      <c r="H210" s="399">
        <f t="shared" ref="H210:H215" si="8">G210/F210</f>
        <v>1.7142857142857142</v>
      </c>
      <c r="I210" s="472"/>
      <c r="N210" s="441"/>
      <c r="O210" s="469"/>
    </row>
    <row r="211" spans="1:15" x14ac:dyDescent="0.35">
      <c r="A211" s="455" t="s">
        <v>277</v>
      </c>
      <c r="B211" s="455">
        <v>206</v>
      </c>
      <c r="C211" s="480">
        <v>48.387500000000003</v>
      </c>
      <c r="D211" s="481">
        <v>-123.656111</v>
      </c>
      <c r="E211" s="438">
        <v>38057</v>
      </c>
      <c r="F211" s="399">
        <v>3.5</v>
      </c>
      <c r="G211" s="400">
        <v>4</v>
      </c>
      <c r="H211" s="399">
        <f t="shared" si="8"/>
        <v>1.1428571428571428</v>
      </c>
      <c r="I211" s="472"/>
      <c r="N211" s="441"/>
      <c r="O211" s="469"/>
    </row>
    <row r="212" spans="1:15" x14ac:dyDescent="0.35">
      <c r="A212" s="455" t="s">
        <v>277</v>
      </c>
      <c r="B212" s="455">
        <v>207</v>
      </c>
      <c r="C212" s="480">
        <v>48.387500000000003</v>
      </c>
      <c r="D212" s="481">
        <v>-123.656111</v>
      </c>
      <c r="E212" s="438">
        <v>38069</v>
      </c>
      <c r="F212" s="399">
        <v>3.5</v>
      </c>
      <c r="G212" s="400">
        <v>10</v>
      </c>
      <c r="H212" s="399">
        <f t="shared" si="8"/>
        <v>2.8571428571428572</v>
      </c>
      <c r="I212" s="472"/>
      <c r="N212" s="441"/>
      <c r="O212" s="469"/>
    </row>
    <row r="213" spans="1:15" x14ac:dyDescent="0.35">
      <c r="A213" s="455" t="s">
        <v>277</v>
      </c>
      <c r="B213" s="455">
        <v>208</v>
      </c>
      <c r="C213" s="480">
        <v>48.387500000000003</v>
      </c>
      <c r="D213" s="481">
        <v>-123.656111</v>
      </c>
      <c r="E213" s="438">
        <v>38093</v>
      </c>
      <c r="F213" s="399">
        <v>3.5</v>
      </c>
      <c r="G213" s="400">
        <v>5</v>
      </c>
      <c r="H213" s="399">
        <f t="shared" si="8"/>
        <v>1.4285714285714286</v>
      </c>
      <c r="I213" s="472"/>
      <c r="N213" s="441"/>
      <c r="O213" s="469"/>
    </row>
    <row r="214" spans="1:15" x14ac:dyDescent="0.35">
      <c r="A214" s="455" t="s">
        <v>277</v>
      </c>
      <c r="B214" s="455">
        <v>209</v>
      </c>
      <c r="C214" s="480">
        <v>48.387500000000003</v>
      </c>
      <c r="D214" s="481">
        <v>-123.656111</v>
      </c>
      <c r="E214" s="438">
        <v>38128</v>
      </c>
      <c r="F214" s="399">
        <v>2</v>
      </c>
      <c r="G214" s="400">
        <v>0</v>
      </c>
      <c r="H214" s="399">
        <f t="shared" si="8"/>
        <v>0</v>
      </c>
      <c r="I214" s="472"/>
      <c r="N214" s="441"/>
      <c r="O214" s="469"/>
    </row>
    <row r="215" spans="1:15" ht="14.25" x14ac:dyDescent="0.45">
      <c r="A215" s="455" t="s">
        <v>278</v>
      </c>
      <c r="B215" s="455">
        <v>210</v>
      </c>
      <c r="C215" s="482">
        <v>49.294166670000003</v>
      </c>
      <c r="D215" s="482">
        <v>-124.8833333</v>
      </c>
      <c r="E215" s="438">
        <v>37991</v>
      </c>
      <c r="F215" s="399">
        <v>2.6</v>
      </c>
      <c r="G215" s="400">
        <v>122</v>
      </c>
      <c r="H215" s="399">
        <f t="shared" si="8"/>
        <v>46.92307692307692</v>
      </c>
      <c r="I215" s="472"/>
      <c r="N215" s="441"/>
      <c r="O215" s="469"/>
    </row>
    <row r="216" spans="1:15" x14ac:dyDescent="0.35">
      <c r="A216" s="455" t="s">
        <v>279</v>
      </c>
      <c r="B216" s="455">
        <v>211</v>
      </c>
      <c r="C216" s="481">
        <v>49.643888888888888</v>
      </c>
      <c r="D216" s="481">
        <v>-124.93</v>
      </c>
      <c r="E216" s="438">
        <v>38012</v>
      </c>
      <c r="F216" s="399">
        <v>8.5</v>
      </c>
      <c r="G216" s="400">
        <v>0</v>
      </c>
      <c r="H216" s="399" t="s">
        <v>122</v>
      </c>
      <c r="I216" s="472"/>
      <c r="N216" s="441"/>
      <c r="O216" s="469"/>
    </row>
    <row r="217" spans="1:15" x14ac:dyDescent="0.35">
      <c r="A217" s="455" t="s">
        <v>279</v>
      </c>
      <c r="B217" s="455">
        <v>212</v>
      </c>
      <c r="C217" s="481">
        <v>49.643888888888888</v>
      </c>
      <c r="D217" s="481">
        <v>-124.93</v>
      </c>
      <c r="E217" s="438">
        <v>38049</v>
      </c>
      <c r="F217" s="399">
        <v>8.5</v>
      </c>
      <c r="G217" s="400">
        <v>2</v>
      </c>
      <c r="H217" s="399">
        <f>G217/F217</f>
        <v>0.23529411764705882</v>
      </c>
      <c r="I217" s="472"/>
      <c r="N217" s="441"/>
      <c r="O217" s="469"/>
    </row>
    <row r="218" spans="1:15" x14ac:dyDescent="0.35">
      <c r="A218" s="455" t="s">
        <v>279</v>
      </c>
      <c r="B218" s="455">
        <v>213</v>
      </c>
      <c r="C218" s="481">
        <v>49.643888888888888</v>
      </c>
      <c r="D218" s="481">
        <v>-124.93</v>
      </c>
      <c r="E218" s="438">
        <v>38079</v>
      </c>
      <c r="F218" s="399">
        <v>8.5</v>
      </c>
      <c r="G218" s="400">
        <v>7</v>
      </c>
      <c r="H218" s="399">
        <f>G218/F218</f>
        <v>0.82352941176470584</v>
      </c>
      <c r="I218" s="472"/>
      <c r="N218" s="441"/>
      <c r="O218" s="469"/>
    </row>
    <row r="219" spans="1:15" x14ac:dyDescent="0.35">
      <c r="A219" s="455" t="s">
        <v>279</v>
      </c>
      <c r="B219" s="455">
        <v>214</v>
      </c>
      <c r="C219" s="481">
        <v>49.643888888888888</v>
      </c>
      <c r="D219" s="481">
        <v>-124.93</v>
      </c>
      <c r="E219" s="454">
        <v>38104</v>
      </c>
      <c r="F219" s="399">
        <v>8.5</v>
      </c>
      <c r="G219" s="400">
        <v>2</v>
      </c>
      <c r="H219" s="399">
        <f>G219/F219</f>
        <v>0.23529411764705882</v>
      </c>
      <c r="I219" s="472"/>
      <c r="N219" s="441"/>
      <c r="O219" s="469"/>
    </row>
    <row r="220" spans="1:15" x14ac:dyDescent="0.35">
      <c r="A220" s="455" t="s">
        <v>279</v>
      </c>
      <c r="B220" s="455">
        <v>215</v>
      </c>
      <c r="C220" s="481">
        <v>49.643888888888888</v>
      </c>
      <c r="D220" s="481">
        <v>-124.93</v>
      </c>
      <c r="E220" s="454">
        <v>38132</v>
      </c>
      <c r="F220" s="399">
        <v>8.5</v>
      </c>
      <c r="G220" s="400">
        <v>0</v>
      </c>
      <c r="H220" s="399">
        <v>0</v>
      </c>
      <c r="I220" s="472"/>
      <c r="N220" s="441"/>
      <c r="O220" s="469"/>
    </row>
    <row r="221" spans="1:15" x14ac:dyDescent="0.35">
      <c r="A221" s="455" t="s">
        <v>286</v>
      </c>
      <c r="B221" s="455">
        <v>216</v>
      </c>
      <c r="C221" s="480">
        <v>49.076388999999999</v>
      </c>
      <c r="D221" s="481">
        <v>-125.061111</v>
      </c>
      <c r="E221" s="438">
        <v>38014</v>
      </c>
      <c r="F221" s="399">
        <v>5.8</v>
      </c>
      <c r="G221" s="400">
        <v>0</v>
      </c>
      <c r="H221" s="399" t="s">
        <v>122</v>
      </c>
      <c r="I221" s="472"/>
      <c r="N221" s="441"/>
      <c r="O221" s="469"/>
    </row>
    <row r="222" spans="1:15" x14ac:dyDescent="0.35">
      <c r="A222" s="455" t="s">
        <v>286</v>
      </c>
      <c r="B222" s="455">
        <v>217</v>
      </c>
      <c r="C222" s="480">
        <v>49.076388999999999</v>
      </c>
      <c r="D222" s="481">
        <v>-125.061111</v>
      </c>
      <c r="E222" s="438">
        <v>38050</v>
      </c>
      <c r="F222" s="399">
        <v>5.8</v>
      </c>
      <c r="G222" s="400">
        <v>1</v>
      </c>
      <c r="H222" s="399">
        <f>G222/F222</f>
        <v>0.17241379310344829</v>
      </c>
      <c r="I222" s="472"/>
      <c r="N222" s="441"/>
      <c r="O222" s="469"/>
    </row>
    <row r="223" spans="1:15" x14ac:dyDescent="0.35">
      <c r="A223" s="455" t="s">
        <v>286</v>
      </c>
      <c r="B223" s="455">
        <v>218</v>
      </c>
      <c r="C223" s="480">
        <v>49.076388999999999</v>
      </c>
      <c r="D223" s="481">
        <v>-125.061111</v>
      </c>
      <c r="E223" s="438">
        <v>38078</v>
      </c>
      <c r="F223" s="399">
        <v>5.8</v>
      </c>
      <c r="G223" s="400">
        <v>6</v>
      </c>
      <c r="H223" s="399">
        <f>G223/F223</f>
        <v>1.0344827586206897</v>
      </c>
      <c r="I223" s="472"/>
      <c r="N223" s="441"/>
      <c r="O223" s="469"/>
    </row>
    <row r="224" spans="1:15" x14ac:dyDescent="0.35">
      <c r="A224" s="455" t="s">
        <v>286</v>
      </c>
      <c r="B224" s="455">
        <v>219</v>
      </c>
      <c r="C224" s="480">
        <v>49.076388999999999</v>
      </c>
      <c r="D224" s="481">
        <v>-125.061111</v>
      </c>
      <c r="E224" s="438">
        <v>38100</v>
      </c>
      <c r="F224" s="399">
        <v>5.8</v>
      </c>
      <c r="G224" s="400">
        <v>3</v>
      </c>
      <c r="H224" s="399">
        <f>G224/F224</f>
        <v>0.51724137931034486</v>
      </c>
      <c r="I224" s="472"/>
      <c r="N224" s="441"/>
      <c r="O224" s="469"/>
    </row>
    <row r="225" spans="1:15" x14ac:dyDescent="0.35">
      <c r="A225" s="455" t="s">
        <v>286</v>
      </c>
      <c r="B225" s="455">
        <v>220</v>
      </c>
      <c r="C225" s="480">
        <v>49.076388999999999</v>
      </c>
      <c r="D225" s="481">
        <v>-125.061111</v>
      </c>
      <c r="E225" s="438">
        <v>38126</v>
      </c>
      <c r="F225" s="399">
        <v>5.8</v>
      </c>
      <c r="G225" s="400">
        <v>1</v>
      </c>
      <c r="H225" s="399">
        <f>G225/F225</f>
        <v>0.17241379310344829</v>
      </c>
      <c r="I225" s="472"/>
      <c r="N225" s="441"/>
      <c r="O225" s="469"/>
    </row>
    <row r="226" spans="1:15" ht="14.25" x14ac:dyDescent="0.45">
      <c r="A226" s="478" t="s">
        <v>265</v>
      </c>
      <c r="B226" s="455">
        <v>221</v>
      </c>
      <c r="C226" s="482">
        <v>49.398055560000003</v>
      </c>
      <c r="D226" s="482">
        <v>-124.61027780000001</v>
      </c>
      <c r="E226" s="438">
        <v>37670</v>
      </c>
      <c r="F226" s="399">
        <v>7.1</v>
      </c>
      <c r="G226" s="400">
        <v>25</v>
      </c>
      <c r="H226" s="399">
        <f>G226/F226</f>
        <v>3.5211267605633805</v>
      </c>
      <c r="I226" s="473">
        <v>3.5</v>
      </c>
      <c r="J226" s="440">
        <v>3.5</v>
      </c>
      <c r="K226" s="440"/>
      <c r="L226" s="440"/>
      <c r="M226" s="440">
        <v>3.5</v>
      </c>
      <c r="N226" s="440">
        <v>3.5</v>
      </c>
      <c r="O226" s="469"/>
    </row>
    <row r="227" spans="1:15" ht="14.25" x14ac:dyDescent="0.45">
      <c r="A227" s="478" t="s">
        <v>265</v>
      </c>
      <c r="B227" s="455">
        <v>222</v>
      </c>
      <c r="C227" s="482">
        <v>49.398055560000003</v>
      </c>
      <c r="D227" s="482">
        <v>-124.61027780000001</v>
      </c>
      <c r="E227" s="438">
        <v>37750</v>
      </c>
      <c r="F227" s="399">
        <v>3.8</v>
      </c>
      <c r="G227" s="400">
        <v>9</v>
      </c>
      <c r="H227" s="399">
        <v>2.4</v>
      </c>
      <c r="I227" s="473">
        <v>2.4</v>
      </c>
      <c r="J227" s="440"/>
      <c r="K227" s="440"/>
      <c r="L227" s="440"/>
      <c r="M227" s="440">
        <v>2.4</v>
      </c>
      <c r="N227" s="440"/>
      <c r="O227" s="469"/>
    </row>
    <row r="228" spans="1:15" ht="14.25" x14ac:dyDescent="0.45">
      <c r="A228" s="477" t="s">
        <v>264</v>
      </c>
      <c r="B228" s="455">
        <v>223</v>
      </c>
      <c r="C228" s="482">
        <v>49.689166669999999</v>
      </c>
      <c r="D228" s="482">
        <v>-125.0502778</v>
      </c>
      <c r="E228" s="438">
        <v>37746</v>
      </c>
      <c r="F228" s="399">
        <v>2.5</v>
      </c>
      <c r="G228" s="400">
        <v>0</v>
      </c>
      <c r="H228" s="399">
        <v>0</v>
      </c>
      <c r="I228" s="473">
        <v>0</v>
      </c>
      <c r="J228" s="440">
        <v>0</v>
      </c>
      <c r="K228" s="440"/>
      <c r="L228" s="440"/>
      <c r="M228" s="440">
        <v>0</v>
      </c>
      <c r="N228" s="440">
        <v>0</v>
      </c>
      <c r="O228" s="469"/>
    </row>
    <row r="229" spans="1:15" ht="14.25" x14ac:dyDescent="0.45">
      <c r="A229" s="477" t="s">
        <v>264</v>
      </c>
      <c r="B229" s="455">
        <v>224</v>
      </c>
      <c r="C229" s="482">
        <v>49.689166669999999</v>
      </c>
      <c r="D229" s="482">
        <v>-125.0502778</v>
      </c>
      <c r="E229" s="438">
        <v>37776</v>
      </c>
      <c r="F229" s="399">
        <v>3.6</v>
      </c>
      <c r="G229" s="400">
        <v>0</v>
      </c>
      <c r="H229" s="399">
        <v>0</v>
      </c>
      <c r="I229" s="473">
        <v>0</v>
      </c>
      <c r="J229" s="440"/>
      <c r="K229" s="440"/>
      <c r="L229" s="440"/>
      <c r="M229" s="440">
        <v>0</v>
      </c>
      <c r="N229" s="441"/>
      <c r="O229" s="469"/>
    </row>
    <row r="230" spans="1:15" x14ac:dyDescent="0.35">
      <c r="A230" s="455" t="s">
        <v>268</v>
      </c>
      <c r="B230" s="455">
        <v>225</v>
      </c>
      <c r="C230" s="484">
        <v>50.611666999999997</v>
      </c>
      <c r="D230" s="480">
        <v>-127.17749999999999</v>
      </c>
      <c r="E230" s="438">
        <v>37666</v>
      </c>
      <c r="F230" s="399">
        <v>7.4</v>
      </c>
      <c r="G230" s="400">
        <v>67</v>
      </c>
      <c r="H230" s="399">
        <f>G230/F230</f>
        <v>9.0540540540540544</v>
      </c>
      <c r="I230" s="473">
        <v>9.1</v>
      </c>
      <c r="J230" s="440">
        <v>9.1</v>
      </c>
      <c r="K230" s="440"/>
      <c r="L230" s="440"/>
      <c r="M230" s="440"/>
      <c r="N230" s="441"/>
      <c r="O230" s="469"/>
    </row>
    <row r="231" spans="1:15" x14ac:dyDescent="0.35">
      <c r="A231" s="455" t="s">
        <v>269</v>
      </c>
      <c r="B231" s="455">
        <v>226</v>
      </c>
      <c r="C231" s="480" t="s">
        <v>282</v>
      </c>
      <c r="D231" s="480">
        <v>-124.29167</v>
      </c>
      <c r="E231" s="438">
        <v>37642</v>
      </c>
      <c r="F231" s="399">
        <v>19.5</v>
      </c>
      <c r="G231" s="400">
        <v>5</v>
      </c>
      <c r="H231" s="399">
        <f>G231/F231</f>
        <v>0.25641025641025639</v>
      </c>
      <c r="I231" s="473">
        <f>H231</f>
        <v>0.25641025641025639</v>
      </c>
      <c r="J231" s="440"/>
      <c r="K231" s="440"/>
      <c r="L231" s="440"/>
      <c r="M231" s="440">
        <f>H231</f>
        <v>0.25641025641025639</v>
      </c>
      <c r="N231" s="440"/>
      <c r="O231" s="469"/>
    </row>
    <row r="232" spans="1:15" x14ac:dyDescent="0.35">
      <c r="A232" s="455" t="s">
        <v>269</v>
      </c>
      <c r="B232" s="455">
        <v>227</v>
      </c>
      <c r="C232" s="480" t="s">
        <v>282</v>
      </c>
      <c r="D232" s="480">
        <v>-124.29167</v>
      </c>
      <c r="E232" s="438">
        <v>37664</v>
      </c>
      <c r="F232" s="399">
        <v>19.5</v>
      </c>
      <c r="G232" s="400">
        <v>19</v>
      </c>
      <c r="H232" s="399">
        <v>0.97</v>
      </c>
      <c r="I232" s="473">
        <v>1</v>
      </c>
      <c r="J232" s="440"/>
      <c r="K232" s="440"/>
      <c r="L232" s="440"/>
      <c r="M232" s="440">
        <v>1</v>
      </c>
      <c r="N232" s="441"/>
      <c r="O232" s="469"/>
    </row>
    <row r="233" spans="1:15" x14ac:dyDescent="0.35">
      <c r="A233" s="455" t="s">
        <v>269</v>
      </c>
      <c r="B233" s="455">
        <v>228</v>
      </c>
      <c r="C233" s="480" t="s">
        <v>282</v>
      </c>
      <c r="D233" s="480">
        <v>-124.29167</v>
      </c>
      <c r="E233" s="438">
        <v>37687</v>
      </c>
      <c r="F233" s="399">
        <v>19.5</v>
      </c>
      <c r="G233" s="400">
        <v>21</v>
      </c>
      <c r="H233" s="399">
        <f>G233/F233</f>
        <v>1.0769230769230769</v>
      </c>
      <c r="I233" s="473">
        <v>1.1000000000000001</v>
      </c>
      <c r="J233" s="440"/>
      <c r="K233" s="440"/>
      <c r="L233" s="440"/>
      <c r="M233" s="440">
        <v>1.1000000000000001</v>
      </c>
      <c r="N233" s="441"/>
      <c r="O233" s="469"/>
    </row>
    <row r="234" spans="1:15" x14ac:dyDescent="0.35">
      <c r="A234" s="455" t="s">
        <v>269</v>
      </c>
      <c r="B234" s="455">
        <v>229</v>
      </c>
      <c r="C234" s="480" t="s">
        <v>282</v>
      </c>
      <c r="D234" s="480">
        <v>-124.29167</v>
      </c>
      <c r="E234" s="438">
        <v>37718</v>
      </c>
      <c r="F234" s="399">
        <v>15</v>
      </c>
      <c r="G234" s="400">
        <v>46</v>
      </c>
      <c r="H234" s="399">
        <f>G234/F234</f>
        <v>3.0666666666666669</v>
      </c>
      <c r="I234" s="473">
        <v>3.1</v>
      </c>
      <c r="J234" s="440">
        <v>3.1</v>
      </c>
      <c r="K234" s="440"/>
      <c r="L234" s="440"/>
      <c r="M234" s="440">
        <v>3.1</v>
      </c>
      <c r="N234" s="441">
        <v>3.1</v>
      </c>
      <c r="O234" s="469"/>
    </row>
    <row r="235" spans="1:15" x14ac:dyDescent="0.35">
      <c r="A235" s="455" t="s">
        <v>269</v>
      </c>
      <c r="B235" s="455">
        <v>230</v>
      </c>
      <c r="C235" s="480" t="s">
        <v>282</v>
      </c>
      <c r="D235" s="480">
        <v>-124.29167</v>
      </c>
      <c r="E235" s="454">
        <v>37734</v>
      </c>
      <c r="F235" s="399">
        <v>19.5</v>
      </c>
      <c r="G235" s="400">
        <v>50</v>
      </c>
      <c r="H235" s="399">
        <f>G235/F235</f>
        <v>2.5641025641025643</v>
      </c>
      <c r="I235" s="473">
        <f>H235</f>
        <v>2.5641025641025643</v>
      </c>
      <c r="J235" s="440"/>
      <c r="K235" s="440"/>
      <c r="L235" s="440"/>
      <c r="M235" s="440">
        <f>H235</f>
        <v>2.5641025641025643</v>
      </c>
      <c r="N235" s="441"/>
      <c r="O235" s="469"/>
    </row>
    <row r="236" spans="1:15" x14ac:dyDescent="0.35">
      <c r="A236" s="455" t="s">
        <v>269</v>
      </c>
      <c r="B236" s="455">
        <v>231</v>
      </c>
      <c r="C236" s="480" t="s">
        <v>282</v>
      </c>
      <c r="D236" s="480">
        <v>-124.29167</v>
      </c>
      <c r="E236" s="438">
        <v>37754</v>
      </c>
      <c r="F236" s="399">
        <v>19.5</v>
      </c>
      <c r="G236" s="400">
        <v>20</v>
      </c>
      <c r="H236" s="399">
        <v>1</v>
      </c>
      <c r="I236" s="473">
        <v>1</v>
      </c>
      <c r="J236" s="440"/>
      <c r="K236" s="440"/>
      <c r="L236" s="440"/>
      <c r="M236" s="440">
        <v>1</v>
      </c>
      <c r="N236" s="441"/>
      <c r="O236" s="469"/>
    </row>
    <row r="237" spans="1:15" ht="14.25" x14ac:dyDescent="0.45">
      <c r="A237" s="55" t="s">
        <v>270</v>
      </c>
      <c r="B237" s="455">
        <v>232</v>
      </c>
      <c r="C237" s="482">
        <v>49.681111110000003</v>
      </c>
      <c r="D237" s="482">
        <v>-126.1125</v>
      </c>
      <c r="E237" s="452">
        <v>37658</v>
      </c>
      <c r="F237" s="451">
        <v>8.1</v>
      </c>
      <c r="G237" s="453">
        <v>128</v>
      </c>
      <c r="H237" s="451">
        <f>G237/F237</f>
        <v>15.80246913580247</v>
      </c>
      <c r="I237" s="473"/>
      <c r="J237" s="440"/>
      <c r="K237" s="440">
        <f>H237</f>
        <v>15.80246913580247</v>
      </c>
      <c r="L237" s="440">
        <f>H237</f>
        <v>15.80246913580247</v>
      </c>
      <c r="M237" s="440"/>
      <c r="N237" s="441"/>
      <c r="O237" s="469"/>
    </row>
    <row r="238" spans="1:15" x14ac:dyDescent="0.35">
      <c r="A238" s="455" t="s">
        <v>49</v>
      </c>
      <c r="B238" s="455">
        <v>233</v>
      </c>
      <c r="C238" s="480">
        <v>48.387500000000003</v>
      </c>
      <c r="D238" s="481">
        <v>-123.656111</v>
      </c>
      <c r="E238" s="438">
        <v>37701</v>
      </c>
      <c r="F238" s="399">
        <v>2</v>
      </c>
      <c r="G238" s="400">
        <v>1</v>
      </c>
      <c r="H238" s="399">
        <f>G238/F238</f>
        <v>0.5</v>
      </c>
      <c r="I238" s="473">
        <f>H238</f>
        <v>0.5</v>
      </c>
      <c r="J238" s="440">
        <f>H238</f>
        <v>0.5</v>
      </c>
      <c r="K238" s="440"/>
      <c r="L238" s="440"/>
      <c r="M238" s="440"/>
      <c r="N238" s="441"/>
      <c r="O238" s="469"/>
    </row>
    <row r="239" spans="1:15" x14ac:dyDescent="0.35">
      <c r="A239" s="457" t="s">
        <v>283</v>
      </c>
      <c r="B239" s="455">
        <v>234</v>
      </c>
      <c r="C239" s="480">
        <v>48.598332999999997</v>
      </c>
      <c r="D239" s="483">
        <v>-123.383889</v>
      </c>
      <c r="E239" s="438">
        <v>37743</v>
      </c>
      <c r="F239" s="399">
        <v>16.7</v>
      </c>
      <c r="G239" s="400">
        <v>94</v>
      </c>
      <c r="H239" s="399">
        <v>5.6</v>
      </c>
      <c r="I239" s="473">
        <v>5.6</v>
      </c>
      <c r="J239" s="440">
        <v>5.6</v>
      </c>
      <c r="K239" s="440"/>
      <c r="L239" s="440"/>
      <c r="M239" s="440"/>
      <c r="N239" s="440"/>
      <c r="O239" s="469"/>
    </row>
    <row r="240" spans="1:15" ht="14.25" x14ac:dyDescent="0.45">
      <c r="A240" s="55" t="s">
        <v>272</v>
      </c>
      <c r="B240" s="455">
        <v>235</v>
      </c>
      <c r="C240" s="482">
        <v>49.365000000000002</v>
      </c>
      <c r="D240" s="482">
        <v>-124.4947222</v>
      </c>
      <c r="E240" s="438">
        <v>37678</v>
      </c>
      <c r="F240" s="399">
        <v>12.5</v>
      </c>
      <c r="G240" s="400">
        <v>47</v>
      </c>
      <c r="H240" s="399">
        <f>G240/F240</f>
        <v>3.76</v>
      </c>
      <c r="I240" s="473">
        <v>3.8</v>
      </c>
      <c r="J240" s="440">
        <v>3.8</v>
      </c>
      <c r="K240" s="440"/>
      <c r="L240" s="440"/>
      <c r="M240" s="440">
        <v>3.8</v>
      </c>
      <c r="N240" s="440">
        <v>3.8</v>
      </c>
      <c r="O240" s="469"/>
    </row>
    <row r="241" spans="1:15" ht="14.25" x14ac:dyDescent="0.45">
      <c r="A241" s="55" t="s">
        <v>272</v>
      </c>
      <c r="B241" s="455">
        <v>236</v>
      </c>
      <c r="C241" s="482">
        <v>49.365000000000002</v>
      </c>
      <c r="D241" s="482">
        <v>-124.4947222</v>
      </c>
      <c r="E241" s="438">
        <v>37736</v>
      </c>
      <c r="F241" s="399">
        <v>12.5</v>
      </c>
      <c r="G241" s="400">
        <v>12</v>
      </c>
      <c r="H241" s="399">
        <f>G241/F241</f>
        <v>0.96</v>
      </c>
      <c r="I241" s="473">
        <f>H241</f>
        <v>0.96</v>
      </c>
      <c r="J241" s="440"/>
      <c r="K241" s="440"/>
      <c r="L241" s="440"/>
      <c r="M241" s="440">
        <f>H241</f>
        <v>0.96</v>
      </c>
      <c r="N241" s="440"/>
      <c r="O241" s="469"/>
    </row>
    <row r="242" spans="1:15" ht="14.25" x14ac:dyDescent="0.45">
      <c r="A242" s="55" t="s">
        <v>274</v>
      </c>
      <c r="B242" s="455">
        <v>237</v>
      </c>
      <c r="C242" s="482">
        <v>49.695833329999999</v>
      </c>
      <c r="D242" s="482">
        <v>-124.9947222</v>
      </c>
      <c r="E242" s="438">
        <v>37634</v>
      </c>
      <c r="F242" s="399">
        <v>3</v>
      </c>
      <c r="G242" s="400">
        <v>2</v>
      </c>
      <c r="H242" s="399">
        <f>G242/F242</f>
        <v>0.66666666666666663</v>
      </c>
      <c r="I242" s="473">
        <f>H242</f>
        <v>0.66666666666666663</v>
      </c>
      <c r="J242" s="440"/>
      <c r="K242" s="440"/>
      <c r="L242" s="440"/>
      <c r="M242" s="440">
        <f>I242</f>
        <v>0.66666666666666663</v>
      </c>
      <c r="N242" s="440"/>
      <c r="O242" s="469"/>
    </row>
    <row r="243" spans="1:15" ht="14.25" x14ac:dyDescent="0.45">
      <c r="A243" s="55" t="s">
        <v>274</v>
      </c>
      <c r="B243" s="455">
        <v>238</v>
      </c>
      <c r="C243" s="482">
        <v>49.695833329999999</v>
      </c>
      <c r="D243" s="482">
        <v>-124.9947222</v>
      </c>
      <c r="E243" s="438">
        <v>37657</v>
      </c>
      <c r="F243" s="399">
        <v>2.8</v>
      </c>
      <c r="G243" s="400">
        <v>7</v>
      </c>
      <c r="H243" s="399">
        <v>2.2999999999999998</v>
      </c>
      <c r="I243" s="473">
        <f>H243</f>
        <v>2.2999999999999998</v>
      </c>
      <c r="J243" s="440"/>
      <c r="K243" s="440"/>
      <c r="L243" s="440"/>
      <c r="M243" s="440">
        <f>I243</f>
        <v>2.2999999999999998</v>
      </c>
      <c r="N243" s="440"/>
      <c r="O243" s="469"/>
    </row>
    <row r="244" spans="1:15" ht="14.25" x14ac:dyDescent="0.45">
      <c r="A244" s="55" t="s">
        <v>274</v>
      </c>
      <c r="B244" s="455">
        <v>239</v>
      </c>
      <c r="C244" s="482">
        <v>49.695833329999999</v>
      </c>
      <c r="D244" s="482">
        <v>-124.9947222</v>
      </c>
      <c r="E244" s="438">
        <v>37676</v>
      </c>
      <c r="F244" s="399">
        <v>2.8</v>
      </c>
      <c r="G244" s="400">
        <v>24</v>
      </c>
      <c r="H244" s="399">
        <f t="shared" ref="H244:H251" si="9">G244/F244</f>
        <v>8.5714285714285712</v>
      </c>
      <c r="I244" s="473">
        <v>8.6</v>
      </c>
      <c r="J244" s="440">
        <v>8.6</v>
      </c>
      <c r="K244" s="440"/>
      <c r="L244" s="440"/>
      <c r="M244" s="440">
        <v>8.6</v>
      </c>
      <c r="N244" s="440">
        <v>8.6</v>
      </c>
      <c r="O244" s="469"/>
    </row>
    <row r="245" spans="1:15" ht="14.25" x14ac:dyDescent="0.45">
      <c r="A245" s="55" t="s">
        <v>274</v>
      </c>
      <c r="B245" s="455">
        <v>240</v>
      </c>
      <c r="C245" s="482">
        <v>49.695833329999999</v>
      </c>
      <c r="D245" s="482">
        <v>-124.9947222</v>
      </c>
      <c r="E245" s="454">
        <v>37684</v>
      </c>
      <c r="F245" s="399">
        <f>3+3.5</f>
        <v>6.5</v>
      </c>
      <c r="G245" s="400">
        <f>13+0</f>
        <v>13</v>
      </c>
      <c r="H245" s="399">
        <f t="shared" si="9"/>
        <v>2</v>
      </c>
      <c r="I245" s="473">
        <f>H245</f>
        <v>2</v>
      </c>
      <c r="J245" s="440"/>
      <c r="K245" s="440"/>
      <c r="L245" s="440"/>
      <c r="M245" s="440">
        <f>H245</f>
        <v>2</v>
      </c>
      <c r="N245" s="440"/>
      <c r="O245" s="469"/>
    </row>
    <row r="246" spans="1:15" ht="14.25" x14ac:dyDescent="0.45">
      <c r="A246" s="55" t="s">
        <v>274</v>
      </c>
      <c r="B246" s="455">
        <v>241</v>
      </c>
      <c r="C246" s="482">
        <v>49.695833329999999</v>
      </c>
      <c r="D246" s="482">
        <v>-124.9947222</v>
      </c>
      <c r="E246" s="438">
        <v>37729</v>
      </c>
      <c r="F246" s="399">
        <v>3.2</v>
      </c>
      <c r="G246" s="400">
        <v>3</v>
      </c>
      <c r="H246" s="399">
        <f t="shared" si="9"/>
        <v>0.9375</v>
      </c>
      <c r="I246" s="473">
        <f>H246</f>
        <v>0.9375</v>
      </c>
      <c r="J246" s="440"/>
      <c r="K246" s="440"/>
      <c r="L246" s="440"/>
      <c r="M246" s="440">
        <f>H246</f>
        <v>0.9375</v>
      </c>
      <c r="N246" s="440"/>
      <c r="O246" s="469"/>
    </row>
    <row r="247" spans="1:15" x14ac:dyDescent="0.35">
      <c r="A247" s="455" t="s">
        <v>275</v>
      </c>
      <c r="B247" s="455">
        <v>242</v>
      </c>
      <c r="C247" s="480">
        <v>50.037500000000001</v>
      </c>
      <c r="D247" s="480">
        <v>-125.29388899999999</v>
      </c>
      <c r="E247" s="438">
        <v>37638</v>
      </c>
      <c r="F247" s="399">
        <v>7.3</v>
      </c>
      <c r="G247" s="400">
        <v>17</v>
      </c>
      <c r="H247" s="399">
        <f t="shared" si="9"/>
        <v>2.3287671232876712</v>
      </c>
      <c r="I247" s="473">
        <f>H247</f>
        <v>2.3287671232876712</v>
      </c>
      <c r="J247" s="440"/>
      <c r="K247" s="440"/>
      <c r="L247" s="440"/>
      <c r="M247" s="440">
        <f>H247</f>
        <v>2.3287671232876712</v>
      </c>
      <c r="N247" s="440"/>
      <c r="O247" s="469"/>
    </row>
    <row r="248" spans="1:15" x14ac:dyDescent="0.35">
      <c r="A248" s="455" t="s">
        <v>275</v>
      </c>
      <c r="B248" s="455">
        <v>243</v>
      </c>
      <c r="C248" s="480">
        <v>50.037500000000001</v>
      </c>
      <c r="D248" s="480">
        <v>-125.29388899999999</v>
      </c>
      <c r="E248" s="454">
        <v>37682</v>
      </c>
      <c r="F248" s="399">
        <f>3+4.3</f>
        <v>7.3</v>
      </c>
      <c r="G248" s="400">
        <f>24+15</f>
        <v>39</v>
      </c>
      <c r="H248" s="399">
        <f t="shared" si="9"/>
        <v>5.3424657534246576</v>
      </c>
      <c r="I248" s="473">
        <f>H248</f>
        <v>5.3424657534246576</v>
      </c>
      <c r="J248" s="440">
        <f>H248</f>
        <v>5.3424657534246576</v>
      </c>
      <c r="K248" s="440"/>
      <c r="L248" s="440"/>
      <c r="M248" s="440">
        <f>H248</f>
        <v>5.3424657534246576</v>
      </c>
      <c r="N248" s="440">
        <f>H248</f>
        <v>5.3424657534246576</v>
      </c>
      <c r="O248" s="469"/>
    </row>
    <row r="249" spans="1:15" x14ac:dyDescent="0.35">
      <c r="A249" s="455" t="s">
        <v>276</v>
      </c>
      <c r="B249" s="455">
        <v>244</v>
      </c>
      <c r="C249" s="480">
        <v>50.033332999999999</v>
      </c>
      <c r="D249" s="481">
        <v>-125.25</v>
      </c>
      <c r="E249" s="438">
        <v>37692</v>
      </c>
      <c r="F249" s="399">
        <v>11.5</v>
      </c>
      <c r="G249" s="400">
        <v>39</v>
      </c>
      <c r="H249" s="399">
        <f t="shared" si="9"/>
        <v>3.3913043478260869</v>
      </c>
      <c r="I249" s="473">
        <f>H249</f>
        <v>3.3913043478260869</v>
      </c>
      <c r="J249" s="440">
        <f>H249</f>
        <v>3.3913043478260869</v>
      </c>
      <c r="K249" s="440"/>
      <c r="L249" s="440"/>
      <c r="M249" s="440"/>
      <c r="N249" s="441"/>
      <c r="O249" s="469"/>
    </row>
    <row r="250" spans="1:15" x14ac:dyDescent="0.35">
      <c r="A250" s="455" t="s">
        <v>277</v>
      </c>
      <c r="B250" s="455">
        <v>245</v>
      </c>
      <c r="C250" s="480">
        <v>48.387500000000003</v>
      </c>
      <c r="D250" s="481">
        <v>-123.656111</v>
      </c>
      <c r="E250" s="438">
        <v>37678</v>
      </c>
      <c r="F250" s="399">
        <v>3.5</v>
      </c>
      <c r="G250" s="400">
        <v>5</v>
      </c>
      <c r="H250" s="399">
        <f t="shared" si="9"/>
        <v>1.4285714285714286</v>
      </c>
      <c r="I250" s="473">
        <v>1.4</v>
      </c>
      <c r="J250" s="440">
        <v>1.4</v>
      </c>
      <c r="K250" s="440"/>
      <c r="L250" s="440"/>
      <c r="M250" s="440"/>
      <c r="N250" s="441"/>
      <c r="O250" s="469"/>
    </row>
    <row r="251" spans="1:15" x14ac:dyDescent="0.35">
      <c r="A251" s="455" t="s">
        <v>277</v>
      </c>
      <c r="B251" s="455">
        <v>246</v>
      </c>
      <c r="C251" s="480">
        <v>48.387500000000003</v>
      </c>
      <c r="D251" s="481">
        <v>-123.656111</v>
      </c>
      <c r="E251" s="438">
        <v>37736</v>
      </c>
      <c r="F251" s="399">
        <v>3.5</v>
      </c>
      <c r="G251" s="400">
        <v>5</v>
      </c>
      <c r="H251" s="399">
        <f t="shared" si="9"/>
        <v>1.4285714285714286</v>
      </c>
      <c r="I251" s="473">
        <f>H251</f>
        <v>1.4285714285714286</v>
      </c>
      <c r="J251" s="440"/>
      <c r="K251" s="440"/>
      <c r="L251" s="440"/>
      <c r="M251" s="440"/>
      <c r="N251" s="441"/>
      <c r="O251" s="469"/>
    </row>
    <row r="252" spans="1:15" x14ac:dyDescent="0.35">
      <c r="A252" s="467" t="s">
        <v>111</v>
      </c>
      <c r="B252" s="455">
        <v>247</v>
      </c>
      <c r="C252" s="480">
        <v>51.145000000000003</v>
      </c>
      <c r="D252" s="480">
        <v>-126.4825</v>
      </c>
      <c r="E252" s="461">
        <v>37755</v>
      </c>
      <c r="F252" s="462">
        <v>3</v>
      </c>
      <c r="G252" s="463">
        <v>11</v>
      </c>
      <c r="H252" s="462">
        <f>(G252/F252)</f>
        <v>3.6666666666666665</v>
      </c>
      <c r="I252" s="472"/>
      <c r="N252" s="441"/>
      <c r="O252" s="469"/>
    </row>
    <row r="253" spans="1:15" x14ac:dyDescent="0.35">
      <c r="A253" s="467" t="s">
        <v>110</v>
      </c>
      <c r="B253" s="455">
        <v>248</v>
      </c>
      <c r="C253" s="484">
        <v>51.110556000000003</v>
      </c>
      <c r="D253" s="484">
        <v>-126.46722200000001</v>
      </c>
      <c r="E253" s="461">
        <v>37755</v>
      </c>
      <c r="F253" s="464">
        <v>1</v>
      </c>
      <c r="G253" s="463">
        <v>1</v>
      </c>
      <c r="H253" s="462">
        <f>(G253/F253)</f>
        <v>1</v>
      </c>
      <c r="I253" s="472"/>
      <c r="N253" s="441"/>
      <c r="O253" s="469"/>
    </row>
    <row r="254" spans="1:15" x14ac:dyDescent="0.35">
      <c r="A254" s="455" t="s">
        <v>112</v>
      </c>
      <c r="B254" s="455">
        <v>249</v>
      </c>
      <c r="C254" s="480">
        <v>50.806666999999997</v>
      </c>
      <c r="D254" s="480">
        <v>-126.02416700000001</v>
      </c>
      <c r="E254" s="461">
        <v>37755</v>
      </c>
      <c r="F254" s="462">
        <v>2</v>
      </c>
      <c r="G254" s="463">
        <v>5</v>
      </c>
      <c r="H254" s="462">
        <f>(G254/F254)</f>
        <v>2.5</v>
      </c>
      <c r="I254" s="472"/>
      <c r="N254" s="441"/>
      <c r="O254" s="469"/>
    </row>
    <row r="255" spans="1:15" x14ac:dyDescent="0.35">
      <c r="A255" s="467" t="s">
        <v>114</v>
      </c>
      <c r="B255" s="455">
        <v>250</v>
      </c>
      <c r="C255" s="480">
        <v>50.882950000000001</v>
      </c>
      <c r="D255" s="480">
        <v>-125.63629</v>
      </c>
      <c r="E255" s="461">
        <v>37755</v>
      </c>
      <c r="F255" s="462">
        <v>1</v>
      </c>
      <c r="G255" s="463">
        <v>3</v>
      </c>
      <c r="H255" s="462">
        <f>(G255/F255)</f>
        <v>3</v>
      </c>
      <c r="I255" s="472"/>
      <c r="N255" s="441"/>
      <c r="O255" s="469"/>
    </row>
    <row r="256" spans="1:15" x14ac:dyDescent="0.35">
      <c r="A256" s="467" t="s">
        <v>113</v>
      </c>
      <c r="B256" s="455">
        <v>251</v>
      </c>
      <c r="C256" s="480">
        <v>50.651111</v>
      </c>
      <c r="D256" s="480">
        <v>-125.72444400000001</v>
      </c>
      <c r="E256" s="461">
        <v>37755</v>
      </c>
      <c r="F256" s="462">
        <v>1.3</v>
      </c>
      <c r="G256" s="463">
        <v>6</v>
      </c>
      <c r="H256" s="462">
        <f>(G256/F256)</f>
        <v>4.615384615384615</v>
      </c>
      <c r="I256" s="472"/>
      <c r="N256" s="441"/>
      <c r="O256" s="469"/>
    </row>
    <row r="257" spans="1:15" ht="14.25" x14ac:dyDescent="0.45">
      <c r="A257" s="478" t="s">
        <v>265</v>
      </c>
      <c r="B257" s="455">
        <v>252</v>
      </c>
      <c r="C257" s="482">
        <v>49.398055560000003</v>
      </c>
      <c r="D257" s="482">
        <v>-124.61027780000001</v>
      </c>
      <c r="E257" s="438">
        <v>37285</v>
      </c>
      <c r="F257" s="399">
        <v>7.1</v>
      </c>
      <c r="G257" s="400">
        <v>8</v>
      </c>
      <c r="H257" s="399">
        <v>1.1000000000000001</v>
      </c>
      <c r="I257" s="473">
        <f>H257</f>
        <v>1.1000000000000001</v>
      </c>
      <c r="J257" s="440"/>
      <c r="K257" s="440"/>
      <c r="L257" s="440"/>
      <c r="M257" s="440">
        <f>H257</f>
        <v>1.1000000000000001</v>
      </c>
      <c r="N257" s="440"/>
      <c r="O257" s="469"/>
    </row>
    <row r="258" spans="1:15" ht="14.25" x14ac:dyDescent="0.45">
      <c r="A258" s="478" t="s">
        <v>265</v>
      </c>
      <c r="B258" s="455">
        <v>253</v>
      </c>
      <c r="C258" s="482">
        <v>49.398055560000003</v>
      </c>
      <c r="D258" s="482">
        <v>-124.61027780000001</v>
      </c>
      <c r="E258" s="438">
        <v>37308</v>
      </c>
      <c r="F258" s="399">
        <v>7.1</v>
      </c>
      <c r="G258" s="400">
        <v>17</v>
      </c>
      <c r="H258" s="399">
        <f>G258/F258</f>
        <v>2.3943661971830985</v>
      </c>
      <c r="I258" s="473">
        <f>H258</f>
        <v>2.3943661971830985</v>
      </c>
      <c r="J258" s="440"/>
      <c r="K258" s="440"/>
      <c r="L258" s="440"/>
      <c r="M258" s="440">
        <f>H258</f>
        <v>2.3943661971830985</v>
      </c>
      <c r="N258" s="440"/>
      <c r="O258" s="469"/>
    </row>
    <row r="259" spans="1:15" ht="14.25" x14ac:dyDescent="0.45">
      <c r="A259" s="478" t="s">
        <v>265</v>
      </c>
      <c r="B259" s="455">
        <v>254</v>
      </c>
      <c r="C259" s="482">
        <v>49.398055560000003</v>
      </c>
      <c r="D259" s="482">
        <v>-124.61027780000001</v>
      </c>
      <c r="E259" s="438">
        <v>37312</v>
      </c>
      <c r="F259" s="399">
        <v>7.1</v>
      </c>
      <c r="G259" s="400">
        <v>34</v>
      </c>
      <c r="H259" s="399">
        <f>G259/F259</f>
        <v>4.788732394366197</v>
      </c>
      <c r="I259" s="473">
        <v>4.8</v>
      </c>
      <c r="J259" s="440"/>
      <c r="K259" s="440"/>
      <c r="L259" s="440"/>
      <c r="M259" s="440">
        <f>I259</f>
        <v>4.8</v>
      </c>
      <c r="N259" s="440"/>
      <c r="O259" s="469"/>
    </row>
    <row r="260" spans="1:15" ht="14.25" x14ac:dyDescent="0.45">
      <c r="A260" s="478" t="s">
        <v>265</v>
      </c>
      <c r="B260" s="455">
        <v>255</v>
      </c>
      <c r="C260" s="482">
        <v>49.398055560000003</v>
      </c>
      <c r="D260" s="482">
        <v>-124.61027780000001</v>
      </c>
      <c r="E260" s="438">
        <v>37343</v>
      </c>
      <c r="F260" s="399">
        <v>7.1</v>
      </c>
      <c r="G260" s="400">
        <v>43</v>
      </c>
      <c r="H260" s="399">
        <f>G260/F260</f>
        <v>6.056338028169014</v>
      </c>
      <c r="I260" s="473">
        <f t="shared" ref="I260:I270" si="10">H260</f>
        <v>6.056338028169014</v>
      </c>
      <c r="J260" s="440">
        <f>H260</f>
        <v>6.056338028169014</v>
      </c>
      <c r="K260" s="440"/>
      <c r="L260" s="440"/>
      <c r="M260" s="440">
        <f>H260</f>
        <v>6.056338028169014</v>
      </c>
      <c r="N260" s="440">
        <f>H260</f>
        <v>6.056338028169014</v>
      </c>
      <c r="O260" s="469"/>
    </row>
    <row r="261" spans="1:15" ht="14.25" x14ac:dyDescent="0.45">
      <c r="A261" s="477" t="s">
        <v>264</v>
      </c>
      <c r="B261" s="455">
        <v>256</v>
      </c>
      <c r="C261" s="482">
        <v>49.689166669999999</v>
      </c>
      <c r="D261" s="482">
        <v>-125.0502778</v>
      </c>
      <c r="E261" s="438">
        <v>37354</v>
      </c>
      <c r="F261" s="399">
        <v>2.4</v>
      </c>
      <c r="G261" s="400">
        <v>3</v>
      </c>
      <c r="H261" s="399">
        <f>G261/F261</f>
        <v>1.25</v>
      </c>
      <c r="I261" s="473">
        <f t="shared" si="10"/>
        <v>1.25</v>
      </c>
      <c r="J261" s="440">
        <f>H261</f>
        <v>1.25</v>
      </c>
      <c r="K261" s="440"/>
      <c r="L261" s="440"/>
      <c r="M261" s="440">
        <f>H261</f>
        <v>1.25</v>
      </c>
      <c r="N261" s="440">
        <f>H261</f>
        <v>1.25</v>
      </c>
      <c r="O261" s="469"/>
    </row>
    <row r="262" spans="1:15" ht="14.25" x14ac:dyDescent="0.45">
      <c r="A262" s="55" t="s">
        <v>267</v>
      </c>
      <c r="B262" s="455">
        <v>257</v>
      </c>
      <c r="C262" s="482">
        <v>48.897777779999998</v>
      </c>
      <c r="D262" s="482">
        <v>-123.6716667</v>
      </c>
      <c r="E262" s="438">
        <v>37371</v>
      </c>
      <c r="F262" s="399">
        <v>2.5</v>
      </c>
      <c r="G262" s="400">
        <v>46</v>
      </c>
      <c r="H262" s="399">
        <f>G262/F262</f>
        <v>18.399999999999999</v>
      </c>
      <c r="I262" s="473">
        <f t="shared" si="10"/>
        <v>18.399999999999999</v>
      </c>
      <c r="J262" s="440">
        <f>H262</f>
        <v>18.399999999999999</v>
      </c>
      <c r="K262" s="440"/>
      <c r="L262" s="440"/>
      <c r="M262" s="440"/>
      <c r="N262" s="440"/>
      <c r="O262" s="469"/>
    </row>
    <row r="263" spans="1:15" x14ac:dyDescent="0.35">
      <c r="A263" s="455" t="s">
        <v>268</v>
      </c>
      <c r="B263" s="455">
        <v>258</v>
      </c>
      <c r="C263" s="484">
        <v>50.611666999999997</v>
      </c>
      <c r="D263" s="480">
        <v>-127.17749999999999</v>
      </c>
      <c r="E263" s="438">
        <v>37279</v>
      </c>
      <c r="F263" s="399">
        <v>7.4</v>
      </c>
      <c r="G263" s="400">
        <v>35</v>
      </c>
      <c r="H263" s="399">
        <v>4.7</v>
      </c>
      <c r="I263" s="473">
        <f t="shared" si="10"/>
        <v>4.7</v>
      </c>
      <c r="J263" s="440"/>
      <c r="K263" s="440"/>
      <c r="L263" s="440"/>
      <c r="M263" s="440"/>
      <c r="N263" s="441"/>
      <c r="O263" s="469"/>
    </row>
    <row r="264" spans="1:15" x14ac:dyDescent="0.35">
      <c r="A264" s="455" t="s">
        <v>268</v>
      </c>
      <c r="B264" s="455">
        <v>259</v>
      </c>
      <c r="C264" s="484">
        <v>50.611666999999997</v>
      </c>
      <c r="D264" s="480">
        <v>-127.17749999999999</v>
      </c>
      <c r="E264" s="438">
        <v>37315</v>
      </c>
      <c r="F264" s="399">
        <v>2.4</v>
      </c>
      <c r="G264" s="400">
        <v>28</v>
      </c>
      <c r="H264" s="399">
        <f t="shared" ref="H264:H270" si="11">G264/F264</f>
        <v>11.666666666666668</v>
      </c>
      <c r="I264" s="473">
        <f t="shared" si="10"/>
        <v>11.666666666666668</v>
      </c>
      <c r="J264" s="440">
        <f>H264</f>
        <v>11.666666666666668</v>
      </c>
      <c r="K264" s="440"/>
      <c r="L264" s="440"/>
      <c r="M264" s="440"/>
      <c r="N264" s="441"/>
      <c r="O264" s="469"/>
    </row>
    <row r="265" spans="1:15" x14ac:dyDescent="0.35">
      <c r="A265" s="455" t="s">
        <v>269</v>
      </c>
      <c r="B265" s="455">
        <v>260</v>
      </c>
      <c r="C265" s="480" t="s">
        <v>282</v>
      </c>
      <c r="D265" s="480">
        <v>-124.29167</v>
      </c>
      <c r="E265" s="438">
        <v>37274</v>
      </c>
      <c r="F265" s="399">
        <v>19.5</v>
      </c>
      <c r="G265" s="400">
        <v>17</v>
      </c>
      <c r="H265" s="399">
        <f t="shared" si="11"/>
        <v>0.87179487179487181</v>
      </c>
      <c r="I265" s="473">
        <f t="shared" si="10"/>
        <v>0.87179487179487181</v>
      </c>
      <c r="J265" s="440"/>
      <c r="K265" s="440"/>
      <c r="L265" s="440"/>
      <c r="M265" s="440">
        <f t="shared" ref="M265:M270" si="12">H265</f>
        <v>0.87179487179487181</v>
      </c>
      <c r="N265" s="440"/>
      <c r="O265" s="469"/>
    </row>
    <row r="266" spans="1:15" x14ac:dyDescent="0.35">
      <c r="A266" s="455" t="s">
        <v>269</v>
      </c>
      <c r="B266" s="455">
        <v>261</v>
      </c>
      <c r="C266" s="480" t="s">
        <v>282</v>
      </c>
      <c r="D266" s="480">
        <v>-124.29167</v>
      </c>
      <c r="E266" s="438">
        <v>37293</v>
      </c>
      <c r="F266" s="399">
        <v>19.5</v>
      </c>
      <c r="G266" s="400">
        <v>16</v>
      </c>
      <c r="H266" s="399">
        <f t="shared" si="11"/>
        <v>0.82051282051282048</v>
      </c>
      <c r="I266" s="473">
        <f t="shared" si="10"/>
        <v>0.82051282051282048</v>
      </c>
      <c r="J266" s="440"/>
      <c r="K266" s="440"/>
      <c r="L266" s="440"/>
      <c r="M266" s="440">
        <f t="shared" si="12"/>
        <v>0.82051282051282048</v>
      </c>
      <c r="N266" s="441"/>
      <c r="O266" s="469"/>
    </row>
    <row r="267" spans="1:15" ht="20.65" x14ac:dyDescent="0.35">
      <c r="A267" s="455" t="s">
        <v>269</v>
      </c>
      <c r="B267" s="455">
        <v>262</v>
      </c>
      <c r="C267" s="480" t="s">
        <v>282</v>
      </c>
      <c r="D267" s="480">
        <v>-124.29167</v>
      </c>
      <c r="E267" s="454">
        <v>37323</v>
      </c>
      <c r="F267" s="399">
        <v>19.5</v>
      </c>
      <c r="G267" s="400">
        <v>46</v>
      </c>
      <c r="H267" s="399">
        <f t="shared" si="11"/>
        <v>2.358974358974359</v>
      </c>
      <c r="I267" s="473">
        <f t="shared" si="10"/>
        <v>2.358974358974359</v>
      </c>
      <c r="J267" s="440"/>
      <c r="K267" s="440"/>
      <c r="L267" s="440"/>
      <c r="M267" s="440">
        <f t="shared" si="12"/>
        <v>2.358974358974359</v>
      </c>
      <c r="N267" s="440"/>
      <c r="O267" s="469" t="s">
        <v>224</v>
      </c>
    </row>
    <row r="268" spans="1:15" x14ac:dyDescent="0.35">
      <c r="A268" s="455" t="s">
        <v>269</v>
      </c>
      <c r="B268" s="455">
        <v>263</v>
      </c>
      <c r="C268" s="480" t="s">
        <v>282</v>
      </c>
      <c r="D268" s="480">
        <v>-124.29167</v>
      </c>
      <c r="E268" s="438">
        <v>37336</v>
      </c>
      <c r="F268" s="399">
        <v>19.5</v>
      </c>
      <c r="G268" s="400">
        <v>50</v>
      </c>
      <c r="H268" s="399">
        <f t="shared" si="11"/>
        <v>2.5641025641025643</v>
      </c>
      <c r="I268" s="473">
        <f t="shared" si="10"/>
        <v>2.5641025641025643</v>
      </c>
      <c r="J268" s="440"/>
      <c r="K268" s="440"/>
      <c r="L268" s="440"/>
      <c r="M268" s="440">
        <f t="shared" si="12"/>
        <v>2.5641025641025643</v>
      </c>
      <c r="N268" s="440"/>
      <c r="O268" s="469"/>
    </row>
    <row r="269" spans="1:15" x14ac:dyDescent="0.35">
      <c r="A269" s="455" t="s">
        <v>269</v>
      </c>
      <c r="B269" s="455">
        <v>264</v>
      </c>
      <c r="C269" s="480" t="s">
        <v>282</v>
      </c>
      <c r="D269" s="480">
        <v>-124.29167</v>
      </c>
      <c r="E269" s="438">
        <v>37357</v>
      </c>
      <c r="F269" s="399">
        <v>19.5</v>
      </c>
      <c r="G269" s="400">
        <v>26</v>
      </c>
      <c r="H269" s="399">
        <f t="shared" si="11"/>
        <v>1.3333333333333333</v>
      </c>
      <c r="I269" s="473">
        <f t="shared" si="10"/>
        <v>1.3333333333333333</v>
      </c>
      <c r="J269" s="440"/>
      <c r="K269" s="440"/>
      <c r="L269" s="440"/>
      <c r="M269" s="440">
        <f t="shared" si="12"/>
        <v>1.3333333333333333</v>
      </c>
      <c r="N269" s="440"/>
      <c r="O269" s="469" t="s">
        <v>217</v>
      </c>
    </row>
    <row r="270" spans="1:15" x14ac:dyDescent="0.35">
      <c r="A270" s="455" t="s">
        <v>269</v>
      </c>
      <c r="B270" s="455">
        <v>265</v>
      </c>
      <c r="C270" s="480" t="s">
        <v>282</v>
      </c>
      <c r="D270" s="480">
        <v>-124.29167</v>
      </c>
      <c r="E270" s="438">
        <v>37371</v>
      </c>
      <c r="F270" s="399">
        <v>19.5</v>
      </c>
      <c r="G270" s="400">
        <v>73</v>
      </c>
      <c r="H270" s="399">
        <f t="shared" si="11"/>
        <v>3.7435897435897436</v>
      </c>
      <c r="I270" s="473">
        <f t="shared" si="10"/>
        <v>3.7435897435897436</v>
      </c>
      <c r="J270" s="440">
        <f>H270</f>
        <v>3.7435897435897436</v>
      </c>
      <c r="K270" s="440"/>
      <c r="L270" s="440"/>
      <c r="M270" s="440">
        <f t="shared" si="12"/>
        <v>3.7435897435897436</v>
      </c>
      <c r="N270" s="440">
        <f>H270</f>
        <v>3.7435897435897436</v>
      </c>
      <c r="O270" s="469"/>
    </row>
    <row r="271" spans="1:15" ht="14.25" x14ac:dyDescent="0.45">
      <c r="A271" s="55" t="s">
        <v>270</v>
      </c>
      <c r="B271" s="455">
        <v>266</v>
      </c>
      <c r="C271" s="482">
        <v>49.681111110000003</v>
      </c>
      <c r="D271" s="482">
        <v>-126.1125</v>
      </c>
      <c r="E271" s="452">
        <v>37278</v>
      </c>
      <c r="F271" s="451">
        <v>8.1</v>
      </c>
      <c r="G271" s="453">
        <v>269</v>
      </c>
      <c r="H271" s="451">
        <v>33.200000000000003</v>
      </c>
      <c r="I271" s="473"/>
      <c r="J271" s="440"/>
      <c r="K271" s="440">
        <f>H271</f>
        <v>33.200000000000003</v>
      </c>
      <c r="L271" s="440"/>
      <c r="M271" s="440"/>
      <c r="N271" s="441"/>
      <c r="O271" s="469"/>
    </row>
    <row r="272" spans="1:15" ht="14.25" x14ac:dyDescent="0.45">
      <c r="A272" s="55" t="s">
        <v>270</v>
      </c>
      <c r="B272" s="455">
        <v>267</v>
      </c>
      <c r="C272" s="482">
        <v>49.681111110000003</v>
      </c>
      <c r="D272" s="482">
        <v>-126.1125</v>
      </c>
      <c r="E272" s="438">
        <v>37313</v>
      </c>
      <c r="F272" s="399">
        <v>8.1</v>
      </c>
      <c r="G272" s="400">
        <v>304</v>
      </c>
      <c r="H272" s="399">
        <f t="shared" ref="H272:H287" si="13">G272/F272</f>
        <v>37.530864197530867</v>
      </c>
      <c r="I272" s="473"/>
      <c r="J272" s="440"/>
      <c r="K272" s="440">
        <v>37.5</v>
      </c>
      <c r="L272" s="440">
        <f>H272</f>
        <v>37.530864197530867</v>
      </c>
      <c r="M272" s="440"/>
      <c r="N272" s="441"/>
      <c r="O272" s="469"/>
    </row>
    <row r="273" spans="1:15" x14ac:dyDescent="0.35">
      <c r="A273" s="455" t="s">
        <v>49</v>
      </c>
      <c r="B273" s="455">
        <v>268</v>
      </c>
      <c r="C273" s="480">
        <v>48.387500000000003</v>
      </c>
      <c r="D273" s="481">
        <v>-123.656111</v>
      </c>
      <c r="E273" s="438">
        <v>37351</v>
      </c>
      <c r="F273" s="399">
        <v>2</v>
      </c>
      <c r="G273" s="400">
        <v>1</v>
      </c>
      <c r="H273" s="399">
        <f t="shared" si="13"/>
        <v>0.5</v>
      </c>
      <c r="I273" s="473">
        <f>H273</f>
        <v>0.5</v>
      </c>
      <c r="J273" s="440">
        <f>H273</f>
        <v>0.5</v>
      </c>
      <c r="K273" s="440"/>
      <c r="L273" s="440"/>
      <c r="M273" s="440"/>
      <c r="N273" s="441"/>
      <c r="O273" s="469" t="s">
        <v>211</v>
      </c>
    </row>
    <row r="274" spans="1:15" ht="14.25" x14ac:dyDescent="0.45">
      <c r="A274" s="55" t="s">
        <v>271</v>
      </c>
      <c r="B274" s="455">
        <v>269</v>
      </c>
      <c r="C274" s="482">
        <v>48.582222219999998</v>
      </c>
      <c r="D274" s="482">
        <v>-124.2755556</v>
      </c>
      <c r="E274" s="438">
        <v>37271</v>
      </c>
      <c r="F274" s="399">
        <v>2.5</v>
      </c>
      <c r="G274" s="400">
        <v>13</v>
      </c>
      <c r="H274" s="399">
        <f t="shared" si="13"/>
        <v>5.2</v>
      </c>
      <c r="I274" s="473"/>
      <c r="J274" s="440"/>
      <c r="K274" s="440">
        <f>H274</f>
        <v>5.2</v>
      </c>
      <c r="L274" s="440">
        <f>H274:H274</f>
        <v>5.2</v>
      </c>
      <c r="M274" s="440"/>
      <c r="N274" s="441"/>
      <c r="O274" s="469" t="s">
        <v>256</v>
      </c>
    </row>
    <row r="275" spans="1:15" x14ac:dyDescent="0.35">
      <c r="A275" s="457" t="s">
        <v>283</v>
      </c>
      <c r="B275" s="455">
        <v>270</v>
      </c>
      <c r="C275" s="480">
        <v>48.598332999999997</v>
      </c>
      <c r="D275" s="483">
        <v>-123.383889</v>
      </c>
      <c r="E275" s="438">
        <v>37358</v>
      </c>
      <c r="F275" s="399">
        <v>16.2</v>
      </c>
      <c r="G275" s="400">
        <v>18</v>
      </c>
      <c r="H275" s="399">
        <f t="shared" si="13"/>
        <v>1.1111111111111112</v>
      </c>
      <c r="I275" s="473">
        <f>H275</f>
        <v>1.1111111111111112</v>
      </c>
      <c r="J275" s="440">
        <f>H275</f>
        <v>1.1111111111111112</v>
      </c>
      <c r="K275" s="440"/>
      <c r="L275" s="440"/>
      <c r="M275" s="440"/>
      <c r="N275" s="440"/>
      <c r="O275" s="469" t="s">
        <v>213</v>
      </c>
    </row>
    <row r="276" spans="1:15" ht="14.25" x14ac:dyDescent="0.45">
      <c r="A276" s="55" t="s">
        <v>272</v>
      </c>
      <c r="B276" s="455">
        <v>271</v>
      </c>
      <c r="C276" s="482">
        <v>49.365000000000002</v>
      </c>
      <c r="D276" s="482">
        <v>-124.4947222</v>
      </c>
      <c r="E276" s="438">
        <v>37321</v>
      </c>
      <c r="F276" s="399">
        <v>10.1</v>
      </c>
      <c r="G276" s="400">
        <v>20</v>
      </c>
      <c r="H276" s="399">
        <f t="shared" si="13"/>
        <v>1.9801980198019802</v>
      </c>
      <c r="I276" s="473">
        <f>H276</f>
        <v>1.9801980198019802</v>
      </c>
      <c r="J276" s="440"/>
      <c r="K276" s="440"/>
      <c r="L276" s="440"/>
      <c r="M276" s="440">
        <f>I276</f>
        <v>1.9801980198019802</v>
      </c>
      <c r="N276" s="440"/>
      <c r="O276" s="469"/>
    </row>
    <row r="277" spans="1:15" ht="14.25" x14ac:dyDescent="0.45">
      <c r="A277" s="55" t="s">
        <v>272</v>
      </c>
      <c r="B277" s="455">
        <v>272</v>
      </c>
      <c r="C277" s="482">
        <v>49.365000000000002</v>
      </c>
      <c r="D277" s="482">
        <v>-124.4947222</v>
      </c>
      <c r="E277" s="438">
        <v>37355</v>
      </c>
      <c r="F277" s="399">
        <v>10.1</v>
      </c>
      <c r="G277" s="400">
        <v>35</v>
      </c>
      <c r="H277" s="399">
        <f t="shared" si="13"/>
        <v>3.4653465346534653</v>
      </c>
      <c r="I277" s="473">
        <f>H277</f>
        <v>3.4653465346534653</v>
      </c>
      <c r="J277" s="440">
        <f>H277</f>
        <v>3.4653465346534653</v>
      </c>
      <c r="K277" s="440"/>
      <c r="L277" s="440"/>
      <c r="M277" s="440">
        <f>H277</f>
        <v>3.4653465346534653</v>
      </c>
      <c r="N277" s="440">
        <f>H277</f>
        <v>3.4653465346534653</v>
      </c>
      <c r="O277" s="469"/>
    </row>
    <row r="278" spans="1:15" x14ac:dyDescent="0.35">
      <c r="A278" s="455" t="s">
        <v>273</v>
      </c>
      <c r="B278" s="455">
        <v>273</v>
      </c>
      <c r="C278" s="480">
        <v>48.566667000000002</v>
      </c>
      <c r="D278" s="481">
        <v>-124.38333299999999</v>
      </c>
      <c r="E278" s="438">
        <v>37372</v>
      </c>
      <c r="F278" s="399">
        <v>4.5</v>
      </c>
      <c r="G278" s="400">
        <v>3</v>
      </c>
      <c r="H278" s="399">
        <f t="shared" si="13"/>
        <v>0.66666666666666663</v>
      </c>
      <c r="I278" s="473">
        <f>H278</f>
        <v>0.66666666666666663</v>
      </c>
      <c r="J278" s="440">
        <f>H278</f>
        <v>0.66666666666666663</v>
      </c>
      <c r="K278" s="440"/>
      <c r="L278" s="440"/>
      <c r="M278" s="440">
        <f>H278</f>
        <v>0.66666666666666663</v>
      </c>
      <c r="N278" s="440">
        <f>H278</f>
        <v>0.66666666666666663</v>
      </c>
      <c r="O278" s="466" t="s">
        <v>210</v>
      </c>
    </row>
    <row r="279" spans="1:15" ht="14.25" x14ac:dyDescent="0.45">
      <c r="A279" s="55" t="s">
        <v>274</v>
      </c>
      <c r="B279" s="455">
        <v>274</v>
      </c>
      <c r="C279" s="482">
        <v>49.695833329999999</v>
      </c>
      <c r="D279" s="482">
        <v>-124.9947222</v>
      </c>
      <c r="E279" s="438">
        <v>37272</v>
      </c>
      <c r="F279" s="399">
        <v>2.7</v>
      </c>
      <c r="G279" s="400">
        <v>3</v>
      </c>
      <c r="H279" s="399">
        <f t="shared" si="13"/>
        <v>1.1111111111111109</v>
      </c>
      <c r="I279" s="473">
        <f>H279</f>
        <v>1.1111111111111109</v>
      </c>
      <c r="J279" s="440"/>
      <c r="K279" s="440"/>
      <c r="L279" s="440"/>
      <c r="M279" s="440">
        <f>I279</f>
        <v>1.1111111111111109</v>
      </c>
      <c r="N279" s="440"/>
      <c r="O279" s="469" t="s">
        <v>251</v>
      </c>
    </row>
    <row r="280" spans="1:15" ht="14.25" x14ac:dyDescent="0.45">
      <c r="A280" s="55" t="s">
        <v>274</v>
      </c>
      <c r="B280" s="455">
        <v>275</v>
      </c>
      <c r="C280" s="482">
        <v>49.695833329999999</v>
      </c>
      <c r="D280" s="482">
        <v>-124.9947222</v>
      </c>
      <c r="E280" s="438">
        <v>37298</v>
      </c>
      <c r="F280" s="399">
        <v>2.7</v>
      </c>
      <c r="G280" s="400">
        <v>7</v>
      </c>
      <c r="H280" s="399">
        <f t="shared" si="13"/>
        <v>2.5925925925925926</v>
      </c>
      <c r="I280" s="473">
        <v>2.6</v>
      </c>
      <c r="J280" s="440"/>
      <c r="K280" s="440"/>
      <c r="L280" s="440"/>
      <c r="M280" s="440">
        <f>H280</f>
        <v>2.5925925925925926</v>
      </c>
      <c r="N280" s="440"/>
      <c r="O280" s="469" t="s">
        <v>232</v>
      </c>
    </row>
    <row r="281" spans="1:15" ht="14.25" x14ac:dyDescent="0.45">
      <c r="A281" s="55" t="s">
        <v>274</v>
      </c>
      <c r="B281" s="455">
        <v>276</v>
      </c>
      <c r="C281" s="482">
        <v>49.695833329999999</v>
      </c>
      <c r="D281" s="482">
        <v>-124.9947222</v>
      </c>
      <c r="E281" s="438">
        <v>37329</v>
      </c>
      <c r="F281" s="399">
        <v>3</v>
      </c>
      <c r="G281" s="400">
        <v>16</v>
      </c>
      <c r="H281" s="399">
        <f t="shared" si="13"/>
        <v>5.333333333333333</v>
      </c>
      <c r="I281" s="473">
        <f>H281</f>
        <v>5.333333333333333</v>
      </c>
      <c r="J281" s="440">
        <f>I281</f>
        <v>5.333333333333333</v>
      </c>
      <c r="K281" s="440"/>
      <c r="L281" s="440"/>
      <c r="M281" s="440">
        <f>H281</f>
        <v>5.333333333333333</v>
      </c>
      <c r="N281" s="440">
        <f>H281</f>
        <v>5.333333333333333</v>
      </c>
      <c r="O281" s="469" t="s">
        <v>219</v>
      </c>
    </row>
    <row r="282" spans="1:15" ht="14.25" x14ac:dyDescent="0.45">
      <c r="A282" s="55" t="s">
        <v>274</v>
      </c>
      <c r="B282" s="455">
        <v>277</v>
      </c>
      <c r="C282" s="482">
        <v>49.695833329999999</v>
      </c>
      <c r="D282" s="482">
        <v>-124.9947222</v>
      </c>
      <c r="E282" s="438">
        <v>37354</v>
      </c>
      <c r="F282" s="399">
        <v>2.5</v>
      </c>
      <c r="G282" s="400">
        <v>3</v>
      </c>
      <c r="H282" s="399">
        <f t="shared" si="13"/>
        <v>1.2</v>
      </c>
      <c r="I282" s="473">
        <f>H282</f>
        <v>1.2</v>
      </c>
      <c r="J282" s="440"/>
      <c r="K282" s="440"/>
      <c r="L282" s="440"/>
      <c r="M282" s="440">
        <f>H282</f>
        <v>1.2</v>
      </c>
      <c r="N282" s="440"/>
      <c r="O282" s="469"/>
    </row>
    <row r="283" spans="1:15" x14ac:dyDescent="0.35">
      <c r="A283" s="455" t="s">
        <v>275</v>
      </c>
      <c r="B283" s="455">
        <v>278</v>
      </c>
      <c r="C283" s="480">
        <v>50.037500000000001</v>
      </c>
      <c r="D283" s="480">
        <v>-125.29388899999999</v>
      </c>
      <c r="E283" s="438">
        <v>37277</v>
      </c>
      <c r="F283" s="399">
        <v>3</v>
      </c>
      <c r="G283" s="400">
        <v>6</v>
      </c>
      <c r="H283" s="399">
        <f t="shared" si="13"/>
        <v>2</v>
      </c>
      <c r="I283" s="473">
        <f>H283</f>
        <v>2</v>
      </c>
      <c r="J283" s="440"/>
      <c r="K283" s="440"/>
      <c r="L283" s="440"/>
      <c r="M283" s="440">
        <f>H283</f>
        <v>2</v>
      </c>
      <c r="N283" s="440"/>
      <c r="O283" s="469"/>
    </row>
    <row r="284" spans="1:15" x14ac:dyDescent="0.35">
      <c r="A284" s="455" t="s">
        <v>275</v>
      </c>
      <c r="B284" s="455">
        <v>279</v>
      </c>
      <c r="C284" s="480">
        <v>50.037500000000001</v>
      </c>
      <c r="D284" s="480">
        <v>-125.29388899999999</v>
      </c>
      <c r="E284" s="438">
        <v>37302</v>
      </c>
      <c r="F284" s="399">
        <v>3</v>
      </c>
      <c r="G284" s="400">
        <v>10</v>
      </c>
      <c r="H284" s="399">
        <f t="shared" si="13"/>
        <v>3.3333333333333335</v>
      </c>
      <c r="I284" s="473">
        <f>H284</f>
        <v>3.3333333333333335</v>
      </c>
      <c r="J284" s="440"/>
      <c r="K284" s="440"/>
      <c r="L284" s="440"/>
      <c r="M284" s="440">
        <f>H284</f>
        <v>3.3333333333333335</v>
      </c>
      <c r="N284" s="440"/>
      <c r="O284" s="469"/>
    </row>
    <row r="285" spans="1:15" x14ac:dyDescent="0.35">
      <c r="A285" s="455" t="s">
        <v>275</v>
      </c>
      <c r="B285" s="455">
        <v>280</v>
      </c>
      <c r="C285" s="480">
        <v>50.037500000000001</v>
      </c>
      <c r="D285" s="480">
        <v>-125.29388899999999</v>
      </c>
      <c r="E285" s="438">
        <v>37323</v>
      </c>
      <c r="F285" s="399">
        <v>7.3</v>
      </c>
      <c r="G285" s="400">
        <v>24</v>
      </c>
      <c r="H285" s="399">
        <f t="shared" si="13"/>
        <v>3.2876712328767126</v>
      </c>
      <c r="I285" s="473">
        <v>3.3</v>
      </c>
      <c r="J285" s="440"/>
      <c r="K285" s="440"/>
      <c r="L285" s="440"/>
      <c r="M285" s="440">
        <v>3.3</v>
      </c>
      <c r="N285" s="440"/>
      <c r="O285" s="469"/>
    </row>
    <row r="286" spans="1:15" x14ac:dyDescent="0.35">
      <c r="A286" s="455" t="s">
        <v>275</v>
      </c>
      <c r="B286" s="455">
        <v>281</v>
      </c>
      <c r="C286" s="480">
        <v>50.037500000000001</v>
      </c>
      <c r="D286" s="480">
        <v>-125.29388899999999</v>
      </c>
      <c r="E286" s="438">
        <v>37351</v>
      </c>
      <c r="F286" s="399">
        <v>7.3</v>
      </c>
      <c r="G286" s="400">
        <v>27</v>
      </c>
      <c r="H286" s="399">
        <f t="shared" si="13"/>
        <v>3.6986301369863015</v>
      </c>
      <c r="I286" s="473">
        <f>H286</f>
        <v>3.6986301369863015</v>
      </c>
      <c r="J286" s="440">
        <f>H286</f>
        <v>3.6986301369863015</v>
      </c>
      <c r="K286" s="440"/>
      <c r="L286" s="440"/>
      <c r="M286" s="440">
        <f>H286</f>
        <v>3.6986301369863015</v>
      </c>
      <c r="N286" s="440">
        <f>H286</f>
        <v>3.6986301369863015</v>
      </c>
      <c r="O286" s="469"/>
    </row>
    <row r="287" spans="1:15" x14ac:dyDescent="0.35">
      <c r="A287" s="455" t="s">
        <v>285</v>
      </c>
      <c r="B287" s="455">
        <v>282</v>
      </c>
      <c r="C287" s="480">
        <v>50.048333</v>
      </c>
      <c r="D287" s="480">
        <v>-125.655</v>
      </c>
      <c r="E287" s="438">
        <v>37314</v>
      </c>
      <c r="F287" s="399">
        <v>5</v>
      </c>
      <c r="G287" s="400">
        <v>0</v>
      </c>
      <c r="H287" s="399">
        <f t="shared" si="13"/>
        <v>0</v>
      </c>
      <c r="I287" s="473">
        <f>H287</f>
        <v>0</v>
      </c>
      <c r="J287" s="440"/>
      <c r="K287" s="440"/>
      <c r="L287" s="440"/>
      <c r="M287" s="440"/>
      <c r="N287" s="440"/>
      <c r="O287" s="469" t="s">
        <v>208</v>
      </c>
    </row>
    <row r="288" spans="1:15" x14ac:dyDescent="0.35">
      <c r="A288" s="455" t="s">
        <v>285</v>
      </c>
      <c r="B288" s="455">
        <v>283</v>
      </c>
      <c r="C288" s="480">
        <v>50.048333</v>
      </c>
      <c r="D288" s="480">
        <v>-125.655</v>
      </c>
      <c r="E288" s="438">
        <v>37344</v>
      </c>
      <c r="F288" s="399">
        <v>5</v>
      </c>
      <c r="G288" s="400">
        <v>0</v>
      </c>
      <c r="H288" s="399">
        <v>0</v>
      </c>
      <c r="I288" s="473">
        <f>H288</f>
        <v>0</v>
      </c>
      <c r="J288" s="440"/>
      <c r="K288" s="440"/>
      <c r="L288" s="440"/>
      <c r="M288" s="440"/>
      <c r="N288" s="440"/>
      <c r="O288" s="469"/>
    </row>
    <row r="289" spans="1:15" x14ac:dyDescent="0.35">
      <c r="A289" s="455" t="s">
        <v>276</v>
      </c>
      <c r="B289" s="455">
        <v>284</v>
      </c>
      <c r="C289" s="480">
        <v>50.033332999999999</v>
      </c>
      <c r="D289" s="481">
        <v>-125.25</v>
      </c>
      <c r="E289" s="438">
        <v>37334</v>
      </c>
      <c r="F289" s="399">
        <v>11.5</v>
      </c>
      <c r="G289" s="400">
        <v>170</v>
      </c>
      <c r="H289" s="399">
        <f>G289/F289</f>
        <v>14.782608695652174</v>
      </c>
      <c r="I289" s="473">
        <f>H289</f>
        <v>14.782608695652174</v>
      </c>
      <c r="J289" s="440">
        <f>H289</f>
        <v>14.782608695652174</v>
      </c>
      <c r="K289" s="440"/>
      <c r="L289" s="440"/>
      <c r="M289" s="440"/>
      <c r="N289" s="441"/>
      <c r="O289" s="469"/>
    </row>
    <row r="290" spans="1:15" x14ac:dyDescent="0.35">
      <c r="A290" s="455" t="s">
        <v>276</v>
      </c>
      <c r="B290" s="455">
        <v>285</v>
      </c>
      <c r="C290" s="480">
        <v>50.033332999999999</v>
      </c>
      <c r="D290" s="481">
        <v>-125.25</v>
      </c>
      <c r="E290" s="438">
        <v>37349</v>
      </c>
      <c r="F290" s="399">
        <v>5.7</v>
      </c>
      <c r="G290" s="400">
        <v>8</v>
      </c>
      <c r="H290" s="399">
        <f>G290/F290</f>
        <v>1.4035087719298245</v>
      </c>
      <c r="I290" s="473">
        <f>H290</f>
        <v>1.4035087719298245</v>
      </c>
      <c r="J290" s="440"/>
      <c r="K290" s="440"/>
      <c r="L290" s="440"/>
      <c r="M290" s="440"/>
      <c r="N290" s="441"/>
      <c r="O290" s="469"/>
    </row>
    <row r="291" spans="1:15" x14ac:dyDescent="0.35">
      <c r="A291" s="455" t="s">
        <v>277</v>
      </c>
      <c r="B291" s="455">
        <v>286</v>
      </c>
      <c r="C291" s="480">
        <v>48.387500000000003</v>
      </c>
      <c r="D291" s="481">
        <v>-123.656111</v>
      </c>
      <c r="E291" s="438">
        <v>37272</v>
      </c>
      <c r="F291" s="399">
        <v>4</v>
      </c>
      <c r="G291" s="400">
        <v>5</v>
      </c>
      <c r="H291" s="399">
        <f>G291/F291</f>
        <v>1.25</v>
      </c>
      <c r="I291" s="473"/>
      <c r="J291" s="440"/>
      <c r="K291" s="440">
        <f>H291</f>
        <v>1.25</v>
      </c>
      <c r="L291" s="440">
        <f>H291</f>
        <v>1.25</v>
      </c>
      <c r="M291" s="440"/>
      <c r="N291" s="441"/>
      <c r="O291" s="469"/>
    </row>
    <row r="292" spans="1:15" x14ac:dyDescent="0.35">
      <c r="A292" s="455" t="s">
        <v>277</v>
      </c>
      <c r="B292" s="455">
        <v>287</v>
      </c>
      <c r="C292" s="480">
        <v>48.387500000000003</v>
      </c>
      <c r="D292" s="481">
        <v>-123.656111</v>
      </c>
      <c r="E292" s="438">
        <v>37301</v>
      </c>
      <c r="F292" s="399">
        <v>4</v>
      </c>
      <c r="G292" s="400">
        <v>4</v>
      </c>
      <c r="H292" s="399">
        <f>G292/F292</f>
        <v>1</v>
      </c>
      <c r="I292" s="473"/>
      <c r="J292" s="440"/>
      <c r="K292" s="440">
        <f>H292</f>
        <v>1</v>
      </c>
      <c r="L292" s="440"/>
      <c r="M292" s="440"/>
      <c r="N292" s="441"/>
      <c r="O292" s="469"/>
    </row>
    <row r="293" spans="1:15" x14ac:dyDescent="0.35">
      <c r="A293" s="455" t="s">
        <v>55</v>
      </c>
      <c r="B293" s="455">
        <v>288</v>
      </c>
      <c r="C293" s="480">
        <v>49.015000000000001</v>
      </c>
      <c r="D293" s="481">
        <v>-125.05166699999999</v>
      </c>
      <c r="E293" s="438">
        <v>37287</v>
      </c>
      <c r="F293" s="399">
        <v>7.3</v>
      </c>
      <c r="G293" s="400">
        <v>234</v>
      </c>
      <c r="H293" s="399">
        <v>32</v>
      </c>
      <c r="I293" s="473"/>
      <c r="J293" s="440"/>
      <c r="K293" s="440">
        <f>H293</f>
        <v>32</v>
      </c>
      <c r="L293" s="440"/>
      <c r="M293" s="440"/>
      <c r="N293" s="441"/>
      <c r="O293" s="469" t="s">
        <v>248</v>
      </c>
    </row>
    <row r="294" spans="1:15" x14ac:dyDescent="0.35">
      <c r="A294" s="455" t="s">
        <v>55</v>
      </c>
      <c r="B294" s="455">
        <v>289</v>
      </c>
      <c r="C294" s="480">
        <v>49.015000000000001</v>
      </c>
      <c r="D294" s="481">
        <v>-125.05166699999999</v>
      </c>
      <c r="E294" s="438">
        <v>37288</v>
      </c>
      <c r="F294" s="399">
        <v>6</v>
      </c>
      <c r="G294" s="400">
        <v>408</v>
      </c>
      <c r="H294" s="399">
        <v>68</v>
      </c>
      <c r="I294" s="473"/>
      <c r="J294" s="440"/>
      <c r="K294" s="440">
        <f>H294</f>
        <v>68</v>
      </c>
      <c r="L294" s="440">
        <f>H294</f>
        <v>68</v>
      </c>
      <c r="M294" s="440"/>
      <c r="N294" s="441"/>
      <c r="O294" s="469" t="s">
        <v>240</v>
      </c>
    </row>
    <row r="295" spans="1:15" x14ac:dyDescent="0.35">
      <c r="A295" s="455" t="s">
        <v>279</v>
      </c>
      <c r="B295" s="455">
        <v>290</v>
      </c>
      <c r="C295" s="481">
        <v>49.643888888888888</v>
      </c>
      <c r="D295" s="481">
        <v>-124.93</v>
      </c>
      <c r="E295" s="438">
        <v>37330</v>
      </c>
      <c r="F295" s="399">
        <v>4.2</v>
      </c>
      <c r="G295" s="400">
        <v>2</v>
      </c>
      <c r="H295" s="399">
        <f>G295/F295</f>
        <v>0.47619047619047616</v>
      </c>
      <c r="I295" s="473">
        <f>H295</f>
        <v>0.47619047619047616</v>
      </c>
      <c r="J295" s="440">
        <f>H295</f>
        <v>0.47619047619047616</v>
      </c>
      <c r="K295" s="440"/>
      <c r="L295" s="440"/>
      <c r="M295" s="440">
        <f>H295</f>
        <v>0.47619047619047616</v>
      </c>
      <c r="N295" s="440">
        <f>H295</f>
        <v>0.47619047619047616</v>
      </c>
      <c r="O295" s="469"/>
    </row>
    <row r="296" spans="1:15" x14ac:dyDescent="0.35">
      <c r="A296" s="455" t="s">
        <v>286</v>
      </c>
      <c r="B296" s="455">
        <v>291</v>
      </c>
      <c r="C296" s="480">
        <v>49.076388999999999</v>
      </c>
      <c r="D296" s="481">
        <v>-125.061111</v>
      </c>
      <c r="E296" s="438">
        <v>37330</v>
      </c>
      <c r="F296" s="399">
        <v>4.5999999999999996</v>
      </c>
      <c r="G296" s="400">
        <v>5</v>
      </c>
      <c r="H296" s="399">
        <f>G296/F296</f>
        <v>1.0869565217391306</v>
      </c>
      <c r="I296" s="473">
        <f>H296</f>
        <v>1.0869565217391306</v>
      </c>
      <c r="J296" s="440">
        <f>H296</f>
        <v>1.0869565217391306</v>
      </c>
      <c r="K296" s="440"/>
      <c r="L296" s="440"/>
      <c r="M296" s="440">
        <f>H296</f>
        <v>1.0869565217391306</v>
      </c>
      <c r="N296" s="440">
        <f>H296</f>
        <v>1.0869565217391306</v>
      </c>
      <c r="O296" s="470"/>
    </row>
    <row r="297" spans="1:15" x14ac:dyDescent="0.35">
      <c r="A297" s="441"/>
      <c r="B297" s="441"/>
      <c r="C297" s="441"/>
      <c r="E297" s="456"/>
      <c r="G297" s="441"/>
    </row>
    <row r="298" spans="1:15" x14ac:dyDescent="0.35">
      <c r="A298" s="441"/>
      <c r="B298" s="441"/>
      <c r="C298" s="441"/>
      <c r="E298" s="456"/>
      <c r="G298" s="441"/>
    </row>
    <row r="299" spans="1:15" x14ac:dyDescent="0.35">
      <c r="A299" s="441"/>
      <c r="B299" s="441"/>
      <c r="C299" s="441"/>
      <c r="E299" s="456"/>
      <c r="G299" s="441"/>
    </row>
    <row r="300" spans="1:15" x14ac:dyDescent="0.35">
      <c r="A300" s="441"/>
      <c r="B300" s="441"/>
      <c r="C300" s="441"/>
      <c r="E300" s="456"/>
      <c r="G300" s="441"/>
    </row>
    <row r="301" spans="1:15" x14ac:dyDescent="0.35">
      <c r="A301" s="441"/>
      <c r="B301" s="441"/>
      <c r="C301" s="441"/>
      <c r="E301" s="456"/>
      <c r="G301" s="441"/>
    </row>
    <row r="302" spans="1:15" x14ac:dyDescent="0.35">
      <c r="A302" s="441"/>
      <c r="B302" s="441"/>
      <c r="C302" s="441"/>
      <c r="E302" s="456"/>
      <c r="G302" s="441"/>
    </row>
    <row r="303" spans="1:15" x14ac:dyDescent="0.35">
      <c r="A303" s="441"/>
      <c r="B303" s="441"/>
      <c r="C303" s="441"/>
      <c r="D303" s="3"/>
      <c r="E303" s="456"/>
      <c r="G303" s="479"/>
    </row>
    <row r="304" spans="1:15" x14ac:dyDescent="0.35">
      <c r="A304" s="441"/>
      <c r="B304" s="441"/>
      <c r="C304" s="441"/>
      <c r="E304" s="456"/>
      <c r="G304" s="441"/>
    </row>
    <row r="305" spans="1:7" x14ac:dyDescent="0.35">
      <c r="A305" s="441"/>
      <c r="B305" s="441"/>
      <c r="C305" s="441"/>
      <c r="E305" s="456"/>
      <c r="G305" s="441"/>
    </row>
    <row r="306" spans="1:7" x14ac:dyDescent="0.35">
      <c r="A306" s="441"/>
      <c r="B306" s="441"/>
      <c r="C306" s="441"/>
      <c r="E306" s="456"/>
      <c r="G306" s="441"/>
    </row>
    <row r="307" spans="1:7" x14ac:dyDescent="0.35">
      <c r="A307" s="441"/>
      <c r="B307" s="441"/>
      <c r="C307" s="441"/>
      <c r="D307" s="441"/>
      <c r="E307" s="441"/>
      <c r="F307" s="441"/>
      <c r="G307" s="441"/>
    </row>
  </sheetData>
  <sortState ref="A6:P296">
    <sortCondition ref="B6:B296"/>
    <sortCondition ref="A6:A296"/>
  </sortState>
  <mergeCells count="1">
    <mergeCell ref="F3:G3"/>
  </mergeCells>
  <pageMargins left="0.75" right="0.75" top="1" bottom="1" header="0.5" footer="0.5"/>
  <pageSetup orientation="portrait" horizontalDpi="4294967293" verticalDpi="4294967293"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42"/>
  <sheetViews>
    <sheetView showGridLines="0" zoomScale="90" zoomScaleNormal="75" zoomScaleSheetLayoutView="80" workbookViewId="0">
      <pane ySplit="4" topLeftCell="A10" activePane="bottomLeft" state="frozen"/>
      <selection pane="bottomLeft" activeCell="J10" sqref="J10"/>
    </sheetView>
  </sheetViews>
  <sheetFormatPr defaultColWidth="9.1328125" defaultRowHeight="13.15" x14ac:dyDescent="0.4"/>
  <cols>
    <col min="1" max="1" width="14.86328125" style="4" customWidth="1"/>
    <col min="2" max="2" width="4" style="46" customWidth="1"/>
    <col min="3" max="3" width="20.6640625" style="1" customWidth="1"/>
    <col min="4" max="4" width="20.6640625" style="250" customWidth="1"/>
    <col min="5" max="5" width="20.6640625" style="1" customWidth="1"/>
    <col min="6" max="6" width="20.6640625" style="305" customWidth="1"/>
    <col min="7" max="16384" width="9.1328125" style="3"/>
  </cols>
  <sheetData>
    <row r="1" spans="1:7" s="5" customFormat="1" ht="17.649999999999999" x14ac:dyDescent="0.5">
      <c r="A1" s="10" t="s">
        <v>4</v>
      </c>
      <c r="B1" s="46"/>
      <c r="C1" s="6"/>
      <c r="D1" s="249"/>
      <c r="E1" s="8" t="s">
        <v>0</v>
      </c>
      <c r="F1" s="271">
        <v>39192</v>
      </c>
      <c r="G1" s="306"/>
    </row>
    <row r="2" spans="1:7" s="5" customFormat="1" ht="17.649999999999999" x14ac:dyDescent="0.5">
      <c r="A2" s="10" t="s">
        <v>161</v>
      </c>
      <c r="B2" s="46"/>
      <c r="C2" s="6"/>
      <c r="D2" s="249"/>
      <c r="E2" s="487"/>
      <c r="F2" s="488"/>
      <c r="G2" s="306"/>
    </row>
    <row r="3" spans="1:7" ht="18.75" customHeight="1" x14ac:dyDescent="0.4">
      <c r="G3" s="307"/>
    </row>
    <row r="4" spans="1:7" s="11" customFormat="1" ht="34.5" x14ac:dyDescent="0.4">
      <c r="A4" s="312" t="s">
        <v>1</v>
      </c>
      <c r="B4" s="346" t="s">
        <v>19</v>
      </c>
      <c r="C4" s="313" t="s">
        <v>2</v>
      </c>
      <c r="D4" s="344" t="s">
        <v>14</v>
      </c>
      <c r="E4" s="314" t="s">
        <v>168</v>
      </c>
      <c r="F4" s="345" t="s">
        <v>3</v>
      </c>
      <c r="G4" s="308"/>
    </row>
    <row r="5" spans="1:7" s="11" customFormat="1" ht="18" customHeight="1" x14ac:dyDescent="0.4">
      <c r="A5" s="347" t="s">
        <v>11</v>
      </c>
      <c r="B5" s="340">
        <v>1</v>
      </c>
      <c r="C5" s="315">
        <v>39114</v>
      </c>
      <c r="D5" s="122">
        <v>7.4</v>
      </c>
      <c r="E5" s="316">
        <v>54</v>
      </c>
      <c r="F5" s="317">
        <f t="shared" ref="F5:F19" si="0">E5/D5</f>
        <v>7.2972972972972974</v>
      </c>
      <c r="G5" s="308"/>
    </row>
    <row r="6" spans="1:7" s="11" customFormat="1" ht="18" customHeight="1" x14ac:dyDescent="0.4">
      <c r="A6" s="347"/>
      <c r="B6" s="341" t="s">
        <v>162</v>
      </c>
      <c r="C6" s="318">
        <v>39141</v>
      </c>
      <c r="D6" s="319">
        <v>7.4</v>
      </c>
      <c r="E6" s="320">
        <v>36</v>
      </c>
      <c r="F6" s="321">
        <f t="shared" si="0"/>
        <v>4.8648648648648649</v>
      </c>
      <c r="G6" s="308"/>
    </row>
    <row r="7" spans="1:7" s="11" customFormat="1" ht="18" customHeight="1" x14ac:dyDescent="0.4">
      <c r="A7" s="349"/>
      <c r="B7" s="341">
        <v>1</v>
      </c>
      <c r="C7" s="318">
        <v>39169</v>
      </c>
      <c r="D7" s="319">
        <v>7.4</v>
      </c>
      <c r="E7" s="320">
        <v>43</v>
      </c>
      <c r="F7" s="321">
        <f t="shared" si="0"/>
        <v>5.8108108108108105</v>
      </c>
      <c r="G7" s="308"/>
    </row>
    <row r="8" spans="1:7" ht="18" customHeight="1" x14ac:dyDescent="0.4">
      <c r="A8" s="347" t="s">
        <v>6</v>
      </c>
      <c r="B8" s="341"/>
      <c r="C8" s="322">
        <v>39136</v>
      </c>
      <c r="D8" s="319">
        <v>15</v>
      </c>
      <c r="E8" s="44">
        <v>18</v>
      </c>
      <c r="F8" s="321">
        <f t="shared" si="0"/>
        <v>1.2</v>
      </c>
      <c r="G8" s="307"/>
    </row>
    <row r="9" spans="1:7" ht="18" customHeight="1" x14ac:dyDescent="0.4">
      <c r="A9" s="347"/>
      <c r="B9" s="341"/>
      <c r="C9" s="322" t="s">
        <v>164</v>
      </c>
      <c r="D9" s="319">
        <v>15</v>
      </c>
      <c r="E9" s="44">
        <v>50</v>
      </c>
      <c r="F9" s="321">
        <f t="shared" si="0"/>
        <v>3.3333333333333335</v>
      </c>
      <c r="G9" s="307"/>
    </row>
    <row r="10" spans="1:7" ht="18" customHeight="1" x14ac:dyDescent="0.4">
      <c r="A10" s="349"/>
      <c r="B10" s="341"/>
      <c r="C10" s="323" t="s">
        <v>165</v>
      </c>
      <c r="D10" s="324">
        <v>15</v>
      </c>
      <c r="E10" s="325">
        <v>60</v>
      </c>
      <c r="F10" s="326">
        <f t="shared" si="0"/>
        <v>4</v>
      </c>
      <c r="G10" s="307"/>
    </row>
    <row r="11" spans="1:7" ht="18" customHeight="1" x14ac:dyDescent="0.4">
      <c r="A11" s="350" t="s">
        <v>7</v>
      </c>
      <c r="B11" s="342"/>
      <c r="C11" s="327">
        <v>39140</v>
      </c>
      <c r="D11" s="328">
        <v>8.1</v>
      </c>
      <c r="E11" s="329">
        <v>477</v>
      </c>
      <c r="F11" s="330">
        <f t="shared" si="0"/>
        <v>58.888888888888893</v>
      </c>
      <c r="G11" s="307"/>
    </row>
    <row r="12" spans="1:7" ht="18" customHeight="1" x14ac:dyDescent="0.4">
      <c r="A12" s="351"/>
      <c r="B12" s="342"/>
      <c r="C12" s="331">
        <v>39176</v>
      </c>
      <c r="D12" s="332">
        <v>8.1</v>
      </c>
      <c r="E12" s="333">
        <v>731</v>
      </c>
      <c r="F12" s="334">
        <f t="shared" si="0"/>
        <v>90.246913580246911</v>
      </c>
      <c r="G12" s="307"/>
    </row>
    <row r="13" spans="1:7" ht="18" customHeight="1" x14ac:dyDescent="0.4">
      <c r="A13" s="348" t="s">
        <v>17</v>
      </c>
      <c r="B13" s="341"/>
      <c r="C13" s="318">
        <v>39143</v>
      </c>
      <c r="D13" s="319">
        <v>6</v>
      </c>
      <c r="E13" s="44">
        <v>44</v>
      </c>
      <c r="F13" s="321">
        <f t="shared" si="0"/>
        <v>7.333333333333333</v>
      </c>
      <c r="G13" s="307"/>
    </row>
    <row r="14" spans="1:7" ht="18" customHeight="1" x14ac:dyDescent="0.4">
      <c r="A14" s="352" t="s">
        <v>9</v>
      </c>
      <c r="B14" s="341">
        <v>4</v>
      </c>
      <c r="C14" s="318">
        <v>39113</v>
      </c>
      <c r="D14" s="319">
        <v>4</v>
      </c>
      <c r="E14" s="44">
        <v>7</v>
      </c>
      <c r="F14" s="321">
        <f t="shared" si="0"/>
        <v>1.75</v>
      </c>
      <c r="G14" s="307"/>
    </row>
    <row r="15" spans="1:7" ht="18" customHeight="1" x14ac:dyDescent="0.4">
      <c r="A15" s="353"/>
      <c r="B15" s="341">
        <v>4</v>
      </c>
      <c r="C15" s="318">
        <v>39143</v>
      </c>
      <c r="D15" s="319">
        <v>4</v>
      </c>
      <c r="E15" s="44">
        <v>8</v>
      </c>
      <c r="F15" s="321">
        <f t="shared" si="0"/>
        <v>2</v>
      </c>
      <c r="G15" s="309"/>
    </row>
    <row r="16" spans="1:7" ht="18" customHeight="1" x14ac:dyDescent="0.4">
      <c r="A16" s="354"/>
      <c r="B16" s="341">
        <v>4</v>
      </c>
      <c r="C16" s="335">
        <v>39176</v>
      </c>
      <c r="D16" s="324">
        <v>4</v>
      </c>
      <c r="E16" s="325">
        <v>7</v>
      </c>
      <c r="F16" s="326">
        <f t="shared" si="0"/>
        <v>1.75</v>
      </c>
      <c r="G16" s="309"/>
    </row>
    <row r="17" spans="1:7" ht="18" customHeight="1" x14ac:dyDescent="0.4">
      <c r="A17" s="348" t="s">
        <v>10</v>
      </c>
      <c r="B17" s="341"/>
      <c r="C17" s="318">
        <v>39171</v>
      </c>
      <c r="D17" s="319">
        <v>7.3</v>
      </c>
      <c r="E17" s="44">
        <v>18</v>
      </c>
      <c r="F17" s="321">
        <f t="shared" si="0"/>
        <v>2.4657534246575343</v>
      </c>
      <c r="G17" s="307"/>
    </row>
    <row r="18" spans="1:7" ht="18" customHeight="1" x14ac:dyDescent="0.4">
      <c r="A18" s="348" t="s">
        <v>13</v>
      </c>
      <c r="B18" s="341">
        <v>3</v>
      </c>
      <c r="C18" s="336">
        <v>39175</v>
      </c>
      <c r="D18" s="324">
        <v>4.3</v>
      </c>
      <c r="E18" s="325">
        <v>29</v>
      </c>
      <c r="F18" s="326">
        <f t="shared" si="0"/>
        <v>6.7441860465116283</v>
      </c>
      <c r="G18" s="307"/>
    </row>
    <row r="19" spans="1:7" ht="18" customHeight="1" x14ac:dyDescent="0.4">
      <c r="A19" s="355" t="s">
        <v>16</v>
      </c>
      <c r="B19" s="343"/>
      <c r="C19" s="337">
        <v>39115</v>
      </c>
      <c r="D19" s="338">
        <v>6.8</v>
      </c>
      <c r="E19" s="310">
        <v>605</v>
      </c>
      <c r="F19" s="339">
        <f t="shared" si="0"/>
        <v>88.970588235294116</v>
      </c>
      <c r="G19" s="307"/>
    </row>
    <row r="20" spans="1:7" ht="18" customHeight="1" x14ac:dyDescent="0.35">
      <c r="A20" s="16" t="s">
        <v>167</v>
      </c>
      <c r="C20" s="14"/>
      <c r="D20" s="252"/>
      <c r="E20" s="14"/>
      <c r="F20" s="311"/>
      <c r="G20" s="307"/>
    </row>
    <row r="21" spans="1:7" ht="12" customHeight="1" x14ac:dyDescent="0.35">
      <c r="A21" s="16" t="s">
        <v>22</v>
      </c>
      <c r="C21" s="14"/>
      <c r="D21" s="252"/>
      <c r="E21" s="14"/>
      <c r="F21" s="311"/>
      <c r="G21" s="307"/>
    </row>
    <row r="22" spans="1:7" ht="12" customHeight="1" x14ac:dyDescent="0.35">
      <c r="A22" s="16" t="s">
        <v>163</v>
      </c>
      <c r="C22" s="14"/>
      <c r="D22" s="252"/>
      <c r="E22" s="14"/>
      <c r="F22" s="311"/>
      <c r="G22" s="307"/>
    </row>
    <row r="23" spans="1:7" ht="12" customHeight="1" x14ac:dyDescent="0.35">
      <c r="A23" s="16" t="s">
        <v>169</v>
      </c>
      <c r="B23" s="16"/>
      <c r="C23" s="14"/>
      <c r="D23" s="252"/>
      <c r="E23" s="14"/>
      <c r="F23" s="311"/>
      <c r="G23" s="307"/>
    </row>
    <row r="24" spans="1:7" ht="12" customHeight="1" x14ac:dyDescent="0.35">
      <c r="A24" s="16" t="s">
        <v>170</v>
      </c>
      <c r="C24" s="14"/>
      <c r="D24" s="252"/>
      <c r="E24" s="14"/>
      <c r="F24" s="311"/>
      <c r="G24" s="309"/>
    </row>
    <row r="25" spans="1:7" ht="12" customHeight="1" x14ac:dyDescent="0.35">
      <c r="A25" s="16" t="s">
        <v>166</v>
      </c>
      <c r="C25" s="14"/>
      <c r="D25" s="252"/>
      <c r="E25" s="14"/>
      <c r="F25" s="311"/>
      <c r="G25" s="307"/>
    </row>
    <row r="26" spans="1:7" ht="12" customHeight="1" x14ac:dyDescent="0.35">
      <c r="A26" s="16" t="s">
        <v>171</v>
      </c>
      <c r="G26" s="307"/>
    </row>
    <row r="27" spans="1:7" ht="12.75" x14ac:dyDescent="0.35">
      <c r="A27" s="16" t="s">
        <v>172</v>
      </c>
      <c r="G27" s="307"/>
    </row>
    <row r="28" spans="1:7" ht="18" customHeight="1" x14ac:dyDescent="0.35">
      <c r="A28" s="16"/>
      <c r="G28" s="307"/>
    </row>
    <row r="29" spans="1:7" ht="18" customHeight="1" x14ac:dyDescent="0.4">
      <c r="G29" s="307"/>
    </row>
    <row r="30" spans="1:7" ht="18" customHeight="1" x14ac:dyDescent="0.4">
      <c r="G30" s="307"/>
    </row>
    <row r="31" spans="1:7" ht="18" customHeight="1" x14ac:dyDescent="0.4">
      <c r="G31" s="307"/>
    </row>
    <row r="32" spans="1:7" ht="18" customHeight="1" x14ac:dyDescent="0.4">
      <c r="G32" s="307"/>
    </row>
    <row r="33" spans="7:7" ht="18" customHeight="1" x14ac:dyDescent="0.4">
      <c r="G33" s="307"/>
    </row>
    <row r="34" spans="7:7" ht="18" customHeight="1" x14ac:dyDescent="0.4">
      <c r="G34" s="307"/>
    </row>
    <row r="35" spans="7:7" ht="18" customHeight="1" x14ac:dyDescent="0.4">
      <c r="G35" s="307"/>
    </row>
    <row r="36" spans="7:7" ht="18" customHeight="1" x14ac:dyDescent="0.4">
      <c r="G36" s="307"/>
    </row>
    <row r="37" spans="7:7" ht="18" customHeight="1" x14ac:dyDescent="0.4">
      <c r="G37" s="307"/>
    </row>
    <row r="38" spans="7:7" ht="18" customHeight="1" x14ac:dyDescent="0.4">
      <c r="G38" s="307"/>
    </row>
    <row r="39" spans="7:7" x14ac:dyDescent="0.4">
      <c r="G39" s="307"/>
    </row>
    <row r="40" spans="7:7" x14ac:dyDescent="0.4">
      <c r="G40" s="307"/>
    </row>
    <row r="41" spans="7:7" x14ac:dyDescent="0.4">
      <c r="G41" s="307"/>
    </row>
    <row r="42" spans="7:7" x14ac:dyDescent="0.4">
      <c r="G42" s="307"/>
    </row>
  </sheetData>
  <mergeCells count="1">
    <mergeCell ref="E2:F2"/>
  </mergeCells>
  <phoneticPr fontId="12" type="noConversion"/>
  <printOptions horizontalCentered="1" gridLinesSet="0"/>
  <pageMargins left="0.75" right="0.25" top="0.75" bottom="0.75" header="0.5" footer="0.5"/>
  <pageSetup scale="95" fitToHeight="2" orientation="portrait" r:id="rId1"/>
  <headerFooter alignWithMargins="0">
    <oddFooter>&amp;F&amp;RPage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H52"/>
  <sheetViews>
    <sheetView showGridLines="0" zoomScale="90" zoomScaleNormal="75" zoomScaleSheetLayoutView="80" workbookViewId="0">
      <pane ySplit="4" topLeftCell="A14" activePane="bottomLeft" state="frozen"/>
      <selection pane="bottomLeft" activeCell="I18" sqref="I18"/>
    </sheetView>
  </sheetViews>
  <sheetFormatPr defaultColWidth="9.1328125" defaultRowHeight="13.15" x14ac:dyDescent="0.4"/>
  <cols>
    <col min="1" max="1" width="17.1328125" style="4" customWidth="1"/>
    <col min="2" max="2" width="4" style="272" customWidth="1"/>
    <col min="3" max="3" width="12.86328125" style="1" customWidth="1"/>
    <col min="4" max="4" width="19" style="250" bestFit="1" customWidth="1"/>
    <col min="5" max="5" width="22.46484375" style="1" bestFit="1" customWidth="1"/>
    <col min="6" max="6" width="19.1328125" style="256" bestFit="1" customWidth="1"/>
    <col min="7" max="16384" width="9.1328125" style="3"/>
  </cols>
  <sheetData>
    <row r="1" spans="1:8" s="5" customFormat="1" ht="17.649999999999999" x14ac:dyDescent="0.5">
      <c r="A1" s="10" t="s">
        <v>4</v>
      </c>
      <c r="B1" s="272"/>
      <c r="C1" s="6"/>
      <c r="D1" s="249"/>
      <c r="E1" s="8" t="s">
        <v>0</v>
      </c>
      <c r="F1" s="271">
        <f ca="1">TODAY()</f>
        <v>44608</v>
      </c>
    </row>
    <row r="2" spans="1:8" s="5" customFormat="1" ht="17.649999999999999" x14ac:dyDescent="0.5">
      <c r="A2" s="10" t="s">
        <v>140</v>
      </c>
      <c r="B2" s="272"/>
      <c r="C2" s="6"/>
      <c r="D2" s="249"/>
      <c r="E2" s="487" t="s">
        <v>18</v>
      </c>
      <c r="F2" s="488"/>
    </row>
    <row r="3" spans="1:8" ht="18.75" customHeight="1" thickBot="1" x14ac:dyDescent="0.45"/>
    <row r="4" spans="1:8" s="11" customFormat="1" ht="35.25" customHeight="1" thickBot="1" x14ac:dyDescent="0.45">
      <c r="A4" s="17" t="s">
        <v>1</v>
      </c>
      <c r="B4" s="273" t="s">
        <v>19</v>
      </c>
      <c r="C4" s="18" t="s">
        <v>2</v>
      </c>
      <c r="D4" s="251" t="s">
        <v>14</v>
      </c>
      <c r="E4" s="21" t="s">
        <v>15</v>
      </c>
      <c r="F4" s="257" t="s">
        <v>3</v>
      </c>
    </row>
    <row r="5" spans="1:8" s="11" customFormat="1" ht="18" customHeight="1" x14ac:dyDescent="0.4">
      <c r="A5" s="190" t="s">
        <v>11</v>
      </c>
      <c r="B5" s="284">
        <v>1</v>
      </c>
      <c r="C5" s="192">
        <v>38743</v>
      </c>
      <c r="D5" s="193">
        <v>7.4</v>
      </c>
      <c r="E5" s="285">
        <v>21</v>
      </c>
      <c r="F5" s="286">
        <f t="shared" ref="F5:F12" si="0">E5/D5</f>
        <v>2.8378378378378377</v>
      </c>
    </row>
    <row r="6" spans="1:8" s="11" customFormat="1" ht="18" customHeight="1" x14ac:dyDescent="0.4">
      <c r="A6" s="27"/>
      <c r="B6" s="274">
        <v>1</v>
      </c>
      <c r="C6" s="39">
        <v>38769</v>
      </c>
      <c r="D6" s="40">
        <v>7.4</v>
      </c>
      <c r="E6" s="288">
        <v>72</v>
      </c>
      <c r="F6" s="261">
        <f t="shared" si="0"/>
        <v>9.7297297297297298</v>
      </c>
    </row>
    <row r="7" spans="1:8" s="11" customFormat="1" ht="18" customHeight="1" x14ac:dyDescent="0.4">
      <c r="A7" s="125"/>
      <c r="B7" s="274">
        <v>1</v>
      </c>
      <c r="C7" s="141">
        <v>38813</v>
      </c>
      <c r="D7" s="142">
        <v>7.4</v>
      </c>
      <c r="E7" s="287">
        <v>63</v>
      </c>
      <c r="F7" s="266">
        <f t="shared" si="0"/>
        <v>8.5135135135135123</v>
      </c>
    </row>
    <row r="8" spans="1:8" ht="18" customHeight="1" x14ac:dyDescent="0.4">
      <c r="A8" s="27" t="s">
        <v>23</v>
      </c>
      <c r="B8" s="289"/>
      <c r="C8" s="156">
        <v>38765</v>
      </c>
      <c r="D8" s="157">
        <v>9.6999999999999993</v>
      </c>
      <c r="E8" s="158">
        <v>30</v>
      </c>
      <c r="F8" s="258">
        <f t="shared" si="0"/>
        <v>3.0927835051546393</v>
      </c>
    </row>
    <row r="9" spans="1:8" ht="18" customHeight="1" x14ac:dyDescent="0.4">
      <c r="A9" s="22" t="s">
        <v>6</v>
      </c>
      <c r="B9" s="275"/>
      <c r="C9" s="65" t="s">
        <v>141</v>
      </c>
      <c r="D9" s="24">
        <v>15</v>
      </c>
      <c r="E9" s="25">
        <v>32</v>
      </c>
      <c r="F9" s="259">
        <f t="shared" si="0"/>
        <v>2.1333333333333333</v>
      </c>
    </row>
    <row r="10" spans="1:8" ht="18" customHeight="1" x14ac:dyDescent="0.4">
      <c r="A10" s="27"/>
      <c r="B10" s="274"/>
      <c r="C10" s="45" t="s">
        <v>142</v>
      </c>
      <c r="D10" s="40">
        <v>15</v>
      </c>
      <c r="E10" s="41">
        <v>59</v>
      </c>
      <c r="F10" s="259">
        <f t="shared" si="0"/>
        <v>3.9333333333333331</v>
      </c>
    </row>
    <row r="11" spans="1:8" ht="18" customHeight="1" x14ac:dyDescent="0.4">
      <c r="A11" s="27"/>
      <c r="B11" s="274"/>
      <c r="C11" s="32" t="s">
        <v>146</v>
      </c>
      <c r="D11" s="33">
        <v>19.5</v>
      </c>
      <c r="E11" s="34">
        <v>62</v>
      </c>
      <c r="F11" s="260">
        <f t="shared" si="0"/>
        <v>3.1794871794871793</v>
      </c>
    </row>
    <row r="12" spans="1:8" ht="18" customHeight="1" x14ac:dyDescent="0.4">
      <c r="A12" s="27"/>
      <c r="B12" s="274"/>
      <c r="C12" s="39" t="s">
        <v>160</v>
      </c>
      <c r="D12" s="40">
        <v>15</v>
      </c>
      <c r="E12" s="41">
        <v>62</v>
      </c>
      <c r="F12" s="261">
        <f t="shared" si="0"/>
        <v>4.1333333333333337</v>
      </c>
    </row>
    <row r="13" spans="1:8" ht="18" customHeight="1" x14ac:dyDescent="0.4">
      <c r="A13" s="36" t="s">
        <v>7</v>
      </c>
      <c r="B13" s="276"/>
      <c r="C13" s="37">
        <v>38768</v>
      </c>
      <c r="D13" s="38">
        <v>8.1</v>
      </c>
      <c r="E13" s="57">
        <v>202</v>
      </c>
      <c r="F13" s="262">
        <f>202/8.1</f>
        <v>24.938271604938272</v>
      </c>
    </row>
    <row r="14" spans="1:8" ht="18" customHeight="1" x14ac:dyDescent="0.4">
      <c r="A14" s="59"/>
      <c r="B14" s="277"/>
      <c r="C14" s="61">
        <v>38812</v>
      </c>
      <c r="D14" s="62">
        <v>8.1</v>
      </c>
      <c r="E14" s="63">
        <v>205</v>
      </c>
      <c r="F14" s="263">
        <f>E14/D14</f>
        <v>25.308641975308642</v>
      </c>
    </row>
    <row r="15" spans="1:8" ht="18" customHeight="1" x14ac:dyDescent="0.35">
      <c r="A15" s="283" t="s">
        <v>144</v>
      </c>
      <c r="B15" s="277"/>
      <c r="C15" s="246">
        <v>38812</v>
      </c>
      <c r="D15" s="247">
        <v>7.6</v>
      </c>
      <c r="E15" s="248">
        <v>201</v>
      </c>
      <c r="F15" s="264">
        <f>E15/D15</f>
        <v>26.447368421052634</v>
      </c>
      <c r="H15" s="305"/>
    </row>
    <row r="16" spans="1:8" ht="18" customHeight="1" thickBot="1" x14ac:dyDescent="0.45">
      <c r="A16" s="301" t="s">
        <v>20</v>
      </c>
      <c r="B16" s="302"/>
      <c r="C16" s="28">
        <v>38833</v>
      </c>
      <c r="D16" s="29">
        <v>12.8</v>
      </c>
      <c r="E16" s="30">
        <v>106</v>
      </c>
      <c r="F16" s="259">
        <f>E16/D16</f>
        <v>8.28125</v>
      </c>
    </row>
    <row r="17" spans="1:6" ht="18" customHeight="1" x14ac:dyDescent="0.4">
      <c r="A17" s="22" t="s">
        <v>8</v>
      </c>
      <c r="B17" s="275"/>
      <c r="C17" s="28" t="s">
        <v>145</v>
      </c>
      <c r="D17" s="29">
        <v>12.5</v>
      </c>
      <c r="E17" s="30">
        <v>44</v>
      </c>
      <c r="F17" s="259">
        <f>E17/D17</f>
        <v>3.52</v>
      </c>
    </row>
    <row r="18" spans="1:6" ht="18" customHeight="1" x14ac:dyDescent="0.4">
      <c r="A18" s="22" t="s">
        <v>52</v>
      </c>
      <c r="B18" s="275"/>
      <c r="C18" s="28">
        <v>38831</v>
      </c>
      <c r="D18" s="29">
        <v>4.5</v>
      </c>
      <c r="E18" s="30">
        <v>12</v>
      </c>
      <c r="F18" s="259">
        <f>E18/D18</f>
        <v>2.6666666666666665</v>
      </c>
    </row>
    <row r="19" spans="1:6" ht="18" customHeight="1" x14ac:dyDescent="0.4">
      <c r="A19" s="22" t="s">
        <v>17</v>
      </c>
      <c r="B19" s="275"/>
      <c r="C19" s="28">
        <v>38764</v>
      </c>
      <c r="D19" s="29">
        <v>6</v>
      </c>
      <c r="E19" s="30">
        <v>47</v>
      </c>
      <c r="F19" s="259">
        <v>7.8</v>
      </c>
    </row>
    <row r="20" spans="1:6" ht="18" customHeight="1" x14ac:dyDescent="0.4">
      <c r="A20" s="22" t="s">
        <v>9</v>
      </c>
      <c r="B20" s="275"/>
      <c r="C20" s="23" t="s">
        <v>143</v>
      </c>
      <c r="D20" s="24">
        <v>4</v>
      </c>
      <c r="E20" s="25">
        <v>4</v>
      </c>
      <c r="F20" s="265">
        <f>14/7.5</f>
        <v>1.8666666666666667</v>
      </c>
    </row>
    <row r="21" spans="1:6" ht="18" customHeight="1" x14ac:dyDescent="0.4">
      <c r="A21" s="27"/>
      <c r="B21" s="274"/>
      <c r="C21" s="39">
        <v>38778</v>
      </c>
      <c r="D21" s="40">
        <v>4</v>
      </c>
      <c r="E21" s="41">
        <v>11</v>
      </c>
      <c r="F21" s="261">
        <v>2.8</v>
      </c>
    </row>
    <row r="22" spans="1:6" ht="18" customHeight="1" x14ac:dyDescent="0.4">
      <c r="A22" s="27"/>
      <c r="B22" s="274"/>
      <c r="C22" s="39">
        <v>38814</v>
      </c>
      <c r="D22" s="40">
        <v>4</v>
      </c>
      <c r="E22" s="41">
        <v>6</v>
      </c>
      <c r="F22" s="261">
        <f>E22/D22</f>
        <v>1.5</v>
      </c>
    </row>
    <row r="23" spans="1:6" ht="18" customHeight="1" x14ac:dyDescent="0.4">
      <c r="A23" s="22" t="s">
        <v>10</v>
      </c>
      <c r="B23" s="275"/>
      <c r="C23" s="23">
        <v>38769</v>
      </c>
      <c r="D23" s="24">
        <v>9.5</v>
      </c>
      <c r="E23" s="25">
        <v>37</v>
      </c>
      <c r="F23" s="265">
        <v>3.9</v>
      </c>
    </row>
    <row r="24" spans="1:6" ht="18" customHeight="1" x14ac:dyDescent="0.4">
      <c r="A24" s="22" t="s">
        <v>13</v>
      </c>
      <c r="B24" s="275"/>
      <c r="C24" s="237">
        <v>38791</v>
      </c>
      <c r="D24" s="24">
        <v>11.5</v>
      </c>
      <c r="E24" s="238">
        <v>249</v>
      </c>
      <c r="F24" s="265">
        <v>21.7</v>
      </c>
    </row>
    <row r="25" spans="1:6" ht="18" customHeight="1" thickBot="1" x14ac:dyDescent="0.45">
      <c r="A25" s="22" t="s">
        <v>16</v>
      </c>
      <c r="B25" s="275"/>
      <c r="C25" s="28">
        <v>38761</v>
      </c>
      <c r="D25" s="29">
        <v>6.8</v>
      </c>
      <c r="E25" s="30">
        <v>476</v>
      </c>
      <c r="F25" s="259">
        <v>70</v>
      </c>
    </row>
    <row r="26" spans="1:6" s="11" customFormat="1" ht="18" customHeight="1" thickBot="1" x14ac:dyDescent="0.45">
      <c r="A26" s="489" t="s">
        <v>21</v>
      </c>
      <c r="B26" s="490"/>
      <c r="C26" s="51"/>
      <c r="D26" s="52"/>
      <c r="E26" s="53">
        <f>SUM(E8:E25)</f>
        <v>1845</v>
      </c>
      <c r="F26" s="267">
        <f>AVERAGE(F8:F25)</f>
        <v>12.066729778848593</v>
      </c>
    </row>
    <row r="27" spans="1:6" ht="18" customHeight="1" x14ac:dyDescent="0.35">
      <c r="A27" s="16"/>
      <c r="C27" s="14"/>
      <c r="D27" s="252"/>
      <c r="E27" s="14"/>
      <c r="F27" s="268"/>
    </row>
    <row r="28" spans="1:6" ht="18" customHeight="1" x14ac:dyDescent="0.35">
      <c r="A28" s="16" t="s">
        <v>22</v>
      </c>
      <c r="C28" s="14"/>
      <c r="D28" s="252"/>
      <c r="E28" s="14"/>
      <c r="F28" s="268"/>
    </row>
    <row r="29" spans="1:6" ht="18" customHeight="1" x14ac:dyDescent="0.35">
      <c r="A29" s="3"/>
      <c r="B29" s="278"/>
      <c r="C29" s="14"/>
      <c r="D29" s="252"/>
      <c r="E29" s="14"/>
      <c r="F29" s="268"/>
    </row>
    <row r="30" spans="1:6" ht="18" customHeight="1" x14ac:dyDescent="0.5">
      <c r="A30" s="66" t="s">
        <v>24</v>
      </c>
      <c r="B30" s="279"/>
      <c r="C30" s="68"/>
      <c r="D30" s="253"/>
      <c r="E30" s="69"/>
      <c r="F30" s="269"/>
    </row>
    <row r="31" spans="1:6" ht="18" customHeight="1" thickBot="1" x14ac:dyDescent="0.4">
      <c r="A31" s="71"/>
      <c r="B31" s="279"/>
      <c r="C31" s="73"/>
      <c r="D31" s="254"/>
      <c r="E31" s="74"/>
    </row>
    <row r="32" spans="1:6" ht="18" customHeight="1" thickTop="1" thickBot="1" x14ac:dyDescent="0.45">
      <c r="A32" s="75" t="s">
        <v>1</v>
      </c>
      <c r="B32" s="280"/>
      <c r="C32" s="77" t="s">
        <v>2</v>
      </c>
      <c r="D32" s="255" t="s">
        <v>25</v>
      </c>
      <c r="E32" s="77" t="s">
        <v>26</v>
      </c>
      <c r="F32" s="78" t="s">
        <v>3</v>
      </c>
    </row>
    <row r="33" spans="1:6" ht="18" customHeight="1" thickTop="1" x14ac:dyDescent="0.4">
      <c r="A33" s="79" t="s">
        <v>27</v>
      </c>
      <c r="B33" s="281"/>
      <c r="C33" s="84">
        <v>38847</v>
      </c>
      <c r="D33" s="81">
        <v>3</v>
      </c>
      <c r="E33" s="82">
        <v>26</v>
      </c>
      <c r="F33" s="270">
        <f>E33/D33</f>
        <v>8.6666666666666661</v>
      </c>
    </row>
    <row r="34" spans="1:6" ht="18" customHeight="1" x14ac:dyDescent="0.4">
      <c r="A34" s="83" t="s">
        <v>28</v>
      </c>
      <c r="B34" s="282"/>
      <c r="C34" s="84">
        <v>38847</v>
      </c>
      <c r="D34" s="85">
        <v>1</v>
      </c>
      <c r="E34" s="86">
        <v>6</v>
      </c>
      <c r="F34" s="303">
        <f>E34/D34</f>
        <v>6</v>
      </c>
    </row>
    <row r="35" spans="1:6" ht="18" customHeight="1" x14ac:dyDescent="0.4">
      <c r="A35" s="83" t="s">
        <v>29</v>
      </c>
      <c r="B35" s="282"/>
      <c r="C35" s="84">
        <v>38847</v>
      </c>
      <c r="D35" s="87">
        <v>2</v>
      </c>
      <c r="E35" s="86">
        <v>27</v>
      </c>
      <c r="F35" s="303">
        <f>E35/D35</f>
        <v>13.5</v>
      </c>
    </row>
    <row r="36" spans="1:6" ht="18" customHeight="1" x14ac:dyDescent="0.4">
      <c r="A36" s="83" t="s">
        <v>30</v>
      </c>
      <c r="B36" s="282"/>
      <c r="C36" s="84">
        <v>38847</v>
      </c>
      <c r="D36" s="87">
        <v>1</v>
      </c>
      <c r="E36" s="86">
        <v>10</v>
      </c>
      <c r="F36" s="304">
        <f>E36/D36</f>
        <v>10</v>
      </c>
    </row>
    <row r="37" spans="1:6" ht="18" customHeight="1" x14ac:dyDescent="0.4">
      <c r="A37" s="83" t="s">
        <v>31</v>
      </c>
      <c r="B37" s="282"/>
      <c r="C37" s="84">
        <v>38847</v>
      </c>
      <c r="D37" s="87">
        <v>1.3</v>
      </c>
      <c r="E37" s="86">
        <v>6</v>
      </c>
      <c r="F37" s="304">
        <f>E37/D37</f>
        <v>4.615384615384615</v>
      </c>
    </row>
    <row r="38" spans="1:6" ht="18" customHeight="1" x14ac:dyDescent="0.35">
      <c r="A38" s="16"/>
      <c r="C38" s="14"/>
      <c r="D38" s="252"/>
      <c r="E38" s="14"/>
      <c r="F38" s="268"/>
    </row>
    <row r="39" spans="1:6" ht="18" customHeight="1" x14ac:dyDescent="0.35">
      <c r="A39" s="16"/>
      <c r="C39" s="14"/>
      <c r="D39" s="252"/>
      <c r="E39" s="14"/>
      <c r="F39" s="268"/>
    </row>
    <row r="40" spans="1:6" ht="18" customHeight="1" x14ac:dyDescent="0.35">
      <c r="A40" s="16"/>
    </row>
    <row r="41" spans="1:6" ht="18" customHeight="1" x14ac:dyDescent="0.35">
      <c r="A41" s="16"/>
    </row>
    <row r="42" spans="1:6" ht="18" customHeight="1" x14ac:dyDescent="0.35">
      <c r="A42" s="16"/>
    </row>
    <row r="43" spans="1:6" ht="18" customHeight="1" x14ac:dyDescent="0.4"/>
    <row r="44" spans="1:6" ht="18" customHeight="1" x14ac:dyDescent="0.4"/>
    <row r="45" spans="1:6" ht="18" customHeight="1" x14ac:dyDescent="0.4"/>
    <row r="46" spans="1:6" ht="18" customHeight="1" x14ac:dyDescent="0.4"/>
    <row r="47" spans="1:6" ht="18" customHeight="1" x14ac:dyDescent="0.4"/>
    <row r="48" spans="1:6" ht="18" customHeight="1" x14ac:dyDescent="0.4"/>
    <row r="49" ht="18" customHeight="1" x14ac:dyDescent="0.4"/>
    <row r="50" ht="18" customHeight="1" x14ac:dyDescent="0.4"/>
    <row r="51" ht="18" customHeight="1" x14ac:dyDescent="0.4"/>
    <row r="52" ht="18" customHeight="1" x14ac:dyDescent="0.4"/>
  </sheetData>
  <mergeCells count="2">
    <mergeCell ref="A26:B26"/>
    <mergeCell ref="E2:F2"/>
  </mergeCells>
  <phoneticPr fontId="12" type="noConversion"/>
  <hyperlinks>
    <hyperlink ref="E2" r:id="rId1" xr:uid="{00000000-0004-0000-0A00-000000000000}"/>
  </hyperlinks>
  <printOptions horizontalCentered="1" gridLinesSet="0"/>
  <pageMargins left="0.75" right="0.25" top="0.75" bottom="0.75" header="0.5" footer="0.5"/>
  <pageSetup fitToHeight="2" orientation="portrait" r:id="rId2"/>
  <headerFooter alignWithMargins="0">
    <oddFooter>&amp;F&amp;RPage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F50"/>
  <sheetViews>
    <sheetView showGridLines="0" zoomScale="90" zoomScaleNormal="75" zoomScaleSheetLayoutView="80" workbookViewId="0">
      <pane ySplit="4" topLeftCell="A34" activePane="bottomLeft" state="frozen"/>
      <selection pane="bottomLeft" activeCell="A5" sqref="A5:F48"/>
    </sheetView>
  </sheetViews>
  <sheetFormatPr defaultColWidth="9.1328125" defaultRowHeight="13.15" x14ac:dyDescent="0.4"/>
  <cols>
    <col min="1" max="1" width="17.1328125" style="4" customWidth="1"/>
    <col min="2" max="2" width="4" style="46" customWidth="1"/>
    <col min="3" max="3" width="12" style="1" bestFit="1" customWidth="1"/>
    <col min="4" max="4" width="19" style="2" bestFit="1" customWidth="1"/>
    <col min="5" max="5" width="22.46484375" style="1" bestFit="1" customWidth="1"/>
    <col min="6" max="6" width="19.1328125" style="3" bestFit="1" customWidth="1"/>
    <col min="7" max="16384" width="9.1328125" style="3"/>
  </cols>
  <sheetData>
    <row r="1" spans="1:6" s="5" customFormat="1" ht="17.649999999999999" x14ac:dyDescent="0.5">
      <c r="A1" s="10" t="s">
        <v>4</v>
      </c>
      <c r="B1" s="46"/>
      <c r="C1" s="6"/>
      <c r="D1" s="7"/>
      <c r="E1" s="8" t="s">
        <v>0</v>
      </c>
      <c r="F1" s="9">
        <f ca="1">TODAY()</f>
        <v>44608</v>
      </c>
    </row>
    <row r="2" spans="1:6" s="5" customFormat="1" ht="17.649999999999999" x14ac:dyDescent="0.5">
      <c r="A2" s="10" t="s">
        <v>147</v>
      </c>
      <c r="B2" s="46"/>
      <c r="C2" s="6"/>
      <c r="D2" s="7"/>
      <c r="E2" s="487" t="s">
        <v>18</v>
      </c>
      <c r="F2" s="488"/>
    </row>
    <row r="3" spans="1:6" ht="18.75" customHeight="1" thickBot="1" x14ac:dyDescent="0.45"/>
    <row r="4" spans="1:6" s="11" customFormat="1" ht="35.25" customHeight="1" thickBot="1" x14ac:dyDescent="0.45">
      <c r="A4" s="17" t="s">
        <v>1</v>
      </c>
      <c r="B4" s="50" t="s">
        <v>19</v>
      </c>
      <c r="C4" s="18" t="s">
        <v>2</v>
      </c>
      <c r="D4" s="19" t="s">
        <v>14</v>
      </c>
      <c r="E4" s="21" t="s">
        <v>15</v>
      </c>
      <c r="F4" s="20" t="s">
        <v>3</v>
      </c>
    </row>
    <row r="5" spans="1:6" ht="15" customHeight="1" x14ac:dyDescent="0.4">
      <c r="A5" s="27" t="s">
        <v>148</v>
      </c>
      <c r="B5" s="290"/>
      <c r="C5" s="32">
        <v>38434</v>
      </c>
      <c r="D5" s="33">
        <v>2</v>
      </c>
      <c r="E5" s="291">
        <v>3</v>
      </c>
      <c r="F5" s="292">
        <f t="shared" ref="F5:F17" si="0">E5/D5</f>
        <v>1.5</v>
      </c>
    </row>
    <row r="6" spans="1:6" ht="15" customHeight="1" x14ac:dyDescent="0.4">
      <c r="A6" s="22" t="s">
        <v>32</v>
      </c>
      <c r="B6" s="47"/>
      <c r="C6" s="28">
        <v>38478</v>
      </c>
      <c r="D6" s="29">
        <v>2.5</v>
      </c>
      <c r="E6" s="30">
        <v>5</v>
      </c>
      <c r="F6" s="31">
        <f t="shared" si="0"/>
        <v>2</v>
      </c>
    </row>
    <row r="7" spans="1:6" ht="15" customHeight="1" x14ac:dyDescent="0.4">
      <c r="A7" s="22" t="s">
        <v>11</v>
      </c>
      <c r="B7" s="47">
        <v>1</v>
      </c>
      <c r="C7" s="28">
        <v>38394</v>
      </c>
      <c r="D7" s="29">
        <v>7.4</v>
      </c>
      <c r="E7" s="30">
        <v>22</v>
      </c>
      <c r="F7" s="31">
        <f t="shared" si="0"/>
        <v>2.9729729729729728</v>
      </c>
    </row>
    <row r="8" spans="1:6" ht="15" customHeight="1" x14ac:dyDescent="0.4">
      <c r="A8" s="27"/>
      <c r="B8" s="48">
        <v>1</v>
      </c>
      <c r="C8" s="39">
        <v>38428</v>
      </c>
      <c r="D8" s="40">
        <v>7.4</v>
      </c>
      <c r="E8" s="41">
        <v>27</v>
      </c>
      <c r="F8" s="42">
        <f t="shared" si="0"/>
        <v>3.6486486486486487</v>
      </c>
    </row>
    <row r="9" spans="1:6" ht="15" customHeight="1" x14ac:dyDescent="0.4">
      <c r="A9" s="27" t="s">
        <v>23</v>
      </c>
      <c r="B9" s="48">
        <v>2</v>
      </c>
      <c r="C9" s="28">
        <v>38400</v>
      </c>
      <c r="D9" s="29">
        <v>12</v>
      </c>
      <c r="E9" s="30">
        <v>27</v>
      </c>
      <c r="F9" s="31">
        <f t="shared" si="0"/>
        <v>2.25</v>
      </c>
    </row>
    <row r="10" spans="1:6" ht="15" customHeight="1" x14ac:dyDescent="0.4">
      <c r="A10" s="22" t="s">
        <v>6</v>
      </c>
      <c r="B10" s="47"/>
      <c r="C10" s="23" t="s">
        <v>149</v>
      </c>
      <c r="D10" s="24">
        <v>15</v>
      </c>
      <c r="E10" s="25">
        <v>9</v>
      </c>
      <c r="F10" s="26">
        <f t="shared" si="0"/>
        <v>0.6</v>
      </c>
    </row>
    <row r="11" spans="1:6" ht="15" customHeight="1" x14ac:dyDescent="0.4">
      <c r="A11" s="27"/>
      <c r="B11" s="48"/>
      <c r="C11" s="39" t="s">
        <v>150</v>
      </c>
      <c r="D11" s="40">
        <v>15</v>
      </c>
      <c r="E11" s="41">
        <v>32</v>
      </c>
      <c r="F11" s="42">
        <f t="shared" si="0"/>
        <v>2.1333333333333333</v>
      </c>
    </row>
    <row r="12" spans="1:6" ht="15" customHeight="1" x14ac:dyDescent="0.4">
      <c r="A12" s="27"/>
      <c r="B12" s="48"/>
      <c r="C12" s="293" t="s">
        <v>151</v>
      </c>
      <c r="D12" s="33">
        <v>19.5</v>
      </c>
      <c r="E12" s="34">
        <v>61</v>
      </c>
      <c r="F12" s="35">
        <f t="shared" si="0"/>
        <v>3.1282051282051282</v>
      </c>
    </row>
    <row r="13" spans="1:6" ht="15" customHeight="1" x14ac:dyDescent="0.4">
      <c r="A13" s="27"/>
      <c r="B13" s="48"/>
      <c r="C13" s="45" t="s">
        <v>152</v>
      </c>
      <c r="D13" s="40">
        <v>19.5</v>
      </c>
      <c r="E13" s="41">
        <v>47</v>
      </c>
      <c r="F13" s="42">
        <f t="shared" si="0"/>
        <v>2.4102564102564101</v>
      </c>
    </row>
    <row r="14" spans="1:6" ht="15" customHeight="1" x14ac:dyDescent="0.4">
      <c r="A14" s="27"/>
      <c r="B14" s="48"/>
      <c r="C14" s="45">
        <v>38490</v>
      </c>
      <c r="D14" s="40">
        <v>8.8000000000000007</v>
      </c>
      <c r="E14" s="41">
        <v>12</v>
      </c>
      <c r="F14" s="42">
        <f t="shared" si="0"/>
        <v>1.3636363636363635</v>
      </c>
    </row>
    <row r="15" spans="1:6" ht="15" customHeight="1" x14ac:dyDescent="0.4">
      <c r="A15" s="36" t="s">
        <v>7</v>
      </c>
      <c r="B15" s="49">
        <v>3</v>
      </c>
      <c r="C15" s="37">
        <v>38366</v>
      </c>
      <c r="D15" s="38">
        <v>7.2</v>
      </c>
      <c r="E15" s="57">
        <v>63</v>
      </c>
      <c r="F15" s="58">
        <f t="shared" si="0"/>
        <v>8.75</v>
      </c>
    </row>
    <row r="16" spans="1:6" ht="15" customHeight="1" x14ac:dyDescent="0.4">
      <c r="A16" s="59"/>
      <c r="B16" s="60"/>
      <c r="C16" s="61">
        <v>38441</v>
      </c>
      <c r="D16" s="62">
        <v>8.1</v>
      </c>
      <c r="E16" s="63">
        <v>51</v>
      </c>
      <c r="F16" s="64">
        <f t="shared" si="0"/>
        <v>6.2962962962962967</v>
      </c>
    </row>
    <row r="17" spans="1:6" ht="15" customHeight="1" x14ac:dyDescent="0.4">
      <c r="A17" s="22" t="s">
        <v>20</v>
      </c>
      <c r="B17" s="49"/>
      <c r="C17" s="37">
        <v>38463</v>
      </c>
      <c r="D17" s="38">
        <v>16.2</v>
      </c>
      <c r="E17" s="294">
        <v>55</v>
      </c>
      <c r="F17" s="295">
        <f t="shared" si="0"/>
        <v>3.3950617283950617</v>
      </c>
    </row>
    <row r="18" spans="1:6" ht="15" customHeight="1" x14ac:dyDescent="0.4">
      <c r="A18" s="22" t="s">
        <v>8</v>
      </c>
      <c r="B18" s="47">
        <v>4</v>
      </c>
      <c r="C18" s="28" t="s">
        <v>153</v>
      </c>
      <c r="D18" s="29">
        <v>12.5</v>
      </c>
      <c r="E18" s="30">
        <v>41</v>
      </c>
      <c r="F18" s="31">
        <v>3.28</v>
      </c>
    </row>
    <row r="19" spans="1:6" ht="15" customHeight="1" x14ac:dyDescent="0.4">
      <c r="A19" s="22" t="s">
        <v>17</v>
      </c>
      <c r="B19" s="47">
        <v>2</v>
      </c>
      <c r="C19" s="28">
        <v>38365</v>
      </c>
      <c r="D19" s="29">
        <v>6</v>
      </c>
      <c r="E19" s="30">
        <v>59</v>
      </c>
      <c r="F19" s="31">
        <f t="shared" ref="F19:F28" si="1">E19/D19</f>
        <v>9.8333333333333339</v>
      </c>
    </row>
    <row r="20" spans="1:6" ht="15" customHeight="1" x14ac:dyDescent="0.4">
      <c r="A20" s="27"/>
      <c r="B20" s="48">
        <v>2</v>
      </c>
      <c r="C20" s="39">
        <v>38399</v>
      </c>
      <c r="D20" s="40">
        <v>6</v>
      </c>
      <c r="E20" s="41">
        <v>35</v>
      </c>
      <c r="F20" s="42">
        <f t="shared" si="1"/>
        <v>5.833333333333333</v>
      </c>
    </row>
    <row r="21" spans="1:6" ht="15" customHeight="1" x14ac:dyDescent="0.4">
      <c r="A21" s="22" t="s">
        <v>9</v>
      </c>
      <c r="B21" s="47"/>
      <c r="C21" s="65" t="s">
        <v>154</v>
      </c>
      <c r="D21" s="24">
        <v>4</v>
      </c>
      <c r="E21" s="25">
        <v>2</v>
      </c>
      <c r="F21" s="26">
        <f t="shared" si="1"/>
        <v>0.5</v>
      </c>
    </row>
    <row r="22" spans="1:6" ht="15" customHeight="1" x14ac:dyDescent="0.4">
      <c r="A22" s="27"/>
      <c r="B22" s="48"/>
      <c r="C22" s="39">
        <v>38421</v>
      </c>
      <c r="D22" s="40">
        <v>4</v>
      </c>
      <c r="E22" s="41">
        <v>1</v>
      </c>
      <c r="F22" s="42">
        <f t="shared" si="1"/>
        <v>0.25</v>
      </c>
    </row>
    <row r="23" spans="1:6" ht="15" customHeight="1" x14ac:dyDescent="0.4">
      <c r="A23" s="27"/>
      <c r="B23" s="48"/>
      <c r="C23" s="39">
        <v>38447</v>
      </c>
      <c r="D23" s="40">
        <v>4</v>
      </c>
      <c r="E23" s="41">
        <v>1</v>
      </c>
      <c r="F23" s="42">
        <f t="shared" si="1"/>
        <v>0.25</v>
      </c>
    </row>
    <row r="24" spans="1:6" ht="15" customHeight="1" x14ac:dyDescent="0.4">
      <c r="A24" s="22" t="s">
        <v>10</v>
      </c>
      <c r="B24" s="47">
        <v>5</v>
      </c>
      <c r="C24" s="23">
        <v>38363</v>
      </c>
      <c r="D24" s="24">
        <v>3</v>
      </c>
      <c r="E24" s="25">
        <v>11</v>
      </c>
      <c r="F24" s="26">
        <f t="shared" si="1"/>
        <v>3.6666666666666665</v>
      </c>
    </row>
    <row r="25" spans="1:6" ht="15" customHeight="1" x14ac:dyDescent="0.4">
      <c r="A25" s="27"/>
      <c r="B25" s="48">
        <v>6</v>
      </c>
      <c r="C25" s="43">
        <v>38408</v>
      </c>
      <c r="D25" s="40">
        <v>9.5</v>
      </c>
      <c r="E25" s="44">
        <v>32</v>
      </c>
      <c r="F25" s="42">
        <f t="shared" si="1"/>
        <v>3.3684210526315788</v>
      </c>
    </row>
    <row r="26" spans="1:6" ht="15" customHeight="1" x14ac:dyDescent="0.4">
      <c r="A26" s="22" t="s">
        <v>13</v>
      </c>
      <c r="B26" s="47"/>
      <c r="C26" s="296">
        <v>38428</v>
      </c>
      <c r="D26" s="30">
        <v>11.5</v>
      </c>
      <c r="E26" s="297">
        <v>48</v>
      </c>
      <c r="F26" s="31">
        <f t="shared" si="1"/>
        <v>4.1739130434782608</v>
      </c>
    </row>
    <row r="27" spans="1:6" s="12" customFormat="1" ht="15" customHeight="1" thickBot="1" x14ac:dyDescent="0.45">
      <c r="A27" s="22" t="s">
        <v>16</v>
      </c>
      <c r="B27" s="47"/>
      <c r="C27" s="28">
        <v>38362</v>
      </c>
      <c r="D27" s="29">
        <v>6</v>
      </c>
      <c r="E27" s="30">
        <v>140</v>
      </c>
      <c r="F27" s="31">
        <f t="shared" si="1"/>
        <v>23.333333333333332</v>
      </c>
    </row>
    <row r="28" spans="1:6" ht="13.5" thickBot="1" x14ac:dyDescent="0.45">
      <c r="A28" s="489" t="s">
        <v>21</v>
      </c>
      <c r="B28" s="490"/>
      <c r="C28" s="51"/>
      <c r="D28" s="52">
        <f>SUM(D7:D27)</f>
        <v>202.6</v>
      </c>
      <c r="E28" s="53">
        <f>SUM(E7:E27)</f>
        <v>776</v>
      </c>
      <c r="F28" s="54">
        <f t="shared" si="1"/>
        <v>3.8302073050345511</v>
      </c>
    </row>
    <row r="29" spans="1:6" ht="12.75" x14ac:dyDescent="0.35">
      <c r="A29" s="16"/>
      <c r="C29" s="14"/>
      <c r="D29" s="15"/>
      <c r="E29" s="14"/>
      <c r="F29" s="13"/>
    </row>
    <row r="30" spans="1:6" ht="12.75" x14ac:dyDescent="0.35">
      <c r="A30" s="16" t="s">
        <v>22</v>
      </c>
      <c r="C30" s="14"/>
      <c r="D30" s="15"/>
      <c r="E30" s="14"/>
      <c r="F30" s="13"/>
    </row>
    <row r="31" spans="1:6" ht="12.75" x14ac:dyDescent="0.35">
      <c r="A31" s="16" t="s">
        <v>155</v>
      </c>
      <c r="C31" s="14"/>
      <c r="D31" s="15"/>
      <c r="E31" s="14"/>
      <c r="F31" s="13"/>
    </row>
    <row r="32" spans="1:6" ht="12.75" x14ac:dyDescent="0.35">
      <c r="A32" s="16" t="s">
        <v>156</v>
      </c>
      <c r="C32" s="14"/>
      <c r="D32" s="15"/>
      <c r="E32" s="14"/>
      <c r="F32" s="13"/>
    </row>
    <row r="33" spans="1:6" ht="12.75" x14ac:dyDescent="0.35">
      <c r="A33" s="16" t="s">
        <v>157</v>
      </c>
      <c r="C33" s="14"/>
      <c r="D33" s="15"/>
      <c r="E33" s="14"/>
      <c r="F33" s="13"/>
    </row>
    <row r="34" spans="1:6" ht="12.75" x14ac:dyDescent="0.35">
      <c r="A34" s="16" t="s">
        <v>158</v>
      </c>
      <c r="C34" s="14"/>
      <c r="D34" s="15"/>
      <c r="E34" s="14"/>
      <c r="F34" s="13"/>
    </row>
    <row r="35" spans="1:6" ht="12.75" x14ac:dyDescent="0.35">
      <c r="A35" s="16" t="s">
        <v>159</v>
      </c>
      <c r="C35" s="14"/>
      <c r="D35" s="15"/>
      <c r="E35" s="14"/>
      <c r="F35" s="13"/>
    </row>
    <row r="36" spans="1:6" ht="12.75" x14ac:dyDescent="0.35">
      <c r="A36" s="16"/>
      <c r="C36" s="14"/>
      <c r="D36" s="15"/>
      <c r="E36" s="14"/>
      <c r="F36" s="13"/>
    </row>
    <row r="37" spans="1:6" ht="12.75" x14ac:dyDescent="0.35">
      <c r="A37" s="3"/>
      <c r="B37" s="16"/>
      <c r="C37" s="14"/>
      <c r="D37" s="15"/>
      <c r="E37" s="14"/>
      <c r="F37" s="13"/>
    </row>
    <row r="38" spans="1:6" ht="17.649999999999999" x14ac:dyDescent="0.5">
      <c r="A38" s="66" t="s">
        <v>24</v>
      </c>
      <c r="B38" s="67"/>
      <c r="C38" s="68"/>
      <c r="D38" s="67"/>
      <c r="E38" s="69"/>
      <c r="F38" s="70"/>
    </row>
    <row r="39" spans="1:6" thickBot="1" x14ac:dyDescent="0.4">
      <c r="A39" s="71"/>
      <c r="B39" s="72"/>
      <c r="C39" s="73"/>
      <c r="D39" s="72"/>
      <c r="E39" s="74"/>
    </row>
    <row r="40" spans="1:6" s="11" customFormat="1" ht="14.65" thickTop="1" thickBot="1" x14ac:dyDescent="0.45">
      <c r="A40" s="75" t="s">
        <v>1</v>
      </c>
      <c r="B40" s="76"/>
      <c r="C40" s="77" t="s">
        <v>2</v>
      </c>
      <c r="D40" s="78" t="s">
        <v>25</v>
      </c>
      <c r="E40" s="77" t="s">
        <v>26</v>
      </c>
      <c r="F40" s="77" t="s">
        <v>3</v>
      </c>
    </row>
    <row r="41" spans="1:6" ht="13.5" thickTop="1" x14ac:dyDescent="0.4">
      <c r="A41" s="79" t="s">
        <v>27</v>
      </c>
      <c r="B41" s="298"/>
      <c r="C41" s="80">
        <v>38484</v>
      </c>
      <c r="D41" s="81">
        <v>2</v>
      </c>
      <c r="E41" s="82">
        <v>10</v>
      </c>
      <c r="F41" s="81">
        <f>(E41/D41)</f>
        <v>5</v>
      </c>
    </row>
    <row r="42" spans="1:6" x14ac:dyDescent="0.4">
      <c r="A42" s="83" t="s">
        <v>28</v>
      </c>
      <c r="B42" s="299"/>
      <c r="C42" s="84">
        <v>38484</v>
      </c>
      <c r="D42" s="85">
        <v>1</v>
      </c>
      <c r="E42" s="86">
        <v>3</v>
      </c>
      <c r="F42" s="87">
        <f>(E42/D42)</f>
        <v>3</v>
      </c>
    </row>
    <row r="43" spans="1:6" x14ac:dyDescent="0.4">
      <c r="A43" s="83" t="s">
        <v>29</v>
      </c>
      <c r="B43" s="299"/>
      <c r="C43" s="88">
        <v>38484</v>
      </c>
      <c r="D43" s="87">
        <v>2</v>
      </c>
      <c r="E43" s="86">
        <v>3</v>
      </c>
      <c r="F43" s="87">
        <f>(E43/D43)</f>
        <v>1.5</v>
      </c>
    </row>
    <row r="44" spans="1:6" x14ac:dyDescent="0.4">
      <c r="A44" s="83" t="s">
        <v>30</v>
      </c>
      <c r="B44" s="299"/>
      <c r="C44" s="84">
        <v>38484</v>
      </c>
      <c r="D44" s="87">
        <v>1</v>
      </c>
      <c r="E44" s="86">
        <v>0</v>
      </c>
      <c r="F44" s="87">
        <f>(E44/D44)</f>
        <v>0</v>
      </c>
    </row>
    <row r="45" spans="1:6" ht="13.5" thickBot="1" x14ac:dyDescent="0.45">
      <c r="A45" s="89" t="s">
        <v>31</v>
      </c>
      <c r="B45" s="300"/>
      <c r="C45" s="90">
        <v>38484</v>
      </c>
      <c r="D45" s="91">
        <v>1</v>
      </c>
      <c r="E45" s="92">
        <v>4</v>
      </c>
      <c r="F45" s="91">
        <f>(E45/D45)</f>
        <v>4</v>
      </c>
    </row>
    <row r="46" spans="1:6" thickTop="1" x14ac:dyDescent="0.35">
      <c r="A46" s="16"/>
      <c r="C46" s="14"/>
      <c r="D46" s="15">
        <f>D28+D41+D42+D43+D44+D45</f>
        <v>209.6</v>
      </c>
      <c r="E46" s="14"/>
      <c r="F46" s="13"/>
    </row>
    <row r="47" spans="1:6" ht="12.75" x14ac:dyDescent="0.35">
      <c r="A47" s="16"/>
      <c r="C47" s="14"/>
      <c r="D47" s="15"/>
      <c r="E47" s="14"/>
      <c r="F47" s="13"/>
    </row>
    <row r="48" spans="1:6" ht="12.75" x14ac:dyDescent="0.35">
      <c r="A48" s="16"/>
    </row>
    <row r="49" spans="1:1" ht="12.75" x14ac:dyDescent="0.35">
      <c r="A49" s="16"/>
    </row>
    <row r="50" spans="1:1" ht="12.75" x14ac:dyDescent="0.35">
      <c r="A50" s="16"/>
    </row>
  </sheetData>
  <mergeCells count="2">
    <mergeCell ref="A28:B28"/>
    <mergeCell ref="E2:F2"/>
  </mergeCells>
  <phoneticPr fontId="12" type="noConversion"/>
  <hyperlinks>
    <hyperlink ref="E2" r:id="rId1" xr:uid="{00000000-0004-0000-0B00-000000000000}"/>
  </hyperlinks>
  <printOptions horizontalCentered="1" gridLinesSet="0"/>
  <pageMargins left="0.75" right="0.25" top="0.75" bottom="0.75" header="0.5" footer="0.5"/>
  <pageSetup fitToHeight="2" orientation="portrait" r:id="rId2"/>
  <headerFooter alignWithMargins="0">
    <oddFooter>&amp;F&amp;RPage &amp;P</oddFooter>
  </headerFooter>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87"/>
  <sheetViews>
    <sheetView topLeftCell="A35" workbookViewId="0">
      <selection activeCell="B1" sqref="B1"/>
    </sheetView>
  </sheetViews>
  <sheetFormatPr defaultColWidth="9.1328125" defaultRowHeight="13.15" x14ac:dyDescent="0.4"/>
  <cols>
    <col min="1" max="1" width="17.1328125" style="4" customWidth="1"/>
    <col min="2" max="2" width="4" style="46" customWidth="1"/>
    <col min="3" max="3" width="11.86328125" style="1" bestFit="1" customWidth="1"/>
    <col min="4" max="4" width="19" style="2" bestFit="1" customWidth="1"/>
    <col min="5" max="5" width="22.46484375" style="1" bestFit="1" customWidth="1"/>
    <col min="6" max="6" width="19.1328125" style="3" bestFit="1" customWidth="1"/>
    <col min="7" max="16384" width="9.1328125" style="3"/>
  </cols>
  <sheetData>
    <row r="1" spans="1:6" s="5" customFormat="1" ht="17.649999999999999" x14ac:dyDescent="0.5">
      <c r="A1" s="10" t="s">
        <v>4</v>
      </c>
      <c r="B1" s="46"/>
      <c r="C1" s="6"/>
      <c r="D1" s="7"/>
      <c r="E1" s="8" t="s">
        <v>0</v>
      </c>
      <c r="F1" s="9">
        <f ca="1">TODAY()</f>
        <v>44608</v>
      </c>
    </row>
    <row r="2" spans="1:6" s="5" customFormat="1" ht="17.649999999999999" x14ac:dyDescent="0.5">
      <c r="A2" s="10" t="s">
        <v>94</v>
      </c>
      <c r="B2" s="46"/>
      <c r="C2" s="6"/>
      <c r="D2" s="7"/>
      <c r="E2" s="487" t="s">
        <v>18</v>
      </c>
      <c r="F2" s="488"/>
    </row>
    <row r="3" spans="1:6" ht="18.75" customHeight="1" thickBot="1" x14ac:dyDescent="0.45"/>
    <row r="4" spans="1:6" s="11" customFormat="1" ht="35.25" customHeight="1" thickBot="1" x14ac:dyDescent="0.45">
      <c r="A4" s="17" t="s">
        <v>1</v>
      </c>
      <c r="B4" s="50" t="s">
        <v>19</v>
      </c>
      <c r="C4" s="18" t="s">
        <v>2</v>
      </c>
      <c r="D4" s="19" t="s">
        <v>14</v>
      </c>
      <c r="E4" s="21" t="s">
        <v>15</v>
      </c>
      <c r="F4" s="20" t="s">
        <v>3</v>
      </c>
    </row>
    <row r="5" spans="1:6" ht="15" customHeight="1" x14ac:dyDescent="0.4">
      <c r="A5" s="190" t="s">
        <v>5</v>
      </c>
      <c r="B5" s="225"/>
      <c r="C5" s="192">
        <v>38026</v>
      </c>
      <c r="D5" s="193">
        <v>7.1</v>
      </c>
      <c r="E5" s="194">
        <v>10</v>
      </c>
      <c r="F5" s="195">
        <f t="shared" ref="F5:F17" si="0">E5/D5</f>
        <v>1.4084507042253522</v>
      </c>
    </row>
    <row r="6" spans="1:6" ht="15" customHeight="1" x14ac:dyDescent="0.4">
      <c r="A6" s="27"/>
      <c r="B6" s="226"/>
      <c r="C6" s="45" t="s">
        <v>95</v>
      </c>
      <c r="D6" s="40">
        <v>7.1</v>
      </c>
      <c r="E6" s="41">
        <v>16</v>
      </c>
      <c r="F6" s="42">
        <f t="shared" si="0"/>
        <v>2.2535211267605635</v>
      </c>
    </row>
    <row r="7" spans="1:6" ht="15" customHeight="1" x14ac:dyDescent="0.4">
      <c r="A7" s="22" t="s">
        <v>11</v>
      </c>
      <c r="B7" s="47">
        <v>4</v>
      </c>
      <c r="C7" s="28">
        <v>38013</v>
      </c>
      <c r="D7" s="29">
        <v>7.4</v>
      </c>
      <c r="E7" s="30">
        <v>44</v>
      </c>
      <c r="F7" s="31">
        <f t="shared" si="0"/>
        <v>5.9459459459459456</v>
      </c>
    </row>
    <row r="8" spans="1:6" ht="15" customHeight="1" x14ac:dyDescent="0.4">
      <c r="A8" s="27"/>
      <c r="B8" s="48">
        <v>4</v>
      </c>
      <c r="C8" s="39">
        <v>38041</v>
      </c>
      <c r="D8" s="40">
        <v>7.4</v>
      </c>
      <c r="E8" s="41">
        <v>36</v>
      </c>
      <c r="F8" s="42">
        <f t="shared" si="0"/>
        <v>4.8648648648648649</v>
      </c>
    </row>
    <row r="9" spans="1:6" ht="15" customHeight="1" x14ac:dyDescent="0.4">
      <c r="A9" s="27"/>
      <c r="B9" s="48">
        <v>4</v>
      </c>
      <c r="C9" s="32">
        <v>38079</v>
      </c>
      <c r="D9" s="33">
        <v>7.4</v>
      </c>
      <c r="E9" s="34">
        <v>23</v>
      </c>
      <c r="F9" s="35">
        <f t="shared" si="0"/>
        <v>3.1081081081081079</v>
      </c>
    </row>
    <row r="10" spans="1:6" ht="15" customHeight="1" x14ac:dyDescent="0.4">
      <c r="A10" s="22" t="s">
        <v>96</v>
      </c>
      <c r="B10" s="47">
        <v>9</v>
      </c>
      <c r="C10" s="23">
        <v>38040</v>
      </c>
      <c r="D10" s="24">
        <v>5.2</v>
      </c>
      <c r="E10" s="25">
        <v>3</v>
      </c>
      <c r="F10" s="26">
        <f t="shared" si="0"/>
        <v>0.57692307692307687</v>
      </c>
    </row>
    <row r="11" spans="1:6" ht="15" customHeight="1" x14ac:dyDescent="0.4">
      <c r="A11" s="27"/>
      <c r="B11" s="48">
        <v>9</v>
      </c>
      <c r="C11" s="39">
        <v>38069</v>
      </c>
      <c r="D11" s="40">
        <v>3.9</v>
      </c>
      <c r="E11" s="41">
        <v>4</v>
      </c>
      <c r="F11" s="42">
        <f t="shared" si="0"/>
        <v>1.0256410256410258</v>
      </c>
    </row>
    <row r="12" spans="1:6" ht="15" customHeight="1" x14ac:dyDescent="0.4">
      <c r="A12" s="22" t="s">
        <v>6</v>
      </c>
      <c r="B12" s="47"/>
      <c r="C12" s="23" t="s">
        <v>97</v>
      </c>
      <c r="D12" s="24">
        <v>15</v>
      </c>
      <c r="E12" s="25">
        <v>6</v>
      </c>
      <c r="F12" s="26">
        <f t="shared" si="0"/>
        <v>0.4</v>
      </c>
    </row>
    <row r="13" spans="1:6" ht="15" customHeight="1" x14ac:dyDescent="0.4">
      <c r="A13" s="27"/>
      <c r="B13" s="48"/>
      <c r="C13" s="45" t="s">
        <v>98</v>
      </c>
      <c r="D13" s="40">
        <v>15</v>
      </c>
      <c r="E13" s="41">
        <v>21</v>
      </c>
      <c r="F13" s="42">
        <f t="shared" si="0"/>
        <v>1.4</v>
      </c>
    </row>
    <row r="14" spans="1:6" ht="15" customHeight="1" x14ac:dyDescent="0.4">
      <c r="A14" s="27"/>
      <c r="B14" s="48"/>
      <c r="C14" s="200" t="s">
        <v>99</v>
      </c>
      <c r="D14" s="112">
        <v>15</v>
      </c>
      <c r="E14" s="113">
        <v>24</v>
      </c>
      <c r="F14" s="114">
        <f t="shared" si="0"/>
        <v>1.6</v>
      </c>
    </row>
    <row r="15" spans="1:6" ht="15" customHeight="1" x14ac:dyDescent="0.4">
      <c r="A15" s="27"/>
      <c r="B15" s="48"/>
      <c r="C15" s="200" t="s">
        <v>100</v>
      </c>
      <c r="D15" s="112">
        <v>19.5</v>
      </c>
      <c r="E15" s="113">
        <v>45</v>
      </c>
      <c r="F15" s="114">
        <f t="shared" si="0"/>
        <v>2.3076923076923075</v>
      </c>
    </row>
    <row r="16" spans="1:6" ht="15" customHeight="1" x14ac:dyDescent="0.4">
      <c r="A16" s="27"/>
      <c r="B16" s="48"/>
      <c r="C16" s="200" t="s">
        <v>101</v>
      </c>
      <c r="D16" s="112">
        <v>19.5</v>
      </c>
      <c r="E16" s="113">
        <v>41</v>
      </c>
      <c r="F16" s="114">
        <f t="shared" si="0"/>
        <v>2.1025641025641026</v>
      </c>
    </row>
    <row r="17" spans="1:6" ht="15" customHeight="1" x14ac:dyDescent="0.4">
      <c r="A17" s="27"/>
      <c r="B17" s="48"/>
      <c r="C17" s="200" t="s">
        <v>102</v>
      </c>
      <c r="D17" s="112">
        <v>15</v>
      </c>
      <c r="E17" s="113">
        <v>26</v>
      </c>
      <c r="F17" s="114">
        <f t="shared" si="0"/>
        <v>1.7333333333333334</v>
      </c>
    </row>
    <row r="18" spans="1:6" ht="15" customHeight="1" x14ac:dyDescent="0.4">
      <c r="A18" s="36" t="s">
        <v>7</v>
      </c>
      <c r="B18" s="49"/>
      <c r="C18" s="37">
        <v>38027</v>
      </c>
      <c r="D18" s="38">
        <v>8.1</v>
      </c>
      <c r="E18" s="57">
        <v>32</v>
      </c>
      <c r="F18" s="58">
        <f>E18/D18</f>
        <v>3.9506172839506175</v>
      </c>
    </row>
    <row r="19" spans="1:6" ht="15" customHeight="1" x14ac:dyDescent="0.4">
      <c r="A19" s="59"/>
      <c r="B19" s="60"/>
      <c r="C19" s="227">
        <v>38061</v>
      </c>
      <c r="D19" s="228">
        <v>8.1</v>
      </c>
      <c r="E19" s="229">
        <v>36</v>
      </c>
      <c r="F19" s="230">
        <f>E19/D19</f>
        <v>4.4444444444444446</v>
      </c>
    </row>
    <row r="20" spans="1:6" ht="15" customHeight="1" x14ac:dyDescent="0.4">
      <c r="A20" s="59"/>
      <c r="B20" s="60"/>
      <c r="C20" s="61">
        <v>38085</v>
      </c>
      <c r="D20" s="62">
        <v>8.1</v>
      </c>
      <c r="E20" s="231">
        <v>98</v>
      </c>
      <c r="F20" s="232">
        <f>E20/D20</f>
        <v>12.098765432098766</v>
      </c>
    </row>
    <row r="21" spans="1:6" ht="15" customHeight="1" x14ac:dyDescent="0.4">
      <c r="A21" s="22" t="s">
        <v>49</v>
      </c>
      <c r="B21" s="47"/>
      <c r="C21" s="28">
        <v>38021</v>
      </c>
      <c r="D21" s="29">
        <v>4</v>
      </c>
      <c r="E21" s="30">
        <v>3</v>
      </c>
      <c r="F21" s="31">
        <f>E21/D21</f>
        <v>0.75</v>
      </c>
    </row>
    <row r="22" spans="1:6" ht="15" customHeight="1" x14ac:dyDescent="0.4">
      <c r="A22" s="27"/>
      <c r="B22" s="48">
        <v>5</v>
      </c>
      <c r="C22" s="32">
        <v>38051</v>
      </c>
      <c r="D22" s="33">
        <v>2</v>
      </c>
      <c r="E22" s="34">
        <v>0</v>
      </c>
      <c r="F22" s="35">
        <v>0</v>
      </c>
    </row>
    <row r="23" spans="1:6" ht="15" customHeight="1" x14ac:dyDescent="0.4">
      <c r="A23" s="27"/>
      <c r="B23" s="48"/>
      <c r="C23" s="39">
        <v>38057</v>
      </c>
      <c r="D23" s="40">
        <v>2.8</v>
      </c>
      <c r="E23" s="41">
        <v>0</v>
      </c>
      <c r="F23" s="42">
        <v>0</v>
      </c>
    </row>
    <row r="24" spans="1:6" ht="15" customHeight="1" x14ac:dyDescent="0.4">
      <c r="A24" s="27"/>
      <c r="B24" s="48"/>
      <c r="C24" s="111">
        <v>38093</v>
      </c>
      <c r="D24" s="112">
        <v>4</v>
      </c>
      <c r="E24" s="113">
        <v>1</v>
      </c>
      <c r="F24" s="114">
        <f>E24/D24</f>
        <v>0.25</v>
      </c>
    </row>
    <row r="25" spans="1:6" ht="15" customHeight="1" x14ac:dyDescent="0.4">
      <c r="A25" s="27"/>
      <c r="B25" s="48"/>
      <c r="C25" s="111">
        <v>38127</v>
      </c>
      <c r="D25" s="112">
        <v>4</v>
      </c>
      <c r="E25" s="113">
        <v>0</v>
      </c>
      <c r="F25" s="114">
        <v>0</v>
      </c>
    </row>
    <row r="26" spans="1:6" ht="15" customHeight="1" x14ac:dyDescent="0.4">
      <c r="A26" s="22" t="s">
        <v>20</v>
      </c>
      <c r="B26" s="47"/>
      <c r="C26" s="28">
        <v>38092</v>
      </c>
      <c r="D26" s="29">
        <v>16.2</v>
      </c>
      <c r="E26" s="30">
        <v>131</v>
      </c>
      <c r="F26" s="31">
        <f>E26/D26</f>
        <v>8.0864197530864192</v>
      </c>
    </row>
    <row r="27" spans="1:6" ht="15" customHeight="1" x14ac:dyDescent="0.4">
      <c r="A27" s="22" t="s">
        <v>8</v>
      </c>
      <c r="B27" s="47" t="s">
        <v>103</v>
      </c>
      <c r="C27" s="233" t="s">
        <v>104</v>
      </c>
      <c r="D27" s="29">
        <v>11.6</v>
      </c>
      <c r="E27" s="30">
        <v>1</v>
      </c>
      <c r="F27" s="31">
        <f>E27/D27</f>
        <v>8.6206896551724144E-2</v>
      </c>
    </row>
    <row r="28" spans="1:6" ht="15" customHeight="1" x14ac:dyDescent="0.4">
      <c r="A28" s="27"/>
      <c r="B28" s="48" t="s">
        <v>105</v>
      </c>
      <c r="C28" s="45" t="s">
        <v>106</v>
      </c>
      <c r="D28" s="40">
        <v>12.5</v>
      </c>
      <c r="E28" s="41">
        <v>23</v>
      </c>
      <c r="F28" s="42">
        <f>E28/D28</f>
        <v>1.84</v>
      </c>
    </row>
    <row r="29" spans="1:6" ht="15" customHeight="1" x14ac:dyDescent="0.4">
      <c r="A29" s="27"/>
      <c r="B29" s="48" t="s">
        <v>107</v>
      </c>
      <c r="C29" s="234" t="s">
        <v>108</v>
      </c>
      <c r="D29" s="118">
        <v>12.5</v>
      </c>
      <c r="E29" s="119">
        <v>44</v>
      </c>
      <c r="F29" s="120">
        <f>E29/D29</f>
        <v>3.52</v>
      </c>
    </row>
    <row r="30" spans="1:6" ht="15" customHeight="1" x14ac:dyDescent="0.4">
      <c r="A30" s="22" t="s">
        <v>109</v>
      </c>
      <c r="B30" s="47"/>
      <c r="C30" s="32"/>
      <c r="D30" s="33"/>
      <c r="E30" s="34"/>
      <c r="F30" s="35"/>
    </row>
    <row r="31" spans="1:6" ht="15" customHeight="1" x14ac:dyDescent="0.4">
      <c r="A31" s="491" t="s">
        <v>110</v>
      </c>
      <c r="B31" s="492"/>
      <c r="C31" s="39">
        <v>38119</v>
      </c>
      <c r="D31" s="40">
        <v>1.2</v>
      </c>
      <c r="E31" s="41">
        <v>17</v>
      </c>
      <c r="F31" s="42">
        <f>E31/D31</f>
        <v>14.166666666666668</v>
      </c>
    </row>
    <row r="32" spans="1:6" ht="15" customHeight="1" x14ac:dyDescent="0.4">
      <c r="A32" s="491" t="s">
        <v>111</v>
      </c>
      <c r="B32" s="492"/>
      <c r="C32" s="39">
        <v>38119</v>
      </c>
      <c r="D32" s="40">
        <v>3</v>
      </c>
      <c r="E32" s="41">
        <v>11</v>
      </c>
      <c r="F32" s="42">
        <f>E32/D32</f>
        <v>3.6666666666666665</v>
      </c>
    </row>
    <row r="33" spans="1:6" ht="15" customHeight="1" x14ac:dyDescent="0.4">
      <c r="A33" s="491" t="s">
        <v>112</v>
      </c>
      <c r="B33" s="492"/>
      <c r="C33" s="39">
        <v>38119</v>
      </c>
      <c r="D33" s="40">
        <v>2</v>
      </c>
      <c r="E33" s="41">
        <v>13</v>
      </c>
      <c r="F33" s="42">
        <f>E33/D33</f>
        <v>6.5</v>
      </c>
    </row>
    <row r="34" spans="1:6" ht="15" customHeight="1" x14ac:dyDescent="0.4">
      <c r="A34" s="491" t="s">
        <v>113</v>
      </c>
      <c r="B34" s="492"/>
      <c r="C34" s="39">
        <v>38119</v>
      </c>
      <c r="D34" s="40">
        <v>1.3</v>
      </c>
      <c r="E34" s="41">
        <v>7</v>
      </c>
      <c r="F34" s="42">
        <f>E34/D34</f>
        <v>5.3846153846153841</v>
      </c>
    </row>
    <row r="35" spans="1:6" ht="15" customHeight="1" x14ac:dyDescent="0.4">
      <c r="A35" s="491" t="s">
        <v>114</v>
      </c>
      <c r="B35" s="492"/>
      <c r="C35" s="39">
        <v>38119</v>
      </c>
      <c r="D35" s="40">
        <v>1</v>
      </c>
      <c r="E35" s="41">
        <v>10</v>
      </c>
      <c r="F35" s="42">
        <f>E35/D35</f>
        <v>10</v>
      </c>
    </row>
    <row r="36" spans="1:6" ht="15" customHeight="1" x14ac:dyDescent="0.4">
      <c r="A36" s="22" t="s">
        <v>17</v>
      </c>
      <c r="B36" s="47"/>
      <c r="C36" s="28">
        <v>37993</v>
      </c>
      <c r="D36" s="29">
        <v>6</v>
      </c>
      <c r="E36" s="30">
        <v>4</v>
      </c>
      <c r="F36" s="31">
        <f t="shared" ref="F36:F52" si="1">E36/D36</f>
        <v>0.66666666666666663</v>
      </c>
    </row>
    <row r="37" spans="1:6" ht="15" customHeight="1" x14ac:dyDescent="0.4">
      <c r="A37" s="27"/>
      <c r="B37" s="48"/>
      <c r="C37" s="32">
        <v>38027</v>
      </c>
      <c r="D37" s="33">
        <v>6</v>
      </c>
      <c r="E37" s="34">
        <v>5</v>
      </c>
      <c r="F37" s="35">
        <f t="shared" si="1"/>
        <v>0.83333333333333337</v>
      </c>
    </row>
    <row r="38" spans="1:6" ht="15" customHeight="1" x14ac:dyDescent="0.4">
      <c r="A38" s="27"/>
      <c r="B38" s="48" t="s">
        <v>115</v>
      </c>
      <c r="C38" s="39">
        <v>38035</v>
      </c>
      <c r="D38" s="40">
        <v>5</v>
      </c>
      <c r="E38" s="41">
        <v>0</v>
      </c>
      <c r="F38" s="42">
        <f t="shared" si="1"/>
        <v>0</v>
      </c>
    </row>
    <row r="39" spans="1:6" ht="15" customHeight="1" x14ac:dyDescent="0.4">
      <c r="A39" s="27"/>
      <c r="B39" s="48" t="s">
        <v>116</v>
      </c>
      <c r="C39" s="39">
        <v>38035</v>
      </c>
      <c r="D39" s="40">
        <v>2</v>
      </c>
      <c r="E39" s="41">
        <v>5</v>
      </c>
      <c r="F39" s="42">
        <f t="shared" si="1"/>
        <v>2.5</v>
      </c>
    </row>
    <row r="40" spans="1:6" ht="15" customHeight="1" x14ac:dyDescent="0.4">
      <c r="A40" s="27"/>
      <c r="B40" s="48" t="s">
        <v>117</v>
      </c>
      <c r="C40" s="39">
        <v>38035</v>
      </c>
      <c r="D40" s="40">
        <v>1.5</v>
      </c>
      <c r="E40" s="41">
        <v>3</v>
      </c>
      <c r="F40" s="42">
        <f t="shared" si="1"/>
        <v>2</v>
      </c>
    </row>
    <row r="41" spans="1:6" ht="15" customHeight="1" x14ac:dyDescent="0.4">
      <c r="A41" s="27"/>
      <c r="B41" s="48"/>
      <c r="C41" s="39">
        <v>38048</v>
      </c>
      <c r="D41" s="40">
        <v>6</v>
      </c>
      <c r="E41" s="41">
        <v>2</v>
      </c>
      <c r="F41" s="42">
        <f t="shared" si="1"/>
        <v>0.33333333333333331</v>
      </c>
    </row>
    <row r="42" spans="1:6" ht="15" customHeight="1" x14ac:dyDescent="0.4">
      <c r="A42" s="27"/>
      <c r="B42" s="48"/>
      <c r="C42" s="111">
        <v>38083</v>
      </c>
      <c r="D42" s="112">
        <v>6</v>
      </c>
      <c r="E42" s="113">
        <v>3</v>
      </c>
      <c r="F42" s="114">
        <f t="shared" si="1"/>
        <v>0.5</v>
      </c>
    </row>
    <row r="43" spans="1:6" ht="15" customHeight="1" x14ac:dyDescent="0.4">
      <c r="A43" s="22" t="s">
        <v>9</v>
      </c>
      <c r="B43" s="47"/>
      <c r="C43" s="23">
        <v>38015</v>
      </c>
      <c r="D43" s="24">
        <v>4</v>
      </c>
      <c r="E43" s="25">
        <v>1</v>
      </c>
      <c r="F43" s="26">
        <f t="shared" si="1"/>
        <v>0.25</v>
      </c>
    </row>
    <row r="44" spans="1:6" ht="15" customHeight="1" x14ac:dyDescent="0.4">
      <c r="A44" s="27"/>
      <c r="B44" s="48">
        <v>1</v>
      </c>
      <c r="C44" s="39">
        <v>38030</v>
      </c>
      <c r="D44" s="40">
        <v>6.2</v>
      </c>
      <c r="E44" s="41">
        <v>4</v>
      </c>
      <c r="F44" s="42">
        <f t="shared" si="1"/>
        <v>0.64516129032258063</v>
      </c>
    </row>
    <row r="45" spans="1:6" ht="15" customHeight="1" x14ac:dyDescent="0.4">
      <c r="A45" s="27"/>
      <c r="B45" s="48"/>
      <c r="C45" s="39">
        <v>38056</v>
      </c>
      <c r="D45" s="40">
        <v>6.2</v>
      </c>
      <c r="E45" s="41">
        <v>4</v>
      </c>
      <c r="F45" s="42">
        <f t="shared" si="1"/>
        <v>0.64516129032258063</v>
      </c>
    </row>
    <row r="46" spans="1:6" ht="15" customHeight="1" x14ac:dyDescent="0.4">
      <c r="A46" s="27"/>
      <c r="B46" s="48"/>
      <c r="C46" s="111">
        <v>38076</v>
      </c>
      <c r="D46" s="112">
        <v>6.2</v>
      </c>
      <c r="E46" s="113">
        <v>6</v>
      </c>
      <c r="F46" s="114">
        <f t="shared" si="1"/>
        <v>0.96774193548387089</v>
      </c>
    </row>
    <row r="47" spans="1:6" ht="15" customHeight="1" x14ac:dyDescent="0.4">
      <c r="A47" s="27"/>
      <c r="B47" s="48"/>
      <c r="C47" s="111">
        <v>38114</v>
      </c>
      <c r="D47" s="112">
        <v>6.2</v>
      </c>
      <c r="E47" s="113">
        <v>0</v>
      </c>
      <c r="F47" s="114">
        <f t="shared" si="1"/>
        <v>0</v>
      </c>
    </row>
    <row r="48" spans="1:6" ht="15" customHeight="1" x14ac:dyDescent="0.4">
      <c r="A48" s="22" t="s">
        <v>10</v>
      </c>
      <c r="B48" s="47" t="s">
        <v>118</v>
      </c>
      <c r="C48" s="23">
        <v>37992</v>
      </c>
      <c r="D48" s="24">
        <v>3</v>
      </c>
      <c r="E48" s="25">
        <v>7</v>
      </c>
      <c r="F48" s="26">
        <f t="shared" si="1"/>
        <v>2.3333333333333335</v>
      </c>
    </row>
    <row r="49" spans="1:6" ht="15" customHeight="1" x14ac:dyDescent="0.4">
      <c r="A49" s="27"/>
      <c r="B49" s="48" t="s">
        <v>119</v>
      </c>
      <c r="C49" s="43" t="s">
        <v>120</v>
      </c>
      <c r="D49" s="40">
        <v>9.5</v>
      </c>
      <c r="E49" s="44">
        <v>9</v>
      </c>
      <c r="F49" s="42">
        <f t="shared" si="1"/>
        <v>0.94736842105263153</v>
      </c>
    </row>
    <row r="50" spans="1:6" ht="15" customHeight="1" x14ac:dyDescent="0.4">
      <c r="A50" s="27"/>
      <c r="B50" s="48" t="s">
        <v>121</v>
      </c>
      <c r="C50" s="235">
        <v>38062</v>
      </c>
      <c r="D50" s="128">
        <v>9.5</v>
      </c>
      <c r="E50" s="236">
        <v>14</v>
      </c>
      <c r="F50" s="130">
        <f t="shared" si="1"/>
        <v>1.4736842105263157</v>
      </c>
    </row>
    <row r="51" spans="1:6" ht="15" customHeight="1" x14ac:dyDescent="0.4">
      <c r="A51" s="22" t="s">
        <v>13</v>
      </c>
      <c r="B51" s="47">
        <v>6</v>
      </c>
      <c r="C51" s="237">
        <v>38058</v>
      </c>
      <c r="D51" s="25">
        <v>11.5</v>
      </c>
      <c r="E51" s="238">
        <v>33</v>
      </c>
      <c r="F51" s="26">
        <f t="shared" si="1"/>
        <v>2.8695652173913042</v>
      </c>
    </row>
    <row r="52" spans="1:6" ht="15" customHeight="1" x14ac:dyDescent="0.4">
      <c r="A52" s="27"/>
      <c r="B52" s="48"/>
      <c r="C52" s="239">
        <v>38097</v>
      </c>
      <c r="D52" s="41">
        <v>12.6</v>
      </c>
      <c r="E52" s="240">
        <v>12</v>
      </c>
      <c r="F52" s="42">
        <f t="shared" si="1"/>
        <v>0.95238095238095244</v>
      </c>
    </row>
    <row r="53" spans="1:6" ht="15" customHeight="1" x14ac:dyDescent="0.4">
      <c r="A53" s="22" t="s">
        <v>12</v>
      </c>
      <c r="B53" s="47"/>
      <c r="C53" s="23">
        <v>37992</v>
      </c>
      <c r="D53" s="24">
        <v>2</v>
      </c>
      <c r="E53" s="25">
        <v>0</v>
      </c>
      <c r="F53" s="26" t="s">
        <v>122</v>
      </c>
    </row>
    <row r="54" spans="1:6" ht="15" customHeight="1" x14ac:dyDescent="0.4">
      <c r="A54" s="27"/>
      <c r="B54" s="48"/>
      <c r="C54" s="39">
        <v>38030</v>
      </c>
      <c r="D54" s="40">
        <v>3.5</v>
      </c>
      <c r="E54" s="41">
        <v>6</v>
      </c>
      <c r="F54" s="42">
        <f t="shared" ref="F54:F59" si="2">E54/D54</f>
        <v>1.7142857142857142</v>
      </c>
    </row>
    <row r="55" spans="1:6" ht="15" customHeight="1" x14ac:dyDescent="0.4">
      <c r="A55" s="27"/>
      <c r="B55" s="48"/>
      <c r="C55" s="111">
        <v>38057</v>
      </c>
      <c r="D55" s="112">
        <v>3.5</v>
      </c>
      <c r="E55" s="113">
        <v>4</v>
      </c>
      <c r="F55" s="114">
        <f t="shared" si="2"/>
        <v>1.1428571428571428</v>
      </c>
    </row>
    <row r="56" spans="1:6" ht="15" customHeight="1" x14ac:dyDescent="0.4">
      <c r="A56" s="27"/>
      <c r="B56" s="48"/>
      <c r="C56" s="111">
        <v>38069</v>
      </c>
      <c r="D56" s="112">
        <v>3.5</v>
      </c>
      <c r="E56" s="113">
        <v>10</v>
      </c>
      <c r="F56" s="114">
        <f t="shared" si="2"/>
        <v>2.8571428571428572</v>
      </c>
    </row>
    <row r="57" spans="1:6" ht="15" customHeight="1" x14ac:dyDescent="0.4">
      <c r="A57" s="27"/>
      <c r="B57" s="48"/>
      <c r="C57" s="111">
        <v>38093</v>
      </c>
      <c r="D57" s="112">
        <v>3.5</v>
      </c>
      <c r="E57" s="113">
        <v>5</v>
      </c>
      <c r="F57" s="114">
        <f t="shared" si="2"/>
        <v>1.4285714285714286</v>
      </c>
    </row>
    <row r="58" spans="1:6" ht="15" customHeight="1" x14ac:dyDescent="0.4">
      <c r="A58" s="27"/>
      <c r="B58" s="48"/>
      <c r="C58" s="111">
        <v>38128</v>
      </c>
      <c r="D58" s="112">
        <v>2</v>
      </c>
      <c r="E58" s="113">
        <v>0</v>
      </c>
      <c r="F58" s="114">
        <f t="shared" si="2"/>
        <v>0</v>
      </c>
    </row>
    <row r="59" spans="1:6" ht="15" customHeight="1" x14ac:dyDescent="0.4">
      <c r="A59" s="241" t="s">
        <v>16</v>
      </c>
      <c r="B59" s="242"/>
      <c r="C59" s="84">
        <v>37991</v>
      </c>
      <c r="D59" s="243">
        <v>2.6</v>
      </c>
      <c r="E59" s="244">
        <v>122</v>
      </c>
      <c r="F59" s="245">
        <f t="shared" si="2"/>
        <v>46.92307692307692</v>
      </c>
    </row>
    <row r="60" spans="1:6" ht="15" customHeight="1" x14ac:dyDescent="0.4">
      <c r="A60" s="22" t="s">
        <v>56</v>
      </c>
      <c r="B60" s="47"/>
      <c r="C60" s="23">
        <v>38012</v>
      </c>
      <c r="D60" s="24">
        <v>8.5</v>
      </c>
      <c r="E60" s="25">
        <v>0</v>
      </c>
      <c r="F60" s="26" t="s">
        <v>122</v>
      </c>
    </row>
    <row r="61" spans="1:6" ht="15" customHeight="1" x14ac:dyDescent="0.4">
      <c r="A61" s="27"/>
      <c r="B61" s="48"/>
      <c r="C61" s="39">
        <v>38049</v>
      </c>
      <c r="D61" s="40">
        <v>8.5</v>
      </c>
      <c r="E61" s="41">
        <v>2</v>
      </c>
      <c r="F61" s="42">
        <f>E61/D61</f>
        <v>0.23529411764705882</v>
      </c>
    </row>
    <row r="62" spans="1:6" ht="15" customHeight="1" x14ac:dyDescent="0.4">
      <c r="A62" s="27"/>
      <c r="B62" s="48"/>
      <c r="C62" s="111">
        <v>38079</v>
      </c>
      <c r="D62" s="112">
        <v>8.5</v>
      </c>
      <c r="E62" s="113">
        <v>7</v>
      </c>
      <c r="F62" s="42">
        <f>E62/D62</f>
        <v>0.82352941176470584</v>
      </c>
    </row>
    <row r="63" spans="1:6" ht="15" customHeight="1" x14ac:dyDescent="0.4">
      <c r="A63" s="27"/>
      <c r="B63" s="48"/>
      <c r="C63" s="200" t="s">
        <v>123</v>
      </c>
      <c r="D63" s="112">
        <v>8.5</v>
      </c>
      <c r="E63" s="113">
        <v>2</v>
      </c>
      <c r="F63" s="42">
        <f>E63/D63</f>
        <v>0.23529411764705882</v>
      </c>
    </row>
    <row r="64" spans="1:6" ht="15" customHeight="1" x14ac:dyDescent="0.4">
      <c r="A64" s="27"/>
      <c r="B64" s="48"/>
      <c r="C64" s="200">
        <v>38132</v>
      </c>
      <c r="D64" s="112">
        <v>8.5</v>
      </c>
      <c r="E64" s="113">
        <v>0</v>
      </c>
      <c r="F64" s="114">
        <v>0</v>
      </c>
    </row>
    <row r="65" spans="1:6" ht="15" customHeight="1" x14ac:dyDescent="0.4">
      <c r="A65" s="22" t="s">
        <v>57</v>
      </c>
      <c r="B65" s="47"/>
      <c r="C65" s="23">
        <v>38014</v>
      </c>
      <c r="D65" s="24">
        <v>5.8</v>
      </c>
      <c r="E65" s="25">
        <v>0</v>
      </c>
      <c r="F65" s="26" t="s">
        <v>122</v>
      </c>
    </row>
    <row r="66" spans="1:6" s="5" customFormat="1" ht="15" customHeight="1" x14ac:dyDescent="0.4">
      <c r="A66" s="27"/>
      <c r="B66" s="48"/>
      <c r="C66" s="39">
        <v>38050</v>
      </c>
      <c r="D66" s="40">
        <v>5.8</v>
      </c>
      <c r="E66" s="41">
        <v>1</v>
      </c>
      <c r="F66" s="42">
        <f>E66/D66</f>
        <v>0.17241379310344829</v>
      </c>
    </row>
    <row r="67" spans="1:6" s="5" customFormat="1" ht="15" customHeight="1" x14ac:dyDescent="0.4">
      <c r="A67" s="27"/>
      <c r="B67" s="48"/>
      <c r="C67" s="111">
        <v>38078</v>
      </c>
      <c r="D67" s="40">
        <v>5.8</v>
      </c>
      <c r="E67" s="113">
        <v>6</v>
      </c>
      <c r="F67" s="42">
        <f>E67/D67</f>
        <v>1.0344827586206897</v>
      </c>
    </row>
    <row r="68" spans="1:6" s="5" customFormat="1" ht="15" customHeight="1" x14ac:dyDescent="0.4">
      <c r="A68" s="27"/>
      <c r="B68" s="48"/>
      <c r="C68" s="111">
        <v>38100</v>
      </c>
      <c r="D68" s="40">
        <v>5.8</v>
      </c>
      <c r="E68" s="113">
        <v>3</v>
      </c>
      <c r="F68" s="42">
        <f>E68/D68</f>
        <v>0.51724137931034486</v>
      </c>
    </row>
    <row r="69" spans="1:6" s="5" customFormat="1" ht="15" customHeight="1" thickBot="1" x14ac:dyDescent="0.45">
      <c r="A69" s="27"/>
      <c r="B69" s="48"/>
      <c r="C69" s="111">
        <v>38126</v>
      </c>
      <c r="D69" s="112">
        <v>5.8</v>
      </c>
      <c r="E69" s="113">
        <v>1</v>
      </c>
      <c r="F69" s="42">
        <f>E69/D69</f>
        <v>0.17241379310344829</v>
      </c>
    </row>
    <row r="70" spans="1:6" s="12" customFormat="1" ht="15" customHeight="1" thickBot="1" x14ac:dyDescent="0.45">
      <c r="A70" s="489" t="s">
        <v>21</v>
      </c>
      <c r="B70" s="490"/>
      <c r="C70" s="51"/>
      <c r="D70" s="52">
        <f>SUM(D5:D69)</f>
        <v>446.40000000000003</v>
      </c>
      <c r="E70" s="53">
        <f>SUM(E5:E69)</f>
        <v>1007</v>
      </c>
      <c r="F70" s="54">
        <f>E70/D70</f>
        <v>2.2558243727598564</v>
      </c>
    </row>
    <row r="71" spans="1:6" s="13" customFormat="1" ht="10.15" x14ac:dyDescent="0.3">
      <c r="A71" s="16"/>
      <c r="B71" s="46"/>
      <c r="C71" s="14"/>
      <c r="D71" s="15">
        <f>COUNT(D5:D69)</f>
        <v>64</v>
      </c>
      <c r="E71" s="14"/>
    </row>
    <row r="72" spans="1:6" ht="12.75" x14ac:dyDescent="0.35">
      <c r="A72" s="16" t="s">
        <v>124</v>
      </c>
      <c r="C72" s="14"/>
      <c r="D72" s="15"/>
      <c r="E72" s="14"/>
      <c r="F72" s="13"/>
    </row>
    <row r="73" spans="1:6" ht="12.75" x14ac:dyDescent="0.35">
      <c r="A73" s="16" t="s">
        <v>125</v>
      </c>
      <c r="C73" s="14"/>
      <c r="D73" s="15"/>
      <c r="E73" s="14"/>
      <c r="F73" s="13"/>
    </row>
    <row r="74" spans="1:6" ht="12.75" x14ac:dyDescent="0.35">
      <c r="A74" s="16" t="s">
        <v>126</v>
      </c>
      <c r="C74" s="14"/>
      <c r="D74" s="15"/>
      <c r="E74" s="14"/>
      <c r="F74" s="13"/>
    </row>
    <row r="75" spans="1:6" ht="12.75" x14ac:dyDescent="0.35">
      <c r="A75" s="16" t="s">
        <v>127</v>
      </c>
      <c r="C75" s="14"/>
      <c r="D75" s="15"/>
      <c r="E75" s="14"/>
      <c r="F75" s="13"/>
    </row>
    <row r="76" spans="1:6" ht="12.75" x14ac:dyDescent="0.35">
      <c r="A76" s="16" t="s">
        <v>128</v>
      </c>
      <c r="C76" s="14"/>
      <c r="D76" s="15"/>
      <c r="E76" s="14"/>
      <c r="F76" s="13"/>
    </row>
    <row r="77" spans="1:6" ht="12.75" x14ac:dyDescent="0.35">
      <c r="A77" s="16"/>
      <c r="B77" s="16" t="s">
        <v>129</v>
      </c>
      <c r="C77" s="14"/>
      <c r="D77" s="15"/>
      <c r="E77" s="14"/>
      <c r="F77" s="13"/>
    </row>
    <row r="78" spans="1:6" ht="12.75" x14ac:dyDescent="0.35">
      <c r="A78" s="16"/>
      <c r="B78" s="16" t="s">
        <v>130</v>
      </c>
      <c r="C78" s="14"/>
      <c r="D78" s="15"/>
      <c r="E78" s="14"/>
      <c r="F78" s="13"/>
    </row>
    <row r="79" spans="1:6" ht="12.75" x14ac:dyDescent="0.35">
      <c r="A79" s="16"/>
      <c r="B79" s="16" t="s">
        <v>131</v>
      </c>
      <c r="C79" s="14"/>
      <c r="D79" s="15"/>
      <c r="E79" s="14"/>
      <c r="F79" s="13"/>
    </row>
    <row r="80" spans="1:6" ht="12.75" x14ac:dyDescent="0.35">
      <c r="A80" s="16" t="s">
        <v>132</v>
      </c>
      <c r="C80" s="14"/>
      <c r="D80" s="15"/>
      <c r="E80" s="14"/>
      <c r="F80" s="13"/>
    </row>
    <row r="81" spans="1:6" ht="12.75" x14ac:dyDescent="0.35">
      <c r="A81" s="16" t="s">
        <v>133</v>
      </c>
      <c r="C81" s="14"/>
      <c r="D81" s="15"/>
      <c r="E81" s="14"/>
      <c r="F81" s="13"/>
    </row>
    <row r="82" spans="1:6" ht="12.75" x14ac:dyDescent="0.35">
      <c r="A82" s="16" t="s">
        <v>134</v>
      </c>
      <c r="C82" s="14"/>
      <c r="D82" s="15"/>
      <c r="E82" s="14"/>
      <c r="F82" s="13"/>
    </row>
    <row r="83" spans="1:6" ht="12.75" x14ac:dyDescent="0.35">
      <c r="A83" s="16" t="s">
        <v>135</v>
      </c>
      <c r="C83" s="14"/>
      <c r="D83" s="15"/>
      <c r="E83" s="14"/>
      <c r="F83" s="13"/>
    </row>
    <row r="84" spans="1:6" ht="12.75" x14ac:dyDescent="0.35">
      <c r="A84" s="16" t="s">
        <v>136</v>
      </c>
      <c r="C84" s="14"/>
      <c r="D84" s="15"/>
      <c r="E84" s="14"/>
      <c r="F84" s="13"/>
    </row>
    <row r="85" spans="1:6" ht="12.75" x14ac:dyDescent="0.35">
      <c r="A85" s="16" t="s">
        <v>137</v>
      </c>
      <c r="C85" s="14"/>
      <c r="D85" s="15"/>
      <c r="E85" s="14"/>
      <c r="F85" s="13"/>
    </row>
    <row r="86" spans="1:6" ht="12.75" x14ac:dyDescent="0.35">
      <c r="A86" s="16" t="s">
        <v>138</v>
      </c>
      <c r="C86" s="14"/>
      <c r="D86" s="15"/>
      <c r="E86" s="14"/>
      <c r="F86" s="13"/>
    </row>
    <row r="87" spans="1:6" ht="12.75" x14ac:dyDescent="0.35">
      <c r="A87" s="16" t="s">
        <v>139</v>
      </c>
      <c r="C87" s="14"/>
      <c r="D87" s="15"/>
      <c r="E87" s="14"/>
      <c r="F87" s="13"/>
    </row>
  </sheetData>
  <mergeCells count="7">
    <mergeCell ref="A34:B34"/>
    <mergeCell ref="A35:B35"/>
    <mergeCell ref="A70:B70"/>
    <mergeCell ref="E2:F2"/>
    <mergeCell ref="A31:B31"/>
    <mergeCell ref="A32:B32"/>
    <mergeCell ref="A33:B33"/>
  </mergeCells>
  <phoneticPr fontId="12" type="noConversion"/>
  <hyperlinks>
    <hyperlink ref="E2" r:id="rId1" xr:uid="{00000000-0004-0000-0C00-000000000000}"/>
  </hyperlinks>
  <printOptions gridLines="1" gridLinesSet="0"/>
  <pageMargins left="0.75" right="0.75" top="1" bottom="1" header="0.5" footer="0.5"/>
  <headerFooter alignWithMargins="0">
    <oddHeader>&amp;A</oddHeader>
    <oddFooter>Page &amp;P</oddFooter>
  </headerFooter>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4"/>
  <sheetViews>
    <sheetView topLeftCell="A16" workbookViewId="0">
      <selection activeCell="F52" sqref="F52"/>
    </sheetView>
  </sheetViews>
  <sheetFormatPr defaultColWidth="9.1328125" defaultRowHeight="13.15" x14ac:dyDescent="0.4"/>
  <cols>
    <col min="1" max="1" width="17.1328125" style="4" customWidth="1"/>
    <col min="2" max="2" width="4" style="93" customWidth="1"/>
    <col min="3" max="3" width="13.33203125" style="1" customWidth="1"/>
    <col min="4" max="4" width="20.53125" style="2" bestFit="1" customWidth="1"/>
    <col min="5" max="5" width="23.33203125" style="1" bestFit="1" customWidth="1"/>
    <col min="6" max="6" width="20.33203125" style="3" bestFit="1" customWidth="1"/>
    <col min="7" max="8" width="6.53125" style="3" customWidth="1"/>
    <col min="9" max="10" width="7" style="3" customWidth="1"/>
    <col min="11" max="11" width="7.53125" style="3" customWidth="1"/>
    <col min="12" max="12" width="6.1328125" style="3" customWidth="1"/>
    <col min="13" max="16384" width="9.1328125" style="3"/>
  </cols>
  <sheetData>
    <row r="1" spans="1:12" s="5" customFormat="1" ht="17.649999999999999" x14ac:dyDescent="0.5">
      <c r="A1" s="10" t="s">
        <v>4</v>
      </c>
      <c r="B1" s="93"/>
      <c r="C1" s="6"/>
      <c r="D1" s="7"/>
      <c r="E1" s="8" t="s">
        <v>0</v>
      </c>
      <c r="F1" s="9">
        <f ca="1">TODAY()</f>
        <v>44608</v>
      </c>
      <c r="G1" s="94" t="s">
        <v>33</v>
      </c>
    </row>
    <row r="2" spans="1:12" s="5" customFormat="1" ht="17.649999999999999" x14ac:dyDescent="0.5">
      <c r="A2" s="10" t="s">
        <v>81</v>
      </c>
      <c r="B2" s="93"/>
      <c r="C2" s="6"/>
      <c r="D2" s="7"/>
      <c r="E2" s="6"/>
      <c r="G2" s="95" t="s">
        <v>35</v>
      </c>
      <c r="H2" s="96"/>
      <c r="I2" s="97"/>
      <c r="J2" s="97"/>
      <c r="K2" s="97"/>
      <c r="L2" s="98"/>
    </row>
    <row r="3" spans="1:12" ht="18.75" customHeight="1" thickBot="1" x14ac:dyDescent="0.45">
      <c r="G3" s="99" t="s">
        <v>36</v>
      </c>
      <c r="H3" s="99"/>
      <c r="I3" s="99" t="s">
        <v>37</v>
      </c>
      <c r="J3" s="99"/>
      <c r="K3" s="99" t="s">
        <v>38</v>
      </c>
      <c r="L3" s="100"/>
    </row>
    <row r="4" spans="1:12" s="11" customFormat="1" ht="35.25" customHeight="1" thickBot="1" x14ac:dyDescent="0.45">
      <c r="A4" s="17" t="s">
        <v>1</v>
      </c>
      <c r="B4" s="101"/>
      <c r="C4" s="18" t="s">
        <v>2</v>
      </c>
      <c r="D4" s="19" t="s">
        <v>14</v>
      </c>
      <c r="E4" s="21" t="s">
        <v>15</v>
      </c>
      <c r="F4" s="20" t="s">
        <v>3</v>
      </c>
      <c r="G4" s="102" t="s">
        <v>39</v>
      </c>
      <c r="H4" s="103" t="s">
        <v>40</v>
      </c>
      <c r="I4" s="104" t="s">
        <v>39</v>
      </c>
      <c r="J4" s="103" t="s">
        <v>40</v>
      </c>
      <c r="K4" s="104" t="s">
        <v>39</v>
      </c>
      <c r="L4" s="103" t="s">
        <v>40</v>
      </c>
    </row>
    <row r="5" spans="1:12" ht="15" customHeight="1" x14ac:dyDescent="0.4">
      <c r="A5" s="190" t="s">
        <v>5</v>
      </c>
      <c r="B5" s="191"/>
      <c r="C5" s="192" t="s">
        <v>82</v>
      </c>
      <c r="D5" s="193">
        <v>7.1</v>
      </c>
      <c r="E5" s="194">
        <v>25</v>
      </c>
      <c r="F5" s="195">
        <f>E5/D5</f>
        <v>3.5211267605633805</v>
      </c>
      <c r="G5" s="106">
        <v>3.5</v>
      </c>
      <c r="H5" s="107">
        <v>3.5</v>
      </c>
      <c r="I5" s="108"/>
      <c r="J5" s="107"/>
      <c r="K5" s="108">
        <v>3.5</v>
      </c>
      <c r="L5" s="109">
        <v>3.5</v>
      </c>
    </row>
    <row r="6" spans="1:12" ht="15" customHeight="1" x14ac:dyDescent="0.4">
      <c r="A6" s="27"/>
      <c r="B6" s="110"/>
      <c r="C6" s="39">
        <v>37750</v>
      </c>
      <c r="D6" s="40">
        <v>3.8</v>
      </c>
      <c r="E6" s="41">
        <v>9</v>
      </c>
      <c r="F6" s="42">
        <v>2.4</v>
      </c>
      <c r="G6" s="106">
        <v>2.4</v>
      </c>
      <c r="H6" s="107"/>
      <c r="I6" s="108"/>
      <c r="J6" s="107"/>
      <c r="K6" s="108">
        <v>2.4</v>
      </c>
      <c r="L6" s="109"/>
    </row>
    <row r="7" spans="1:12" ht="15" customHeight="1" x14ac:dyDescent="0.4">
      <c r="A7" s="27"/>
      <c r="B7" s="110"/>
      <c r="C7" s="117"/>
      <c r="D7" s="118"/>
      <c r="E7" s="119"/>
      <c r="F7" s="120"/>
      <c r="G7" s="106"/>
      <c r="H7" s="107"/>
      <c r="I7" s="108"/>
      <c r="J7" s="107"/>
      <c r="K7" s="108"/>
      <c r="L7" s="116"/>
    </row>
    <row r="8" spans="1:12" ht="15" customHeight="1" x14ac:dyDescent="0.4">
      <c r="A8" s="22" t="s">
        <v>42</v>
      </c>
      <c r="B8" s="105"/>
      <c r="C8" s="28">
        <v>37746</v>
      </c>
      <c r="D8" s="29">
        <v>2.5</v>
      </c>
      <c r="E8" s="30">
        <v>0</v>
      </c>
      <c r="F8" s="31">
        <v>0</v>
      </c>
      <c r="G8" s="106">
        <v>0</v>
      </c>
      <c r="H8" s="107">
        <v>0</v>
      </c>
      <c r="I8" s="108"/>
      <c r="J8" s="107"/>
      <c r="K8" s="108">
        <v>0</v>
      </c>
      <c r="L8" s="109">
        <v>0</v>
      </c>
    </row>
    <row r="9" spans="1:12" ht="15" customHeight="1" x14ac:dyDescent="0.4">
      <c r="A9" s="27"/>
      <c r="B9" s="110"/>
      <c r="C9" s="111">
        <v>37776</v>
      </c>
      <c r="D9" s="112">
        <v>3.6</v>
      </c>
      <c r="E9" s="113">
        <v>0</v>
      </c>
      <c r="F9" s="114">
        <v>0</v>
      </c>
      <c r="G9" s="196">
        <v>0</v>
      </c>
      <c r="H9" s="197"/>
      <c r="I9" s="198"/>
      <c r="J9" s="197"/>
      <c r="K9" s="198">
        <v>0</v>
      </c>
      <c r="L9" s="199"/>
    </row>
    <row r="10" spans="1:12" ht="15" customHeight="1" x14ac:dyDescent="0.4">
      <c r="A10" s="27"/>
      <c r="B10" s="110"/>
      <c r="C10" s="117"/>
      <c r="D10" s="118"/>
      <c r="E10" s="119"/>
      <c r="F10" s="120"/>
      <c r="G10" s="106"/>
      <c r="H10" s="107"/>
      <c r="I10" s="108"/>
      <c r="J10" s="107"/>
      <c r="K10" s="108"/>
      <c r="L10" s="116"/>
    </row>
    <row r="11" spans="1:12" ht="15" customHeight="1" x14ac:dyDescent="0.4">
      <c r="A11" s="22" t="s">
        <v>11</v>
      </c>
      <c r="B11" s="124"/>
      <c r="C11" s="28">
        <v>37666</v>
      </c>
      <c r="D11" s="29">
        <v>7.4</v>
      </c>
      <c r="E11" s="30">
        <v>67</v>
      </c>
      <c r="F11" s="31">
        <f>E11/D11</f>
        <v>9.0540540540540544</v>
      </c>
      <c r="G11" s="106">
        <v>9.1</v>
      </c>
      <c r="H11" s="107">
        <v>9.1</v>
      </c>
      <c r="I11" s="108"/>
      <c r="J11" s="107"/>
      <c r="K11" s="108"/>
      <c r="L11" s="116"/>
    </row>
    <row r="12" spans="1:12" ht="15" customHeight="1" x14ac:dyDescent="0.4">
      <c r="A12" s="27"/>
      <c r="B12" s="115"/>
      <c r="C12" s="32"/>
      <c r="D12" s="33"/>
      <c r="E12" s="34"/>
      <c r="F12" s="35"/>
      <c r="G12" s="106"/>
      <c r="H12" s="107"/>
      <c r="I12" s="108"/>
      <c r="J12" s="107"/>
      <c r="K12" s="108"/>
      <c r="L12" s="116"/>
    </row>
    <row r="13" spans="1:12" ht="15" customHeight="1" x14ac:dyDescent="0.4">
      <c r="A13" s="22" t="s">
        <v>6</v>
      </c>
      <c r="B13" s="124"/>
      <c r="C13" s="23" t="s">
        <v>83</v>
      </c>
      <c r="D13" s="24">
        <v>19.5</v>
      </c>
      <c r="E13" s="25">
        <v>5</v>
      </c>
      <c r="F13" s="26">
        <f>E13/D13</f>
        <v>0.25641025641025639</v>
      </c>
      <c r="G13" s="106">
        <f>F13</f>
        <v>0.25641025641025639</v>
      </c>
      <c r="H13" s="107"/>
      <c r="I13" s="108"/>
      <c r="J13" s="107"/>
      <c r="K13" s="108">
        <f>F13</f>
        <v>0.25641025641025639</v>
      </c>
      <c r="L13" s="109"/>
    </row>
    <row r="14" spans="1:12" ht="15" customHeight="1" x14ac:dyDescent="0.4">
      <c r="A14" s="27"/>
      <c r="B14" s="115"/>
      <c r="C14" s="39" t="s">
        <v>84</v>
      </c>
      <c r="D14" s="40">
        <v>19.5</v>
      </c>
      <c r="E14" s="41">
        <v>19</v>
      </c>
      <c r="F14" s="42">
        <v>0.97</v>
      </c>
      <c r="G14" s="106">
        <v>1</v>
      </c>
      <c r="H14" s="107"/>
      <c r="I14" s="108"/>
      <c r="J14" s="107"/>
      <c r="K14" s="108">
        <v>1</v>
      </c>
      <c r="L14" s="116"/>
    </row>
    <row r="15" spans="1:12" ht="15" customHeight="1" x14ac:dyDescent="0.4">
      <c r="A15" s="27"/>
      <c r="B15" s="115"/>
      <c r="C15" s="111" t="s">
        <v>85</v>
      </c>
      <c r="D15" s="112">
        <v>19.5</v>
      </c>
      <c r="E15" s="113">
        <v>21</v>
      </c>
      <c r="F15" s="114">
        <f>E15/D15</f>
        <v>1.0769230769230769</v>
      </c>
      <c r="G15" s="106">
        <v>1.1000000000000001</v>
      </c>
      <c r="H15" s="107"/>
      <c r="I15" s="108"/>
      <c r="J15" s="107"/>
      <c r="K15" s="108">
        <v>1.1000000000000001</v>
      </c>
      <c r="L15" s="116"/>
    </row>
    <row r="16" spans="1:12" ht="15" customHeight="1" x14ac:dyDescent="0.4">
      <c r="A16" s="27"/>
      <c r="B16" s="115"/>
      <c r="C16" s="111" t="s">
        <v>86</v>
      </c>
      <c r="D16" s="112">
        <v>15</v>
      </c>
      <c r="E16" s="113">
        <v>46</v>
      </c>
      <c r="F16" s="114">
        <f>E16/D16</f>
        <v>3.0666666666666669</v>
      </c>
      <c r="G16" s="106">
        <v>3.1</v>
      </c>
      <c r="H16" s="107">
        <v>3.1</v>
      </c>
      <c r="I16" s="108"/>
      <c r="J16" s="107"/>
      <c r="K16" s="108">
        <v>3.1</v>
      </c>
      <c r="L16" s="116">
        <v>3.1</v>
      </c>
    </row>
    <row r="17" spans="1:12" ht="15" customHeight="1" x14ac:dyDescent="0.4">
      <c r="A17" s="27"/>
      <c r="B17" s="115"/>
      <c r="C17" s="200" t="s">
        <v>87</v>
      </c>
      <c r="D17" s="112">
        <v>19.5</v>
      </c>
      <c r="E17" s="113">
        <v>50</v>
      </c>
      <c r="F17" s="114">
        <f>E17/D17</f>
        <v>2.5641025641025643</v>
      </c>
      <c r="G17" s="106">
        <f>F17</f>
        <v>2.5641025641025643</v>
      </c>
      <c r="H17" s="107"/>
      <c r="I17" s="108"/>
      <c r="J17" s="107"/>
      <c r="K17" s="108">
        <f>F17</f>
        <v>2.5641025641025643</v>
      </c>
      <c r="L17" s="116"/>
    </row>
    <row r="18" spans="1:12" ht="15" customHeight="1" x14ac:dyDescent="0.4">
      <c r="A18" s="27"/>
      <c r="B18" s="115"/>
      <c r="C18" s="111" t="s">
        <v>88</v>
      </c>
      <c r="D18" s="112">
        <v>19.5</v>
      </c>
      <c r="E18" s="113">
        <v>20</v>
      </c>
      <c r="F18" s="114">
        <v>1</v>
      </c>
      <c r="G18" s="196">
        <v>1</v>
      </c>
      <c r="H18" s="197"/>
      <c r="I18" s="198"/>
      <c r="J18" s="197"/>
      <c r="K18" s="198">
        <v>1</v>
      </c>
      <c r="L18" s="199"/>
    </row>
    <row r="19" spans="1:12" ht="15" customHeight="1" x14ac:dyDescent="0.4">
      <c r="A19" s="27"/>
      <c r="B19" s="110"/>
      <c r="C19" s="111"/>
      <c r="D19" s="112"/>
      <c r="E19" s="119"/>
      <c r="F19" s="120"/>
      <c r="G19" s="106"/>
      <c r="H19" s="107"/>
      <c r="I19" s="108"/>
      <c r="J19" s="107"/>
      <c r="K19" s="108"/>
      <c r="L19" s="116"/>
    </row>
    <row r="20" spans="1:12" ht="15" customHeight="1" x14ac:dyDescent="0.4">
      <c r="A20" s="36" t="s">
        <v>7</v>
      </c>
      <c r="B20" s="201"/>
      <c r="C20" s="37">
        <v>37658</v>
      </c>
      <c r="D20" s="38">
        <v>8.1</v>
      </c>
      <c r="E20" s="202">
        <v>128</v>
      </c>
      <c r="F20" s="203">
        <f>E20/D20</f>
        <v>15.80246913580247</v>
      </c>
      <c r="G20" s="106"/>
      <c r="H20" s="107"/>
      <c r="I20" s="108">
        <f>F20</f>
        <v>15.80246913580247</v>
      </c>
      <c r="J20" s="107">
        <f>F20</f>
        <v>15.80246913580247</v>
      </c>
      <c r="K20" s="108"/>
      <c r="L20" s="116"/>
    </row>
    <row r="21" spans="1:12" ht="15" customHeight="1" x14ac:dyDescent="0.4">
      <c r="A21" s="139"/>
      <c r="B21" s="140"/>
      <c r="C21" s="141"/>
      <c r="D21" s="142"/>
      <c r="E21" s="143"/>
      <c r="F21" s="144"/>
      <c r="G21" s="106"/>
      <c r="H21" s="107"/>
      <c r="I21" s="108"/>
      <c r="J21" s="107"/>
      <c r="K21" s="108"/>
      <c r="L21" s="116"/>
    </row>
    <row r="22" spans="1:12" ht="15" customHeight="1" x14ac:dyDescent="0.4">
      <c r="A22" s="27" t="s">
        <v>49</v>
      </c>
      <c r="B22" s="115"/>
      <c r="C22" s="32">
        <v>37701</v>
      </c>
      <c r="D22" s="33">
        <v>2</v>
      </c>
      <c r="E22" s="34">
        <v>1</v>
      </c>
      <c r="F22" s="35">
        <f>E22/D22</f>
        <v>0.5</v>
      </c>
      <c r="G22" s="106">
        <f>F22</f>
        <v>0.5</v>
      </c>
      <c r="H22" s="107">
        <f>F22</f>
        <v>0.5</v>
      </c>
      <c r="I22" s="108"/>
      <c r="J22" s="107"/>
      <c r="K22" s="108"/>
      <c r="L22" s="116"/>
    </row>
    <row r="23" spans="1:12" ht="15" customHeight="1" x14ac:dyDescent="0.4">
      <c r="A23" s="27"/>
      <c r="B23" s="115"/>
      <c r="C23" s="111"/>
      <c r="D23" s="112"/>
      <c r="E23" s="113"/>
      <c r="F23" s="114"/>
      <c r="G23" s="106"/>
      <c r="H23" s="107"/>
      <c r="I23" s="108"/>
      <c r="J23" s="107"/>
      <c r="K23" s="108"/>
      <c r="L23" s="116"/>
    </row>
    <row r="24" spans="1:12" ht="15" customHeight="1" x14ac:dyDescent="0.4">
      <c r="A24" s="22" t="s">
        <v>20</v>
      </c>
      <c r="B24" s="124"/>
      <c r="C24" s="23">
        <v>37743</v>
      </c>
      <c r="D24" s="24">
        <v>16.7</v>
      </c>
      <c r="E24" s="25">
        <v>94</v>
      </c>
      <c r="F24" s="26">
        <v>5.6</v>
      </c>
      <c r="G24" s="106">
        <v>5.6</v>
      </c>
      <c r="H24" s="107">
        <v>5.6</v>
      </c>
      <c r="I24" s="108"/>
      <c r="J24" s="107"/>
      <c r="K24" s="108"/>
      <c r="L24" s="109"/>
    </row>
    <row r="25" spans="1:12" ht="15" customHeight="1" x14ac:dyDescent="0.4">
      <c r="A25" s="125"/>
      <c r="B25" s="126"/>
      <c r="C25" s="117"/>
      <c r="D25" s="118"/>
      <c r="E25" s="119"/>
      <c r="F25" s="120"/>
      <c r="G25" s="106"/>
      <c r="H25" s="107"/>
      <c r="I25" s="108"/>
      <c r="J25" s="107"/>
      <c r="K25" s="108"/>
      <c r="L25" s="116"/>
    </row>
    <row r="26" spans="1:12" ht="15" customHeight="1" x14ac:dyDescent="0.4">
      <c r="A26" s="22" t="s">
        <v>8</v>
      </c>
      <c r="B26" s="124"/>
      <c r="C26" s="28" t="s">
        <v>89</v>
      </c>
      <c r="D26" s="29">
        <v>12.5</v>
      </c>
      <c r="E26" s="30">
        <v>47</v>
      </c>
      <c r="F26" s="31">
        <f>E26/D26</f>
        <v>3.76</v>
      </c>
      <c r="G26" s="106">
        <v>3.8</v>
      </c>
      <c r="H26" s="107">
        <v>3.8</v>
      </c>
      <c r="I26" s="108"/>
      <c r="J26" s="107"/>
      <c r="K26" s="108">
        <v>3.8</v>
      </c>
      <c r="L26" s="109">
        <v>3.8</v>
      </c>
    </row>
    <row r="27" spans="1:12" ht="15" customHeight="1" x14ac:dyDescent="0.4">
      <c r="A27" s="27"/>
      <c r="B27" s="115"/>
      <c r="C27" s="32" t="s">
        <v>90</v>
      </c>
      <c r="D27" s="33">
        <v>12.5</v>
      </c>
      <c r="E27" s="34">
        <v>12</v>
      </c>
      <c r="F27" s="35">
        <f>E27/D27</f>
        <v>0.96</v>
      </c>
      <c r="G27" s="106">
        <f>F27</f>
        <v>0.96</v>
      </c>
      <c r="H27" s="107"/>
      <c r="I27" s="108"/>
      <c r="J27" s="107"/>
      <c r="K27" s="108">
        <f>F27</f>
        <v>0.96</v>
      </c>
      <c r="L27" s="109"/>
    </row>
    <row r="28" spans="1:12" ht="15" customHeight="1" x14ac:dyDescent="0.4">
      <c r="A28" s="27"/>
      <c r="B28" s="115"/>
      <c r="C28" s="111"/>
      <c r="D28" s="112"/>
      <c r="E28" s="113"/>
      <c r="F28" s="114"/>
      <c r="G28" s="106"/>
      <c r="H28" s="107"/>
      <c r="I28" s="108"/>
      <c r="J28" s="107"/>
      <c r="K28" s="108"/>
      <c r="L28" s="116"/>
    </row>
    <row r="29" spans="1:12" ht="15" customHeight="1" x14ac:dyDescent="0.4">
      <c r="A29" s="22" t="s">
        <v>9</v>
      </c>
      <c r="B29" s="124"/>
      <c r="C29" s="23">
        <v>37634</v>
      </c>
      <c r="D29" s="24">
        <v>3</v>
      </c>
      <c r="E29" s="25">
        <v>2</v>
      </c>
      <c r="F29" s="26">
        <f>E29/D29</f>
        <v>0.66666666666666663</v>
      </c>
      <c r="G29" s="106">
        <f>F29</f>
        <v>0.66666666666666663</v>
      </c>
      <c r="H29" s="107"/>
      <c r="I29" s="108"/>
      <c r="J29" s="107"/>
      <c r="K29" s="108">
        <f>G29</f>
        <v>0.66666666666666663</v>
      </c>
      <c r="L29" s="109"/>
    </row>
    <row r="30" spans="1:12" ht="15" customHeight="1" x14ac:dyDescent="0.4">
      <c r="A30" s="27"/>
      <c r="B30" s="115"/>
      <c r="C30" s="39">
        <v>37657</v>
      </c>
      <c r="D30" s="40">
        <v>2.8</v>
      </c>
      <c r="E30" s="41">
        <v>7</v>
      </c>
      <c r="F30" s="42">
        <v>2.2999999999999998</v>
      </c>
      <c r="G30" s="106">
        <f>F30</f>
        <v>2.2999999999999998</v>
      </c>
      <c r="H30" s="107"/>
      <c r="I30" s="108"/>
      <c r="J30" s="107"/>
      <c r="K30" s="108">
        <f>G30</f>
        <v>2.2999999999999998</v>
      </c>
      <c r="L30" s="109"/>
    </row>
    <row r="31" spans="1:12" ht="15" customHeight="1" x14ac:dyDescent="0.4">
      <c r="A31" s="27"/>
      <c r="B31" s="115"/>
      <c r="C31" s="111">
        <v>37676</v>
      </c>
      <c r="D31" s="112">
        <v>2.8</v>
      </c>
      <c r="E31" s="113">
        <v>24</v>
      </c>
      <c r="F31" s="114">
        <f>E31/D31</f>
        <v>8.5714285714285712</v>
      </c>
      <c r="G31" s="106">
        <v>8.6</v>
      </c>
      <c r="H31" s="107">
        <v>8.6</v>
      </c>
      <c r="I31" s="108"/>
      <c r="J31" s="107"/>
      <c r="K31" s="108">
        <v>8.6</v>
      </c>
      <c r="L31" s="109">
        <v>8.6</v>
      </c>
    </row>
    <row r="32" spans="1:12" ht="15" customHeight="1" x14ac:dyDescent="0.4">
      <c r="A32" s="27"/>
      <c r="B32" s="115"/>
      <c r="C32" s="200" t="s">
        <v>91</v>
      </c>
      <c r="D32" s="112">
        <f>3+3.5</f>
        <v>6.5</v>
      </c>
      <c r="E32" s="113">
        <f>13+0</f>
        <v>13</v>
      </c>
      <c r="F32" s="114">
        <f>E32/D32</f>
        <v>2</v>
      </c>
      <c r="G32" s="106">
        <f>F32</f>
        <v>2</v>
      </c>
      <c r="H32" s="107"/>
      <c r="I32" s="108"/>
      <c r="J32" s="107"/>
      <c r="K32" s="108">
        <f>F32</f>
        <v>2</v>
      </c>
      <c r="L32" s="109"/>
    </row>
    <row r="33" spans="1:12" ht="15" customHeight="1" x14ac:dyDescent="0.4">
      <c r="A33" s="27"/>
      <c r="B33" s="115"/>
      <c r="C33" s="111">
        <v>37729</v>
      </c>
      <c r="D33" s="112">
        <v>3.2</v>
      </c>
      <c r="E33" s="113">
        <v>3</v>
      </c>
      <c r="F33" s="114">
        <f>E33/D33</f>
        <v>0.9375</v>
      </c>
      <c r="G33" s="106">
        <f>F33</f>
        <v>0.9375</v>
      </c>
      <c r="H33" s="107"/>
      <c r="I33" s="108"/>
      <c r="J33" s="107"/>
      <c r="K33" s="108">
        <f>F33</f>
        <v>0.9375</v>
      </c>
      <c r="L33" s="109"/>
    </row>
    <row r="34" spans="1:12" ht="15" customHeight="1" x14ac:dyDescent="0.4">
      <c r="A34" s="125"/>
      <c r="B34" s="126"/>
      <c r="C34" s="117"/>
      <c r="D34" s="118"/>
      <c r="E34" s="119"/>
      <c r="F34" s="120"/>
      <c r="G34" s="106"/>
      <c r="H34" s="107"/>
      <c r="I34" s="108"/>
      <c r="J34" s="107"/>
      <c r="K34" s="108"/>
      <c r="L34" s="116"/>
    </row>
    <row r="35" spans="1:12" ht="15" customHeight="1" x14ac:dyDescent="0.4">
      <c r="A35" s="27" t="s">
        <v>10</v>
      </c>
      <c r="B35" s="115"/>
      <c r="C35" s="32" t="s">
        <v>92</v>
      </c>
      <c r="D35" s="33">
        <v>7.3</v>
      </c>
      <c r="E35" s="34">
        <v>17</v>
      </c>
      <c r="F35" s="35">
        <f>E35/D35</f>
        <v>2.3287671232876712</v>
      </c>
      <c r="G35" s="106">
        <f>F35</f>
        <v>2.3287671232876712</v>
      </c>
      <c r="H35" s="107"/>
      <c r="I35" s="108"/>
      <c r="J35" s="107"/>
      <c r="K35" s="108">
        <f>F35</f>
        <v>2.3287671232876712</v>
      </c>
      <c r="L35" s="109"/>
    </row>
    <row r="36" spans="1:12" ht="15" customHeight="1" x14ac:dyDescent="0.4">
      <c r="A36" s="27"/>
      <c r="B36" s="115"/>
      <c r="C36" s="204" t="s">
        <v>93</v>
      </c>
      <c r="D36" s="40">
        <f>3+4.3</f>
        <v>7.3</v>
      </c>
      <c r="E36" s="147">
        <f>24+15</f>
        <v>39</v>
      </c>
      <c r="F36" s="114">
        <f>E36/D36</f>
        <v>5.3424657534246576</v>
      </c>
      <c r="G36" s="106">
        <f>F36</f>
        <v>5.3424657534246576</v>
      </c>
      <c r="H36" s="107">
        <f>F36</f>
        <v>5.3424657534246576</v>
      </c>
      <c r="I36" s="108"/>
      <c r="J36" s="107"/>
      <c r="K36" s="108">
        <f>F36</f>
        <v>5.3424657534246576</v>
      </c>
      <c r="L36" s="109">
        <f>F36</f>
        <v>5.3424657534246576</v>
      </c>
    </row>
    <row r="37" spans="1:12" ht="15" customHeight="1" x14ac:dyDescent="0.4">
      <c r="A37" s="125"/>
      <c r="B37" s="126"/>
      <c r="C37" s="148"/>
      <c r="D37" s="149"/>
      <c r="E37" s="148"/>
      <c r="F37" s="150"/>
      <c r="G37" s="106"/>
      <c r="H37" s="107"/>
      <c r="I37" s="108"/>
      <c r="J37" s="107"/>
      <c r="K37" s="108"/>
      <c r="L37" s="109"/>
    </row>
    <row r="38" spans="1:12" ht="15" customHeight="1" x14ac:dyDescent="0.4">
      <c r="A38" s="22" t="s">
        <v>13</v>
      </c>
      <c r="B38" s="124"/>
      <c r="C38" s="23">
        <v>37692</v>
      </c>
      <c r="D38" s="24">
        <v>11.5</v>
      </c>
      <c r="E38" s="25">
        <v>39</v>
      </c>
      <c r="F38" s="26">
        <f>E38/D38</f>
        <v>3.3913043478260869</v>
      </c>
      <c r="G38" s="106">
        <f>F38</f>
        <v>3.3913043478260869</v>
      </c>
      <c r="H38" s="107">
        <f>F38</f>
        <v>3.3913043478260869</v>
      </c>
      <c r="I38" s="108"/>
      <c r="J38" s="107"/>
      <c r="K38" s="108"/>
      <c r="L38" s="116"/>
    </row>
    <row r="39" spans="1:12" ht="15" customHeight="1" x14ac:dyDescent="0.4">
      <c r="A39" s="125"/>
      <c r="B39" s="126"/>
      <c r="C39" s="117"/>
      <c r="D39" s="118"/>
      <c r="E39" s="119"/>
      <c r="F39" s="120"/>
      <c r="G39" s="106"/>
      <c r="H39" s="107"/>
      <c r="I39" s="108"/>
      <c r="J39" s="107"/>
      <c r="K39" s="108"/>
      <c r="L39" s="116"/>
    </row>
    <row r="40" spans="1:12" ht="15" customHeight="1" x14ac:dyDescent="0.4">
      <c r="A40" s="22" t="s">
        <v>12</v>
      </c>
      <c r="B40" s="124"/>
      <c r="C40" s="23">
        <v>37678</v>
      </c>
      <c r="D40" s="24">
        <v>3.5</v>
      </c>
      <c r="E40" s="25">
        <v>5</v>
      </c>
      <c r="F40" s="26">
        <f>E40/D40</f>
        <v>1.4285714285714286</v>
      </c>
      <c r="G40" s="106">
        <v>1.4</v>
      </c>
      <c r="H40" s="107">
        <v>1.4</v>
      </c>
      <c r="I40" s="108"/>
      <c r="J40" s="107"/>
      <c r="K40" s="108"/>
      <c r="L40" s="116"/>
    </row>
    <row r="41" spans="1:12" ht="15" customHeight="1" x14ac:dyDescent="0.4">
      <c r="A41" s="27"/>
      <c r="B41" s="115"/>
      <c r="C41" s="39">
        <v>37736</v>
      </c>
      <c r="D41" s="40">
        <v>3.5</v>
      </c>
      <c r="E41" s="41">
        <v>5</v>
      </c>
      <c r="F41" s="42">
        <f>E41/D41</f>
        <v>1.4285714285714286</v>
      </c>
      <c r="G41" s="106">
        <f>F41</f>
        <v>1.4285714285714286</v>
      </c>
      <c r="H41" s="107"/>
      <c r="I41" s="108"/>
      <c r="J41" s="107"/>
      <c r="K41" s="108"/>
      <c r="L41" s="116"/>
    </row>
    <row r="42" spans="1:12" ht="15" customHeight="1" thickBot="1" x14ac:dyDescent="0.45">
      <c r="A42" s="132"/>
      <c r="B42" s="133"/>
      <c r="C42" s="134"/>
      <c r="D42" s="135"/>
      <c r="E42" s="136"/>
      <c r="F42" s="137"/>
      <c r="G42" s="205"/>
      <c r="H42" s="206"/>
      <c r="I42" s="207"/>
      <c r="J42" s="206"/>
      <c r="K42" s="207"/>
      <c r="L42" s="208"/>
    </row>
    <row r="43" spans="1:12" s="5" customFormat="1" ht="17.100000000000001" customHeight="1" x14ac:dyDescent="0.4">
      <c r="A43" s="160"/>
      <c r="B43" s="161"/>
      <c r="C43" s="162" t="s">
        <v>58</v>
      </c>
      <c r="D43" s="163">
        <f>SUM(D5:D42)</f>
        <v>240.10000000000002</v>
      </c>
      <c r="E43" s="164">
        <f>SUM(E5:E42)</f>
        <v>698</v>
      </c>
      <c r="F43" s="163">
        <f>E43/D43</f>
        <v>2.9071220324864635</v>
      </c>
      <c r="G43" s="165"/>
      <c r="H43" s="165">
        <f>AVERAGE(H5:H42)</f>
        <v>4.0303427364773396</v>
      </c>
      <c r="I43" s="165"/>
      <c r="J43" s="165"/>
      <c r="K43" s="165"/>
      <c r="L43" s="166"/>
    </row>
    <row r="44" spans="1:12" s="5" customFormat="1" ht="17.100000000000001" customHeight="1" x14ac:dyDescent="0.4">
      <c r="A44" s="160"/>
      <c r="B44" s="161"/>
      <c r="C44" s="162"/>
      <c r="D44" s="163">
        <f>COUNT(D5:D41)</f>
        <v>26</v>
      </c>
      <c r="E44" s="164"/>
      <c r="F44" s="163"/>
      <c r="G44" s="165"/>
      <c r="H44" s="165"/>
      <c r="I44" s="165"/>
      <c r="J44" s="165"/>
      <c r="K44" s="165"/>
      <c r="L44" s="166"/>
    </row>
    <row r="45" spans="1:12" s="12" customFormat="1" ht="21.95" customHeight="1" x14ac:dyDescent="0.5">
      <c r="A45" s="66" t="s">
        <v>24</v>
      </c>
      <c r="B45" s="67"/>
      <c r="C45" s="68"/>
      <c r="D45" s="67"/>
      <c r="E45" s="69"/>
      <c r="F45" s="70"/>
    </row>
    <row r="46" spans="1:12" ht="18.95" customHeight="1" thickBot="1" x14ac:dyDescent="0.4">
      <c r="A46" s="71"/>
      <c r="B46" s="72"/>
      <c r="C46" s="73"/>
      <c r="D46" s="72"/>
      <c r="E46" s="74"/>
    </row>
    <row r="47" spans="1:12" s="11" customFormat="1" ht="28.5" customHeight="1" thickTop="1" thickBot="1" x14ac:dyDescent="0.45">
      <c r="A47" s="75" t="s">
        <v>1</v>
      </c>
      <c r="B47" s="76"/>
      <c r="C47" s="77" t="s">
        <v>2</v>
      </c>
      <c r="D47" s="78" t="s">
        <v>25</v>
      </c>
      <c r="E47" s="77" t="s">
        <v>26</v>
      </c>
      <c r="F47" s="77" t="s">
        <v>3</v>
      </c>
    </row>
    <row r="48" spans="1:12" ht="20.100000000000001" customHeight="1" thickTop="1" x14ac:dyDescent="0.35">
      <c r="A48" s="209" t="s">
        <v>27</v>
      </c>
      <c r="B48" s="210"/>
      <c r="C48" s="211">
        <v>37755</v>
      </c>
      <c r="D48" s="212">
        <v>3</v>
      </c>
      <c r="E48" s="213">
        <v>11</v>
      </c>
      <c r="F48" s="212">
        <f>(E48/D48)</f>
        <v>3.6666666666666665</v>
      </c>
    </row>
    <row r="49" spans="1:6" ht="20.100000000000001" customHeight="1" x14ac:dyDescent="0.35">
      <c r="A49" s="214" t="s">
        <v>28</v>
      </c>
      <c r="B49" s="215"/>
      <c r="C49" s="216">
        <v>37755</v>
      </c>
      <c r="D49" s="217">
        <v>1</v>
      </c>
      <c r="E49" s="218">
        <v>1</v>
      </c>
      <c r="F49" s="219">
        <f>(E49/D49)</f>
        <v>1</v>
      </c>
    </row>
    <row r="50" spans="1:6" ht="20.100000000000001" customHeight="1" x14ac:dyDescent="0.35">
      <c r="A50" s="214" t="s">
        <v>29</v>
      </c>
      <c r="B50" s="215"/>
      <c r="C50" s="216">
        <v>37755</v>
      </c>
      <c r="D50" s="219">
        <v>2</v>
      </c>
      <c r="E50" s="218">
        <v>5</v>
      </c>
      <c r="F50" s="219">
        <f>(E50/D50)</f>
        <v>2.5</v>
      </c>
    </row>
    <row r="51" spans="1:6" ht="20.100000000000001" customHeight="1" x14ac:dyDescent="0.35">
      <c r="A51" s="214" t="s">
        <v>30</v>
      </c>
      <c r="B51" s="215"/>
      <c r="C51" s="216">
        <v>37755</v>
      </c>
      <c r="D51" s="219">
        <v>1</v>
      </c>
      <c r="E51" s="218">
        <v>3</v>
      </c>
      <c r="F51" s="219">
        <f>(E51/D51)</f>
        <v>3</v>
      </c>
    </row>
    <row r="52" spans="1:6" ht="20.100000000000001" customHeight="1" thickBot="1" x14ac:dyDescent="0.4">
      <c r="A52" s="220" t="s">
        <v>31</v>
      </c>
      <c r="B52" s="221"/>
      <c r="C52" s="222">
        <v>37755</v>
      </c>
      <c r="D52" s="223">
        <v>1.3</v>
      </c>
      <c r="E52" s="224">
        <v>6</v>
      </c>
      <c r="F52" s="223">
        <f>(E52/D52)</f>
        <v>4.615384615384615</v>
      </c>
    </row>
    <row r="53" spans="1:6" s="13" customFormat="1" ht="10.5" thickTop="1" x14ac:dyDescent="0.3">
      <c r="A53" s="16"/>
      <c r="B53" s="93"/>
      <c r="C53" s="14"/>
      <c r="D53" s="15"/>
      <c r="E53" s="14"/>
    </row>
    <row r="54" spans="1:6" x14ac:dyDescent="0.4">
      <c r="D54" s="2">
        <f>D43+D48+D49+D50+D51+D52</f>
        <v>248.40000000000003</v>
      </c>
    </row>
  </sheetData>
  <phoneticPr fontId="12" type="noConversion"/>
  <printOptions gridLines="1" gridLinesSet="0"/>
  <pageMargins left="0.75" right="0.75" top="1" bottom="1" header="0.5" footer="0.5"/>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94"/>
  <sheetViews>
    <sheetView topLeftCell="A49" workbookViewId="0">
      <selection activeCell="I81" sqref="I81"/>
    </sheetView>
  </sheetViews>
  <sheetFormatPr defaultColWidth="9.1328125" defaultRowHeight="13.15" x14ac:dyDescent="0.4"/>
  <cols>
    <col min="1" max="1" width="17.1328125" style="4" customWidth="1"/>
    <col min="2" max="2" width="4" style="93" customWidth="1"/>
    <col min="3" max="3" width="13.33203125" style="1" customWidth="1"/>
    <col min="4" max="4" width="20.53125" style="2" bestFit="1" customWidth="1"/>
    <col min="5" max="5" width="23.33203125" style="1" bestFit="1" customWidth="1"/>
    <col min="6" max="6" width="20.33203125" style="3" bestFit="1" customWidth="1"/>
    <col min="7" max="8" width="6.53125" style="3" customWidth="1"/>
    <col min="9" max="10" width="7" style="3" customWidth="1"/>
    <col min="11" max="11" width="7.53125" style="3" customWidth="1"/>
    <col min="12" max="12" width="6.1328125" style="3" customWidth="1"/>
    <col min="13" max="16384" width="9.1328125" style="3"/>
  </cols>
  <sheetData>
    <row r="1" spans="1:12" s="5" customFormat="1" ht="17.649999999999999" x14ac:dyDescent="0.5">
      <c r="A1" s="10" t="s">
        <v>4</v>
      </c>
      <c r="B1" s="93"/>
      <c r="C1" s="6"/>
      <c r="D1" s="7"/>
      <c r="E1" s="8" t="s">
        <v>0</v>
      </c>
      <c r="F1" s="9">
        <f ca="1">TODAY()</f>
        <v>44608</v>
      </c>
      <c r="G1" s="94" t="s">
        <v>33</v>
      </c>
    </row>
    <row r="2" spans="1:12" s="5" customFormat="1" ht="17.649999999999999" x14ac:dyDescent="0.5">
      <c r="A2" s="10" t="s">
        <v>34</v>
      </c>
      <c r="B2" s="93"/>
      <c r="C2" s="6"/>
      <c r="D2" s="7"/>
      <c r="E2" s="6"/>
      <c r="G2" s="95" t="s">
        <v>35</v>
      </c>
      <c r="H2" s="96"/>
      <c r="I2" s="97"/>
      <c r="J2" s="97"/>
      <c r="K2" s="97"/>
      <c r="L2" s="98"/>
    </row>
    <row r="3" spans="1:12" ht="18.75" customHeight="1" thickBot="1" x14ac:dyDescent="0.45">
      <c r="G3" s="99" t="s">
        <v>36</v>
      </c>
      <c r="H3" s="99"/>
      <c r="I3" s="99" t="s">
        <v>37</v>
      </c>
      <c r="J3" s="99"/>
      <c r="K3" s="99" t="s">
        <v>38</v>
      </c>
      <c r="L3" s="100"/>
    </row>
    <row r="4" spans="1:12" s="11" customFormat="1" ht="35.25" customHeight="1" thickBot="1" x14ac:dyDescent="0.45">
      <c r="A4" s="17" t="s">
        <v>1</v>
      </c>
      <c r="B4" s="101"/>
      <c r="C4" s="18" t="s">
        <v>2</v>
      </c>
      <c r="D4" s="19" t="s">
        <v>14</v>
      </c>
      <c r="E4" s="21" t="s">
        <v>15</v>
      </c>
      <c r="F4" s="20" t="s">
        <v>3</v>
      </c>
      <c r="G4" s="102" t="s">
        <v>39</v>
      </c>
      <c r="H4" s="103" t="s">
        <v>40</v>
      </c>
      <c r="I4" s="104" t="s">
        <v>39</v>
      </c>
      <c r="J4" s="103" t="s">
        <v>40</v>
      </c>
      <c r="K4" s="104" t="s">
        <v>39</v>
      </c>
      <c r="L4" s="103" t="s">
        <v>40</v>
      </c>
    </row>
    <row r="5" spans="1:12" ht="15" customHeight="1" x14ac:dyDescent="0.4">
      <c r="A5" s="22" t="s">
        <v>5</v>
      </c>
      <c r="B5" s="105"/>
      <c r="C5" s="23">
        <v>37285</v>
      </c>
      <c r="D5" s="24">
        <v>7.1</v>
      </c>
      <c r="E5" s="25">
        <v>8</v>
      </c>
      <c r="F5" s="26">
        <v>1.1000000000000001</v>
      </c>
      <c r="G5" s="106">
        <f>F5</f>
        <v>1.1000000000000001</v>
      </c>
      <c r="H5" s="107"/>
      <c r="I5" s="108"/>
      <c r="J5" s="107"/>
      <c r="K5" s="108">
        <f>F5</f>
        <v>1.1000000000000001</v>
      </c>
      <c r="L5" s="109"/>
    </row>
    <row r="6" spans="1:12" ht="15" customHeight="1" x14ac:dyDescent="0.4">
      <c r="A6" s="27"/>
      <c r="B6" s="110"/>
      <c r="C6" s="39">
        <v>37308</v>
      </c>
      <c r="D6" s="40">
        <v>7.1</v>
      </c>
      <c r="E6" s="41">
        <v>17</v>
      </c>
      <c r="F6" s="42">
        <f>E6/D6</f>
        <v>2.3943661971830985</v>
      </c>
      <c r="G6" s="106">
        <f>F6</f>
        <v>2.3943661971830985</v>
      </c>
      <c r="H6" s="107"/>
      <c r="I6" s="108"/>
      <c r="J6" s="107"/>
      <c r="K6" s="108">
        <f>F6</f>
        <v>2.3943661971830985</v>
      </c>
      <c r="L6" s="109"/>
    </row>
    <row r="7" spans="1:12" ht="15" customHeight="1" x14ac:dyDescent="0.4">
      <c r="A7" s="27"/>
      <c r="B7" s="110"/>
      <c r="C7" s="111">
        <v>37312</v>
      </c>
      <c r="D7" s="112">
        <v>7.1</v>
      </c>
      <c r="E7" s="113">
        <v>34</v>
      </c>
      <c r="F7" s="114">
        <f>E7/D7</f>
        <v>4.788732394366197</v>
      </c>
      <c r="G7" s="106">
        <v>4.8</v>
      </c>
      <c r="H7" s="107"/>
      <c r="I7" s="108"/>
      <c r="J7" s="107"/>
      <c r="K7" s="108">
        <f>G7</f>
        <v>4.8</v>
      </c>
      <c r="L7" s="109"/>
    </row>
    <row r="8" spans="1:12" ht="15" customHeight="1" x14ac:dyDescent="0.4">
      <c r="A8" s="27"/>
      <c r="B8" s="110"/>
      <c r="C8" s="111" t="s">
        <v>41</v>
      </c>
      <c r="D8" s="112">
        <v>7.1</v>
      </c>
      <c r="E8" s="113">
        <v>43</v>
      </c>
      <c r="F8" s="114">
        <f>E8/D8</f>
        <v>6.056338028169014</v>
      </c>
      <c r="G8" s="106">
        <f>F8</f>
        <v>6.056338028169014</v>
      </c>
      <c r="H8" s="107">
        <f>F8</f>
        <v>6.056338028169014</v>
      </c>
      <c r="I8" s="108"/>
      <c r="J8" s="107"/>
      <c r="K8" s="108">
        <f>F8</f>
        <v>6.056338028169014</v>
      </c>
      <c r="L8" s="109">
        <f>F8</f>
        <v>6.056338028169014</v>
      </c>
    </row>
    <row r="9" spans="1:12" ht="15" customHeight="1" x14ac:dyDescent="0.4">
      <c r="A9" s="27"/>
      <c r="B9" s="115"/>
      <c r="C9" s="111"/>
      <c r="D9" s="112"/>
      <c r="E9" s="113"/>
      <c r="F9" s="114"/>
      <c r="G9" s="106"/>
      <c r="H9" s="107"/>
      <c r="I9" s="108"/>
      <c r="J9" s="107"/>
      <c r="K9" s="108"/>
      <c r="L9" s="116"/>
    </row>
    <row r="10" spans="1:12" ht="15" customHeight="1" x14ac:dyDescent="0.4">
      <c r="A10" s="22" t="s">
        <v>42</v>
      </c>
      <c r="B10" s="105"/>
      <c r="C10" s="28">
        <v>37354</v>
      </c>
      <c r="D10" s="29">
        <v>2.4</v>
      </c>
      <c r="E10" s="30">
        <v>3</v>
      </c>
      <c r="F10" s="31">
        <f>E10/D10</f>
        <v>1.25</v>
      </c>
      <c r="G10" s="106">
        <f>F10</f>
        <v>1.25</v>
      </c>
      <c r="H10" s="107">
        <f>F10</f>
        <v>1.25</v>
      </c>
      <c r="I10" s="108"/>
      <c r="J10" s="107"/>
      <c r="K10" s="108">
        <f>F10</f>
        <v>1.25</v>
      </c>
      <c r="L10" s="109">
        <f>F10</f>
        <v>1.25</v>
      </c>
    </row>
    <row r="11" spans="1:12" ht="15" customHeight="1" x14ac:dyDescent="0.4">
      <c r="A11" s="27"/>
      <c r="B11" s="110"/>
      <c r="C11" s="117"/>
      <c r="D11" s="118"/>
      <c r="E11" s="119"/>
      <c r="F11" s="120"/>
      <c r="G11" s="106"/>
      <c r="H11" s="107"/>
      <c r="I11" s="108"/>
      <c r="J11" s="107"/>
      <c r="K11" s="108"/>
      <c r="L11" s="116"/>
    </row>
    <row r="12" spans="1:12" ht="15" customHeight="1" x14ac:dyDescent="0.4">
      <c r="A12" s="22" t="s">
        <v>32</v>
      </c>
      <c r="B12" s="121"/>
      <c r="C12" s="28">
        <v>37371</v>
      </c>
      <c r="D12" s="122">
        <v>2.5</v>
      </c>
      <c r="E12" s="30">
        <v>46</v>
      </c>
      <c r="F12" s="123">
        <f>E12/D12</f>
        <v>18.399999999999999</v>
      </c>
      <c r="G12" s="106">
        <f>F12</f>
        <v>18.399999999999999</v>
      </c>
      <c r="H12" s="107">
        <f>F12</f>
        <v>18.399999999999999</v>
      </c>
      <c r="I12" s="108"/>
      <c r="J12" s="107"/>
      <c r="K12" s="108"/>
      <c r="L12" s="109"/>
    </row>
    <row r="13" spans="1:12" ht="15" customHeight="1" x14ac:dyDescent="0.4">
      <c r="A13" s="27"/>
      <c r="B13" s="115"/>
      <c r="C13" s="111"/>
      <c r="D13" s="112"/>
      <c r="E13" s="113"/>
      <c r="F13" s="114"/>
      <c r="G13" s="106"/>
      <c r="H13" s="107"/>
      <c r="I13" s="108"/>
      <c r="J13" s="107"/>
      <c r="K13" s="108"/>
      <c r="L13" s="116"/>
    </row>
    <row r="14" spans="1:12" ht="15" customHeight="1" x14ac:dyDescent="0.4">
      <c r="A14" s="22" t="s">
        <v>11</v>
      </c>
      <c r="B14" s="124"/>
      <c r="C14" s="28">
        <v>37279</v>
      </c>
      <c r="D14" s="29">
        <v>7.4</v>
      </c>
      <c r="E14" s="30">
        <v>35</v>
      </c>
      <c r="F14" s="31">
        <v>4.7</v>
      </c>
      <c r="G14" s="106">
        <f>F14</f>
        <v>4.7</v>
      </c>
      <c r="H14" s="107"/>
      <c r="I14" s="108"/>
      <c r="J14" s="107"/>
      <c r="K14" s="108"/>
      <c r="L14" s="116"/>
    </row>
    <row r="15" spans="1:12" ht="15" customHeight="1" x14ac:dyDescent="0.4">
      <c r="A15" s="27"/>
      <c r="B15" s="115"/>
      <c r="C15" s="32">
        <v>37315</v>
      </c>
      <c r="D15" s="33">
        <v>2.4</v>
      </c>
      <c r="E15" s="34">
        <v>28</v>
      </c>
      <c r="F15" s="35">
        <f>E15/D15</f>
        <v>11.666666666666668</v>
      </c>
      <c r="G15" s="106">
        <f>F15</f>
        <v>11.666666666666668</v>
      </c>
      <c r="H15" s="107">
        <f>F15</f>
        <v>11.666666666666668</v>
      </c>
      <c r="I15" s="108"/>
      <c r="J15" s="107"/>
      <c r="K15" s="108"/>
      <c r="L15" s="116"/>
    </row>
    <row r="16" spans="1:12" ht="15" customHeight="1" x14ac:dyDescent="0.4">
      <c r="A16" s="125"/>
      <c r="B16" s="126"/>
      <c r="C16" s="117"/>
      <c r="D16" s="118"/>
      <c r="E16" s="119"/>
      <c r="F16" s="120"/>
      <c r="G16" s="106"/>
      <c r="H16" s="107"/>
      <c r="I16" s="108"/>
      <c r="J16" s="107"/>
      <c r="K16" s="108"/>
      <c r="L16" s="116"/>
    </row>
    <row r="17" spans="1:12" ht="15" customHeight="1" x14ac:dyDescent="0.4">
      <c r="A17" s="22" t="s">
        <v>6</v>
      </c>
      <c r="B17" s="124"/>
      <c r="C17" s="23" t="s">
        <v>43</v>
      </c>
      <c r="D17" s="24">
        <v>19.5</v>
      </c>
      <c r="E17" s="25">
        <v>17</v>
      </c>
      <c r="F17" s="26">
        <f t="shared" ref="F17:F22" si="0">E17/D17</f>
        <v>0.87179487179487181</v>
      </c>
      <c r="G17" s="106">
        <f t="shared" ref="G17:G22" si="1">F17</f>
        <v>0.87179487179487181</v>
      </c>
      <c r="H17" s="107"/>
      <c r="I17" s="108"/>
      <c r="J17" s="107"/>
      <c r="K17" s="108">
        <f t="shared" ref="K17:K22" si="2">F17</f>
        <v>0.87179487179487181</v>
      </c>
      <c r="L17" s="109"/>
    </row>
    <row r="18" spans="1:12" ht="15" customHeight="1" x14ac:dyDescent="0.4">
      <c r="A18" s="27"/>
      <c r="B18" s="115"/>
      <c r="C18" s="39" t="s">
        <v>44</v>
      </c>
      <c r="D18" s="40">
        <v>19.5</v>
      </c>
      <c r="E18" s="41">
        <v>16</v>
      </c>
      <c r="F18" s="42">
        <f t="shared" si="0"/>
        <v>0.82051282051282048</v>
      </c>
      <c r="G18" s="106">
        <f t="shared" si="1"/>
        <v>0.82051282051282048</v>
      </c>
      <c r="H18" s="107"/>
      <c r="I18" s="108"/>
      <c r="J18" s="107"/>
      <c r="K18" s="108">
        <f t="shared" si="2"/>
        <v>0.82051282051282048</v>
      </c>
      <c r="L18" s="116"/>
    </row>
    <row r="19" spans="1:12" ht="15" customHeight="1" x14ac:dyDescent="0.4">
      <c r="A19" s="27"/>
      <c r="B19" s="115">
        <v>6</v>
      </c>
      <c r="C19" s="127" t="s">
        <v>45</v>
      </c>
      <c r="D19" s="128">
        <v>19.5</v>
      </c>
      <c r="E19" s="129">
        <v>46</v>
      </c>
      <c r="F19" s="130">
        <f t="shared" si="0"/>
        <v>2.358974358974359</v>
      </c>
      <c r="G19" s="106">
        <f t="shared" si="1"/>
        <v>2.358974358974359</v>
      </c>
      <c r="H19" s="107"/>
      <c r="I19" s="108"/>
      <c r="J19" s="107"/>
      <c r="K19" s="108">
        <f t="shared" si="2"/>
        <v>2.358974358974359</v>
      </c>
      <c r="L19" s="109"/>
    </row>
    <row r="20" spans="1:12" ht="15" customHeight="1" x14ac:dyDescent="0.4">
      <c r="A20" s="27"/>
      <c r="B20" s="115"/>
      <c r="C20" s="131" t="s">
        <v>46</v>
      </c>
      <c r="D20" s="128">
        <v>19.5</v>
      </c>
      <c r="E20" s="129">
        <v>50</v>
      </c>
      <c r="F20" s="130">
        <f t="shared" si="0"/>
        <v>2.5641025641025643</v>
      </c>
      <c r="G20" s="106">
        <f t="shared" si="1"/>
        <v>2.5641025641025643</v>
      </c>
      <c r="H20" s="107"/>
      <c r="I20" s="108"/>
      <c r="J20" s="107"/>
      <c r="K20" s="108">
        <f t="shared" si="2"/>
        <v>2.5641025641025643</v>
      </c>
      <c r="L20" s="109"/>
    </row>
    <row r="21" spans="1:12" ht="15" customHeight="1" x14ac:dyDescent="0.4">
      <c r="A21" s="27"/>
      <c r="B21" s="115">
        <v>8</v>
      </c>
      <c r="C21" s="131" t="s">
        <v>47</v>
      </c>
      <c r="D21" s="128">
        <v>19.5</v>
      </c>
      <c r="E21" s="129">
        <v>26</v>
      </c>
      <c r="F21" s="130">
        <f t="shared" si="0"/>
        <v>1.3333333333333333</v>
      </c>
      <c r="G21" s="106">
        <f t="shared" si="1"/>
        <v>1.3333333333333333</v>
      </c>
      <c r="H21" s="107"/>
      <c r="I21" s="108"/>
      <c r="J21" s="107"/>
      <c r="K21" s="108">
        <f t="shared" si="2"/>
        <v>1.3333333333333333</v>
      </c>
      <c r="L21" s="109"/>
    </row>
    <row r="22" spans="1:12" ht="15" customHeight="1" x14ac:dyDescent="0.4">
      <c r="A22" s="27"/>
      <c r="B22" s="115"/>
      <c r="C22" s="131" t="s">
        <v>48</v>
      </c>
      <c r="D22" s="128">
        <v>19.5</v>
      </c>
      <c r="E22" s="129">
        <v>73</v>
      </c>
      <c r="F22" s="130">
        <f t="shared" si="0"/>
        <v>3.7435897435897436</v>
      </c>
      <c r="G22" s="106">
        <f t="shared" si="1"/>
        <v>3.7435897435897436</v>
      </c>
      <c r="H22" s="107">
        <f>F22</f>
        <v>3.7435897435897436</v>
      </c>
      <c r="I22" s="108"/>
      <c r="J22" s="107"/>
      <c r="K22" s="108">
        <f t="shared" si="2"/>
        <v>3.7435897435897436</v>
      </c>
      <c r="L22" s="109">
        <f>F22</f>
        <v>3.7435897435897436</v>
      </c>
    </row>
    <row r="23" spans="1:12" ht="15" customHeight="1" thickBot="1" x14ac:dyDescent="0.45">
      <c r="A23" s="132"/>
      <c r="B23" s="133"/>
      <c r="C23" s="134"/>
      <c r="D23" s="135"/>
      <c r="E23" s="136"/>
      <c r="F23" s="137"/>
      <c r="G23" s="106"/>
      <c r="H23" s="107"/>
      <c r="I23" s="108"/>
      <c r="J23" s="107"/>
      <c r="K23" s="108"/>
      <c r="L23" s="116"/>
    </row>
    <row r="24" spans="1:12" ht="15" customHeight="1" x14ac:dyDescent="0.4">
      <c r="A24" s="59" t="s">
        <v>7</v>
      </c>
      <c r="B24" s="138"/>
      <c r="C24" s="61">
        <v>37278</v>
      </c>
      <c r="D24" s="62">
        <v>8.1</v>
      </c>
      <c r="E24" s="63">
        <v>269</v>
      </c>
      <c r="F24" s="64">
        <v>33.200000000000003</v>
      </c>
      <c r="G24" s="106"/>
      <c r="H24" s="107"/>
      <c r="I24" s="108">
        <f>F24</f>
        <v>33.200000000000003</v>
      </c>
      <c r="J24" s="107"/>
      <c r="K24" s="108"/>
      <c r="L24" s="116"/>
    </row>
    <row r="25" spans="1:12" ht="15" customHeight="1" x14ac:dyDescent="0.4">
      <c r="A25" s="27"/>
      <c r="B25" s="115"/>
      <c r="C25" s="39">
        <v>37313</v>
      </c>
      <c r="D25" s="40">
        <v>8.1</v>
      </c>
      <c r="E25" s="41">
        <v>304</v>
      </c>
      <c r="F25" s="42">
        <f>E25/D25</f>
        <v>37.530864197530867</v>
      </c>
      <c r="G25" s="106"/>
      <c r="H25" s="107"/>
      <c r="I25" s="108">
        <v>37.5</v>
      </c>
      <c r="J25" s="107">
        <f>F25</f>
        <v>37.530864197530867</v>
      </c>
      <c r="K25" s="108"/>
      <c r="L25" s="116"/>
    </row>
    <row r="26" spans="1:12" ht="15" customHeight="1" x14ac:dyDescent="0.4">
      <c r="A26" s="139"/>
      <c r="B26" s="140"/>
      <c r="C26" s="141"/>
      <c r="D26" s="142"/>
      <c r="E26" s="143"/>
      <c r="F26" s="144"/>
      <c r="G26" s="106"/>
      <c r="H26" s="107"/>
      <c r="I26" s="108"/>
      <c r="J26" s="107"/>
      <c r="K26" s="108"/>
      <c r="L26" s="116"/>
    </row>
    <row r="27" spans="1:12" ht="15" customHeight="1" x14ac:dyDescent="0.4">
      <c r="A27" s="27" t="s">
        <v>49</v>
      </c>
      <c r="B27" s="115">
        <v>10</v>
      </c>
      <c r="C27" s="32">
        <v>37351</v>
      </c>
      <c r="D27" s="33">
        <v>2</v>
      </c>
      <c r="E27" s="34">
        <v>1</v>
      </c>
      <c r="F27" s="35">
        <f>E27/D27</f>
        <v>0.5</v>
      </c>
      <c r="G27" s="106">
        <f>F27</f>
        <v>0.5</v>
      </c>
      <c r="H27" s="107">
        <f>F27</f>
        <v>0.5</v>
      </c>
      <c r="I27" s="108"/>
      <c r="J27" s="107"/>
      <c r="K27" s="108"/>
      <c r="L27" s="116"/>
    </row>
    <row r="28" spans="1:12" ht="15" customHeight="1" x14ac:dyDescent="0.4">
      <c r="A28" s="27"/>
      <c r="B28" s="115"/>
      <c r="C28" s="111"/>
      <c r="D28" s="112"/>
      <c r="E28" s="113"/>
      <c r="F28" s="114"/>
      <c r="G28" s="106"/>
      <c r="H28" s="107"/>
      <c r="I28" s="108"/>
      <c r="J28" s="107"/>
      <c r="K28" s="108"/>
      <c r="L28" s="116"/>
    </row>
    <row r="29" spans="1:12" ht="15" customHeight="1" x14ac:dyDescent="0.4">
      <c r="A29" s="22" t="s">
        <v>50</v>
      </c>
      <c r="B29" s="121">
        <v>1</v>
      </c>
      <c r="C29" s="145">
        <v>37271</v>
      </c>
      <c r="D29" s="29">
        <v>2.5</v>
      </c>
      <c r="E29" s="146">
        <v>13</v>
      </c>
      <c r="F29" s="31">
        <f>E29/D29</f>
        <v>5.2</v>
      </c>
      <c r="G29" s="106"/>
      <c r="H29" s="107"/>
      <c r="I29" s="108">
        <f>F29</f>
        <v>5.2</v>
      </c>
      <c r="J29" s="107">
        <f>F29:F29</f>
        <v>5.2</v>
      </c>
      <c r="K29" s="108"/>
      <c r="L29" s="116"/>
    </row>
    <row r="30" spans="1:12" ht="15" customHeight="1" x14ac:dyDescent="0.4">
      <c r="A30" s="125"/>
      <c r="B30" s="115"/>
      <c r="C30" s="111"/>
      <c r="D30" s="112"/>
      <c r="E30" s="113"/>
      <c r="F30" s="114"/>
      <c r="G30" s="106"/>
      <c r="H30" s="107"/>
      <c r="I30" s="108"/>
      <c r="J30" s="107"/>
      <c r="K30" s="108"/>
      <c r="L30" s="116"/>
    </row>
    <row r="31" spans="1:12" ht="15" customHeight="1" x14ac:dyDescent="0.4">
      <c r="A31" s="22" t="s">
        <v>20</v>
      </c>
      <c r="B31" s="124">
        <v>9</v>
      </c>
      <c r="C31" s="23">
        <v>37358</v>
      </c>
      <c r="D31" s="24">
        <v>16.2</v>
      </c>
      <c r="E31" s="25">
        <v>18</v>
      </c>
      <c r="F31" s="26">
        <f>E31/D31</f>
        <v>1.1111111111111112</v>
      </c>
      <c r="G31" s="106">
        <f>F31</f>
        <v>1.1111111111111112</v>
      </c>
      <c r="H31" s="107">
        <f>F31</f>
        <v>1.1111111111111112</v>
      </c>
      <c r="I31" s="108"/>
      <c r="J31" s="107"/>
      <c r="K31" s="108"/>
      <c r="L31" s="109"/>
    </row>
    <row r="32" spans="1:12" ht="15" customHeight="1" x14ac:dyDescent="0.4">
      <c r="A32" s="125"/>
      <c r="B32" s="126"/>
      <c r="C32" s="117"/>
      <c r="D32" s="118"/>
      <c r="E32" s="119"/>
      <c r="F32" s="120"/>
      <c r="G32" s="106"/>
      <c r="H32" s="107"/>
      <c r="I32" s="108"/>
      <c r="J32" s="107"/>
      <c r="K32" s="108"/>
      <c r="L32" s="116"/>
    </row>
    <row r="33" spans="1:12" ht="15" customHeight="1" x14ac:dyDescent="0.4">
      <c r="A33" s="22" t="s">
        <v>8</v>
      </c>
      <c r="B33" s="124"/>
      <c r="C33" s="28" t="s">
        <v>51</v>
      </c>
      <c r="D33" s="29">
        <v>10.1</v>
      </c>
      <c r="E33" s="30">
        <v>20</v>
      </c>
      <c r="F33" s="31">
        <f>E33/D33</f>
        <v>1.9801980198019802</v>
      </c>
      <c r="G33" s="106">
        <f>F33</f>
        <v>1.9801980198019802</v>
      </c>
      <c r="H33" s="107"/>
      <c r="I33" s="108"/>
      <c r="J33" s="107"/>
      <c r="K33" s="108">
        <f>G33</f>
        <v>1.9801980198019802</v>
      </c>
      <c r="L33" s="109"/>
    </row>
    <row r="34" spans="1:12" ht="15" customHeight="1" x14ac:dyDescent="0.4">
      <c r="A34" s="27"/>
      <c r="B34" s="115"/>
      <c r="C34" s="32">
        <v>37355</v>
      </c>
      <c r="D34" s="33">
        <v>10.1</v>
      </c>
      <c r="E34" s="34">
        <v>35</v>
      </c>
      <c r="F34" s="35">
        <f>E34/D34</f>
        <v>3.4653465346534653</v>
      </c>
      <c r="G34" s="106">
        <f>F34</f>
        <v>3.4653465346534653</v>
      </c>
      <c r="H34" s="107">
        <f>F34</f>
        <v>3.4653465346534653</v>
      </c>
      <c r="I34" s="108"/>
      <c r="J34" s="107"/>
      <c r="K34" s="108">
        <f>F34</f>
        <v>3.4653465346534653</v>
      </c>
      <c r="L34" s="109">
        <f>F34</f>
        <v>3.4653465346534653</v>
      </c>
    </row>
    <row r="35" spans="1:12" ht="15" customHeight="1" x14ac:dyDescent="0.4">
      <c r="A35" s="27"/>
      <c r="B35" s="115"/>
      <c r="C35" s="111"/>
      <c r="D35" s="112"/>
      <c r="E35" s="113"/>
      <c r="F35" s="114"/>
      <c r="G35" s="106"/>
      <c r="H35" s="107"/>
      <c r="I35" s="108"/>
      <c r="J35" s="107"/>
      <c r="K35" s="108"/>
      <c r="L35" s="116"/>
    </row>
    <row r="36" spans="1:12" ht="15" customHeight="1" x14ac:dyDescent="0.4">
      <c r="A36" s="22" t="s">
        <v>52</v>
      </c>
      <c r="B36" s="124">
        <v>11</v>
      </c>
      <c r="C36" s="23">
        <v>37372</v>
      </c>
      <c r="D36" s="24">
        <v>4.5</v>
      </c>
      <c r="E36" s="25">
        <v>3</v>
      </c>
      <c r="F36" s="26">
        <f>E36/D36</f>
        <v>0.66666666666666663</v>
      </c>
      <c r="G36" s="106">
        <f>F36</f>
        <v>0.66666666666666663</v>
      </c>
      <c r="H36" s="107">
        <f>F36</f>
        <v>0.66666666666666663</v>
      </c>
      <c r="I36" s="108"/>
      <c r="J36" s="107"/>
      <c r="K36" s="108">
        <f>F36</f>
        <v>0.66666666666666663</v>
      </c>
      <c r="L36" s="109">
        <f>F36</f>
        <v>0.66666666666666663</v>
      </c>
    </row>
    <row r="37" spans="1:12" ht="15" customHeight="1" x14ac:dyDescent="0.4">
      <c r="A37" s="27"/>
      <c r="B37" s="115"/>
      <c r="C37" s="111"/>
      <c r="D37" s="112"/>
      <c r="E37" s="113"/>
      <c r="F37" s="114"/>
      <c r="G37" s="106"/>
      <c r="H37" s="107"/>
      <c r="I37" s="108"/>
      <c r="J37" s="107"/>
      <c r="K37" s="108"/>
      <c r="L37" s="116"/>
    </row>
    <row r="38" spans="1:12" ht="15" customHeight="1" x14ac:dyDescent="0.4">
      <c r="A38" s="22" t="s">
        <v>9</v>
      </c>
      <c r="B38" s="124">
        <v>2</v>
      </c>
      <c r="C38" s="23">
        <v>37272</v>
      </c>
      <c r="D38" s="24">
        <v>2.7</v>
      </c>
      <c r="E38" s="25">
        <v>3</v>
      </c>
      <c r="F38" s="26">
        <f>E38/D38</f>
        <v>1.1111111111111109</v>
      </c>
      <c r="G38" s="106">
        <f>F38</f>
        <v>1.1111111111111109</v>
      </c>
      <c r="H38" s="107"/>
      <c r="I38" s="108"/>
      <c r="J38" s="107"/>
      <c r="K38" s="108">
        <f>G38</f>
        <v>1.1111111111111109</v>
      </c>
      <c r="L38" s="109"/>
    </row>
    <row r="39" spans="1:12" ht="15" customHeight="1" x14ac:dyDescent="0.4">
      <c r="A39" s="27"/>
      <c r="B39" s="115">
        <v>5</v>
      </c>
      <c r="C39" s="39">
        <v>37298</v>
      </c>
      <c r="D39" s="40">
        <v>2.7</v>
      </c>
      <c r="E39" s="41">
        <v>7</v>
      </c>
      <c r="F39" s="42">
        <f>E39/D39</f>
        <v>2.5925925925925926</v>
      </c>
      <c r="G39" s="106">
        <v>2.6</v>
      </c>
      <c r="H39" s="107"/>
      <c r="I39" s="108"/>
      <c r="J39" s="107"/>
      <c r="K39" s="108">
        <f>F39</f>
        <v>2.5925925925925926</v>
      </c>
      <c r="L39" s="109"/>
    </row>
    <row r="40" spans="1:12" ht="15" customHeight="1" x14ac:dyDescent="0.4">
      <c r="A40" s="27"/>
      <c r="B40" s="115">
        <v>7</v>
      </c>
      <c r="C40" s="111">
        <v>37329</v>
      </c>
      <c r="D40" s="112">
        <v>3</v>
      </c>
      <c r="E40" s="113">
        <v>16</v>
      </c>
      <c r="F40" s="114">
        <f>E40/D40</f>
        <v>5.333333333333333</v>
      </c>
      <c r="G40" s="106">
        <f>F40</f>
        <v>5.333333333333333</v>
      </c>
      <c r="H40" s="107">
        <f>G40</f>
        <v>5.333333333333333</v>
      </c>
      <c r="I40" s="108"/>
      <c r="J40" s="107"/>
      <c r="K40" s="108">
        <f>F40</f>
        <v>5.333333333333333</v>
      </c>
      <c r="L40" s="109">
        <f>F40</f>
        <v>5.333333333333333</v>
      </c>
    </row>
    <row r="41" spans="1:12" ht="15" customHeight="1" x14ac:dyDescent="0.4">
      <c r="A41" s="27"/>
      <c r="B41" s="115"/>
      <c r="C41" s="111">
        <v>37354</v>
      </c>
      <c r="D41" s="112">
        <v>2.5</v>
      </c>
      <c r="E41" s="113">
        <v>3</v>
      </c>
      <c r="F41" s="114">
        <f>E41/D41</f>
        <v>1.2</v>
      </c>
      <c r="G41" s="106">
        <f>F41</f>
        <v>1.2</v>
      </c>
      <c r="H41" s="107"/>
      <c r="I41" s="108"/>
      <c r="J41" s="107"/>
      <c r="K41" s="108">
        <f>F41</f>
        <v>1.2</v>
      </c>
      <c r="L41" s="109"/>
    </row>
    <row r="42" spans="1:12" ht="15" customHeight="1" thickBot="1" x14ac:dyDescent="0.45">
      <c r="A42" s="132"/>
      <c r="B42" s="133"/>
      <c r="C42" s="134"/>
      <c r="D42" s="135"/>
      <c r="E42" s="136"/>
      <c r="F42" s="137"/>
      <c r="G42" s="106"/>
      <c r="H42" s="107"/>
      <c r="I42" s="108"/>
      <c r="J42" s="107"/>
      <c r="K42" s="108"/>
      <c r="L42" s="116"/>
    </row>
    <row r="43" spans="1:12" ht="15" customHeight="1" x14ac:dyDescent="0.4">
      <c r="A43" s="27" t="s">
        <v>10</v>
      </c>
      <c r="B43" s="115"/>
      <c r="C43" s="32">
        <v>37277</v>
      </c>
      <c r="D43" s="33">
        <v>3</v>
      </c>
      <c r="E43" s="34">
        <v>6</v>
      </c>
      <c r="F43" s="35">
        <f>E43/D43</f>
        <v>2</v>
      </c>
      <c r="G43" s="106">
        <f>F43</f>
        <v>2</v>
      </c>
      <c r="H43" s="107"/>
      <c r="I43" s="108"/>
      <c r="J43" s="107"/>
      <c r="K43" s="108">
        <f>F43</f>
        <v>2</v>
      </c>
      <c r="L43" s="109"/>
    </row>
    <row r="44" spans="1:12" ht="15" customHeight="1" x14ac:dyDescent="0.4">
      <c r="A44" s="27"/>
      <c r="B44" s="115"/>
      <c r="C44" s="39">
        <v>37302</v>
      </c>
      <c r="D44" s="40">
        <v>3</v>
      </c>
      <c r="E44" s="41">
        <v>10</v>
      </c>
      <c r="F44" s="114">
        <f>E44/D44</f>
        <v>3.3333333333333335</v>
      </c>
      <c r="G44" s="106">
        <f>F44</f>
        <v>3.3333333333333335</v>
      </c>
      <c r="H44" s="107"/>
      <c r="I44" s="108"/>
      <c r="J44" s="107"/>
      <c r="K44" s="108">
        <f>F44</f>
        <v>3.3333333333333335</v>
      </c>
      <c r="L44" s="109"/>
    </row>
    <row r="45" spans="1:12" ht="15" customHeight="1" x14ac:dyDescent="0.4">
      <c r="A45" s="27"/>
      <c r="B45" s="115"/>
      <c r="C45" s="43">
        <v>37323</v>
      </c>
      <c r="D45" s="40">
        <v>7.3</v>
      </c>
      <c r="E45" s="147">
        <v>24</v>
      </c>
      <c r="F45" s="114">
        <f>E45/D45</f>
        <v>3.2876712328767126</v>
      </c>
      <c r="G45" s="106">
        <v>3.3</v>
      </c>
      <c r="H45" s="107"/>
      <c r="I45" s="108"/>
      <c r="J45" s="107"/>
      <c r="K45" s="108">
        <v>3.3</v>
      </c>
      <c r="L45" s="109"/>
    </row>
    <row r="46" spans="1:12" ht="15" customHeight="1" x14ac:dyDescent="0.4">
      <c r="A46" s="27"/>
      <c r="B46" s="115"/>
      <c r="C46" s="43" t="s">
        <v>53</v>
      </c>
      <c r="D46" s="40">
        <v>7.3</v>
      </c>
      <c r="E46" s="147">
        <v>27</v>
      </c>
      <c r="F46" s="114">
        <f>E46/D46</f>
        <v>3.6986301369863015</v>
      </c>
      <c r="G46" s="106">
        <f>F46</f>
        <v>3.6986301369863015</v>
      </c>
      <c r="H46" s="107">
        <f>F46</f>
        <v>3.6986301369863015</v>
      </c>
      <c r="I46" s="108"/>
      <c r="J46" s="107"/>
      <c r="K46" s="108">
        <f>F46</f>
        <v>3.6986301369863015</v>
      </c>
      <c r="L46" s="109">
        <f>F46</f>
        <v>3.6986301369863015</v>
      </c>
    </row>
    <row r="47" spans="1:12" ht="15" customHeight="1" x14ac:dyDescent="0.4">
      <c r="A47" s="125"/>
      <c r="B47" s="126"/>
      <c r="C47" s="148"/>
      <c r="D47" s="149"/>
      <c r="E47" s="148"/>
      <c r="F47" s="150"/>
      <c r="G47" s="106"/>
      <c r="H47" s="107"/>
      <c r="I47" s="108"/>
      <c r="J47" s="107"/>
      <c r="K47" s="108"/>
      <c r="L47" s="109"/>
    </row>
    <row r="48" spans="1:12" ht="15" customHeight="1" x14ac:dyDescent="0.4">
      <c r="A48" s="27" t="s">
        <v>54</v>
      </c>
      <c r="B48" s="115"/>
      <c r="C48" s="56">
        <v>37314</v>
      </c>
      <c r="D48" s="33">
        <v>5</v>
      </c>
      <c r="E48" s="151">
        <v>0</v>
      </c>
      <c r="F48" s="35">
        <f>E48/D48</f>
        <v>0</v>
      </c>
      <c r="G48" s="106">
        <f>F48</f>
        <v>0</v>
      </c>
      <c r="H48" s="107"/>
      <c r="I48" s="108"/>
      <c r="J48" s="107"/>
      <c r="K48" s="108"/>
      <c r="L48" s="109"/>
    </row>
    <row r="49" spans="1:12" ht="15" customHeight="1" x14ac:dyDescent="0.4">
      <c r="A49" s="27"/>
      <c r="B49" s="115"/>
      <c r="C49" s="43">
        <v>37344</v>
      </c>
      <c r="D49" s="40">
        <v>5</v>
      </c>
      <c r="E49" s="44">
        <v>0</v>
      </c>
      <c r="F49" s="42">
        <v>0</v>
      </c>
      <c r="G49" s="106">
        <f>F49</f>
        <v>0</v>
      </c>
      <c r="H49" s="107"/>
      <c r="I49" s="108"/>
      <c r="J49" s="107"/>
      <c r="K49" s="108"/>
      <c r="L49" s="109"/>
    </row>
    <row r="50" spans="1:12" ht="15" customHeight="1" x14ac:dyDescent="0.4">
      <c r="A50" s="27"/>
      <c r="B50" s="115"/>
      <c r="C50" s="152"/>
      <c r="D50" s="113"/>
      <c r="E50" s="153"/>
      <c r="F50" s="154"/>
      <c r="G50" s="106"/>
      <c r="H50" s="107"/>
      <c r="I50" s="108"/>
      <c r="J50" s="107"/>
      <c r="K50" s="108"/>
      <c r="L50" s="109"/>
    </row>
    <row r="51" spans="1:12" ht="15" customHeight="1" x14ac:dyDescent="0.4">
      <c r="A51" s="22" t="s">
        <v>13</v>
      </c>
      <c r="B51" s="124"/>
      <c r="C51" s="23">
        <v>37334</v>
      </c>
      <c r="D51" s="24">
        <v>11.5</v>
      </c>
      <c r="E51" s="25">
        <v>170</v>
      </c>
      <c r="F51" s="26">
        <f>E51/D51</f>
        <v>14.782608695652174</v>
      </c>
      <c r="G51" s="106">
        <f>F51</f>
        <v>14.782608695652174</v>
      </c>
      <c r="H51" s="107">
        <f>F51</f>
        <v>14.782608695652174</v>
      </c>
      <c r="I51" s="108"/>
      <c r="J51" s="107"/>
      <c r="K51" s="108"/>
      <c r="L51" s="116"/>
    </row>
    <row r="52" spans="1:12" ht="15" customHeight="1" x14ac:dyDescent="0.4">
      <c r="A52" s="27"/>
      <c r="B52" s="115"/>
      <c r="C52" s="39">
        <v>37349</v>
      </c>
      <c r="D52" s="40">
        <v>5.7</v>
      </c>
      <c r="E52" s="41">
        <v>8</v>
      </c>
      <c r="F52" s="42">
        <f>E52/D52</f>
        <v>1.4035087719298245</v>
      </c>
      <c r="G52" s="106">
        <f>F52</f>
        <v>1.4035087719298245</v>
      </c>
      <c r="H52" s="107"/>
      <c r="I52" s="108"/>
      <c r="J52" s="107"/>
      <c r="K52" s="108"/>
      <c r="L52" s="116"/>
    </row>
    <row r="53" spans="1:12" ht="15" customHeight="1" x14ac:dyDescent="0.4">
      <c r="A53" s="125"/>
      <c r="B53" s="126"/>
      <c r="C53" s="117"/>
      <c r="D53" s="118"/>
      <c r="E53" s="119"/>
      <c r="F53" s="120"/>
      <c r="G53" s="106"/>
      <c r="H53" s="107"/>
      <c r="I53" s="108"/>
      <c r="J53" s="107"/>
      <c r="K53" s="108"/>
      <c r="L53" s="116"/>
    </row>
    <row r="54" spans="1:12" ht="15" customHeight="1" x14ac:dyDescent="0.4">
      <c r="A54" s="22" t="s">
        <v>12</v>
      </c>
      <c r="B54" s="124"/>
      <c r="C54" s="23">
        <v>37272</v>
      </c>
      <c r="D54" s="24">
        <v>4</v>
      </c>
      <c r="E54" s="25">
        <v>5</v>
      </c>
      <c r="F54" s="26">
        <f>E54/D54</f>
        <v>1.25</v>
      </c>
      <c r="G54" s="106"/>
      <c r="H54" s="107"/>
      <c r="I54" s="108">
        <f>F54</f>
        <v>1.25</v>
      </c>
      <c r="J54" s="107">
        <f>F54</f>
        <v>1.25</v>
      </c>
      <c r="K54" s="108"/>
      <c r="L54" s="116"/>
    </row>
    <row r="55" spans="1:12" ht="15" customHeight="1" x14ac:dyDescent="0.4">
      <c r="A55" s="27"/>
      <c r="B55" s="115"/>
      <c r="C55" s="39">
        <v>37301</v>
      </c>
      <c r="D55" s="40">
        <v>4</v>
      </c>
      <c r="E55" s="41">
        <v>4</v>
      </c>
      <c r="F55" s="42">
        <f>E55/D55</f>
        <v>1</v>
      </c>
      <c r="G55" s="106"/>
      <c r="H55" s="107"/>
      <c r="I55" s="108">
        <f>F55</f>
        <v>1</v>
      </c>
      <c r="J55" s="107"/>
      <c r="K55" s="108"/>
      <c r="L55" s="116"/>
    </row>
    <row r="56" spans="1:12" ht="15" customHeight="1" x14ac:dyDescent="0.4">
      <c r="A56" s="27"/>
      <c r="B56" s="115"/>
      <c r="C56" s="111"/>
      <c r="D56" s="112"/>
      <c r="E56" s="113"/>
      <c r="F56" s="114"/>
      <c r="G56" s="106"/>
      <c r="H56" s="107"/>
      <c r="I56" s="108"/>
      <c r="J56" s="107"/>
      <c r="K56" s="108"/>
      <c r="L56" s="116"/>
    </row>
    <row r="57" spans="1:12" ht="15" customHeight="1" x14ac:dyDescent="0.4">
      <c r="A57" s="22" t="s">
        <v>55</v>
      </c>
      <c r="B57" s="124">
        <v>3</v>
      </c>
      <c r="C57" s="28">
        <v>37287</v>
      </c>
      <c r="D57" s="29">
        <v>7.3</v>
      </c>
      <c r="E57" s="30">
        <v>234</v>
      </c>
      <c r="F57" s="31">
        <v>32</v>
      </c>
      <c r="G57" s="106"/>
      <c r="H57" s="107"/>
      <c r="I57" s="108">
        <f>F57</f>
        <v>32</v>
      </c>
      <c r="J57" s="107"/>
      <c r="K57" s="108"/>
      <c r="L57" s="116"/>
    </row>
    <row r="58" spans="1:12" ht="15" customHeight="1" x14ac:dyDescent="0.4">
      <c r="A58" s="155"/>
      <c r="B58" s="115">
        <v>4</v>
      </c>
      <c r="C58" s="111">
        <v>37288</v>
      </c>
      <c r="D58" s="112">
        <v>6</v>
      </c>
      <c r="E58" s="113">
        <v>408</v>
      </c>
      <c r="F58" s="114">
        <v>68</v>
      </c>
      <c r="G58" s="106"/>
      <c r="H58" s="107"/>
      <c r="I58" s="108">
        <f>F58</f>
        <v>68</v>
      </c>
      <c r="J58" s="107">
        <f>F58</f>
        <v>68</v>
      </c>
      <c r="K58" s="108"/>
      <c r="L58" s="116"/>
    </row>
    <row r="59" spans="1:12" ht="15" customHeight="1" x14ac:dyDescent="0.4">
      <c r="A59" s="139"/>
      <c r="B59" s="126"/>
      <c r="C59" s="117"/>
      <c r="D59" s="118"/>
      <c r="E59" s="119"/>
      <c r="F59" s="120"/>
      <c r="G59" s="106"/>
      <c r="H59" s="107"/>
      <c r="I59" s="108"/>
      <c r="J59" s="107"/>
      <c r="K59" s="108"/>
      <c r="L59" s="116"/>
    </row>
    <row r="60" spans="1:12" ht="15" customHeight="1" x14ac:dyDescent="0.4">
      <c r="A60" s="27" t="s">
        <v>56</v>
      </c>
      <c r="B60" s="115"/>
      <c r="C60" s="32">
        <v>37330</v>
      </c>
      <c r="D60" s="33">
        <v>4.2</v>
      </c>
      <c r="E60" s="34">
        <v>2</v>
      </c>
      <c r="F60" s="35">
        <f>E60/D60</f>
        <v>0.47619047619047616</v>
      </c>
      <c r="G60" s="106">
        <f>F60</f>
        <v>0.47619047619047616</v>
      </c>
      <c r="H60" s="107">
        <f>F60</f>
        <v>0.47619047619047616</v>
      </c>
      <c r="I60" s="108"/>
      <c r="J60" s="107"/>
      <c r="K60" s="108">
        <f>F60</f>
        <v>0.47619047619047616</v>
      </c>
      <c r="L60" s="109">
        <f>F60</f>
        <v>0.47619047619047616</v>
      </c>
    </row>
    <row r="61" spans="1:12" ht="15" customHeight="1" x14ac:dyDescent="0.4">
      <c r="A61" s="139"/>
      <c r="B61" s="126"/>
      <c r="C61" s="117"/>
      <c r="D61" s="118"/>
      <c r="E61" s="119"/>
      <c r="F61" s="120"/>
      <c r="G61" s="106"/>
      <c r="H61" s="107"/>
      <c r="I61" s="108"/>
      <c r="J61" s="107"/>
      <c r="K61" s="108"/>
      <c r="L61" s="116"/>
    </row>
    <row r="62" spans="1:12" ht="15" customHeight="1" x14ac:dyDescent="0.4">
      <c r="A62" s="27" t="s">
        <v>57</v>
      </c>
      <c r="B62" s="115"/>
      <c r="C62" s="156">
        <v>37330</v>
      </c>
      <c r="D62" s="157">
        <v>4.5999999999999996</v>
      </c>
      <c r="E62" s="158">
        <v>5</v>
      </c>
      <c r="F62" s="159">
        <f>E62/D62</f>
        <v>1.0869565217391306</v>
      </c>
      <c r="G62" s="106">
        <f>F62</f>
        <v>1.0869565217391306</v>
      </c>
      <c r="H62" s="107">
        <f>F62</f>
        <v>1.0869565217391306</v>
      </c>
      <c r="I62" s="108"/>
      <c r="J62" s="107"/>
      <c r="K62" s="108">
        <f>F62</f>
        <v>1.0869565217391306</v>
      </c>
      <c r="L62" s="109">
        <f>F62</f>
        <v>1.0869565217391306</v>
      </c>
    </row>
    <row r="63" spans="1:12" ht="15" customHeight="1" thickBot="1" x14ac:dyDescent="0.45">
      <c r="A63" s="132"/>
      <c r="B63" s="133"/>
      <c r="C63" s="134"/>
      <c r="D63" s="135"/>
      <c r="E63" s="136"/>
      <c r="F63" s="137"/>
      <c r="G63" s="106"/>
      <c r="H63" s="107"/>
      <c r="I63" s="108"/>
      <c r="J63" s="107"/>
      <c r="K63" s="108"/>
      <c r="L63" s="116"/>
    </row>
    <row r="64" spans="1:12" s="5" customFormat="1" ht="17.100000000000001" customHeight="1" x14ac:dyDescent="0.4">
      <c r="A64" s="160"/>
      <c r="B64" s="161"/>
      <c r="C64" s="162" t="s">
        <v>58</v>
      </c>
      <c r="D64" s="163">
        <f>SUM(D5:D63)</f>
        <v>310.49999999999994</v>
      </c>
      <c r="E64" s="164">
        <f>SUM(E5:E63)</f>
        <v>2037</v>
      </c>
      <c r="F64" s="163"/>
      <c r="G64" s="165"/>
      <c r="H64" s="165"/>
      <c r="I64" s="165"/>
      <c r="J64" s="165"/>
      <c r="K64" s="165"/>
      <c r="L64" s="166"/>
    </row>
    <row r="65" spans="1:12" s="5" customFormat="1" ht="18.95" customHeight="1" x14ac:dyDescent="0.4">
      <c r="A65" s="167" t="s">
        <v>59</v>
      </c>
      <c r="B65" s="161"/>
      <c r="D65" s="163">
        <f>D10+D12+D21+D22+D27+D31+D34+D36+D41+D46+D52</f>
        <v>92.199999999999989</v>
      </c>
      <c r="E65" s="163">
        <f>E10+E12+E21+E22+E27+E31+E34+E36+E41+E46+E52</f>
        <v>243</v>
      </c>
      <c r="F65" s="163"/>
      <c r="G65" s="165"/>
      <c r="H65" s="165"/>
      <c r="I65" s="165"/>
      <c r="J65" s="165"/>
      <c r="K65" s="165"/>
      <c r="L65" s="3"/>
    </row>
    <row r="66" spans="1:12" ht="14.1" customHeight="1" x14ac:dyDescent="0.35">
      <c r="A66" s="55"/>
      <c r="B66" s="168"/>
      <c r="C66" s="151"/>
      <c r="D66" s="169">
        <f>COUNT(D5:D62)</f>
        <v>40</v>
      </c>
      <c r="E66" s="151"/>
      <c r="F66" s="166"/>
    </row>
    <row r="67" spans="1:12" s="174" customFormat="1" ht="14.1" customHeight="1" x14ac:dyDescent="0.35">
      <c r="A67" s="170" t="s">
        <v>60</v>
      </c>
      <c r="B67" s="171" t="s">
        <v>61</v>
      </c>
      <c r="C67" s="172"/>
      <c r="D67" s="173" t="s">
        <v>62</v>
      </c>
      <c r="E67" s="173" t="s">
        <v>63</v>
      </c>
      <c r="F67" s="74"/>
      <c r="J67" s="175"/>
      <c r="L67" s="3"/>
    </row>
    <row r="68" spans="1:12" s="179" customFormat="1" ht="14.1" customHeight="1" x14ac:dyDescent="0.35">
      <c r="A68" s="176" t="s">
        <v>64</v>
      </c>
      <c r="B68" s="493">
        <f>COUNT(G5:G63)</f>
        <v>33</v>
      </c>
      <c r="C68" s="494"/>
      <c r="D68" s="177">
        <f>SUM(G5:G63)/B68</f>
        <v>3.3366264635404654</v>
      </c>
      <c r="E68" s="178">
        <f>SUM(H5:H63)/COUNT(H5:H63)</f>
        <v>5.1598169939112921</v>
      </c>
      <c r="L68" s="180"/>
    </row>
    <row r="69" spans="1:12" s="179" customFormat="1" ht="14.1" customHeight="1" x14ac:dyDescent="0.35">
      <c r="A69" s="176" t="s">
        <v>65</v>
      </c>
      <c r="B69" s="493">
        <f>COUNT(I5:I63)</f>
        <v>7</v>
      </c>
      <c r="C69" s="494"/>
      <c r="D69" s="177">
        <f>SUM(I5:I63)/B69</f>
        <v>25.45</v>
      </c>
      <c r="E69" s="178">
        <f>SUM(J5:J65)/COUNT(J5:J65)</f>
        <v>27.995216049382719</v>
      </c>
      <c r="L69" s="180"/>
    </row>
    <row r="70" spans="1:12" s="174" customFormat="1" ht="14.1" customHeight="1" x14ac:dyDescent="0.35">
      <c r="A70" s="176" t="s">
        <v>66</v>
      </c>
      <c r="B70" s="493">
        <f>COUNT(K5:K63)</f>
        <v>24</v>
      </c>
      <c r="C70" s="494"/>
      <c r="D70" s="181">
        <f>SUM(K5:K63)/B70</f>
        <v>2.3973904435028417</v>
      </c>
      <c r="E70" s="178">
        <f>SUM(L5:L66)/COUNT(L5:L66)</f>
        <v>2.8641168268142363</v>
      </c>
      <c r="L70" s="3"/>
    </row>
    <row r="71" spans="1:12" ht="14.1" customHeight="1" x14ac:dyDescent="0.35">
      <c r="A71" s="182" t="s">
        <v>67</v>
      </c>
      <c r="B71" s="183"/>
      <c r="C71" s="3"/>
      <c r="D71" s="3"/>
      <c r="E71" s="3"/>
    </row>
    <row r="72" spans="1:12" x14ac:dyDescent="0.4">
      <c r="A72" s="184" t="s">
        <v>68</v>
      </c>
      <c r="B72" s="183"/>
    </row>
    <row r="73" spans="1:12" s="12" customFormat="1" x14ac:dyDescent="0.4">
      <c r="A73" s="185" t="s">
        <v>69</v>
      </c>
      <c r="B73" s="186"/>
      <c r="C73" s="4"/>
      <c r="D73" s="187"/>
      <c r="E73" s="4"/>
    </row>
    <row r="74" spans="1:12" s="12" customFormat="1" x14ac:dyDescent="0.4">
      <c r="A74" s="185" t="s">
        <v>70</v>
      </c>
      <c r="B74" s="186"/>
      <c r="C74" s="4"/>
      <c r="D74" s="187"/>
      <c r="E74" s="4"/>
    </row>
    <row r="75" spans="1:12" s="12" customFormat="1" x14ac:dyDescent="0.4">
      <c r="A75" s="186" t="s">
        <v>71</v>
      </c>
      <c r="B75" s="186"/>
      <c r="C75" s="4"/>
      <c r="D75" s="187"/>
      <c r="E75" s="4"/>
    </row>
    <row r="76" spans="1:12" s="12" customFormat="1" x14ac:dyDescent="0.4">
      <c r="A76" s="186" t="s">
        <v>72</v>
      </c>
      <c r="B76" s="186"/>
      <c r="C76" s="4"/>
      <c r="D76" s="187"/>
      <c r="E76" s="4"/>
    </row>
    <row r="77" spans="1:12" s="12" customFormat="1" x14ac:dyDescent="0.4">
      <c r="A77" s="185" t="s">
        <v>73</v>
      </c>
      <c r="B77" s="186"/>
      <c r="C77" s="4"/>
      <c r="D77" s="187"/>
      <c r="E77" s="4"/>
    </row>
    <row r="78" spans="1:12" s="12" customFormat="1" x14ac:dyDescent="0.4">
      <c r="A78" s="186" t="s">
        <v>74</v>
      </c>
      <c r="B78" s="186"/>
      <c r="C78" s="4"/>
      <c r="D78" s="187"/>
      <c r="E78" s="4"/>
    </row>
    <row r="79" spans="1:12" s="12" customFormat="1" x14ac:dyDescent="0.4">
      <c r="A79" s="188" t="s">
        <v>75</v>
      </c>
      <c r="B79" s="186"/>
      <c r="C79" s="4"/>
      <c r="D79" s="187"/>
      <c r="E79" s="4"/>
    </row>
    <row r="80" spans="1:12" s="12" customFormat="1" x14ac:dyDescent="0.4">
      <c r="A80" s="185" t="s">
        <v>76</v>
      </c>
      <c r="B80" s="186"/>
      <c r="C80" s="4"/>
      <c r="D80" s="187"/>
      <c r="E80" s="4"/>
    </row>
    <row r="81" spans="1:5" s="12" customFormat="1" x14ac:dyDescent="0.4">
      <c r="A81" s="185" t="s">
        <v>77</v>
      </c>
      <c r="B81" s="186"/>
      <c r="C81" s="4"/>
      <c r="D81" s="187"/>
      <c r="E81" s="4"/>
    </row>
    <row r="82" spans="1:5" s="12" customFormat="1" x14ac:dyDescent="0.4">
      <c r="A82" s="186" t="s">
        <v>78</v>
      </c>
      <c r="B82" s="186"/>
      <c r="C82" s="4"/>
      <c r="D82" s="187"/>
      <c r="E82" s="4"/>
    </row>
    <row r="83" spans="1:5" s="12" customFormat="1" x14ac:dyDescent="0.4">
      <c r="A83" s="186" t="s">
        <v>79</v>
      </c>
      <c r="B83" s="186"/>
      <c r="C83" s="4"/>
      <c r="D83" s="187"/>
      <c r="E83" s="4"/>
    </row>
    <row r="84" spans="1:5" s="12" customFormat="1" x14ac:dyDescent="0.4">
      <c r="A84" s="184" t="s">
        <v>80</v>
      </c>
      <c r="B84" s="186"/>
    </row>
    <row r="85" spans="1:5" s="12" customFormat="1" x14ac:dyDescent="0.4">
      <c r="A85" s="184"/>
      <c r="B85" s="186"/>
    </row>
    <row r="86" spans="1:5" s="12" customFormat="1" ht="21.95" customHeight="1" x14ac:dyDescent="0.4">
      <c r="A86" s="184"/>
      <c r="B86" s="186"/>
    </row>
    <row r="87" spans="1:5" ht="18.95" customHeight="1" x14ac:dyDescent="0.35">
      <c r="A87" s="189"/>
      <c r="B87" s="183"/>
      <c r="C87" s="3"/>
      <c r="D87" s="3"/>
      <c r="E87" s="3"/>
    </row>
    <row r="88" spans="1:5" ht="18.95" customHeight="1" x14ac:dyDescent="0.35">
      <c r="A88" s="189"/>
      <c r="B88" s="183"/>
      <c r="C88" s="3"/>
      <c r="D88" s="3"/>
      <c r="E88" s="3"/>
    </row>
    <row r="89" spans="1:5" ht="18.95" customHeight="1" x14ac:dyDescent="0.35">
      <c r="A89" s="189"/>
      <c r="B89" s="183"/>
      <c r="C89" s="3"/>
      <c r="D89" s="3"/>
      <c r="E89" s="3"/>
    </row>
    <row r="90" spans="1:5" ht="18.95" customHeight="1" x14ac:dyDescent="0.35">
      <c r="A90" s="189"/>
      <c r="B90" s="183"/>
      <c r="C90" s="3"/>
      <c r="D90" s="3"/>
      <c r="E90" s="3"/>
    </row>
    <row r="91" spans="1:5" ht="18.95" customHeight="1" x14ac:dyDescent="0.35">
      <c r="A91" s="189"/>
      <c r="B91" s="183"/>
      <c r="C91" s="3"/>
      <c r="D91" s="3"/>
      <c r="E91" s="3"/>
    </row>
    <row r="92" spans="1:5" ht="12.75" x14ac:dyDescent="0.35">
      <c r="A92" s="189"/>
      <c r="B92" s="183"/>
      <c r="C92" s="3"/>
      <c r="D92" s="3"/>
      <c r="E92" s="3"/>
    </row>
    <row r="93" spans="1:5" ht="12.75" x14ac:dyDescent="0.35">
      <c r="A93" s="189"/>
      <c r="B93" s="183"/>
      <c r="C93" s="3"/>
      <c r="D93" s="3"/>
      <c r="E93" s="3"/>
    </row>
    <row r="94" spans="1:5" s="13" customFormat="1" ht="10.15" x14ac:dyDescent="0.3">
      <c r="A94" s="16"/>
      <c r="B94" s="93"/>
      <c r="C94" s="14"/>
      <c r="D94" s="15"/>
      <c r="E94" s="14"/>
    </row>
  </sheetData>
  <mergeCells count="3">
    <mergeCell ref="B68:C68"/>
    <mergeCell ref="B69:C69"/>
    <mergeCell ref="B70:C70"/>
  </mergeCells>
  <phoneticPr fontId="12" type="noConversion"/>
  <printOptions gridLines="1" gridLinesSet="0"/>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3"/>
  <sheetViews>
    <sheetView workbookViewId="0">
      <selection activeCell="H5" sqref="H5"/>
    </sheetView>
  </sheetViews>
  <sheetFormatPr defaultColWidth="9.1328125" defaultRowHeight="13.15" x14ac:dyDescent="0.4"/>
  <cols>
    <col min="1" max="1" width="17.33203125" style="4" customWidth="1"/>
    <col min="2" max="2" width="4" style="46" customWidth="1"/>
    <col min="3" max="3" width="16.6640625" style="1" customWidth="1"/>
    <col min="4" max="4" width="13" style="250" customWidth="1"/>
    <col min="5" max="5" width="12" style="1" customWidth="1"/>
    <col min="6" max="6" width="19.1328125" style="305" bestFit="1" customWidth="1"/>
    <col min="7" max="16384" width="9.1328125" style="3"/>
  </cols>
  <sheetData>
    <row r="1" spans="1:7" s="5" customFormat="1" ht="17.649999999999999" x14ac:dyDescent="0.5">
      <c r="A1" s="10" t="s">
        <v>4</v>
      </c>
      <c r="B1" s="46"/>
      <c r="C1" s="6"/>
      <c r="D1" s="249"/>
      <c r="E1" s="8" t="s">
        <v>0</v>
      </c>
      <c r="F1" s="271">
        <v>39933</v>
      </c>
      <c r="G1" s="306"/>
    </row>
    <row r="2" spans="1:7" s="5" customFormat="1" ht="17.649999999999999" x14ac:dyDescent="0.5">
      <c r="A2" s="10" t="s">
        <v>207</v>
      </c>
      <c r="B2" s="46"/>
      <c r="C2" s="6"/>
      <c r="D2" s="249"/>
      <c r="E2" s="487"/>
      <c r="F2" s="488"/>
      <c r="G2" s="306"/>
    </row>
    <row r="3" spans="1:7" ht="9" customHeight="1" x14ac:dyDescent="0.4">
      <c r="G3" s="307"/>
    </row>
    <row r="4" spans="1:7" s="11" customFormat="1" ht="41.65" x14ac:dyDescent="0.4">
      <c r="A4" s="312" t="s">
        <v>1</v>
      </c>
      <c r="B4" s="376" t="s">
        <v>19</v>
      </c>
      <c r="C4" s="313" t="s">
        <v>2</v>
      </c>
      <c r="D4" s="344" t="s">
        <v>14</v>
      </c>
      <c r="E4" s="314" t="s">
        <v>168</v>
      </c>
      <c r="F4" s="345" t="s">
        <v>3</v>
      </c>
      <c r="G4" s="308"/>
    </row>
    <row r="5" spans="1:7" s="11" customFormat="1" ht="20.100000000000001" customHeight="1" x14ac:dyDescent="0.4">
      <c r="A5" s="347" t="s">
        <v>11</v>
      </c>
      <c r="B5" s="416">
        <v>1</v>
      </c>
      <c r="C5" s="417"/>
      <c r="D5" s="418"/>
      <c r="E5" s="436"/>
      <c r="F5" s="390"/>
      <c r="G5" s="308"/>
    </row>
    <row r="6" spans="1:7" ht="20.100000000000001" customHeight="1" x14ac:dyDescent="0.4">
      <c r="A6" s="395" t="s">
        <v>6</v>
      </c>
      <c r="B6" s="416"/>
      <c r="C6" s="417">
        <v>42090</v>
      </c>
      <c r="D6" s="418">
        <v>15</v>
      </c>
      <c r="E6" s="238">
        <v>109</v>
      </c>
      <c r="F6" s="419">
        <f t="shared" ref="F6:F12" si="0">E6/D6</f>
        <v>7.2666666666666666</v>
      </c>
      <c r="G6" s="307"/>
    </row>
    <row r="7" spans="1:7" ht="20.100000000000001" customHeight="1" x14ac:dyDescent="0.4">
      <c r="A7" s="347"/>
      <c r="B7" s="378"/>
      <c r="C7" s="361">
        <v>42102</v>
      </c>
      <c r="D7" s="362">
        <v>15</v>
      </c>
      <c r="E7" s="240">
        <v>106</v>
      </c>
      <c r="F7" s="360">
        <f t="shared" si="0"/>
        <v>7.0666666666666664</v>
      </c>
      <c r="G7" s="307"/>
    </row>
    <row r="8" spans="1:7" ht="20.100000000000001" customHeight="1" x14ac:dyDescent="0.4">
      <c r="A8" s="347"/>
      <c r="B8" s="386"/>
      <c r="C8" s="391">
        <v>42122</v>
      </c>
      <c r="D8" s="392">
        <v>15</v>
      </c>
      <c r="E8" s="393">
        <v>81</v>
      </c>
      <c r="F8" s="401">
        <f t="shared" si="0"/>
        <v>5.4</v>
      </c>
      <c r="G8" s="307"/>
    </row>
    <row r="9" spans="1:7" ht="20.100000000000001" customHeight="1" x14ac:dyDescent="0.4">
      <c r="A9" s="412" t="s">
        <v>13</v>
      </c>
      <c r="B9" s="377">
        <v>2</v>
      </c>
      <c r="C9" s="413"/>
      <c r="D9" s="358"/>
      <c r="E9" s="297"/>
      <c r="F9" s="396"/>
      <c r="G9" s="307"/>
    </row>
    <row r="10" spans="1:7" ht="20.100000000000001" customHeight="1" x14ac:dyDescent="0.4">
      <c r="A10" s="347"/>
      <c r="B10" s="387">
        <v>3</v>
      </c>
      <c r="C10" s="420"/>
      <c r="D10" s="399"/>
      <c r="E10" s="400"/>
      <c r="F10" s="394"/>
      <c r="G10" s="307"/>
    </row>
    <row r="11" spans="1:7" ht="20.100000000000001" customHeight="1" x14ac:dyDescent="0.4">
      <c r="A11" s="347"/>
      <c r="B11" s="387">
        <v>4</v>
      </c>
      <c r="C11" s="420"/>
      <c r="D11" s="399"/>
      <c r="E11" s="400"/>
      <c r="F11" s="401"/>
      <c r="G11" s="307"/>
    </row>
    <row r="12" spans="1:7" ht="18" customHeight="1" x14ac:dyDescent="0.4">
      <c r="A12" s="312" t="s">
        <v>32</v>
      </c>
      <c r="B12" s="432">
        <v>5</v>
      </c>
      <c r="C12" s="433">
        <v>42163</v>
      </c>
      <c r="D12" s="434">
        <v>4.55</v>
      </c>
      <c r="E12" s="435">
        <v>33</v>
      </c>
      <c r="F12" s="407">
        <f t="shared" si="0"/>
        <v>7.2527472527472527</v>
      </c>
      <c r="G12" s="307"/>
    </row>
    <row r="13" spans="1:7" ht="13.9" x14ac:dyDescent="0.4">
      <c r="A13" s="347" t="s">
        <v>17</v>
      </c>
      <c r="B13" s="387">
        <v>6</v>
      </c>
      <c r="C13" s="420"/>
      <c r="D13" s="399"/>
      <c r="E13" s="400"/>
      <c r="F13" s="401"/>
      <c r="G13" s="307"/>
    </row>
    <row r="14" spans="1:7" ht="13.9" x14ac:dyDescent="0.4">
      <c r="A14" s="429"/>
      <c r="B14" s="430"/>
      <c r="C14" s="417"/>
      <c r="D14" s="418"/>
      <c r="E14" s="238"/>
      <c r="F14" s="431"/>
      <c r="G14" s="307"/>
    </row>
    <row r="15" spans="1:7" ht="12.75" x14ac:dyDescent="0.35">
      <c r="A15" s="16" t="s">
        <v>167</v>
      </c>
      <c r="C15" s="373"/>
      <c r="D15" s="374"/>
      <c r="E15" s="373"/>
      <c r="F15" s="375"/>
      <c r="G15" s="307"/>
    </row>
    <row r="16" spans="1:7" ht="12.75" x14ac:dyDescent="0.35">
      <c r="A16" s="16" t="s">
        <v>180</v>
      </c>
      <c r="C16" s="14"/>
      <c r="D16" s="252"/>
      <c r="E16" s="14"/>
      <c r="F16" s="311"/>
      <c r="G16" s="307"/>
    </row>
    <row r="17" spans="1:7" ht="12.75" x14ac:dyDescent="0.35">
      <c r="A17" s="16" t="s">
        <v>195</v>
      </c>
      <c r="C17" s="14"/>
      <c r="D17" s="252"/>
      <c r="E17" s="14"/>
      <c r="F17" s="311"/>
      <c r="G17" s="309"/>
    </row>
    <row r="18" spans="1:7" ht="12.75" x14ac:dyDescent="0.35">
      <c r="A18" s="16" t="s">
        <v>196</v>
      </c>
      <c r="C18" s="14"/>
      <c r="D18" s="252"/>
      <c r="E18" s="14"/>
      <c r="F18" s="311"/>
      <c r="G18" s="307"/>
    </row>
    <row r="19" spans="1:7" ht="17.25" customHeight="1" x14ac:dyDescent="0.35">
      <c r="A19" s="16" t="s">
        <v>200</v>
      </c>
      <c r="B19" s="16"/>
      <c r="C19" s="14"/>
      <c r="D19" s="252"/>
      <c r="E19" s="14"/>
      <c r="F19" s="311"/>
      <c r="G19" s="307"/>
    </row>
    <row r="20" spans="1:7" ht="12.75" x14ac:dyDescent="0.35">
      <c r="A20" s="16" t="s">
        <v>205</v>
      </c>
      <c r="C20" s="14"/>
      <c r="D20" s="252"/>
      <c r="E20" s="14"/>
      <c r="F20" s="311"/>
      <c r="G20" s="307"/>
    </row>
    <row r="21" spans="1:7" ht="12.75" x14ac:dyDescent="0.35">
      <c r="A21" s="16" t="s">
        <v>197</v>
      </c>
      <c r="C21" s="14"/>
      <c r="D21" s="252"/>
      <c r="E21" s="14"/>
      <c r="F21" s="311"/>
      <c r="G21" s="307"/>
    </row>
    <row r="22" spans="1:7" ht="18" customHeight="1" x14ac:dyDescent="0.35">
      <c r="A22" s="16"/>
      <c r="G22" s="307"/>
    </row>
    <row r="23" spans="1:7" ht="18" customHeight="1" x14ac:dyDescent="0.35">
      <c r="A23" s="16"/>
      <c r="G23" s="307"/>
    </row>
    <row r="24" spans="1:7" ht="18" customHeight="1" x14ac:dyDescent="0.35">
      <c r="A24" s="16"/>
      <c r="G24" s="307"/>
    </row>
    <row r="25" spans="1:7" ht="18" customHeight="1" x14ac:dyDescent="0.4">
      <c r="G25" s="307"/>
    </row>
    <row r="26" spans="1:7" ht="18" customHeight="1" x14ac:dyDescent="0.4">
      <c r="G26" s="307"/>
    </row>
    <row r="27" spans="1:7" ht="18" customHeight="1" x14ac:dyDescent="0.4">
      <c r="G27" s="307"/>
    </row>
    <row r="28" spans="1:7" ht="18" customHeight="1" x14ac:dyDescent="0.4">
      <c r="G28" s="307"/>
    </row>
    <row r="29" spans="1:7" ht="18" customHeight="1" x14ac:dyDescent="0.4">
      <c r="G29" s="307"/>
    </row>
    <row r="30" spans="1:7" x14ac:dyDescent="0.4">
      <c r="G30" s="307"/>
    </row>
    <row r="31" spans="1:7" x14ac:dyDescent="0.4">
      <c r="G31" s="307"/>
    </row>
    <row r="32" spans="1:7" x14ac:dyDescent="0.4">
      <c r="G32" s="307"/>
    </row>
    <row r="33" spans="7:7" x14ac:dyDescent="0.4">
      <c r="G33" s="307"/>
    </row>
  </sheetData>
  <mergeCells count="1">
    <mergeCell ref="E2:F2"/>
  </mergeCells>
  <pageMargins left="0.75" right="0.75" top="1" bottom="1" header="0.5" footer="0.5"/>
  <pageSetup orientation="portrait" horizontalDpi="4294967293" vertic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3"/>
  <sheetViews>
    <sheetView workbookViewId="0">
      <selection activeCell="A5" sqref="A5:F21"/>
    </sheetView>
  </sheetViews>
  <sheetFormatPr defaultColWidth="9.1328125" defaultRowHeight="13.15" x14ac:dyDescent="0.4"/>
  <cols>
    <col min="1" max="1" width="17.33203125" style="4" customWidth="1"/>
    <col min="2" max="2" width="4" style="46" customWidth="1"/>
    <col min="3" max="3" width="16.6640625" style="1" customWidth="1"/>
    <col min="4" max="4" width="13" style="250" customWidth="1"/>
    <col min="5" max="5" width="12" style="1" customWidth="1"/>
    <col min="6" max="6" width="19.1328125" style="305" bestFit="1" customWidth="1"/>
    <col min="7" max="16384" width="9.1328125" style="3"/>
  </cols>
  <sheetData>
    <row r="1" spans="1:7" s="5" customFormat="1" ht="17.649999999999999" x14ac:dyDescent="0.5">
      <c r="A1" s="10" t="s">
        <v>4</v>
      </c>
      <c r="B1" s="46"/>
      <c r="C1" s="6"/>
      <c r="D1" s="249"/>
      <c r="E1" s="8" t="s">
        <v>0</v>
      </c>
      <c r="F1" s="271">
        <v>39933</v>
      </c>
      <c r="G1" s="306"/>
    </row>
    <row r="2" spans="1:7" s="5" customFormat="1" ht="17.649999999999999" x14ac:dyDescent="0.5">
      <c r="A2" s="10" t="s">
        <v>206</v>
      </c>
      <c r="B2" s="46"/>
      <c r="C2" s="6"/>
      <c r="D2" s="249"/>
      <c r="E2" s="487"/>
      <c r="F2" s="488"/>
      <c r="G2" s="306"/>
    </row>
    <row r="3" spans="1:7" ht="9" customHeight="1" x14ac:dyDescent="0.4">
      <c r="G3" s="307"/>
    </row>
    <row r="4" spans="1:7" s="11" customFormat="1" ht="41.65" x14ac:dyDescent="0.4">
      <c r="A4" s="312" t="s">
        <v>1</v>
      </c>
      <c r="B4" s="376" t="s">
        <v>19</v>
      </c>
      <c r="C4" s="313" t="s">
        <v>2</v>
      </c>
      <c r="D4" s="344" t="s">
        <v>14</v>
      </c>
      <c r="E4" s="314" t="s">
        <v>168</v>
      </c>
      <c r="F4" s="345" t="s">
        <v>3</v>
      </c>
      <c r="G4" s="308"/>
    </row>
    <row r="5" spans="1:7" s="11" customFormat="1" ht="20.100000000000001" customHeight="1" x14ac:dyDescent="0.4">
      <c r="A5" s="347" t="s">
        <v>11</v>
      </c>
      <c r="B5" s="416">
        <v>1</v>
      </c>
      <c r="C5" s="417">
        <v>41661</v>
      </c>
      <c r="D5" s="418">
        <v>7.4</v>
      </c>
      <c r="E5" s="436">
        <v>66</v>
      </c>
      <c r="F5" s="390">
        <f t="shared" ref="F5:F13" si="0">E5/D5</f>
        <v>8.9189189189189193</v>
      </c>
      <c r="G5" s="308"/>
    </row>
    <row r="6" spans="1:7" ht="20.100000000000001" customHeight="1" x14ac:dyDescent="0.4">
      <c r="A6" s="395" t="s">
        <v>6</v>
      </c>
      <c r="B6" s="416"/>
      <c r="C6" s="417">
        <v>41723</v>
      </c>
      <c r="D6" s="418">
        <v>15</v>
      </c>
      <c r="E6" s="238">
        <v>39</v>
      </c>
      <c r="F6" s="419">
        <f t="shared" si="0"/>
        <v>2.6</v>
      </c>
      <c r="G6" s="307"/>
    </row>
    <row r="7" spans="1:7" ht="20.100000000000001" customHeight="1" x14ac:dyDescent="0.4">
      <c r="A7" s="347"/>
      <c r="B7" s="378"/>
      <c r="C7" s="361">
        <v>41740</v>
      </c>
      <c r="D7" s="362">
        <v>15</v>
      </c>
      <c r="E7" s="240">
        <v>68</v>
      </c>
      <c r="F7" s="360">
        <f t="shared" si="0"/>
        <v>4.5333333333333332</v>
      </c>
      <c r="G7" s="307"/>
    </row>
    <row r="8" spans="1:7" ht="20.100000000000001" customHeight="1" x14ac:dyDescent="0.4">
      <c r="A8" s="347"/>
      <c r="B8" s="386"/>
      <c r="C8" s="391">
        <v>41753</v>
      </c>
      <c r="D8" s="392">
        <v>15</v>
      </c>
      <c r="E8" s="393">
        <v>62</v>
      </c>
      <c r="F8" s="401">
        <f t="shared" si="0"/>
        <v>4.1333333333333337</v>
      </c>
      <c r="G8" s="307"/>
    </row>
    <row r="9" spans="1:7" ht="20.100000000000001" customHeight="1" x14ac:dyDescent="0.4">
      <c r="A9" s="412" t="s">
        <v>13</v>
      </c>
      <c r="B9" s="377">
        <v>2</v>
      </c>
      <c r="C9" s="413">
        <v>41722</v>
      </c>
      <c r="D9" s="358">
        <v>11.5</v>
      </c>
      <c r="E9" s="297">
        <v>39</v>
      </c>
      <c r="F9" s="396">
        <f t="shared" si="0"/>
        <v>3.3913043478260869</v>
      </c>
      <c r="G9" s="307"/>
    </row>
    <row r="10" spans="1:7" ht="20.100000000000001" customHeight="1" x14ac:dyDescent="0.4">
      <c r="A10" s="347"/>
      <c r="B10" s="387">
        <v>3</v>
      </c>
      <c r="C10" s="420">
        <v>41743</v>
      </c>
      <c r="D10" s="399">
        <v>11.5</v>
      </c>
      <c r="E10" s="400">
        <v>51</v>
      </c>
      <c r="F10" s="394">
        <f t="shared" si="0"/>
        <v>4.4347826086956523</v>
      </c>
      <c r="G10" s="307"/>
    </row>
    <row r="11" spans="1:7" ht="20.100000000000001" customHeight="1" x14ac:dyDescent="0.4">
      <c r="A11" s="347"/>
      <c r="B11" s="387">
        <v>4</v>
      </c>
      <c r="C11" s="420">
        <v>41743</v>
      </c>
      <c r="D11" s="399">
        <v>6.7</v>
      </c>
      <c r="E11" s="400">
        <v>13</v>
      </c>
      <c r="F11" s="401">
        <f t="shared" si="0"/>
        <v>1.9402985074626866</v>
      </c>
      <c r="G11" s="307"/>
    </row>
    <row r="12" spans="1:7" ht="18" customHeight="1" x14ac:dyDescent="0.4">
      <c r="A12" s="312" t="s">
        <v>32</v>
      </c>
      <c r="B12" s="432">
        <v>5</v>
      </c>
      <c r="C12" s="433">
        <v>41803</v>
      </c>
      <c r="D12" s="434">
        <v>4.55</v>
      </c>
      <c r="E12" s="435">
        <v>21</v>
      </c>
      <c r="F12" s="407">
        <f t="shared" si="0"/>
        <v>4.6153846153846159</v>
      </c>
      <c r="G12" s="307"/>
    </row>
    <row r="13" spans="1:7" ht="13.9" x14ac:dyDescent="0.4">
      <c r="A13" s="347" t="s">
        <v>17</v>
      </c>
      <c r="B13" s="387">
        <v>6</v>
      </c>
      <c r="C13" s="420">
        <v>41662</v>
      </c>
      <c r="D13" s="399">
        <v>6</v>
      </c>
      <c r="E13" s="400">
        <v>6</v>
      </c>
      <c r="F13" s="401">
        <f t="shared" si="0"/>
        <v>1</v>
      </c>
      <c r="G13" s="307"/>
    </row>
    <row r="14" spans="1:7" ht="13.9" x14ac:dyDescent="0.4">
      <c r="A14" s="429"/>
      <c r="B14" s="430"/>
      <c r="C14" s="417"/>
      <c r="D14" s="418"/>
      <c r="E14" s="238"/>
      <c r="F14" s="431"/>
      <c r="G14" s="307"/>
    </row>
    <row r="15" spans="1:7" ht="12.75" x14ac:dyDescent="0.35">
      <c r="A15" s="16" t="s">
        <v>167</v>
      </c>
      <c r="C15" s="373"/>
      <c r="D15" s="374"/>
      <c r="E15" s="373"/>
      <c r="F15" s="375"/>
      <c r="G15" s="307"/>
    </row>
    <row r="16" spans="1:7" ht="12.75" x14ac:dyDescent="0.35">
      <c r="A16" s="16" t="s">
        <v>180</v>
      </c>
      <c r="C16" s="14"/>
      <c r="D16" s="252"/>
      <c r="E16" s="14"/>
      <c r="F16" s="311"/>
      <c r="G16" s="307"/>
    </row>
    <row r="17" spans="1:7" ht="12.75" x14ac:dyDescent="0.35">
      <c r="A17" s="16" t="s">
        <v>195</v>
      </c>
      <c r="C17" s="14"/>
      <c r="D17" s="252"/>
      <c r="E17" s="14"/>
      <c r="F17" s="311"/>
      <c r="G17" s="309"/>
    </row>
    <row r="18" spans="1:7" ht="12.75" x14ac:dyDescent="0.35">
      <c r="A18" s="16" t="s">
        <v>196</v>
      </c>
      <c r="C18" s="14"/>
      <c r="D18" s="252"/>
      <c r="E18" s="14"/>
      <c r="F18" s="311"/>
      <c r="G18" s="307"/>
    </row>
    <row r="19" spans="1:7" ht="17.25" customHeight="1" x14ac:dyDescent="0.35">
      <c r="A19" s="16" t="s">
        <v>200</v>
      </c>
      <c r="B19" s="16"/>
      <c r="C19" s="14"/>
      <c r="D19" s="252"/>
      <c r="E19" s="14"/>
      <c r="F19" s="311"/>
      <c r="G19" s="307"/>
    </row>
    <row r="20" spans="1:7" ht="12.75" x14ac:dyDescent="0.35">
      <c r="A20" s="16" t="s">
        <v>205</v>
      </c>
      <c r="C20" s="14"/>
      <c r="D20" s="252"/>
      <c r="E20" s="14"/>
      <c r="F20" s="311"/>
      <c r="G20" s="307"/>
    </row>
    <row r="21" spans="1:7" ht="12.75" x14ac:dyDescent="0.35">
      <c r="A21" s="16" t="s">
        <v>197</v>
      </c>
      <c r="C21" s="14"/>
      <c r="D21" s="252"/>
      <c r="E21" s="14"/>
      <c r="F21" s="311"/>
      <c r="G21" s="307"/>
    </row>
    <row r="22" spans="1:7" ht="18" customHeight="1" x14ac:dyDescent="0.35">
      <c r="A22" s="16"/>
      <c r="G22" s="307"/>
    </row>
    <row r="23" spans="1:7" ht="18" customHeight="1" x14ac:dyDescent="0.35">
      <c r="A23" s="16"/>
      <c r="G23" s="307"/>
    </row>
    <row r="24" spans="1:7" ht="18" customHeight="1" x14ac:dyDescent="0.35">
      <c r="A24" s="16"/>
      <c r="G24" s="307"/>
    </row>
    <row r="25" spans="1:7" ht="18" customHeight="1" x14ac:dyDescent="0.4">
      <c r="G25" s="307"/>
    </row>
    <row r="26" spans="1:7" ht="18" customHeight="1" x14ac:dyDescent="0.4">
      <c r="G26" s="307"/>
    </row>
    <row r="27" spans="1:7" ht="18" customHeight="1" x14ac:dyDescent="0.4">
      <c r="G27" s="307"/>
    </row>
    <row r="28" spans="1:7" ht="18" customHeight="1" x14ac:dyDescent="0.4">
      <c r="G28" s="307"/>
    </row>
    <row r="29" spans="1:7" ht="18" customHeight="1" x14ac:dyDescent="0.4">
      <c r="G29" s="307"/>
    </row>
    <row r="30" spans="1:7" x14ac:dyDescent="0.4">
      <c r="G30" s="307"/>
    </row>
    <row r="31" spans="1:7" x14ac:dyDescent="0.4">
      <c r="G31" s="307"/>
    </row>
    <row r="32" spans="1:7" x14ac:dyDescent="0.4">
      <c r="G32" s="307"/>
    </row>
    <row r="33" spans="7:7" x14ac:dyDescent="0.4">
      <c r="G33" s="307"/>
    </row>
  </sheetData>
  <mergeCells count="1">
    <mergeCell ref="E2:F2"/>
  </mergeCells>
  <pageMargins left="0.75" right="0.75" top="1" bottom="1" header="0.5" footer="0.5"/>
  <pageSetup orientation="portrait" horizontalDpi="4294967293" vertic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6"/>
  <sheetViews>
    <sheetView topLeftCell="A7" workbookViewId="0">
      <selection activeCell="A4" sqref="A4:F24"/>
    </sheetView>
  </sheetViews>
  <sheetFormatPr defaultColWidth="9.1328125" defaultRowHeight="13.15" x14ac:dyDescent="0.4"/>
  <cols>
    <col min="1" max="1" width="17.33203125" style="4" customWidth="1"/>
    <col min="2" max="2" width="4" style="46" customWidth="1"/>
    <col min="3" max="3" width="16.6640625" style="1" customWidth="1"/>
    <col min="4" max="4" width="13" style="250" customWidth="1"/>
    <col min="5" max="5" width="12" style="1" customWidth="1"/>
    <col min="6" max="6" width="19.1328125" style="305" bestFit="1" customWidth="1"/>
    <col min="7" max="16384" width="9.1328125" style="3"/>
  </cols>
  <sheetData>
    <row r="1" spans="1:7" s="5" customFormat="1" ht="17.649999999999999" x14ac:dyDescent="0.5">
      <c r="A1" s="10" t="s">
        <v>4</v>
      </c>
      <c r="B1" s="46"/>
      <c r="C1" s="6"/>
      <c r="D1" s="249"/>
      <c r="E1" s="8" t="s">
        <v>0</v>
      </c>
      <c r="F1" s="271">
        <v>39933</v>
      </c>
      <c r="G1" s="306"/>
    </row>
    <row r="2" spans="1:7" s="5" customFormat="1" ht="17.649999999999999" x14ac:dyDescent="0.5">
      <c r="A2" s="10" t="s">
        <v>201</v>
      </c>
      <c r="B2" s="46"/>
      <c r="C2" s="6"/>
      <c r="D2" s="249"/>
      <c r="E2" s="487"/>
      <c r="F2" s="488"/>
      <c r="G2" s="306"/>
    </row>
    <row r="3" spans="1:7" ht="9" customHeight="1" x14ac:dyDescent="0.4">
      <c r="G3" s="307"/>
    </row>
    <row r="4" spans="1:7" s="11" customFormat="1" ht="41.65" x14ac:dyDescent="0.4">
      <c r="A4" s="312" t="s">
        <v>1</v>
      </c>
      <c r="B4" s="376" t="s">
        <v>19</v>
      </c>
      <c r="C4" s="313" t="s">
        <v>2</v>
      </c>
      <c r="D4" s="344" t="s">
        <v>14</v>
      </c>
      <c r="E4" s="314" t="s">
        <v>168</v>
      </c>
      <c r="F4" s="345" t="s">
        <v>3</v>
      </c>
      <c r="G4" s="308"/>
    </row>
    <row r="5" spans="1:7" s="11" customFormat="1" ht="20.100000000000001" customHeight="1" x14ac:dyDescent="0.4">
      <c r="A5" s="347" t="s">
        <v>11</v>
      </c>
      <c r="B5" s="416">
        <v>1</v>
      </c>
      <c r="C5" s="417">
        <v>41291</v>
      </c>
      <c r="D5" s="418">
        <v>7.4</v>
      </c>
      <c r="E5" s="436">
        <v>170</v>
      </c>
      <c r="F5" s="390">
        <f t="shared" ref="F5:F16" si="0">E5/D5</f>
        <v>22.972972972972972</v>
      </c>
      <c r="G5" s="308"/>
    </row>
    <row r="6" spans="1:7" ht="20.100000000000001" customHeight="1" x14ac:dyDescent="0.4">
      <c r="A6" s="347"/>
      <c r="B6" s="381"/>
      <c r="C6" s="370">
        <v>41325</v>
      </c>
      <c r="D6" s="371">
        <v>7.4</v>
      </c>
      <c r="E6" s="437">
        <v>230</v>
      </c>
      <c r="F6" s="390">
        <f t="shared" si="0"/>
        <v>31.081081081081081</v>
      </c>
      <c r="G6" s="307"/>
    </row>
    <row r="7" spans="1:7" ht="20.100000000000001" customHeight="1" x14ac:dyDescent="0.4">
      <c r="A7" s="395" t="s">
        <v>6</v>
      </c>
      <c r="B7" s="416"/>
      <c r="C7" s="417">
        <v>41359</v>
      </c>
      <c r="D7" s="418">
        <v>15</v>
      </c>
      <c r="E7" s="238">
        <v>84</v>
      </c>
      <c r="F7" s="419">
        <f t="shared" si="0"/>
        <v>5.6</v>
      </c>
      <c r="G7" s="307"/>
    </row>
    <row r="8" spans="1:7" ht="20.100000000000001" customHeight="1" x14ac:dyDescent="0.4">
      <c r="A8" s="347"/>
      <c r="B8" s="378"/>
      <c r="C8" s="361">
        <v>41360</v>
      </c>
      <c r="D8" s="362">
        <v>15</v>
      </c>
      <c r="E8" s="240">
        <v>87</v>
      </c>
      <c r="F8" s="360">
        <f t="shared" si="0"/>
        <v>5.8</v>
      </c>
      <c r="G8" s="307"/>
    </row>
    <row r="9" spans="1:7" ht="20.100000000000001" customHeight="1" x14ac:dyDescent="0.4">
      <c r="A9" s="347"/>
      <c r="B9" s="386"/>
      <c r="C9" s="391">
        <v>41381</v>
      </c>
      <c r="D9" s="392">
        <v>15</v>
      </c>
      <c r="E9" s="393">
        <v>93</v>
      </c>
      <c r="F9" s="401">
        <f t="shared" si="0"/>
        <v>6.2</v>
      </c>
      <c r="G9" s="307"/>
    </row>
    <row r="10" spans="1:7" ht="20.100000000000001" customHeight="1" x14ac:dyDescent="0.4">
      <c r="A10" s="347"/>
      <c r="B10" s="378"/>
      <c r="C10" s="361">
        <v>41389</v>
      </c>
      <c r="D10" s="362">
        <v>15</v>
      </c>
      <c r="E10" s="240">
        <v>89</v>
      </c>
      <c r="F10" s="360">
        <f t="shared" si="0"/>
        <v>5.9333333333333336</v>
      </c>
      <c r="G10" s="307"/>
    </row>
    <row r="11" spans="1:7" ht="20.100000000000001" customHeight="1" x14ac:dyDescent="0.4">
      <c r="A11" s="426"/>
      <c r="B11" s="408"/>
      <c r="C11" s="409">
        <v>41397</v>
      </c>
      <c r="D11" s="410">
        <v>15</v>
      </c>
      <c r="E11" s="411">
        <v>89</v>
      </c>
      <c r="F11" s="427">
        <f t="shared" si="0"/>
        <v>5.9333333333333336</v>
      </c>
      <c r="G11" s="307"/>
    </row>
    <row r="12" spans="1:7" ht="20.100000000000001" customHeight="1" x14ac:dyDescent="0.4">
      <c r="A12" s="412" t="s">
        <v>13</v>
      </c>
      <c r="B12" s="377">
        <v>2</v>
      </c>
      <c r="C12" s="413">
        <v>41344</v>
      </c>
      <c r="D12" s="358">
        <v>11.5</v>
      </c>
      <c r="E12" s="297">
        <v>214</v>
      </c>
      <c r="F12" s="396">
        <f t="shared" si="0"/>
        <v>18.608695652173914</v>
      </c>
      <c r="G12" s="307"/>
    </row>
    <row r="13" spans="1:7" ht="20.100000000000001" customHeight="1" x14ac:dyDescent="0.4">
      <c r="A13" s="347"/>
      <c r="B13" s="387">
        <v>3</v>
      </c>
      <c r="C13" s="420">
        <v>41373</v>
      </c>
      <c r="D13" s="399">
        <v>11.5</v>
      </c>
      <c r="E13" s="400">
        <v>157</v>
      </c>
      <c r="F13" s="394">
        <f t="shared" si="0"/>
        <v>13.652173913043478</v>
      </c>
      <c r="G13" s="307"/>
    </row>
    <row r="14" spans="1:7" ht="20.100000000000001" customHeight="1" x14ac:dyDescent="0.4">
      <c r="A14" s="347"/>
      <c r="B14" s="387">
        <v>4</v>
      </c>
      <c r="C14" s="420">
        <v>41379</v>
      </c>
      <c r="D14" s="399">
        <v>6.7</v>
      </c>
      <c r="E14" s="400">
        <v>70</v>
      </c>
      <c r="F14" s="401">
        <f t="shared" si="0"/>
        <v>10.44776119402985</v>
      </c>
      <c r="G14" s="307"/>
    </row>
    <row r="15" spans="1:7" ht="18" customHeight="1" x14ac:dyDescent="0.4">
      <c r="A15" s="312" t="s">
        <v>32</v>
      </c>
      <c r="B15" s="432">
        <v>5</v>
      </c>
      <c r="C15" s="433">
        <v>41431</v>
      </c>
      <c r="D15" s="434">
        <v>7.25</v>
      </c>
      <c r="E15" s="435">
        <v>23</v>
      </c>
      <c r="F15" s="407">
        <f t="shared" si="0"/>
        <v>3.1724137931034484</v>
      </c>
      <c r="G15" s="307"/>
    </row>
    <row r="16" spans="1:7" ht="13.9" x14ac:dyDescent="0.4">
      <c r="A16" s="347" t="s">
        <v>17</v>
      </c>
      <c r="B16" s="387">
        <v>6</v>
      </c>
      <c r="C16" s="420">
        <v>41327</v>
      </c>
      <c r="D16" s="399">
        <v>6</v>
      </c>
      <c r="E16" s="400">
        <v>3</v>
      </c>
      <c r="F16" s="401">
        <f t="shared" si="0"/>
        <v>0.5</v>
      </c>
      <c r="G16" s="307"/>
    </row>
    <row r="17" spans="1:7" ht="13.9" x14ac:dyDescent="0.4">
      <c r="A17" s="429"/>
      <c r="B17" s="430"/>
      <c r="C17" s="417"/>
      <c r="D17" s="418"/>
      <c r="E17" s="238"/>
      <c r="F17" s="431"/>
      <c r="G17" s="307"/>
    </row>
    <row r="18" spans="1:7" ht="12.75" x14ac:dyDescent="0.35">
      <c r="A18" s="16" t="s">
        <v>167</v>
      </c>
      <c r="C18" s="373"/>
      <c r="D18" s="374"/>
      <c r="E18" s="373"/>
      <c r="F18" s="375"/>
      <c r="G18" s="307"/>
    </row>
    <row r="19" spans="1:7" ht="12.75" x14ac:dyDescent="0.35">
      <c r="A19" s="16" t="s">
        <v>180</v>
      </c>
      <c r="C19" s="14"/>
      <c r="D19" s="252"/>
      <c r="E19" s="14"/>
      <c r="F19" s="311"/>
      <c r="G19" s="307"/>
    </row>
    <row r="20" spans="1:7" ht="12.75" x14ac:dyDescent="0.35">
      <c r="A20" s="16" t="s">
        <v>195</v>
      </c>
      <c r="C20" s="14"/>
      <c r="D20" s="252"/>
      <c r="E20" s="14"/>
      <c r="F20" s="311"/>
      <c r="G20" s="309"/>
    </row>
    <row r="21" spans="1:7" ht="12.75" x14ac:dyDescent="0.35">
      <c r="A21" s="16" t="s">
        <v>196</v>
      </c>
      <c r="C21" s="14"/>
      <c r="D21" s="252"/>
      <c r="E21" s="14"/>
      <c r="F21" s="311"/>
      <c r="G21" s="307"/>
    </row>
    <row r="22" spans="1:7" ht="17.25" customHeight="1" x14ac:dyDescent="0.35">
      <c r="A22" s="16" t="s">
        <v>200</v>
      </c>
      <c r="B22" s="16"/>
      <c r="C22" s="14"/>
      <c r="D22" s="252"/>
      <c r="E22" s="14"/>
      <c r="F22" s="311"/>
      <c r="G22" s="307"/>
    </row>
    <row r="23" spans="1:7" ht="12.75" x14ac:dyDescent="0.35">
      <c r="A23" s="16" t="s">
        <v>198</v>
      </c>
      <c r="C23" s="14"/>
      <c r="D23" s="252"/>
      <c r="E23" s="14"/>
      <c r="F23" s="311"/>
      <c r="G23" s="307"/>
    </row>
    <row r="24" spans="1:7" ht="12.75" x14ac:dyDescent="0.35">
      <c r="A24" s="16" t="s">
        <v>197</v>
      </c>
      <c r="C24" s="14"/>
      <c r="D24" s="252"/>
      <c r="E24" s="14"/>
      <c r="F24" s="311"/>
      <c r="G24" s="307"/>
    </row>
    <row r="25" spans="1:7" ht="18" customHeight="1" x14ac:dyDescent="0.35">
      <c r="A25" s="16"/>
      <c r="G25" s="307"/>
    </row>
    <row r="26" spans="1:7" ht="18" customHeight="1" x14ac:dyDescent="0.35">
      <c r="A26" s="16"/>
      <c r="G26" s="307"/>
    </row>
    <row r="27" spans="1:7" ht="18" customHeight="1" x14ac:dyDescent="0.35">
      <c r="A27" s="16"/>
      <c r="G27" s="307"/>
    </row>
    <row r="28" spans="1:7" ht="18" customHeight="1" x14ac:dyDescent="0.4">
      <c r="G28" s="307"/>
    </row>
    <row r="29" spans="1:7" ht="18" customHeight="1" x14ac:dyDescent="0.4">
      <c r="G29" s="307"/>
    </row>
    <row r="30" spans="1:7" ht="18" customHeight="1" x14ac:dyDescent="0.4">
      <c r="G30" s="307"/>
    </row>
    <row r="31" spans="1:7" ht="18" customHeight="1" x14ac:dyDescent="0.4">
      <c r="G31" s="307"/>
    </row>
    <row r="32" spans="1:7" ht="18" customHeight="1" x14ac:dyDescent="0.4">
      <c r="G32" s="307"/>
    </row>
    <row r="33" spans="7:7" x14ac:dyDescent="0.4">
      <c r="G33" s="307"/>
    </row>
    <row r="34" spans="7:7" x14ac:dyDescent="0.4">
      <c r="G34" s="307"/>
    </row>
    <row r="35" spans="7:7" x14ac:dyDescent="0.4">
      <c r="G35" s="307"/>
    </row>
    <row r="36" spans="7:7" x14ac:dyDescent="0.4">
      <c r="G36" s="307"/>
    </row>
  </sheetData>
  <mergeCells count="1">
    <mergeCell ref="E2:F2"/>
  </mergeCells>
  <pageMargins left="0.75" right="0.75" top="1" bottom="1" header="0.5" footer="0.5"/>
  <pageSetup orientation="portrait" horizontalDpi="4294967293" verticalDpi="4294967293"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5" workbookViewId="0">
      <selection activeCell="A5" sqref="A5:F22"/>
    </sheetView>
  </sheetViews>
  <sheetFormatPr defaultColWidth="9.1328125" defaultRowHeight="13.15" x14ac:dyDescent="0.4"/>
  <cols>
    <col min="1" max="1" width="17.33203125" style="4" customWidth="1"/>
    <col min="2" max="2" width="4" style="46" customWidth="1"/>
    <col min="3" max="3" width="16.6640625" style="1" customWidth="1"/>
    <col min="4" max="4" width="13" style="250" customWidth="1"/>
    <col min="5" max="5" width="12" style="1" customWidth="1"/>
    <col min="6" max="6" width="19.1328125" style="305" bestFit="1" customWidth="1"/>
    <col min="7" max="16384" width="9.1328125" style="3"/>
  </cols>
  <sheetData>
    <row r="1" spans="1:7" s="5" customFormat="1" ht="17.649999999999999" x14ac:dyDescent="0.5">
      <c r="A1" s="10" t="s">
        <v>4</v>
      </c>
      <c r="B1" s="46"/>
      <c r="C1" s="6"/>
      <c r="D1" s="249"/>
      <c r="E1" s="8" t="s">
        <v>0</v>
      </c>
      <c r="F1" s="271">
        <v>39933</v>
      </c>
      <c r="G1" s="306"/>
    </row>
    <row r="2" spans="1:7" s="5" customFormat="1" ht="17.649999999999999" x14ac:dyDescent="0.5">
      <c r="A2" s="10" t="s">
        <v>202</v>
      </c>
      <c r="B2" s="46"/>
      <c r="C2" s="6"/>
      <c r="D2" s="249"/>
      <c r="E2" s="487"/>
      <c r="F2" s="488"/>
      <c r="G2" s="306"/>
    </row>
    <row r="3" spans="1:7" ht="9" customHeight="1" x14ac:dyDescent="0.4">
      <c r="G3" s="307"/>
    </row>
    <row r="4" spans="1:7" s="11" customFormat="1" ht="41.65" x14ac:dyDescent="0.4">
      <c r="A4" s="312" t="s">
        <v>1</v>
      </c>
      <c r="B4" s="376" t="s">
        <v>19</v>
      </c>
      <c r="C4" s="313" t="s">
        <v>2</v>
      </c>
      <c r="D4" s="344" t="s">
        <v>14</v>
      </c>
      <c r="E4" s="314" t="s">
        <v>168</v>
      </c>
      <c r="F4" s="345" t="s">
        <v>3</v>
      </c>
      <c r="G4" s="308"/>
    </row>
    <row r="5" spans="1:7" s="11" customFormat="1" ht="20.100000000000001" customHeight="1" x14ac:dyDescent="0.4">
      <c r="A5" s="347" t="s">
        <v>11</v>
      </c>
      <c r="B5" s="377">
        <v>1</v>
      </c>
      <c r="C5" s="357">
        <v>40925</v>
      </c>
      <c r="D5" s="358">
        <v>7.4</v>
      </c>
      <c r="E5" s="359">
        <v>157</v>
      </c>
      <c r="F5" s="360">
        <f>E5/D5</f>
        <v>21.216216216216214</v>
      </c>
      <c r="G5" s="308"/>
    </row>
    <row r="6" spans="1:7" ht="20.100000000000001" customHeight="1" x14ac:dyDescent="0.4">
      <c r="A6" s="395" t="s">
        <v>6</v>
      </c>
      <c r="B6" s="416"/>
      <c r="C6" s="417">
        <v>40991</v>
      </c>
      <c r="D6" s="418">
        <v>15</v>
      </c>
      <c r="E6" s="238">
        <v>35</v>
      </c>
      <c r="F6" s="419">
        <f>E6/D6</f>
        <v>2.3333333333333335</v>
      </c>
      <c r="G6" s="307"/>
    </row>
    <row r="7" spans="1:7" ht="20.100000000000001" customHeight="1" x14ac:dyDescent="0.4">
      <c r="A7" s="347"/>
      <c r="B7" s="378"/>
      <c r="C7" s="361">
        <v>41021</v>
      </c>
      <c r="D7" s="362">
        <v>15</v>
      </c>
      <c r="E7" s="240">
        <v>39</v>
      </c>
      <c r="F7" s="360">
        <f>E7/D7</f>
        <v>2.6</v>
      </c>
      <c r="G7" s="307"/>
    </row>
    <row r="8" spans="1:7" ht="20.100000000000001" customHeight="1" x14ac:dyDescent="0.4">
      <c r="A8" s="426"/>
      <c r="B8" s="408"/>
      <c r="C8" s="409">
        <v>41032</v>
      </c>
      <c r="D8" s="410">
        <v>15</v>
      </c>
      <c r="E8" s="411">
        <v>46</v>
      </c>
      <c r="F8" s="427">
        <f>E8/D8</f>
        <v>3.0666666666666669</v>
      </c>
      <c r="G8" s="307"/>
    </row>
    <row r="9" spans="1:7" ht="20.100000000000001" customHeight="1" x14ac:dyDescent="0.4">
      <c r="A9" s="412" t="s">
        <v>13</v>
      </c>
      <c r="B9" s="377">
        <v>2</v>
      </c>
      <c r="C9" s="413">
        <v>40987</v>
      </c>
      <c r="D9" s="358">
        <v>11.5</v>
      </c>
      <c r="E9" s="297">
        <v>205</v>
      </c>
      <c r="F9" s="396">
        <f t="shared" ref="F9:F14" si="0">E9/D9</f>
        <v>17.826086956521738</v>
      </c>
      <c r="G9" s="307"/>
    </row>
    <row r="10" spans="1:7" ht="20.100000000000001" customHeight="1" x14ac:dyDescent="0.4">
      <c r="A10" s="347"/>
      <c r="B10" s="387">
        <v>3</v>
      </c>
      <c r="C10" s="420">
        <v>41009</v>
      </c>
      <c r="D10" s="399">
        <v>11.5</v>
      </c>
      <c r="E10" s="400">
        <v>201</v>
      </c>
      <c r="F10" s="394">
        <f t="shared" si="0"/>
        <v>17.478260869565219</v>
      </c>
      <c r="G10" s="307"/>
    </row>
    <row r="11" spans="1:7" ht="20.100000000000001" customHeight="1" x14ac:dyDescent="0.4">
      <c r="A11" s="347"/>
      <c r="B11" s="387">
        <v>3</v>
      </c>
      <c r="C11" s="420">
        <v>40610</v>
      </c>
      <c r="D11" s="399">
        <v>11.5</v>
      </c>
      <c r="E11" s="400">
        <v>153</v>
      </c>
      <c r="F11" s="401">
        <f t="shared" si="0"/>
        <v>13.304347826086957</v>
      </c>
      <c r="G11" s="307"/>
    </row>
    <row r="12" spans="1:7" ht="20.100000000000001" customHeight="1" x14ac:dyDescent="0.4">
      <c r="A12" s="395" t="s">
        <v>148</v>
      </c>
      <c r="B12" s="416">
        <v>4</v>
      </c>
      <c r="C12" s="428">
        <v>40983</v>
      </c>
      <c r="D12" s="418">
        <v>1.75</v>
      </c>
      <c r="E12" s="238">
        <v>3</v>
      </c>
      <c r="F12" s="419">
        <f t="shared" si="0"/>
        <v>1.7142857142857142</v>
      </c>
      <c r="G12" s="307"/>
    </row>
    <row r="13" spans="1:7" ht="20.100000000000001" customHeight="1" x14ac:dyDescent="0.4">
      <c r="A13" s="312" t="s">
        <v>32</v>
      </c>
      <c r="B13" s="432">
        <v>5</v>
      </c>
      <c r="C13" s="433">
        <v>41080</v>
      </c>
      <c r="D13" s="434">
        <v>7.25</v>
      </c>
      <c r="E13" s="435">
        <v>56</v>
      </c>
      <c r="F13" s="407">
        <f t="shared" si="0"/>
        <v>7.7241379310344831</v>
      </c>
      <c r="G13" s="307"/>
    </row>
    <row r="14" spans="1:7" ht="18" customHeight="1" x14ac:dyDescent="0.4">
      <c r="A14" s="347" t="s">
        <v>17</v>
      </c>
      <c r="B14" s="387">
        <v>6</v>
      </c>
      <c r="C14" s="420">
        <v>40969</v>
      </c>
      <c r="D14" s="399">
        <v>6</v>
      </c>
      <c r="E14" s="400">
        <v>89</v>
      </c>
      <c r="F14" s="401">
        <f t="shared" si="0"/>
        <v>14.833333333333334</v>
      </c>
      <c r="G14" s="307"/>
    </row>
    <row r="15" spans="1:7" ht="13.9" x14ac:dyDescent="0.4">
      <c r="A15" s="429"/>
      <c r="B15" s="430"/>
      <c r="C15" s="417"/>
      <c r="D15" s="418"/>
      <c r="E15" s="238"/>
      <c r="F15" s="431"/>
      <c r="G15" s="307"/>
    </row>
    <row r="16" spans="1:7" ht="12.75" x14ac:dyDescent="0.35">
      <c r="A16" s="16" t="s">
        <v>167</v>
      </c>
      <c r="C16" s="373"/>
      <c r="D16" s="374"/>
      <c r="E16" s="373"/>
      <c r="F16" s="375"/>
      <c r="G16" s="307"/>
    </row>
    <row r="17" spans="1:7" ht="12.75" x14ac:dyDescent="0.35">
      <c r="A17" s="16" t="s">
        <v>180</v>
      </c>
      <c r="C17" s="14"/>
      <c r="D17" s="252"/>
      <c r="E17" s="14"/>
      <c r="F17" s="311"/>
      <c r="G17" s="307"/>
    </row>
    <row r="18" spans="1:7" ht="12.75" x14ac:dyDescent="0.35">
      <c r="A18" s="16" t="s">
        <v>195</v>
      </c>
      <c r="C18" s="14"/>
      <c r="D18" s="252"/>
      <c r="E18" s="14"/>
      <c r="F18" s="311"/>
      <c r="G18" s="307"/>
    </row>
    <row r="19" spans="1:7" ht="12.75" x14ac:dyDescent="0.35">
      <c r="A19" s="16" t="s">
        <v>196</v>
      </c>
      <c r="C19" s="14"/>
      <c r="D19" s="252"/>
      <c r="E19" s="14"/>
      <c r="F19" s="311"/>
      <c r="G19" s="309"/>
    </row>
    <row r="20" spans="1:7" ht="12.75" x14ac:dyDescent="0.35">
      <c r="A20" s="16" t="s">
        <v>199</v>
      </c>
      <c r="B20" s="16"/>
      <c r="C20" s="14"/>
      <c r="D20" s="252"/>
      <c r="E20" s="14"/>
      <c r="F20" s="311"/>
      <c r="G20" s="307"/>
    </row>
    <row r="21" spans="1:7" ht="17.25" customHeight="1" x14ac:dyDescent="0.35">
      <c r="A21" s="16" t="s">
        <v>198</v>
      </c>
      <c r="C21" s="14"/>
      <c r="D21" s="252"/>
      <c r="E21" s="14"/>
      <c r="F21" s="311"/>
      <c r="G21" s="307"/>
    </row>
    <row r="22" spans="1:7" ht="12.75" x14ac:dyDescent="0.35">
      <c r="A22" s="16" t="s">
        <v>197</v>
      </c>
      <c r="C22" s="14"/>
      <c r="D22" s="252"/>
      <c r="E22" s="14"/>
      <c r="F22" s="311"/>
      <c r="G22" s="307"/>
    </row>
    <row r="23" spans="1:7" ht="12.75" x14ac:dyDescent="0.35">
      <c r="A23" s="16"/>
      <c r="G23" s="307"/>
    </row>
    <row r="24" spans="1:7" ht="18" customHeight="1" x14ac:dyDescent="0.35">
      <c r="A24" s="16"/>
      <c r="G24" s="307"/>
    </row>
    <row r="25" spans="1:7" ht="18" customHeight="1" x14ac:dyDescent="0.35">
      <c r="A25" s="16"/>
      <c r="G25" s="307"/>
    </row>
    <row r="26" spans="1:7" ht="18" customHeight="1" x14ac:dyDescent="0.4">
      <c r="G26" s="307"/>
    </row>
    <row r="27" spans="1:7" ht="18" customHeight="1" x14ac:dyDescent="0.4">
      <c r="G27" s="307"/>
    </row>
    <row r="28" spans="1:7" ht="18" customHeight="1" x14ac:dyDescent="0.4">
      <c r="G28" s="307"/>
    </row>
    <row r="29" spans="1:7" ht="18" customHeight="1" x14ac:dyDescent="0.4">
      <c r="G29" s="307"/>
    </row>
    <row r="30" spans="1:7" ht="18" customHeight="1" x14ac:dyDescent="0.4">
      <c r="G30" s="307"/>
    </row>
    <row r="31" spans="1:7" ht="18" customHeight="1" x14ac:dyDescent="0.4">
      <c r="G31" s="307"/>
    </row>
    <row r="32" spans="1:7" x14ac:dyDescent="0.4">
      <c r="G32" s="307"/>
    </row>
    <row r="33" spans="7:7" x14ac:dyDescent="0.4">
      <c r="G33" s="307"/>
    </row>
    <row r="34" spans="7:7" x14ac:dyDescent="0.4">
      <c r="G34" s="307"/>
    </row>
    <row r="35" spans="7:7" x14ac:dyDescent="0.4">
      <c r="G35" s="307"/>
    </row>
  </sheetData>
  <mergeCells count="1">
    <mergeCell ref="E2:F2"/>
  </mergeCells>
  <pageMargins left="0.75" right="0.75" top="1" bottom="1" header="0.5" footer="0.5"/>
  <pageSetup orientation="portrait" horizontalDpi="4294967293" verticalDpi="4294967293"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5"/>
  <sheetViews>
    <sheetView topLeftCell="A6" workbookViewId="0">
      <selection activeCell="A5" sqref="A5:F22"/>
    </sheetView>
  </sheetViews>
  <sheetFormatPr defaultColWidth="9.1328125" defaultRowHeight="13.15" x14ac:dyDescent="0.4"/>
  <cols>
    <col min="1" max="1" width="17.33203125" style="4" customWidth="1"/>
    <col min="2" max="2" width="4" style="46" customWidth="1"/>
    <col min="3" max="3" width="16.6640625" style="1" customWidth="1"/>
    <col min="4" max="4" width="13" style="250" customWidth="1"/>
    <col min="5" max="5" width="12" style="1" customWidth="1"/>
    <col min="6" max="6" width="19.1328125" style="305" bestFit="1" customWidth="1"/>
    <col min="7" max="16384" width="9.1328125" style="3"/>
  </cols>
  <sheetData>
    <row r="1" spans="1:7" s="5" customFormat="1" ht="17.649999999999999" x14ac:dyDescent="0.5">
      <c r="A1" s="10" t="s">
        <v>4</v>
      </c>
      <c r="B1" s="46"/>
      <c r="C1" s="6"/>
      <c r="D1" s="249"/>
      <c r="E1" s="8" t="s">
        <v>0</v>
      </c>
      <c r="F1" s="271">
        <v>39933</v>
      </c>
      <c r="G1" s="306"/>
    </row>
    <row r="2" spans="1:7" s="5" customFormat="1" ht="17.649999999999999" x14ac:dyDescent="0.5">
      <c r="A2" s="10" t="s">
        <v>203</v>
      </c>
      <c r="B2" s="46"/>
      <c r="C2" s="6"/>
      <c r="D2" s="249"/>
      <c r="E2" s="487"/>
      <c r="F2" s="488"/>
      <c r="G2" s="306"/>
    </row>
    <row r="3" spans="1:7" ht="9" customHeight="1" x14ac:dyDescent="0.4">
      <c r="G3" s="307"/>
    </row>
    <row r="4" spans="1:7" s="11" customFormat="1" ht="41.65" x14ac:dyDescent="0.4">
      <c r="A4" s="312" t="s">
        <v>1</v>
      </c>
      <c r="B4" s="376" t="s">
        <v>19</v>
      </c>
      <c r="C4" s="313" t="s">
        <v>2</v>
      </c>
      <c r="D4" s="344" t="s">
        <v>14</v>
      </c>
      <c r="E4" s="314" t="s">
        <v>168</v>
      </c>
      <c r="F4" s="345" t="s">
        <v>3</v>
      </c>
      <c r="G4" s="308"/>
    </row>
    <row r="5" spans="1:7" s="11" customFormat="1" ht="20.100000000000001" customHeight="1" x14ac:dyDescent="0.4">
      <c r="A5" s="347" t="s">
        <v>11</v>
      </c>
      <c r="B5" s="377">
        <v>1</v>
      </c>
      <c r="C5" s="357">
        <v>40575</v>
      </c>
      <c r="D5" s="358">
        <v>7.4</v>
      </c>
      <c r="E5" s="359">
        <v>134</v>
      </c>
      <c r="F5" s="360">
        <f>E5/D5</f>
        <v>18.108108108108109</v>
      </c>
      <c r="G5" s="308"/>
    </row>
    <row r="6" spans="1:7" s="11" customFormat="1" ht="20.100000000000001" customHeight="1" x14ac:dyDescent="0.4">
      <c r="A6" s="347"/>
      <c r="B6" s="387">
        <v>1</v>
      </c>
      <c r="C6" s="398">
        <v>40599</v>
      </c>
      <c r="D6" s="399">
        <v>7.4</v>
      </c>
      <c r="E6" s="415">
        <v>192</v>
      </c>
      <c r="F6" s="360">
        <f>E6/D6</f>
        <v>25.945945945945944</v>
      </c>
      <c r="G6" s="308"/>
    </row>
    <row r="7" spans="1:7" ht="20.100000000000001" customHeight="1" x14ac:dyDescent="0.4">
      <c r="A7" s="347"/>
      <c r="B7" s="387">
        <v>1</v>
      </c>
      <c r="C7" s="388">
        <v>40626</v>
      </c>
      <c r="D7" s="369">
        <v>7.4</v>
      </c>
      <c r="E7" s="389">
        <v>195</v>
      </c>
      <c r="F7" s="390">
        <f>E7/D7</f>
        <v>26.351351351351351</v>
      </c>
      <c r="G7" s="307"/>
    </row>
    <row r="8" spans="1:7" ht="20.100000000000001" customHeight="1" x14ac:dyDescent="0.4">
      <c r="A8" s="395" t="s">
        <v>6</v>
      </c>
      <c r="B8" s="416"/>
      <c r="C8" s="417">
        <v>40630</v>
      </c>
      <c r="D8" s="418">
        <v>15</v>
      </c>
      <c r="E8" s="238">
        <v>68</v>
      </c>
      <c r="F8" s="419">
        <f>E8/D8</f>
        <v>4.5333333333333332</v>
      </c>
      <c r="G8" s="307"/>
    </row>
    <row r="9" spans="1:7" ht="20.100000000000001" customHeight="1" x14ac:dyDescent="0.4">
      <c r="A9" s="426"/>
      <c r="B9" s="421"/>
      <c r="C9" s="422">
        <v>40652</v>
      </c>
      <c r="D9" s="423">
        <v>15</v>
      </c>
      <c r="E9" s="424">
        <v>103</v>
      </c>
      <c r="F9" s="425">
        <f>E9/D9</f>
        <v>6.8666666666666663</v>
      </c>
      <c r="G9" s="307"/>
    </row>
    <row r="10" spans="1:7" ht="20.100000000000001" customHeight="1" x14ac:dyDescent="0.4">
      <c r="A10" s="412" t="s">
        <v>13</v>
      </c>
      <c r="B10" s="377">
        <v>2</v>
      </c>
      <c r="C10" s="413">
        <v>40631</v>
      </c>
      <c r="D10" s="358">
        <v>11.5</v>
      </c>
      <c r="E10" s="297">
        <v>113</v>
      </c>
      <c r="F10" s="396">
        <f t="shared" ref="F10:F16" si="0">E10/D10</f>
        <v>9.8260869565217384</v>
      </c>
      <c r="G10" s="307"/>
    </row>
    <row r="11" spans="1:7" ht="20.100000000000001" customHeight="1" x14ac:dyDescent="0.4">
      <c r="A11" s="347"/>
      <c r="B11" s="387">
        <v>2</v>
      </c>
      <c r="C11" s="420">
        <v>40651</v>
      </c>
      <c r="D11" s="399">
        <v>11.5</v>
      </c>
      <c r="E11" s="400">
        <v>206</v>
      </c>
      <c r="F11" s="394">
        <f t="shared" si="0"/>
        <v>17.913043478260871</v>
      </c>
      <c r="G11" s="307"/>
    </row>
    <row r="12" spans="1:7" ht="20.100000000000001" customHeight="1" x14ac:dyDescent="0.4">
      <c r="A12" s="347"/>
      <c r="B12" s="387">
        <v>3</v>
      </c>
      <c r="C12" s="420">
        <v>40610</v>
      </c>
      <c r="D12" s="399">
        <v>11.5</v>
      </c>
      <c r="E12" s="400">
        <v>153</v>
      </c>
      <c r="F12" s="394">
        <f t="shared" si="0"/>
        <v>13.304347826086957</v>
      </c>
      <c r="G12" s="307"/>
    </row>
    <row r="13" spans="1:7" ht="20.100000000000001" customHeight="1" x14ac:dyDescent="0.4">
      <c r="A13" s="347"/>
      <c r="B13" s="380">
        <v>3</v>
      </c>
      <c r="C13" s="368">
        <v>40654</v>
      </c>
      <c r="D13" s="369">
        <v>11.5</v>
      </c>
      <c r="E13" s="236">
        <v>216</v>
      </c>
      <c r="F13" s="360">
        <f t="shared" si="0"/>
        <v>18.782608695652176</v>
      </c>
      <c r="G13" s="307"/>
    </row>
    <row r="14" spans="1:7" ht="20.100000000000001" customHeight="1" x14ac:dyDescent="0.4">
      <c r="A14" s="347"/>
      <c r="B14" s="380">
        <v>4</v>
      </c>
      <c r="C14" s="368">
        <v>40631</v>
      </c>
      <c r="D14" s="369">
        <v>6.7</v>
      </c>
      <c r="E14" s="236">
        <v>3</v>
      </c>
      <c r="F14" s="390">
        <f t="shared" si="0"/>
        <v>0.44776119402985076</v>
      </c>
      <c r="G14" s="307"/>
    </row>
    <row r="15" spans="1:7" ht="18" customHeight="1" x14ac:dyDescent="0.4">
      <c r="A15" s="347"/>
      <c r="B15" s="380">
        <v>4</v>
      </c>
      <c r="C15" s="368">
        <v>40651</v>
      </c>
      <c r="D15" s="369">
        <v>6.7</v>
      </c>
      <c r="E15" s="236">
        <v>64</v>
      </c>
      <c r="F15" s="390">
        <f t="shared" si="0"/>
        <v>9.5522388059701484</v>
      </c>
      <c r="G15" s="307"/>
    </row>
    <row r="16" spans="1:7" ht="13.9" x14ac:dyDescent="0.4">
      <c r="A16" s="426"/>
      <c r="B16" s="381">
        <v>5</v>
      </c>
      <c r="C16" s="370">
        <v>40641</v>
      </c>
      <c r="D16" s="371">
        <v>5.7</v>
      </c>
      <c r="E16" s="372">
        <v>137</v>
      </c>
      <c r="F16" s="397">
        <f t="shared" si="0"/>
        <v>24.035087719298247</v>
      </c>
      <c r="G16" s="307"/>
    </row>
    <row r="17" spans="1:7" ht="12.75" x14ac:dyDescent="0.35">
      <c r="A17" s="16" t="s">
        <v>167</v>
      </c>
      <c r="C17" s="373"/>
      <c r="D17" s="374"/>
      <c r="E17" s="373"/>
      <c r="F17" s="375"/>
      <c r="G17" s="307"/>
    </row>
    <row r="18" spans="1:7" ht="12.75" x14ac:dyDescent="0.35">
      <c r="A18" s="16" t="s">
        <v>180</v>
      </c>
      <c r="C18" s="14"/>
      <c r="D18" s="252"/>
      <c r="E18" s="14"/>
      <c r="F18" s="311"/>
      <c r="G18" s="307"/>
    </row>
    <row r="19" spans="1:7" ht="12.75" x14ac:dyDescent="0.35">
      <c r="A19" s="16" t="s">
        <v>192</v>
      </c>
      <c r="C19" s="14"/>
      <c r="D19" s="252"/>
      <c r="E19" s="14"/>
      <c r="F19" s="311"/>
      <c r="G19" s="309"/>
    </row>
    <row r="20" spans="1:7" ht="12.75" x14ac:dyDescent="0.35">
      <c r="A20" s="16" t="s">
        <v>177</v>
      </c>
      <c r="B20" s="16"/>
      <c r="C20" s="14"/>
      <c r="D20" s="252"/>
      <c r="E20" s="14"/>
      <c r="F20" s="311"/>
      <c r="G20" s="307"/>
    </row>
    <row r="21" spans="1:7" ht="17.25" customHeight="1" x14ac:dyDescent="0.35">
      <c r="A21" s="16" t="s">
        <v>193</v>
      </c>
      <c r="C21" s="14"/>
      <c r="D21" s="252"/>
      <c r="E21" s="14"/>
      <c r="F21" s="311"/>
      <c r="G21" s="307"/>
    </row>
    <row r="22" spans="1:7" ht="12.75" x14ac:dyDescent="0.35">
      <c r="A22" s="16" t="s">
        <v>194</v>
      </c>
      <c r="C22" s="14"/>
      <c r="D22" s="252"/>
      <c r="E22" s="14"/>
      <c r="F22" s="311"/>
      <c r="G22" s="307"/>
    </row>
    <row r="23" spans="1:7" ht="12.75" x14ac:dyDescent="0.35">
      <c r="A23" s="16"/>
      <c r="G23" s="307"/>
    </row>
    <row r="24" spans="1:7" ht="18" customHeight="1" x14ac:dyDescent="0.35">
      <c r="A24" s="16"/>
      <c r="G24" s="307"/>
    </row>
    <row r="25" spans="1:7" ht="18" customHeight="1" x14ac:dyDescent="0.35">
      <c r="A25" s="16"/>
      <c r="G25" s="307"/>
    </row>
    <row r="26" spans="1:7" ht="18" customHeight="1" x14ac:dyDescent="0.4">
      <c r="G26" s="307"/>
    </row>
    <row r="27" spans="1:7" ht="18" customHeight="1" x14ac:dyDescent="0.4">
      <c r="G27" s="307"/>
    </row>
    <row r="28" spans="1:7" ht="18" customHeight="1" x14ac:dyDescent="0.4">
      <c r="G28" s="307"/>
    </row>
    <row r="29" spans="1:7" ht="18" customHeight="1" x14ac:dyDescent="0.4">
      <c r="G29" s="307"/>
    </row>
    <row r="30" spans="1:7" ht="18" customHeight="1" x14ac:dyDescent="0.4">
      <c r="G30" s="307"/>
    </row>
    <row r="31" spans="1:7" ht="18" customHeight="1" x14ac:dyDescent="0.4">
      <c r="G31" s="307"/>
    </row>
    <row r="32" spans="1:7" x14ac:dyDescent="0.4">
      <c r="G32" s="307"/>
    </row>
    <row r="33" spans="7:7" x14ac:dyDescent="0.4">
      <c r="G33" s="307"/>
    </row>
    <row r="34" spans="7:7" x14ac:dyDescent="0.4">
      <c r="G34" s="307"/>
    </row>
    <row r="35" spans="7:7" x14ac:dyDescent="0.4">
      <c r="G35" s="307"/>
    </row>
  </sheetData>
  <mergeCells count="1">
    <mergeCell ref="E2:F2"/>
  </mergeCells>
  <pageMargins left="0.75" right="0.75" top="1" bottom="1" header="0.5" footer="0.5"/>
  <pageSetup orientation="portrait" horizontalDpi="4294967293" vertic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5"/>
  <sheetViews>
    <sheetView topLeftCell="A6" workbookViewId="0">
      <selection activeCell="A5" sqref="A5:F20"/>
    </sheetView>
  </sheetViews>
  <sheetFormatPr defaultColWidth="9.1328125" defaultRowHeight="13.15" x14ac:dyDescent="0.4"/>
  <cols>
    <col min="1" max="1" width="17.33203125" style="4" customWidth="1"/>
    <col min="2" max="2" width="4" style="46" customWidth="1"/>
    <col min="3" max="3" width="16.6640625" style="1" customWidth="1"/>
    <col min="4" max="4" width="13" style="250" customWidth="1"/>
    <col min="5" max="5" width="12" style="1" customWidth="1"/>
    <col min="6" max="6" width="19.1328125" style="305" bestFit="1" customWidth="1"/>
    <col min="7" max="16384" width="9.1328125" style="3"/>
  </cols>
  <sheetData>
    <row r="1" spans="1:7" s="5" customFormat="1" ht="17.649999999999999" x14ac:dyDescent="0.5">
      <c r="A1" s="10" t="s">
        <v>4</v>
      </c>
      <c r="B1" s="46"/>
      <c r="C1" s="6"/>
      <c r="D1" s="249"/>
      <c r="E1" s="8" t="s">
        <v>0</v>
      </c>
      <c r="F1" s="271">
        <v>39933</v>
      </c>
      <c r="G1" s="306"/>
    </row>
    <row r="2" spans="1:7" s="5" customFormat="1" ht="17.649999999999999" x14ac:dyDescent="0.5">
      <c r="A2" s="10" t="s">
        <v>204</v>
      </c>
      <c r="B2" s="46"/>
      <c r="C2" s="6"/>
      <c r="D2" s="249"/>
      <c r="E2" s="487"/>
      <c r="F2" s="488"/>
      <c r="G2" s="306"/>
    </row>
    <row r="3" spans="1:7" ht="9" customHeight="1" x14ac:dyDescent="0.4">
      <c r="G3" s="307"/>
    </row>
    <row r="4" spans="1:7" s="11" customFormat="1" ht="41.65" x14ac:dyDescent="0.4">
      <c r="A4" s="312" t="s">
        <v>1</v>
      </c>
      <c r="B4" s="376" t="s">
        <v>19</v>
      </c>
      <c r="C4" s="313" t="s">
        <v>2</v>
      </c>
      <c r="D4" s="344" t="s">
        <v>14</v>
      </c>
      <c r="E4" s="314" t="s">
        <v>168</v>
      </c>
      <c r="F4" s="345" t="s">
        <v>3</v>
      </c>
      <c r="G4" s="308"/>
    </row>
    <row r="5" spans="1:7" s="11" customFormat="1" ht="20.100000000000001" customHeight="1" x14ac:dyDescent="0.4">
      <c r="A5" s="347" t="s">
        <v>11</v>
      </c>
      <c r="B5" s="377">
        <v>1</v>
      </c>
      <c r="C5" s="357">
        <v>40198</v>
      </c>
      <c r="D5" s="358">
        <v>7.4</v>
      </c>
      <c r="E5" s="359">
        <v>151</v>
      </c>
      <c r="F5" s="360">
        <f>E5/D5</f>
        <v>20.405405405405403</v>
      </c>
      <c r="G5" s="308"/>
    </row>
    <row r="6" spans="1:7" s="11" customFormat="1" ht="20.100000000000001" customHeight="1" x14ac:dyDescent="0.4">
      <c r="A6" s="347"/>
      <c r="B6" s="387">
        <v>1</v>
      </c>
      <c r="C6" s="398">
        <v>40232</v>
      </c>
      <c r="D6" s="399">
        <v>7.4</v>
      </c>
      <c r="E6" s="415">
        <v>426</v>
      </c>
      <c r="F6" s="360">
        <f>E6/D6</f>
        <v>57.567567567567565</v>
      </c>
      <c r="G6" s="308"/>
    </row>
    <row r="7" spans="1:7" ht="20.100000000000001" customHeight="1" x14ac:dyDescent="0.4">
      <c r="A7" s="347"/>
      <c r="B7" s="387">
        <v>1</v>
      </c>
      <c r="C7" s="388">
        <v>40262</v>
      </c>
      <c r="D7" s="369">
        <v>7.4</v>
      </c>
      <c r="E7" s="389">
        <v>258</v>
      </c>
      <c r="F7" s="390">
        <f>E7/D7</f>
        <v>34.864864864864863</v>
      </c>
      <c r="G7" s="307"/>
    </row>
    <row r="8" spans="1:7" ht="20.100000000000001" customHeight="1" x14ac:dyDescent="0.4">
      <c r="A8" s="395" t="s">
        <v>6</v>
      </c>
      <c r="B8" s="416"/>
      <c r="C8" s="417">
        <v>40283</v>
      </c>
      <c r="D8" s="418">
        <v>15</v>
      </c>
      <c r="E8" s="238">
        <v>58</v>
      </c>
      <c r="F8" s="419">
        <f>E8/D8</f>
        <v>3.8666666666666667</v>
      </c>
      <c r="G8" s="307"/>
    </row>
    <row r="9" spans="1:7" ht="20.100000000000001" customHeight="1" x14ac:dyDescent="0.4">
      <c r="A9" s="412" t="s">
        <v>13</v>
      </c>
      <c r="B9" s="377">
        <v>2</v>
      </c>
      <c r="C9" s="413">
        <v>40245</v>
      </c>
      <c r="D9" s="358">
        <v>11.5</v>
      </c>
      <c r="E9" s="297">
        <v>101</v>
      </c>
      <c r="F9" s="396">
        <f t="shared" ref="F9:F15" si="0">E9/D9</f>
        <v>8.7826086956521738</v>
      </c>
      <c r="G9" s="307"/>
    </row>
    <row r="10" spans="1:7" ht="20.100000000000001" customHeight="1" x14ac:dyDescent="0.4">
      <c r="A10" s="347"/>
      <c r="B10" s="387">
        <v>2</v>
      </c>
      <c r="C10" s="420">
        <v>40280</v>
      </c>
      <c r="D10" s="399">
        <v>11.5</v>
      </c>
      <c r="E10" s="400">
        <v>179</v>
      </c>
      <c r="F10" s="394">
        <f t="shared" si="0"/>
        <v>15.565217391304348</v>
      </c>
      <c r="G10" s="307"/>
    </row>
    <row r="11" spans="1:7" ht="20.100000000000001" customHeight="1" x14ac:dyDescent="0.4">
      <c r="A11" s="347"/>
      <c r="B11" s="387">
        <v>3</v>
      </c>
      <c r="C11" s="420">
        <v>40245</v>
      </c>
      <c r="D11" s="399">
        <v>11.5</v>
      </c>
      <c r="E11" s="400">
        <v>76</v>
      </c>
      <c r="F11" s="394">
        <f t="shared" si="0"/>
        <v>6.6086956521739131</v>
      </c>
      <c r="G11" s="307"/>
    </row>
    <row r="12" spans="1:7" ht="20.100000000000001" customHeight="1" x14ac:dyDescent="0.4">
      <c r="A12" s="347"/>
      <c r="B12" s="380">
        <v>3</v>
      </c>
      <c r="C12" s="368">
        <v>40281</v>
      </c>
      <c r="D12" s="369">
        <v>11.5</v>
      </c>
      <c r="E12" s="236">
        <v>150</v>
      </c>
      <c r="F12" s="360">
        <f t="shared" si="0"/>
        <v>13.043478260869565</v>
      </c>
      <c r="G12" s="307"/>
    </row>
    <row r="13" spans="1:7" ht="20.100000000000001" customHeight="1" x14ac:dyDescent="0.4">
      <c r="A13" s="347"/>
      <c r="B13" s="380">
        <v>4</v>
      </c>
      <c r="C13" s="368">
        <v>40246</v>
      </c>
      <c r="D13" s="369">
        <v>6.7</v>
      </c>
      <c r="E13" s="236">
        <v>0</v>
      </c>
      <c r="F13" s="390">
        <f t="shared" si="0"/>
        <v>0</v>
      </c>
      <c r="G13" s="307"/>
    </row>
    <row r="14" spans="1:7" ht="20.100000000000001" customHeight="1" x14ac:dyDescent="0.4">
      <c r="A14" s="355"/>
      <c r="B14" s="381">
        <v>4</v>
      </c>
      <c r="C14" s="414">
        <v>40280</v>
      </c>
      <c r="D14" s="371">
        <v>6.7</v>
      </c>
      <c r="E14" s="372">
        <v>0</v>
      </c>
      <c r="F14" s="397">
        <f t="shared" si="0"/>
        <v>0</v>
      </c>
      <c r="G14" s="307"/>
    </row>
    <row r="15" spans="1:7" ht="18" customHeight="1" x14ac:dyDescent="0.4">
      <c r="A15" s="355" t="s">
        <v>17</v>
      </c>
      <c r="B15" s="408">
        <v>5</v>
      </c>
      <c r="C15" s="409">
        <v>40246</v>
      </c>
      <c r="D15" s="410">
        <v>6</v>
      </c>
      <c r="E15" s="411">
        <v>20</v>
      </c>
      <c r="F15" s="407">
        <f t="shared" si="0"/>
        <v>3.3333333333333335</v>
      </c>
      <c r="G15" s="307"/>
    </row>
    <row r="16" spans="1:7" ht="12.75" x14ac:dyDescent="0.35">
      <c r="A16" s="16" t="s">
        <v>167</v>
      </c>
      <c r="C16" s="373"/>
      <c r="D16" s="374"/>
      <c r="E16" s="373"/>
      <c r="F16" s="375"/>
      <c r="G16" s="307"/>
    </row>
    <row r="17" spans="1:7" ht="12.75" x14ac:dyDescent="0.35">
      <c r="A17" s="16" t="s">
        <v>180</v>
      </c>
      <c r="C17" s="14"/>
      <c r="D17" s="252"/>
      <c r="E17" s="14"/>
      <c r="F17" s="311"/>
      <c r="G17" s="307"/>
    </row>
    <row r="18" spans="1:7" ht="12.75" x14ac:dyDescent="0.35">
      <c r="A18" s="16" t="s">
        <v>192</v>
      </c>
      <c r="C18" s="14"/>
      <c r="D18" s="252"/>
      <c r="E18" s="14"/>
      <c r="F18" s="311"/>
      <c r="G18" s="307"/>
    </row>
    <row r="19" spans="1:7" ht="12.75" x14ac:dyDescent="0.35">
      <c r="A19" s="16" t="s">
        <v>177</v>
      </c>
      <c r="B19" s="16"/>
      <c r="C19" s="14"/>
      <c r="D19" s="252"/>
      <c r="E19" s="14"/>
      <c r="F19" s="311"/>
      <c r="G19" s="309"/>
    </row>
    <row r="20" spans="1:7" ht="12.75" x14ac:dyDescent="0.35">
      <c r="A20" s="16" t="s">
        <v>193</v>
      </c>
      <c r="C20" s="14"/>
      <c r="D20" s="252"/>
      <c r="E20" s="14"/>
      <c r="F20" s="311"/>
      <c r="G20" s="307"/>
    </row>
    <row r="21" spans="1:7" ht="17.25" customHeight="1" x14ac:dyDescent="0.35">
      <c r="A21" s="16"/>
      <c r="C21" s="14"/>
      <c r="D21" s="252"/>
      <c r="E21" s="14"/>
      <c r="F21" s="311"/>
      <c r="G21" s="307"/>
    </row>
    <row r="22" spans="1:7" ht="12.75" x14ac:dyDescent="0.35">
      <c r="A22" s="16"/>
      <c r="G22" s="307"/>
    </row>
    <row r="23" spans="1:7" ht="12.75" x14ac:dyDescent="0.35">
      <c r="A23" s="16"/>
      <c r="G23" s="307"/>
    </row>
    <row r="24" spans="1:7" ht="18" customHeight="1" x14ac:dyDescent="0.35">
      <c r="A24" s="16"/>
      <c r="G24" s="307"/>
    </row>
    <row r="25" spans="1:7" ht="18" customHeight="1" x14ac:dyDescent="0.4">
      <c r="G25" s="307"/>
    </row>
    <row r="26" spans="1:7" ht="18" customHeight="1" x14ac:dyDescent="0.4">
      <c r="G26" s="307"/>
    </row>
    <row r="27" spans="1:7" ht="18" customHeight="1" x14ac:dyDescent="0.4">
      <c r="G27" s="307"/>
    </row>
    <row r="28" spans="1:7" ht="18" customHeight="1" x14ac:dyDescent="0.4">
      <c r="G28" s="307"/>
    </row>
    <row r="29" spans="1:7" ht="18" customHeight="1" x14ac:dyDescent="0.4">
      <c r="G29" s="307"/>
    </row>
    <row r="30" spans="1:7" ht="18" customHeight="1" x14ac:dyDescent="0.4">
      <c r="G30" s="307"/>
    </row>
    <row r="31" spans="1:7" ht="18" customHeight="1" x14ac:dyDescent="0.4">
      <c r="G31" s="307"/>
    </row>
    <row r="32" spans="1:7" x14ac:dyDescent="0.4">
      <c r="G32" s="307"/>
    </row>
    <row r="33" spans="7:7" x14ac:dyDescent="0.4">
      <c r="G33" s="307"/>
    </row>
    <row r="34" spans="7:7" x14ac:dyDescent="0.4">
      <c r="G34" s="307"/>
    </row>
    <row r="35" spans="7:7" x14ac:dyDescent="0.4">
      <c r="G35" s="307"/>
    </row>
  </sheetData>
  <mergeCells count="1">
    <mergeCell ref="E2:F2"/>
  </mergeCells>
  <pageMargins left="0.75" right="0.75" top="1" bottom="1" header="0.5" footer="0.5"/>
  <pageSetup orientation="portrait" horizontalDpi="4294967293" verticalDpi="4294967293"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8"/>
  <sheetViews>
    <sheetView topLeftCell="A5" workbookViewId="0">
      <selection activeCell="A5" sqref="A5:F23"/>
    </sheetView>
  </sheetViews>
  <sheetFormatPr defaultColWidth="9.1328125" defaultRowHeight="13.15" x14ac:dyDescent="0.4"/>
  <cols>
    <col min="1" max="1" width="17.33203125" style="4" customWidth="1"/>
    <col min="2" max="2" width="4" style="46" customWidth="1"/>
    <col min="3" max="3" width="16.6640625" style="1" customWidth="1"/>
    <col min="4" max="4" width="13" style="250" customWidth="1"/>
    <col min="5" max="5" width="12" style="1" customWidth="1"/>
    <col min="6" max="6" width="19.1328125" style="305" bestFit="1" customWidth="1"/>
    <col min="7" max="16384" width="9.1328125" style="3"/>
  </cols>
  <sheetData>
    <row r="1" spans="1:7" s="5" customFormat="1" ht="17.649999999999999" x14ac:dyDescent="0.5">
      <c r="A1" s="10" t="s">
        <v>4</v>
      </c>
      <c r="B1" s="46"/>
      <c r="C1" s="6"/>
      <c r="D1" s="249"/>
      <c r="E1" s="8" t="s">
        <v>0</v>
      </c>
      <c r="F1" s="271">
        <v>39933</v>
      </c>
      <c r="G1" s="306"/>
    </row>
    <row r="2" spans="1:7" s="5" customFormat="1" ht="17.649999999999999" x14ac:dyDescent="0.5">
      <c r="A2" s="10" t="s">
        <v>191</v>
      </c>
      <c r="B2" s="46"/>
      <c r="C2" s="6"/>
      <c r="D2" s="249"/>
      <c r="E2" s="487"/>
      <c r="F2" s="488"/>
      <c r="G2" s="306"/>
    </row>
    <row r="3" spans="1:7" ht="9" customHeight="1" x14ac:dyDescent="0.4">
      <c r="G3" s="307"/>
    </row>
    <row r="4" spans="1:7" s="11" customFormat="1" ht="41.65" x14ac:dyDescent="0.4">
      <c r="A4" s="312" t="s">
        <v>1</v>
      </c>
      <c r="B4" s="376" t="s">
        <v>19</v>
      </c>
      <c r="C4" s="313" t="s">
        <v>2</v>
      </c>
      <c r="D4" s="344" t="s">
        <v>14</v>
      </c>
      <c r="E4" s="314" t="s">
        <v>168</v>
      </c>
      <c r="F4" s="345" t="s">
        <v>3</v>
      </c>
      <c r="G4" s="308"/>
    </row>
    <row r="5" spans="1:7" s="11" customFormat="1" ht="20.100000000000001" customHeight="1" x14ac:dyDescent="0.4">
      <c r="A5" s="347" t="s">
        <v>11</v>
      </c>
      <c r="B5" s="377">
        <v>1</v>
      </c>
      <c r="C5" s="357">
        <v>39833</v>
      </c>
      <c r="D5" s="358">
        <v>7.4</v>
      </c>
      <c r="E5" s="359">
        <v>31</v>
      </c>
      <c r="F5" s="360">
        <f>E5/D5</f>
        <v>4.1891891891891886</v>
      </c>
      <c r="G5" s="308"/>
    </row>
    <row r="6" spans="1:7" s="11" customFormat="1" ht="20.100000000000001" customHeight="1" x14ac:dyDescent="0.4">
      <c r="A6" s="347"/>
      <c r="B6" s="387">
        <v>1</v>
      </c>
      <c r="C6" s="388">
        <v>39863</v>
      </c>
      <c r="D6" s="369">
        <v>7.4</v>
      </c>
      <c r="E6" s="389">
        <v>51</v>
      </c>
      <c r="F6" s="390">
        <f>E6/D6</f>
        <v>6.8918918918918912</v>
      </c>
      <c r="G6" s="308"/>
    </row>
    <row r="7" spans="1:7" ht="20.100000000000001" customHeight="1" x14ac:dyDescent="0.4">
      <c r="A7" s="395" t="s">
        <v>6</v>
      </c>
      <c r="B7" s="377"/>
      <c r="C7" s="357">
        <v>39898</v>
      </c>
      <c r="D7" s="358">
        <v>15</v>
      </c>
      <c r="E7" s="297">
        <v>24</v>
      </c>
      <c r="F7" s="396">
        <f>E7/D7</f>
        <v>1.6</v>
      </c>
      <c r="G7" s="307"/>
    </row>
    <row r="8" spans="1:7" ht="20.100000000000001" customHeight="1" x14ac:dyDescent="0.4">
      <c r="A8" s="355"/>
      <c r="B8" s="381"/>
      <c r="C8" s="370">
        <v>39930</v>
      </c>
      <c r="D8" s="371">
        <v>15</v>
      </c>
      <c r="E8" s="372">
        <v>38</v>
      </c>
      <c r="F8" s="397">
        <f>E8/D8</f>
        <v>2.5333333333333332</v>
      </c>
      <c r="G8" s="307"/>
    </row>
    <row r="9" spans="1:7" ht="20.100000000000001" customHeight="1" x14ac:dyDescent="0.4">
      <c r="A9" s="347" t="s">
        <v>7</v>
      </c>
      <c r="B9" s="387"/>
      <c r="C9" s="398">
        <v>39909</v>
      </c>
      <c r="D9" s="399">
        <v>8.1</v>
      </c>
      <c r="E9" s="400">
        <v>197</v>
      </c>
      <c r="F9" s="401">
        <f>E9/D9</f>
        <v>24.320987654320987</v>
      </c>
      <c r="G9" s="307"/>
    </row>
    <row r="10" spans="1:7" ht="20.100000000000001" customHeight="1" x14ac:dyDescent="0.4">
      <c r="A10" s="402" t="s">
        <v>20</v>
      </c>
      <c r="B10" s="403"/>
      <c r="C10" s="404">
        <v>39931</v>
      </c>
      <c r="D10" s="405">
        <v>16.2</v>
      </c>
      <c r="E10" s="406">
        <v>82</v>
      </c>
      <c r="F10" s="407">
        <f t="shared" ref="F10:F17" si="0">E10/D10</f>
        <v>5.0617283950617287</v>
      </c>
      <c r="G10" s="307"/>
    </row>
    <row r="11" spans="1:7" ht="20.100000000000001" customHeight="1" x14ac:dyDescent="0.4">
      <c r="A11" s="347" t="s">
        <v>9</v>
      </c>
      <c r="B11" s="386">
        <v>2</v>
      </c>
      <c r="C11" s="391">
        <v>39846</v>
      </c>
      <c r="D11" s="392">
        <v>4</v>
      </c>
      <c r="E11" s="393">
        <v>0</v>
      </c>
      <c r="F11" s="394">
        <f t="shared" si="0"/>
        <v>0</v>
      </c>
      <c r="G11" s="307"/>
    </row>
    <row r="12" spans="1:7" ht="20.100000000000001" customHeight="1" x14ac:dyDescent="0.4">
      <c r="A12" s="353"/>
      <c r="B12" s="378">
        <v>2</v>
      </c>
      <c r="C12" s="361">
        <v>39877</v>
      </c>
      <c r="D12" s="362">
        <v>4</v>
      </c>
      <c r="E12" s="240">
        <v>3</v>
      </c>
      <c r="F12" s="360">
        <f t="shared" si="0"/>
        <v>0.75</v>
      </c>
      <c r="G12" s="309"/>
    </row>
    <row r="13" spans="1:7" ht="20.100000000000001" customHeight="1" x14ac:dyDescent="0.4">
      <c r="A13" s="347"/>
      <c r="B13" s="380">
        <v>2</v>
      </c>
      <c r="C13" s="388">
        <v>39905</v>
      </c>
      <c r="D13" s="369">
        <v>4</v>
      </c>
      <c r="E13" s="236">
        <v>2</v>
      </c>
      <c r="F13" s="390">
        <f t="shared" si="0"/>
        <v>0.5</v>
      </c>
      <c r="G13" s="309"/>
    </row>
    <row r="14" spans="1:7" ht="20.100000000000001" customHeight="1" x14ac:dyDescent="0.4">
      <c r="A14" s="412" t="s">
        <v>13</v>
      </c>
      <c r="B14" s="377">
        <v>3</v>
      </c>
      <c r="C14" s="413">
        <v>39885</v>
      </c>
      <c r="D14" s="358">
        <v>11.5</v>
      </c>
      <c r="E14" s="297">
        <v>199</v>
      </c>
      <c r="F14" s="396">
        <f t="shared" si="0"/>
        <v>17.304347826086957</v>
      </c>
      <c r="G14" s="307"/>
    </row>
    <row r="15" spans="1:7" ht="20.100000000000001" customHeight="1" x14ac:dyDescent="0.4">
      <c r="A15" s="347"/>
      <c r="B15" s="380">
        <v>3</v>
      </c>
      <c r="C15" s="368">
        <v>39910</v>
      </c>
      <c r="D15" s="369">
        <v>11.5</v>
      </c>
      <c r="E15" s="236">
        <v>68</v>
      </c>
      <c r="F15" s="360">
        <f t="shared" si="0"/>
        <v>5.9130434782608692</v>
      </c>
      <c r="G15" s="307"/>
    </row>
    <row r="16" spans="1:7" ht="20.100000000000001" customHeight="1" x14ac:dyDescent="0.4">
      <c r="A16" s="355"/>
      <c r="B16" s="381">
        <v>4</v>
      </c>
      <c r="C16" s="414">
        <v>39920</v>
      </c>
      <c r="D16" s="371">
        <v>11.5</v>
      </c>
      <c r="E16" s="372">
        <v>103</v>
      </c>
      <c r="F16" s="397">
        <f t="shared" si="0"/>
        <v>8.9565217391304355</v>
      </c>
      <c r="G16" s="307"/>
    </row>
    <row r="17" spans="1:7" ht="20.100000000000001" customHeight="1" x14ac:dyDescent="0.4">
      <c r="A17" s="355" t="s">
        <v>16</v>
      </c>
      <c r="B17" s="408">
        <v>5</v>
      </c>
      <c r="C17" s="409">
        <v>39840</v>
      </c>
      <c r="D17" s="410">
        <v>3</v>
      </c>
      <c r="E17" s="411">
        <v>146</v>
      </c>
      <c r="F17" s="407">
        <f t="shared" si="0"/>
        <v>48.666666666666664</v>
      </c>
      <c r="G17" s="307"/>
    </row>
    <row r="18" spans="1:7" ht="18" customHeight="1" x14ac:dyDescent="0.35">
      <c r="A18" s="16" t="s">
        <v>167</v>
      </c>
      <c r="C18" s="373"/>
      <c r="D18" s="374"/>
      <c r="E18" s="373"/>
      <c r="F18" s="375"/>
      <c r="G18" s="307"/>
    </row>
    <row r="19" spans="1:7" ht="12.75" x14ac:dyDescent="0.35">
      <c r="A19" s="16" t="s">
        <v>180</v>
      </c>
      <c r="C19" s="14"/>
      <c r="D19" s="252"/>
      <c r="E19" s="14"/>
      <c r="F19" s="311"/>
      <c r="G19" s="307"/>
    </row>
    <row r="20" spans="1:7" ht="12.75" x14ac:dyDescent="0.35">
      <c r="A20" s="16" t="s">
        <v>189</v>
      </c>
      <c r="C20" s="14"/>
      <c r="D20" s="252"/>
      <c r="E20" s="14"/>
      <c r="F20" s="311"/>
      <c r="G20" s="307"/>
    </row>
    <row r="21" spans="1:7" ht="12.75" x14ac:dyDescent="0.35">
      <c r="A21" s="16" t="s">
        <v>177</v>
      </c>
      <c r="B21" s="16"/>
      <c r="C21" s="14"/>
      <c r="D21" s="252"/>
      <c r="E21" s="14"/>
      <c r="F21" s="311"/>
      <c r="G21" s="307"/>
    </row>
    <row r="22" spans="1:7" ht="12.75" x14ac:dyDescent="0.35">
      <c r="A22" s="16" t="s">
        <v>182</v>
      </c>
      <c r="C22" s="14"/>
      <c r="D22" s="252"/>
      <c r="E22" s="14"/>
      <c r="F22" s="311"/>
      <c r="G22" s="309"/>
    </row>
    <row r="23" spans="1:7" ht="12.75" x14ac:dyDescent="0.35">
      <c r="A23" s="16" t="s">
        <v>190</v>
      </c>
      <c r="C23" s="14"/>
      <c r="D23" s="252"/>
      <c r="E23" s="14"/>
      <c r="F23" s="311"/>
      <c r="G23" s="307"/>
    </row>
    <row r="24" spans="1:7" ht="17.25" customHeight="1" x14ac:dyDescent="0.35">
      <c r="A24" s="16"/>
      <c r="G24" s="307"/>
    </row>
    <row r="25" spans="1:7" ht="12.75" x14ac:dyDescent="0.35">
      <c r="A25" s="16"/>
      <c r="G25" s="307"/>
    </row>
    <row r="26" spans="1:7" ht="12.75" x14ac:dyDescent="0.35">
      <c r="A26" s="16"/>
      <c r="G26" s="307"/>
    </row>
    <row r="27" spans="1:7" ht="18" customHeight="1" x14ac:dyDescent="0.4">
      <c r="G27" s="307"/>
    </row>
    <row r="28" spans="1:7" ht="18" customHeight="1" x14ac:dyDescent="0.4">
      <c r="G28" s="307"/>
    </row>
    <row r="29" spans="1:7" ht="18" customHeight="1" x14ac:dyDescent="0.4">
      <c r="G29" s="307"/>
    </row>
    <row r="30" spans="1:7" ht="18" customHeight="1" x14ac:dyDescent="0.4">
      <c r="G30" s="307"/>
    </row>
    <row r="31" spans="1:7" ht="18" customHeight="1" x14ac:dyDescent="0.4">
      <c r="G31" s="307"/>
    </row>
    <row r="32" spans="1:7" ht="18" customHeight="1" x14ac:dyDescent="0.4">
      <c r="G32" s="307"/>
    </row>
    <row r="33" spans="7:7" ht="18" customHeight="1" x14ac:dyDescent="0.4">
      <c r="G33" s="307"/>
    </row>
    <row r="34" spans="7:7" ht="18" customHeight="1" x14ac:dyDescent="0.4">
      <c r="G34" s="307"/>
    </row>
    <row r="35" spans="7:7" x14ac:dyDescent="0.4">
      <c r="G35" s="307"/>
    </row>
    <row r="36" spans="7:7" x14ac:dyDescent="0.4">
      <c r="G36" s="307"/>
    </row>
    <row r="37" spans="7:7" x14ac:dyDescent="0.4">
      <c r="G37" s="307"/>
    </row>
    <row r="38" spans="7:7" x14ac:dyDescent="0.4">
      <c r="G38" s="307"/>
    </row>
  </sheetData>
  <mergeCells count="1">
    <mergeCell ref="E2:F2"/>
  </mergeCells>
  <phoneticPr fontId="12" type="noConversion"/>
  <pageMargins left="0.75" right="0.75" top="1" bottom="1" header="0.5" footer="0.5"/>
  <pageSetup orientation="portrait" horizontalDpi="4294967293" verticalDpi="4294967293"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4"/>
  <sheetViews>
    <sheetView topLeftCell="A4" workbookViewId="0">
      <selection activeCell="H10" sqref="H10"/>
    </sheetView>
  </sheetViews>
  <sheetFormatPr defaultColWidth="9.1328125" defaultRowHeight="13.15" x14ac:dyDescent="0.4"/>
  <cols>
    <col min="1" max="1" width="17.33203125" style="4" customWidth="1"/>
    <col min="2" max="2" width="4" style="46" customWidth="1"/>
    <col min="3" max="3" width="20.6640625" style="1" customWidth="1"/>
    <col min="4" max="4" width="17.86328125" style="250" bestFit="1" customWidth="1"/>
    <col min="5" max="5" width="18.46484375" style="1" bestFit="1" customWidth="1"/>
    <col min="6" max="6" width="19.1328125" style="305" bestFit="1" customWidth="1"/>
    <col min="7" max="16384" width="9.1328125" style="3"/>
  </cols>
  <sheetData>
    <row r="1" spans="1:7" s="5" customFormat="1" ht="17.649999999999999" x14ac:dyDescent="0.5">
      <c r="A1" s="10" t="s">
        <v>4</v>
      </c>
      <c r="B1" s="46"/>
      <c r="C1" s="6"/>
      <c r="D1" s="249"/>
      <c r="E1" s="8" t="s">
        <v>0</v>
      </c>
      <c r="F1" s="271">
        <v>39561</v>
      </c>
      <c r="G1" s="306"/>
    </row>
    <row r="2" spans="1:7" s="5" customFormat="1" ht="17.649999999999999" x14ac:dyDescent="0.5">
      <c r="A2" s="10" t="s">
        <v>173</v>
      </c>
      <c r="B2" s="46"/>
      <c r="C2" s="6"/>
      <c r="D2" s="249"/>
      <c r="E2" s="487"/>
      <c r="F2" s="488"/>
      <c r="G2" s="306"/>
    </row>
    <row r="3" spans="1:7" ht="18.75" customHeight="1" x14ac:dyDescent="0.4">
      <c r="G3" s="307"/>
    </row>
    <row r="4" spans="1:7" s="11" customFormat="1" ht="34.5" x14ac:dyDescent="0.4">
      <c r="A4" s="312" t="s">
        <v>1</v>
      </c>
      <c r="B4" s="376" t="s">
        <v>19</v>
      </c>
      <c r="C4" s="313" t="s">
        <v>2</v>
      </c>
      <c r="D4" s="344" t="s">
        <v>14</v>
      </c>
      <c r="E4" s="314" t="s">
        <v>168</v>
      </c>
      <c r="F4" s="345" t="s">
        <v>3</v>
      </c>
      <c r="G4" s="308"/>
    </row>
    <row r="5" spans="1:7" s="11" customFormat="1" ht="20.100000000000001" customHeight="1" x14ac:dyDescent="0.4">
      <c r="A5" s="347" t="s">
        <v>11</v>
      </c>
      <c r="B5" s="377">
        <v>1</v>
      </c>
      <c r="C5" s="357">
        <v>39469</v>
      </c>
      <c r="D5" s="358">
        <v>7.4</v>
      </c>
      <c r="E5" s="359">
        <v>28</v>
      </c>
      <c r="F5" s="360">
        <f t="shared" ref="F5:F10" si="0">E5/D5</f>
        <v>3.7837837837837838</v>
      </c>
      <c r="G5" s="308"/>
    </row>
    <row r="6" spans="1:7" s="11" customFormat="1" ht="20.100000000000001" customHeight="1" x14ac:dyDescent="0.4">
      <c r="A6" s="347"/>
      <c r="B6" s="377">
        <v>1</v>
      </c>
      <c r="C6" s="361">
        <v>39497</v>
      </c>
      <c r="D6" s="362">
        <v>7.4</v>
      </c>
      <c r="E6" s="363">
        <v>21</v>
      </c>
      <c r="F6" s="360">
        <f t="shared" si="0"/>
        <v>2.8378378378378377</v>
      </c>
      <c r="G6" s="308"/>
    </row>
    <row r="7" spans="1:7" s="11" customFormat="1" ht="20.100000000000001" customHeight="1" x14ac:dyDescent="0.4">
      <c r="A7" s="349"/>
      <c r="B7" s="377">
        <v>1</v>
      </c>
      <c r="C7" s="361">
        <v>39533</v>
      </c>
      <c r="D7" s="362">
        <v>7.4</v>
      </c>
      <c r="E7" s="363">
        <v>23</v>
      </c>
      <c r="F7" s="360">
        <f t="shared" si="0"/>
        <v>3.1081081081081079</v>
      </c>
      <c r="G7" s="308"/>
    </row>
    <row r="8" spans="1:7" s="11" customFormat="1" ht="20.100000000000001" customHeight="1" x14ac:dyDescent="0.4">
      <c r="A8" s="347"/>
      <c r="B8" s="377" t="s">
        <v>179</v>
      </c>
      <c r="C8" s="361">
        <v>39541</v>
      </c>
      <c r="D8" s="362">
        <v>3</v>
      </c>
      <c r="E8" s="363">
        <v>49</v>
      </c>
      <c r="F8" s="360">
        <f t="shared" si="0"/>
        <v>16.333333333333332</v>
      </c>
      <c r="G8" s="308"/>
    </row>
    <row r="9" spans="1:7" ht="20.100000000000001" customHeight="1" x14ac:dyDescent="0.4">
      <c r="A9" s="347" t="s">
        <v>6</v>
      </c>
      <c r="B9" s="378"/>
      <c r="C9" s="361" t="s">
        <v>174</v>
      </c>
      <c r="D9" s="362">
        <v>15</v>
      </c>
      <c r="E9" s="240">
        <v>18</v>
      </c>
      <c r="F9" s="360">
        <f t="shared" si="0"/>
        <v>1.2</v>
      </c>
      <c r="G9" s="307"/>
    </row>
    <row r="10" spans="1:7" ht="20.100000000000001" customHeight="1" x14ac:dyDescent="0.4">
      <c r="A10" s="347"/>
      <c r="B10" s="378"/>
      <c r="C10" s="361" t="s">
        <v>175</v>
      </c>
      <c r="D10" s="362">
        <v>15</v>
      </c>
      <c r="E10" s="240">
        <v>17</v>
      </c>
      <c r="F10" s="360">
        <f t="shared" si="0"/>
        <v>1.1333333333333333</v>
      </c>
      <c r="G10" s="307"/>
    </row>
    <row r="11" spans="1:7" ht="20.100000000000001" customHeight="1" x14ac:dyDescent="0.4">
      <c r="A11" s="349"/>
      <c r="B11" s="378"/>
      <c r="C11" s="385"/>
      <c r="D11" s="382"/>
      <c r="E11" s="383"/>
      <c r="F11" s="384"/>
      <c r="G11" s="307"/>
    </row>
    <row r="12" spans="1:7" ht="20.100000000000001" customHeight="1" x14ac:dyDescent="0.4">
      <c r="A12" s="356" t="s">
        <v>20</v>
      </c>
      <c r="B12" s="379"/>
      <c r="C12" s="364">
        <v>39560</v>
      </c>
      <c r="D12" s="365">
        <v>12.7</v>
      </c>
      <c r="E12" s="366">
        <v>82</v>
      </c>
      <c r="F12" s="360">
        <f>E12/D12</f>
        <v>6.4566929133858268</v>
      </c>
      <c r="G12" s="307"/>
    </row>
    <row r="13" spans="1:7" ht="20.100000000000001" customHeight="1" x14ac:dyDescent="0.4">
      <c r="A13" s="350" t="s">
        <v>8</v>
      </c>
      <c r="B13" s="379"/>
      <c r="C13" s="364" t="s">
        <v>178</v>
      </c>
      <c r="D13" s="365">
        <v>11.7</v>
      </c>
      <c r="E13" s="366">
        <v>30</v>
      </c>
      <c r="F13" s="360">
        <f>E13/D13</f>
        <v>2.5641025641025643</v>
      </c>
      <c r="G13" s="307"/>
    </row>
    <row r="14" spans="1:7" ht="20.100000000000001" customHeight="1" x14ac:dyDescent="0.4">
      <c r="A14" s="352" t="s">
        <v>9</v>
      </c>
      <c r="B14" s="378">
        <v>2</v>
      </c>
      <c r="C14" s="361">
        <v>39484</v>
      </c>
      <c r="D14" s="362">
        <v>4</v>
      </c>
      <c r="E14" s="240">
        <v>1</v>
      </c>
      <c r="F14" s="360">
        <f t="shared" ref="F14:F21" si="1">E14/D14</f>
        <v>0.25</v>
      </c>
      <c r="G14" s="307"/>
    </row>
    <row r="15" spans="1:7" ht="20.100000000000001" customHeight="1" x14ac:dyDescent="0.4">
      <c r="A15" s="353"/>
      <c r="B15" s="378">
        <v>2</v>
      </c>
      <c r="C15" s="361">
        <v>39514</v>
      </c>
      <c r="D15" s="362">
        <v>4</v>
      </c>
      <c r="E15" s="240">
        <v>4</v>
      </c>
      <c r="F15" s="360">
        <f>E15/D15</f>
        <v>1</v>
      </c>
      <c r="G15" s="309"/>
    </row>
    <row r="16" spans="1:7" ht="20.100000000000001" customHeight="1" x14ac:dyDescent="0.4">
      <c r="A16" s="354"/>
      <c r="B16" s="378">
        <v>2</v>
      </c>
      <c r="C16" s="361">
        <v>39560</v>
      </c>
      <c r="D16" s="362">
        <v>4</v>
      </c>
      <c r="E16" s="240">
        <v>1</v>
      </c>
      <c r="F16" s="360">
        <f>E16/D16</f>
        <v>0.25</v>
      </c>
      <c r="G16" s="309"/>
    </row>
    <row r="17" spans="1:7" ht="20.100000000000001" customHeight="1" x14ac:dyDescent="0.4">
      <c r="A17" s="348" t="s">
        <v>13</v>
      </c>
      <c r="B17" s="378">
        <v>3</v>
      </c>
      <c r="C17" s="367">
        <v>39525</v>
      </c>
      <c r="D17" s="362">
        <v>11.5</v>
      </c>
      <c r="E17" s="240">
        <v>215</v>
      </c>
      <c r="F17" s="360">
        <f t="shared" si="1"/>
        <v>18.695652173913043</v>
      </c>
      <c r="G17" s="307"/>
    </row>
    <row r="18" spans="1:7" ht="20.100000000000001" customHeight="1" x14ac:dyDescent="0.4">
      <c r="A18" s="347"/>
      <c r="B18" s="380">
        <v>4</v>
      </c>
      <c r="C18" s="368">
        <v>39542</v>
      </c>
      <c r="D18" s="369">
        <v>11.5</v>
      </c>
      <c r="E18" s="236">
        <v>167</v>
      </c>
      <c r="F18" s="360">
        <f t="shared" si="1"/>
        <v>14.521739130434783</v>
      </c>
      <c r="G18" s="307"/>
    </row>
    <row r="19" spans="1:7" ht="20.100000000000001" customHeight="1" x14ac:dyDescent="0.4">
      <c r="A19" s="347"/>
      <c r="B19" s="380">
        <v>5</v>
      </c>
      <c r="C19" s="368">
        <v>39546</v>
      </c>
      <c r="D19" s="369">
        <v>6.7</v>
      </c>
      <c r="E19" s="236">
        <v>2</v>
      </c>
      <c r="F19" s="360">
        <f t="shared" si="1"/>
        <v>0.29850746268656714</v>
      </c>
      <c r="G19" s="307"/>
    </row>
    <row r="20" spans="1:7" ht="20.100000000000001" customHeight="1" x14ac:dyDescent="0.4">
      <c r="A20" s="355" t="s">
        <v>16</v>
      </c>
      <c r="B20" s="381">
        <v>6</v>
      </c>
      <c r="C20" s="370">
        <v>39482</v>
      </c>
      <c r="D20" s="371">
        <v>3</v>
      </c>
      <c r="E20" s="372">
        <v>140</v>
      </c>
      <c r="F20" s="360">
        <f>E20/D20</f>
        <v>46.666666666666664</v>
      </c>
      <c r="G20" s="307"/>
    </row>
    <row r="21" spans="1:7" ht="20.100000000000001" customHeight="1" x14ac:dyDescent="0.4">
      <c r="A21" s="355" t="s">
        <v>181</v>
      </c>
      <c r="B21" s="381">
        <v>7</v>
      </c>
      <c r="C21" s="370">
        <v>39516</v>
      </c>
      <c r="D21" s="371">
        <v>4.4000000000000004</v>
      </c>
      <c r="E21" s="372">
        <v>0</v>
      </c>
      <c r="F21" s="360">
        <f t="shared" si="1"/>
        <v>0</v>
      </c>
      <c r="G21" s="307"/>
    </row>
    <row r="22" spans="1:7" ht="18" customHeight="1" x14ac:dyDescent="0.35">
      <c r="A22" s="16" t="s">
        <v>167</v>
      </c>
      <c r="C22" s="373"/>
      <c r="D22" s="374"/>
      <c r="E22" s="373"/>
      <c r="F22" s="375"/>
      <c r="G22" s="307"/>
    </row>
    <row r="23" spans="1:7" ht="12.75" x14ac:dyDescent="0.35">
      <c r="A23" s="16" t="s">
        <v>180</v>
      </c>
      <c r="C23" s="14"/>
      <c r="D23" s="252"/>
      <c r="E23" s="14"/>
      <c r="F23" s="311"/>
      <c r="G23" s="307"/>
    </row>
    <row r="24" spans="1:7" ht="12.75" x14ac:dyDescent="0.35">
      <c r="A24" s="16" t="s">
        <v>188</v>
      </c>
      <c r="C24" s="14"/>
      <c r="D24" s="252"/>
      <c r="E24" s="14"/>
      <c r="F24" s="311"/>
      <c r="G24" s="307"/>
    </row>
    <row r="25" spans="1:7" ht="12.75" x14ac:dyDescent="0.35">
      <c r="A25" s="16" t="s">
        <v>176</v>
      </c>
      <c r="C25" s="14"/>
      <c r="D25" s="252"/>
      <c r="E25" s="14"/>
      <c r="F25" s="311"/>
      <c r="G25" s="307"/>
    </row>
    <row r="26" spans="1:7" ht="12.75" x14ac:dyDescent="0.35">
      <c r="A26" s="16" t="s">
        <v>177</v>
      </c>
      <c r="B26" s="16"/>
      <c r="C26" s="14"/>
      <c r="D26" s="252"/>
      <c r="E26" s="14"/>
      <c r="F26" s="311"/>
      <c r="G26" s="307"/>
    </row>
    <row r="27" spans="1:7" ht="12.75" x14ac:dyDescent="0.35">
      <c r="A27" s="16" t="s">
        <v>182</v>
      </c>
      <c r="C27" s="14"/>
      <c r="D27" s="252"/>
      <c r="E27" s="14"/>
      <c r="F27" s="311"/>
      <c r="G27" s="309"/>
    </row>
    <row r="28" spans="1:7" ht="12.75" x14ac:dyDescent="0.35">
      <c r="A28" s="16" t="s">
        <v>183</v>
      </c>
      <c r="C28" s="14"/>
      <c r="D28" s="252"/>
      <c r="E28" s="14"/>
      <c r="F28" s="311"/>
      <c r="G28" s="307"/>
    </row>
    <row r="29" spans="1:7" ht="12.75" x14ac:dyDescent="0.35">
      <c r="A29" s="16" t="s">
        <v>187</v>
      </c>
      <c r="G29" s="307"/>
    </row>
    <row r="30" spans="1:7" ht="12.75" x14ac:dyDescent="0.35">
      <c r="A30" s="16" t="s">
        <v>185</v>
      </c>
      <c r="G30" s="307"/>
    </row>
    <row r="31" spans="1:7" ht="12.75" x14ac:dyDescent="0.35">
      <c r="A31" s="16" t="s">
        <v>186</v>
      </c>
      <c r="G31" s="307"/>
    </row>
    <row r="32" spans="1:7" ht="12.75" x14ac:dyDescent="0.35">
      <c r="A32" s="16" t="s">
        <v>184</v>
      </c>
      <c r="G32" s="307"/>
    </row>
    <row r="33" spans="7:7" ht="18" customHeight="1" x14ac:dyDescent="0.4">
      <c r="G33" s="307"/>
    </row>
    <row r="34" spans="7:7" ht="18" customHeight="1" x14ac:dyDescent="0.4">
      <c r="G34" s="307"/>
    </row>
    <row r="35" spans="7:7" ht="18" customHeight="1" x14ac:dyDescent="0.4">
      <c r="G35" s="307"/>
    </row>
    <row r="36" spans="7:7" ht="18" customHeight="1" x14ac:dyDescent="0.4">
      <c r="G36" s="307"/>
    </row>
    <row r="37" spans="7:7" ht="18" customHeight="1" x14ac:dyDescent="0.4">
      <c r="G37" s="307"/>
    </row>
    <row r="38" spans="7:7" ht="18" customHeight="1" x14ac:dyDescent="0.4">
      <c r="G38" s="307"/>
    </row>
    <row r="39" spans="7:7" ht="18" customHeight="1" x14ac:dyDescent="0.4">
      <c r="G39" s="307"/>
    </row>
    <row r="40" spans="7:7" ht="18" customHeight="1" x14ac:dyDescent="0.4">
      <c r="G40" s="307"/>
    </row>
    <row r="41" spans="7:7" x14ac:dyDescent="0.4">
      <c r="G41" s="307"/>
    </row>
    <row r="42" spans="7:7" x14ac:dyDescent="0.4">
      <c r="G42" s="307"/>
    </row>
    <row r="43" spans="7:7" x14ac:dyDescent="0.4">
      <c r="G43" s="307"/>
    </row>
    <row r="44" spans="7:7" x14ac:dyDescent="0.4">
      <c r="G44" s="307"/>
    </row>
  </sheetData>
  <mergeCells count="1">
    <mergeCell ref="E2:F2"/>
  </mergeCells>
  <phoneticPr fontId="12" type="noConversion"/>
  <pageMargins left="0.75" right="0.75" top="1" bottom="1" header="0.5" footer="0.5"/>
  <pageSetup orientation="portrait" horizontalDpi="4294967293" vertic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all</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'2005'!Print_Titles</vt:lpstr>
      <vt:lpstr>'2006'!Print_Titles</vt:lpstr>
      <vt:lpstr>'2007'!Print_Titles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MELP</dc:creator>
  <cp:lastModifiedBy>Clare Atkinson</cp:lastModifiedBy>
  <cp:lastPrinted>2009-05-05T21:42:39Z</cp:lastPrinted>
  <dcterms:created xsi:type="dcterms:W3CDTF">1999-10-25T23:11:20Z</dcterms:created>
  <dcterms:modified xsi:type="dcterms:W3CDTF">2022-02-16T23:40:20Z</dcterms:modified>
</cp:coreProperties>
</file>