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3E33D21D-59BB-4A8C-A0F9-65F343F5A9AE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0" l="1"/>
  <c r="K18" i="10" s="1"/>
  <c r="K21" i="10" s="1"/>
  <c r="K24" i="10" s="1"/>
  <c r="H16" i="10"/>
  <c r="H18" i="10" s="1"/>
  <c r="H21" i="10" s="1"/>
  <c r="H24" i="10" s="1"/>
  <c r="K13" i="10"/>
  <c r="J13" i="10"/>
  <c r="J16" i="10" s="1"/>
  <c r="J18" i="10" s="1"/>
  <c r="J21" i="10" s="1"/>
  <c r="J24" i="10" s="1"/>
  <c r="I13" i="10"/>
  <c r="I16" i="10" s="1"/>
  <c r="I18" i="10" s="1"/>
  <c r="I21" i="10" s="1"/>
  <c r="I24" i="10" s="1"/>
  <c r="H13" i="10"/>
  <c r="G13" i="10"/>
  <c r="G16" i="10" s="1"/>
  <c r="G18" i="10" s="1"/>
  <c r="G21" i="10" s="1"/>
  <c r="G24" i="10" s="1"/>
  <c r="F13" i="10"/>
  <c r="F16" i="10" s="1"/>
  <c r="F18" i="10" s="1"/>
  <c r="F21" i="10" s="1"/>
  <c r="F24" i="10" s="1"/>
  <c r="L13" i="10"/>
  <c r="L16" i="10" s="1"/>
  <c r="L18" i="10" s="1"/>
  <c r="L21" i="10" s="1"/>
  <c r="L24" i="10" s="1"/>
  <c r="J48" i="10"/>
  <c r="M48" i="10"/>
  <c r="L48" i="10"/>
  <c r="K48" i="10"/>
  <c r="I48" i="10"/>
  <c r="H48" i="10"/>
  <c r="G48" i="10"/>
  <c r="F48" i="10"/>
  <c r="M43" i="10"/>
  <c r="L43" i="10"/>
  <c r="K43" i="10"/>
  <c r="J43" i="10"/>
  <c r="I43" i="10"/>
  <c r="H43" i="10"/>
  <c r="G43" i="10"/>
  <c r="F43" i="10"/>
  <c r="I49" i="10" l="1"/>
  <c r="I54" i="10" s="1"/>
  <c r="L49" i="10"/>
  <c r="L54" i="10" s="1"/>
  <c r="M49" i="10"/>
  <c r="M54" i="10" s="1"/>
  <c r="F49" i="10"/>
  <c r="J49" i="10"/>
  <c r="G49" i="10"/>
  <c r="G54" i="10" s="1"/>
  <c r="H49" i="10"/>
  <c r="H54" i="10" s="1"/>
  <c r="K49" i="10"/>
  <c r="K54" i="10" s="1"/>
  <c r="F26" i="10"/>
  <c r="G26" i="10"/>
  <c r="H26" i="10"/>
  <c r="I26" i="10"/>
  <c r="J26" i="10"/>
  <c r="K26" i="10"/>
  <c r="L26" i="10"/>
  <c r="F27" i="10"/>
  <c r="G27" i="10"/>
  <c r="H27" i="10"/>
  <c r="I27" i="10"/>
  <c r="J27" i="10"/>
  <c r="K27" i="10"/>
  <c r="L27" i="10"/>
  <c r="F28" i="10"/>
  <c r="G28" i="10"/>
  <c r="H28" i="10"/>
  <c r="I28" i="10"/>
  <c r="J28" i="10"/>
  <c r="K28" i="10"/>
  <c r="L28" i="10"/>
  <c r="F29" i="10"/>
  <c r="G29" i="10"/>
  <c r="H29" i="10"/>
  <c r="I29" i="10"/>
  <c r="J29" i="10"/>
  <c r="K29" i="10"/>
  <c r="L29" i="10"/>
  <c r="J54" i="10"/>
  <c r="F54" i="10"/>
  <c r="O54" i="10"/>
  <c r="N46" i="10" l="1"/>
  <c r="N48" i="10" s="1"/>
  <c r="O46" i="10"/>
  <c r="O48" i="10" s="1"/>
  <c r="N42" i="10"/>
  <c r="O42" i="10"/>
  <c r="N39" i="10"/>
  <c r="O39" i="10"/>
  <c r="N43" i="10" l="1"/>
  <c r="N49" i="10" s="1"/>
  <c r="N54" i="10" s="1"/>
  <c r="C54" i="10" s="1" a="1"/>
  <c r="C54" i="10" s="1"/>
  <c r="O43" i="10"/>
  <c r="O49" i="10" s="1"/>
  <c r="Q23" i="10" l="1"/>
  <c r="R23" i="10"/>
  <c r="N13" i="10"/>
  <c r="N16" i="10" s="1"/>
  <c r="N18" i="10" s="1"/>
  <c r="N21" i="10" s="1"/>
  <c r="N24" i="10" s="1"/>
  <c r="M13" i="10"/>
  <c r="M16" i="10" s="1"/>
  <c r="M18" i="10" s="1"/>
  <c r="M21" i="10" s="1"/>
  <c r="M24" i="10" s="1"/>
  <c r="O13" i="10"/>
  <c r="O16" i="10" s="1"/>
  <c r="O18" i="10" s="1"/>
  <c r="O21" i="10" s="1"/>
  <c r="O24" i="10" s="1"/>
  <c r="E37" i="10"/>
  <c r="E36" i="10"/>
  <c r="E8" i="10"/>
  <c r="Q15" i="10" l="1"/>
  <c r="Q11" i="10"/>
  <c r="R11" i="10"/>
  <c r="Q20" i="10"/>
  <c r="R20" i="10"/>
  <c r="M26" i="10"/>
  <c r="R17" i="10"/>
  <c r="Q17" i="10"/>
  <c r="R15" i="10" l="1"/>
  <c r="M29" i="10"/>
  <c r="G16" i="4"/>
  <c r="H16" i="4" s="1"/>
  <c r="I16" i="4" s="1"/>
  <c r="J16" i="4" s="1"/>
  <c r="Q14" i="10"/>
  <c r="Q22" i="10"/>
  <c r="Q13" i="10"/>
  <c r="Q12" i="10"/>
  <c r="R22" i="10"/>
  <c r="R14" i="10"/>
  <c r="R13" i="10"/>
  <c r="R12" i="10"/>
  <c r="E9" i="10"/>
  <c r="O26" i="10"/>
  <c r="N26" i="10"/>
  <c r="N27" i="10"/>
  <c r="D5" i="10"/>
  <c r="D3" i="10"/>
  <c r="A3" i="4"/>
  <c r="A1" i="4"/>
  <c r="A3" i="2"/>
  <c r="A1" i="2"/>
  <c r="A2" i="3"/>
  <c r="A2" i="2" s="1"/>
  <c r="R16" i="10" l="1"/>
  <c r="Q16" i="10"/>
  <c r="M27" i="10"/>
  <c r="M28" i="10"/>
  <c r="R19" i="10"/>
  <c r="Q19" i="10"/>
  <c r="A2" i="4"/>
  <c r="D4" i="10"/>
  <c r="A2" i="1"/>
  <c r="A3" i="1"/>
  <c r="A1" i="3"/>
  <c r="N34" i="10" l="1"/>
  <c r="N28" i="10"/>
  <c r="I34" i="10"/>
  <c r="K34" i="10"/>
  <c r="J34" i="10"/>
  <c r="H34" i="10"/>
  <c r="G34" i="10"/>
  <c r="O27" i="10"/>
  <c r="R18" i="10"/>
  <c r="Q18" i="10"/>
  <c r="A1" i="1"/>
  <c r="M34" i="10" l="1"/>
  <c r="N29" i="10"/>
  <c r="L34" i="10"/>
  <c r="R21" i="10"/>
  <c r="O28" i="10"/>
  <c r="Q21" i="10"/>
  <c r="F34" i="10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<sst xmlns="http://schemas.openxmlformats.org/spreadsheetml/2006/main" count="99" uniqueCount="97">
  <si>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</si>
  <si>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</si>
  <si>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</si>
  <si>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</si>
  <si>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</si>
  <si>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</si>
  <si>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</si>
  <si>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</si>
  <si>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</si>
  <si>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</si>
  <si>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</si>
  <si>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</si>
  <si>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</si>
  <si>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</si>
  <si>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</si>
  <si>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</si>
  <si>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</si>
  <si>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</si>
  <si>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</si>
  <si>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</si>
  <si>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</si>
  <si>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</si>
  <si>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</si>
  <si>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</si>
  <si>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</si>
  <si>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</si>
  <si>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</si>
  <si>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</si>
  <si>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</si>
  <si>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</si>
  <si>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</si>
  <si>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</si>
  <si>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</si>
  <si>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</si>
  <si>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</si>
  <si>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</si>
  <si>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</si>
  <si>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</si>
  <si>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</si>
  <si>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</si>
  <si>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</si>
  <si>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</si>
  <si>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</si>
  <si>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</si>
  <si>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</si>
  <si>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</si>
  <si>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</si>
  <si>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</si>
  <si>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</si>
  <si>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</si>
  <si>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</si>
  <si>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</si>
  <si>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</si>
  <si>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</si>
  <si>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</si>
  <si>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</si>
  <si>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</si>
  <si>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</si>
  <si>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</si>
  <si>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31/12/2024</t>
  </si>
  <si>
    <t>COGS</t>
  </si>
  <si>
    <t>Gross profit</t>
  </si>
  <si>
    <t>Other operating expenses</t>
  </si>
  <si>
    <t>EBITDA</t>
  </si>
  <si>
    <t>EBIT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</si>
  <si>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</si>
  <si>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</si>
  <si>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</si>
  <si>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</si>
  <si>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</si>
  <si>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</si>
  <si>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</si>
  <si>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</si>
  <si>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</si>
  <si>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</si>
  <si>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Philip Morris International Inc.</t>
  </si>
  <si>
    <t>US</t>
  </si>
  <si>
    <t>NYSE</t>
  </si>
  <si>
    <t>NYSE:PM</t>
  </si>
  <si>
    <t>$m</t>
  </si>
  <si>
    <t>SG&amp;A</t>
  </si>
  <si>
    <t>Impariment</t>
  </si>
  <si>
    <t>Non-controlling interests</t>
  </si>
  <si>
    <t>FY15</t>
  </si>
  <si>
    <t>FY16</t>
  </si>
  <si>
    <t>FY17</t>
  </si>
  <si>
    <t>FY18</t>
  </si>
  <si>
    <t>FY19</t>
  </si>
  <si>
    <t>Dec 15</t>
  </si>
  <si>
    <t>Dec 16</t>
  </si>
  <si>
    <t>Dec 17</t>
  </si>
  <si>
    <t>Dec 18</t>
  </si>
  <si>
    <t>Dec 19</t>
  </si>
  <si>
    <t>Dec 20</t>
  </si>
  <si>
    <t>Dec 21</t>
  </si>
  <si>
    <t>PM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</si>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</sst>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Philip Morris International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Philip Morris International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Philip Morris International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4" sqref="E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Philip Morris International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75</v>
      </c>
    </row>
    <row r="8" spans="1:11" x14ac:dyDescent="0.2">
      <c r="B8" t="s">
        <v>17</v>
      </c>
      <c r="E8" s="11" t="s">
        <v>95</v>
      </c>
    </row>
    <row r="9" spans="1:11" x14ac:dyDescent="0.2">
      <c r="B9" t="s">
        <v>21</v>
      </c>
      <c r="E9" s="11" t="s">
        <v>76</v>
      </c>
    </row>
    <row r="10" spans="1:11" x14ac:dyDescent="0.2">
      <c r="B10" t="s">
        <v>22</v>
      </c>
      <c r="E10" s="11" t="s">
        <v>77</v>
      </c>
    </row>
    <row r="11" spans="1:11" x14ac:dyDescent="0.2">
      <c r="B11" t="s">
        <v>18</v>
      </c>
      <c r="E11" s="11" t="s">
        <v>78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4" t="s">
        <v>59</v>
      </c>
    </row>
    <row r="14" spans="1:11" x14ac:dyDescent="0.2">
      <c r="B14" t="s">
        <v>39</v>
      </c>
      <c r="E14" s="11" t="s">
        <v>79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49</v>
      </c>
    </row>
    <row r="18" spans="2:11" x14ac:dyDescent="0.2">
      <c r="B18" t="s">
        <v>51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3"/>
    </row>
    <row r="23" spans="2:11" x14ac:dyDescent="0.2">
      <c r="B23" t="s">
        <v>55</v>
      </c>
      <c r="E23" s="43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30" zoomScaleNormal="130" workbookViewId="0">
      <selection activeCell="J5" sqref="J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Philip Morris International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PM - P&amp;L</v>
      </c>
      <c r="O8" s="9"/>
      <c r="Q8" s="34" t="s">
        <v>46</v>
      </c>
      <c r="R8" s="33"/>
      <c r="T8" s="31" t="s">
        <v>40</v>
      </c>
    </row>
    <row r="9" spans="2:20" x14ac:dyDescent="0.2">
      <c r="E9" s="10" t="str">
        <f>+Input!$E$14</f>
        <v>$m</v>
      </c>
      <c r="F9" s="32" t="s">
        <v>83</v>
      </c>
      <c r="G9" s="32" t="s">
        <v>84</v>
      </c>
      <c r="H9" s="32" t="s">
        <v>85</v>
      </c>
      <c r="I9" s="32" t="s">
        <v>86</v>
      </c>
      <c r="J9" s="32" t="s">
        <v>87</v>
      </c>
      <c r="K9" s="32" t="s">
        <v>45</v>
      </c>
      <c r="L9" s="32" t="s">
        <v>44</v>
      </c>
      <c r="M9" s="32" t="s">
        <v>43</v>
      </c>
      <c r="N9" s="32" t="s">
        <v>42</v>
      </c>
      <c r="O9" s="32" t="s">
        <v>41</v>
      </c>
      <c r="Q9" s="33" t="s">
        <v>47</v>
      </c>
      <c r="R9" s="33" t="s">
        <v>48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31762</v>
      </c>
      <c r="N11" s="16">
        <v>35174</v>
      </c>
      <c r="O11" s="16">
        <v>37878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60</v>
      </c>
      <c r="F12" s="18"/>
      <c r="G12" s="18"/>
      <c r="H12" s="18"/>
      <c r="I12" s="18"/>
      <c r="J12" s="18"/>
      <c r="K12" s="18"/>
      <c r="L12" s="18"/>
      <c r="M12" s="18">
        <v>-11402</v>
      </c>
      <c r="N12" s="18">
        <v>-12893</v>
      </c>
      <c r="O12" s="18">
        <v>-13329</v>
      </c>
      <c r="Q12" s="25" t="str">
        <f t="shared" ref="Q12:Q24" si="0">IFERROR((O12/F12)^(1/9)-1,"n/a")</f>
        <v>n/a</v>
      </c>
      <c r="R12" s="25" t="str">
        <f t="shared" ref="R12:R24" si="1">IFERROR((O12/L12)^(1/3)-1,"n/a")</f>
        <v>n/a</v>
      </c>
    </row>
    <row r="13" spans="2:20" x14ac:dyDescent="0.2">
      <c r="E13" s="5" t="s">
        <v>61</v>
      </c>
      <c r="F13" s="17">
        <f t="shared" ref="F13" si="2">SUM(F11:F12)</f>
        <v>0</v>
      </c>
      <c r="G13" s="17">
        <f t="shared" ref="G13" si="3">SUM(G11:G12)</f>
        <v>0</v>
      </c>
      <c r="H13" s="17">
        <f t="shared" ref="H13" si="4">SUM(H11:H12)</f>
        <v>0</v>
      </c>
      <c r="I13" s="17">
        <f t="shared" ref="I13" si="5">SUM(I11:I12)</f>
        <v>0</v>
      </c>
      <c r="J13" s="17">
        <f t="shared" ref="J13" si="6">SUM(J11:J12)</f>
        <v>0</v>
      </c>
      <c r="K13" s="17">
        <f t="shared" ref="K13" si="7">SUM(K11:K12)</f>
        <v>0</v>
      </c>
      <c r="L13" s="17">
        <f t="shared" ref="K13:N13" si="8">SUM(L11:L12)</f>
        <v>0</v>
      </c>
      <c r="M13" s="17">
        <f t="shared" si="8"/>
        <v>20360</v>
      </c>
      <c r="N13" s="17">
        <f t="shared" si="8"/>
        <v>22281</v>
      </c>
      <c r="O13" s="17">
        <f>SUM(O11:O12)</f>
        <v>24549</v>
      </c>
      <c r="Q13" s="35" t="str">
        <f t="shared" si="0"/>
        <v>n/a</v>
      </c>
      <c r="R13" s="35" t="str">
        <f t="shared" si="1"/>
        <v>n/a</v>
      </c>
    </row>
    <row r="14" spans="2:20" x14ac:dyDescent="0.2">
      <c r="E14" s="13" t="s">
        <v>80</v>
      </c>
      <c r="F14" s="16"/>
      <c r="G14" s="16"/>
      <c r="H14" s="16"/>
      <c r="I14" s="16"/>
      <c r="J14" s="16"/>
      <c r="K14" s="16"/>
      <c r="L14" s="16"/>
      <c r="M14" s="16">
        <v>-8114</v>
      </c>
      <c r="N14" s="16">
        <v>-10060</v>
      </c>
      <c r="O14" s="16">
        <v>-11147</v>
      </c>
      <c r="Q14" s="25" t="str">
        <f>IFERROR((O14/F14)^(1/9)-1,"n/a")</f>
        <v>n/a</v>
      </c>
      <c r="R14" s="25" t="str">
        <f t="shared" si="1"/>
        <v>n/a</v>
      </c>
    </row>
    <row r="15" spans="2:20" x14ac:dyDescent="0.2">
      <c r="E15" s="13" t="s">
        <v>62</v>
      </c>
      <c r="F15" s="18"/>
      <c r="G15" s="18"/>
      <c r="H15" s="18"/>
      <c r="I15" s="18"/>
      <c r="J15" s="18"/>
      <c r="K15" s="18"/>
      <c r="L15" s="18"/>
      <c r="M15" s="18">
        <v>-24</v>
      </c>
      <c r="N15" s="18">
        <v>-45</v>
      </c>
      <c r="O15" s="18">
        <v>-60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5" t="s">
        <v>63</v>
      </c>
      <c r="F16" s="17">
        <f t="shared" ref="F16:K16" si="9">SUM(F13:F15)</f>
        <v>0</v>
      </c>
      <c r="G16" s="17">
        <f t="shared" si="9"/>
        <v>0</v>
      </c>
      <c r="H16" s="17">
        <f t="shared" si="9"/>
        <v>0</v>
      </c>
      <c r="I16" s="17">
        <f t="shared" si="9"/>
        <v>0</v>
      </c>
      <c r="J16" s="17">
        <f t="shared" si="9"/>
        <v>0</v>
      </c>
      <c r="K16" s="17">
        <f t="shared" si="9"/>
        <v>0</v>
      </c>
      <c r="L16" s="17">
        <f>SUM(L13:L15)</f>
        <v>0</v>
      </c>
      <c r="M16" s="17">
        <f>SUM(M13:M15)</f>
        <v>12222</v>
      </c>
      <c r="N16" s="17">
        <f t="shared" ref="N16:O16" si="10">SUM(N13:N15)</f>
        <v>12176</v>
      </c>
      <c r="O16" s="17">
        <f t="shared" si="10"/>
        <v>13342</v>
      </c>
      <c r="Q16" s="35" t="str">
        <f t="shared" ref="Q16:Q17" si="11">IFERROR((O16/F16)^(1/9)-1,"n/a")</f>
        <v>n/a</v>
      </c>
      <c r="R16" s="35" t="str">
        <f t="shared" ref="R16:R17" si="12">IFERROR((O16/L16)^(1/3)-1,"n/a")</f>
        <v>n/a</v>
      </c>
    </row>
    <row r="17" spans="5:18" x14ac:dyDescent="0.2">
      <c r="E17" s="13" t="s">
        <v>81</v>
      </c>
      <c r="F17" s="18"/>
      <c r="G17" s="18"/>
      <c r="H17" s="18"/>
      <c r="I17" s="18"/>
      <c r="J17" s="18"/>
      <c r="K17" s="18"/>
      <c r="L17" s="18"/>
      <c r="M17" s="18">
        <v>0</v>
      </c>
      <c r="N17" s="18">
        <v>-665</v>
      </c>
      <c r="O17" s="18">
        <v>-2316</v>
      </c>
      <c r="Q17" s="25" t="str">
        <f t="shared" si="11"/>
        <v>n/a</v>
      </c>
      <c r="R17" s="25" t="str">
        <f t="shared" si="12"/>
        <v>n/a</v>
      </c>
    </row>
    <row r="18" spans="5:18" x14ac:dyDescent="0.2">
      <c r="E18" s="5" t="s">
        <v>64</v>
      </c>
      <c r="F18" s="17">
        <f t="shared" ref="F18:K18" si="13">+F17+F16</f>
        <v>0</v>
      </c>
      <c r="G18" s="17">
        <f t="shared" si="13"/>
        <v>0</v>
      </c>
      <c r="H18" s="17">
        <f t="shared" si="13"/>
        <v>0</v>
      </c>
      <c r="I18" s="17">
        <f t="shared" si="13"/>
        <v>0</v>
      </c>
      <c r="J18" s="17">
        <f t="shared" si="13"/>
        <v>0</v>
      </c>
      <c r="K18" s="17">
        <f t="shared" si="13"/>
        <v>0</v>
      </c>
      <c r="L18" s="17">
        <f>+L17+L16</f>
        <v>0</v>
      </c>
      <c r="M18" s="17">
        <f>+M17+M16</f>
        <v>12222</v>
      </c>
      <c r="N18" s="17">
        <f t="shared" ref="N18:O18" si="14">+N17+N16</f>
        <v>11511</v>
      </c>
      <c r="O18" s="17">
        <f t="shared" si="14"/>
        <v>11026</v>
      </c>
      <c r="Q18" s="35" t="str">
        <f t="shared" si="0"/>
        <v>n/a</v>
      </c>
      <c r="R18" s="35" t="str">
        <f t="shared" si="1"/>
        <v>n/a</v>
      </c>
    </row>
    <row r="19" spans="5:18" x14ac:dyDescent="0.2">
      <c r="E19" s="13" t="s">
        <v>24</v>
      </c>
      <c r="F19" s="16"/>
      <c r="G19" s="16"/>
      <c r="H19" s="16"/>
      <c r="I19" s="16"/>
      <c r="J19" s="16"/>
      <c r="K19" s="16"/>
      <c r="L19" s="16"/>
      <c r="M19" s="16">
        <v>-588</v>
      </c>
      <c r="N19" s="16">
        <v>-1061</v>
      </c>
      <c r="O19" s="16">
        <v>-1143</v>
      </c>
      <c r="Q19" s="35" t="str">
        <f t="shared" si="0"/>
        <v>n/a</v>
      </c>
      <c r="R19" s="35" t="str">
        <f t="shared" si="1"/>
        <v>n/a</v>
      </c>
    </row>
    <row r="20" spans="5:18" x14ac:dyDescent="0.2">
      <c r="E20" s="13" t="s">
        <v>73</v>
      </c>
      <c r="F20" s="18"/>
      <c r="G20" s="18"/>
      <c r="H20" s="18"/>
      <c r="I20" s="18"/>
      <c r="J20" s="18"/>
      <c r="K20" s="18"/>
      <c r="L20" s="18"/>
      <c r="M20" s="18">
        <v>137</v>
      </c>
      <c r="N20" s="18">
        <v>157</v>
      </c>
      <c r="O20" s="18">
        <v>637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4" t="s">
        <v>25</v>
      </c>
      <c r="F21" s="17">
        <f t="shared" ref="F21" si="15">SUM(F18:F20)</f>
        <v>0</v>
      </c>
      <c r="G21" s="17">
        <f t="shared" ref="G21" si="16">SUM(G18:G20)</f>
        <v>0</v>
      </c>
      <c r="H21" s="17">
        <f t="shared" ref="H21" si="17">SUM(H18:H20)</f>
        <v>0</v>
      </c>
      <c r="I21" s="17">
        <f t="shared" ref="I21" si="18">SUM(I18:I20)</f>
        <v>0</v>
      </c>
      <c r="J21" s="17">
        <f t="shared" ref="J21" si="19">SUM(J18:J20)</f>
        <v>0</v>
      </c>
      <c r="K21" s="17">
        <f t="shared" ref="K21" si="20">SUM(K18:K20)</f>
        <v>0</v>
      </c>
      <c r="L21" s="17">
        <f t="shared" ref="K21:O21" si="21">SUM(L18:L20)</f>
        <v>0</v>
      </c>
      <c r="M21" s="17">
        <f t="shared" si="21"/>
        <v>11771</v>
      </c>
      <c r="N21" s="17">
        <f t="shared" si="21"/>
        <v>10607</v>
      </c>
      <c r="O21" s="17">
        <f t="shared" si="21"/>
        <v>10520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t="s">
        <v>26</v>
      </c>
      <c r="F22" s="16"/>
      <c r="G22" s="16"/>
      <c r="H22" s="16"/>
      <c r="I22" s="16"/>
      <c r="J22" s="16"/>
      <c r="K22" s="16"/>
      <c r="L22" s="16"/>
      <c r="M22" s="16">
        <v>-2244</v>
      </c>
      <c r="N22" s="16">
        <v>-2339</v>
      </c>
      <c r="O22" s="16">
        <v>-3017</v>
      </c>
      <c r="Q22" s="25" t="str">
        <f t="shared" si="0"/>
        <v>n/a</v>
      </c>
      <c r="R22" s="25" t="str">
        <f t="shared" si="1"/>
        <v>n/a</v>
      </c>
    </row>
    <row r="23" spans="5:18" x14ac:dyDescent="0.2">
      <c r="E23" t="s">
        <v>82</v>
      </c>
      <c r="F23" s="16"/>
      <c r="G23" s="16"/>
      <c r="H23" s="16"/>
      <c r="I23" s="16"/>
      <c r="J23" s="16"/>
      <c r="K23" s="16"/>
      <c r="L23" s="16"/>
      <c r="M23" s="16">
        <v>-479</v>
      </c>
      <c r="N23" s="16">
        <v>-455</v>
      </c>
      <c r="O23" s="16">
        <v>-446</v>
      </c>
      <c r="Q23" s="25" t="str">
        <f t="shared" si="0"/>
        <v>n/a</v>
      </c>
      <c r="R23" s="25" t="str">
        <f t="shared" si="1"/>
        <v>n/a</v>
      </c>
    </row>
    <row r="24" spans="5:18" ht="13.5" thickBot="1" x14ac:dyDescent="0.25">
      <c r="E24" s="5" t="s">
        <v>27</v>
      </c>
      <c r="F24" s="20">
        <f t="shared" ref="F24:K24" si="22">SUM(F21:F23)</f>
        <v>0</v>
      </c>
      <c r="G24" s="20">
        <f t="shared" si="22"/>
        <v>0</v>
      </c>
      <c r="H24" s="20">
        <f t="shared" si="22"/>
        <v>0</v>
      </c>
      <c r="I24" s="20">
        <f t="shared" si="22"/>
        <v>0</v>
      </c>
      <c r="J24" s="20">
        <f t="shared" si="22"/>
        <v>0</v>
      </c>
      <c r="K24" s="20">
        <f t="shared" si="22"/>
        <v>0</v>
      </c>
      <c r="L24" s="20">
        <f>SUM(L21:L23)</f>
        <v>0</v>
      </c>
      <c r="M24" s="20">
        <f>SUM(M21:M23)</f>
        <v>9048</v>
      </c>
      <c r="N24" s="20">
        <f t="shared" ref="N24:O24" si="23">SUM(N21:N23)</f>
        <v>7813</v>
      </c>
      <c r="O24" s="20">
        <f t="shared" si="23"/>
        <v>7057</v>
      </c>
      <c r="Q24" s="35" t="str">
        <f t="shared" si="0"/>
        <v>n/a</v>
      </c>
      <c r="R24" s="35" t="str">
        <f t="shared" si="1"/>
        <v>n/a</v>
      </c>
    </row>
    <row r="25" spans="5:18" ht="3" customHeight="1" x14ac:dyDescent="0.2"/>
    <row r="26" spans="5:18" x14ac:dyDescent="0.2">
      <c r="E26" s="37" t="s">
        <v>35</v>
      </c>
      <c r="F26" s="23" t="str">
        <f t="shared" ref="F26:L26" si="24">IFERROR(+F11/E11-1,"n/a")</f>
        <v>n/a</v>
      </c>
      <c r="G26" s="23" t="str">
        <f t="shared" si="24"/>
        <v>n/a</v>
      </c>
      <c r="H26" s="23" t="str">
        <f t="shared" si="24"/>
        <v>n/a</v>
      </c>
      <c r="I26" s="23" t="str">
        <f t="shared" si="24"/>
        <v>n/a</v>
      </c>
      <c r="J26" s="23" t="str">
        <f t="shared" si="24"/>
        <v>n/a</v>
      </c>
      <c r="K26" s="23" t="str">
        <f t="shared" si="24"/>
        <v>n/a</v>
      </c>
      <c r="L26" s="23" t="str">
        <f t="shared" si="24"/>
        <v>n/a</v>
      </c>
      <c r="M26" s="23" t="str">
        <f>IFERROR(+M11/L11-1,"n/a")</f>
        <v>n/a</v>
      </c>
      <c r="N26" s="23">
        <f>IFERROR(+N11/M11-1,"n/a")</f>
        <v>0.10742396574523005</v>
      </c>
      <c r="O26" s="24">
        <f>IFERROR(+O11/N11-1,"n/a")</f>
        <v>7.6874964462386952E-2</v>
      </c>
    </row>
    <row r="27" spans="5:18" x14ac:dyDescent="0.2">
      <c r="E27" s="38" t="s">
        <v>36</v>
      </c>
      <c r="F27" s="25" t="str">
        <f t="shared" ref="F27:L27" si="25">IFERROR(+F18/F11,"n/a")</f>
        <v>n/a</v>
      </c>
      <c r="G27" s="25" t="str">
        <f t="shared" si="25"/>
        <v>n/a</v>
      </c>
      <c r="H27" s="25" t="str">
        <f t="shared" si="25"/>
        <v>n/a</v>
      </c>
      <c r="I27" s="25" t="str">
        <f t="shared" si="25"/>
        <v>n/a</v>
      </c>
      <c r="J27" s="25" t="str">
        <f t="shared" si="25"/>
        <v>n/a</v>
      </c>
      <c r="K27" s="25" t="str">
        <f t="shared" si="25"/>
        <v>n/a</v>
      </c>
      <c r="L27" s="25" t="str">
        <f t="shared" si="25"/>
        <v>n/a</v>
      </c>
      <c r="M27" s="25">
        <f>IFERROR(+M18/M11,"n/a")</f>
        <v>0.384799445878723</v>
      </c>
      <c r="N27" s="25">
        <f>IFERROR(+N18/N11,"n/a")</f>
        <v>0.32725877068289078</v>
      </c>
      <c r="O27" s="26">
        <f>IFERROR(+O18/O11,"n/a")</f>
        <v>0.29109245472305822</v>
      </c>
      <c r="Q27" s="36"/>
    </row>
    <row r="28" spans="5:18" x14ac:dyDescent="0.2">
      <c r="E28" s="38" t="s">
        <v>52</v>
      </c>
      <c r="F28" s="25" t="e">
        <f t="shared" ref="F28:L28" si="26">-F22/F21</f>
        <v>#DIV/0!</v>
      </c>
      <c r="G28" s="25" t="e">
        <f t="shared" si="26"/>
        <v>#DIV/0!</v>
      </c>
      <c r="H28" s="25" t="e">
        <f t="shared" si="26"/>
        <v>#DIV/0!</v>
      </c>
      <c r="I28" s="25" t="e">
        <f t="shared" si="26"/>
        <v>#DIV/0!</v>
      </c>
      <c r="J28" s="25" t="e">
        <f t="shared" si="26"/>
        <v>#DIV/0!</v>
      </c>
      <c r="K28" s="25" t="e">
        <f t="shared" si="26"/>
        <v>#DIV/0!</v>
      </c>
      <c r="L28" s="25" t="e">
        <f t="shared" si="26"/>
        <v>#DIV/0!</v>
      </c>
      <c r="M28" s="25">
        <f t="shared" ref="M28" si="27">-M22/M21</f>
        <v>0.19063800866536404</v>
      </c>
      <c r="N28" s="25">
        <f t="shared" ref="N28:O28" si="28">-N22/N21</f>
        <v>0.22051475440746676</v>
      </c>
      <c r="O28" s="26">
        <f t="shared" si="28"/>
        <v>0.28678707224334599</v>
      </c>
      <c r="Q28" s="36"/>
    </row>
    <row r="29" spans="5:18" x14ac:dyDescent="0.2">
      <c r="E29" s="39" t="s">
        <v>37</v>
      </c>
      <c r="F29" s="27" t="str">
        <f t="shared" ref="F29" si="29">IFERROR(+F24/E24-1,"n/a")</f>
        <v>n/a</v>
      </c>
      <c r="G29" s="27" t="str">
        <f t="shared" ref="G29" si="30">IFERROR(+G24/F24-1,"n/a")</f>
        <v>n/a</v>
      </c>
      <c r="H29" s="27" t="str">
        <f t="shared" ref="H29" si="31">IFERROR(+H24/G24-1,"n/a")</f>
        <v>n/a</v>
      </c>
      <c r="I29" s="27" t="str">
        <f t="shared" ref="I29" si="32">IFERROR(+I24/H24-1,"n/a")</f>
        <v>n/a</v>
      </c>
      <c r="J29" s="27" t="str">
        <f t="shared" ref="J29" si="33">IFERROR(+J24/I24-1,"n/a")</f>
        <v>n/a</v>
      </c>
      <c r="K29" s="27" t="str">
        <f t="shared" ref="K29" si="34">IFERROR(+K24/J24-1,"n/a")</f>
        <v>n/a</v>
      </c>
      <c r="L29" s="27" t="str">
        <f t="shared" ref="L29" si="35">IFERROR(+L24/K24-1,"n/a")</f>
        <v>n/a</v>
      </c>
      <c r="M29" s="27" t="str">
        <f t="shared" ref="M29:O29" si="36">IFERROR(+M24/L24-1,"n/a")</f>
        <v>n/a</v>
      </c>
      <c r="N29" s="27">
        <f t="shared" si="36"/>
        <v>-0.1364942528735632</v>
      </c>
      <c r="O29" s="28">
        <f t="shared" si="36"/>
        <v>-9.6761807244336362E-2</v>
      </c>
    </row>
    <row r="30" spans="5:18" ht="3" customHeight="1" x14ac:dyDescent="0.2"/>
    <row r="31" spans="5:18" ht="10.5" customHeight="1" x14ac:dyDescent="0.2">
      <c r="E31" s="29" t="s">
        <v>38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5:18" x14ac:dyDescent="0.2"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E33" s="8" t="s">
        <v>29</v>
      </c>
      <c r="F33" s="19"/>
      <c r="G33" s="19"/>
      <c r="H33" s="19"/>
      <c r="I33" s="19"/>
      <c r="J33" s="19"/>
      <c r="K33" s="19"/>
      <c r="L33" s="19"/>
      <c r="M33" s="19">
        <v>9048</v>
      </c>
      <c r="N33" s="19">
        <v>7813</v>
      </c>
      <c r="O33" s="19">
        <v>7057</v>
      </c>
    </row>
    <row r="34" spans="3:27" x14ac:dyDescent="0.2">
      <c r="C34" s="15" t="b" cm="1">
        <f t="array" ref="C34">AND(G34:O34&lt;$B$1,G34:O34&gt;-$B$1)</f>
        <v>1</v>
      </c>
      <c r="E34" s="8" t="s">
        <v>28</v>
      </c>
      <c r="F34" s="19">
        <f t="shared" ref="F34:O34" si="37">+F33-F24</f>
        <v>0</v>
      </c>
      <c r="G34" s="19">
        <f t="shared" si="37"/>
        <v>0</v>
      </c>
      <c r="H34" s="19">
        <f t="shared" si="37"/>
        <v>0</v>
      </c>
      <c r="I34" s="19">
        <f t="shared" si="37"/>
        <v>0</v>
      </c>
      <c r="J34" s="19">
        <f t="shared" si="37"/>
        <v>0</v>
      </c>
      <c r="K34" s="19">
        <f t="shared" si="37"/>
        <v>0</v>
      </c>
      <c r="L34" s="19">
        <f t="shared" si="37"/>
        <v>0</v>
      </c>
      <c r="M34" s="19">
        <f t="shared" si="37"/>
        <v>0</v>
      </c>
      <c r="N34" s="19">
        <f t="shared" si="37"/>
        <v>0</v>
      </c>
      <c r="O34" s="19">
        <f t="shared" si="37"/>
        <v>0</v>
      </c>
    </row>
    <row r="35" spans="3:27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27" x14ac:dyDescent="0.2">
      <c r="E36" s="5" t="str">
        <f>Input!$E$8&amp;" - BS"</f>
        <v>PM - BS</v>
      </c>
      <c r="O36" s="9"/>
      <c r="AA36" s="30"/>
    </row>
    <row r="37" spans="3:27" x14ac:dyDescent="0.2">
      <c r="E37" s="10" t="str">
        <f>+Input!$E$14</f>
        <v>$m</v>
      </c>
      <c r="F37" s="21" t="s">
        <v>88</v>
      </c>
      <c r="G37" s="21" t="s">
        <v>89</v>
      </c>
      <c r="H37" s="21" t="s">
        <v>90</v>
      </c>
      <c r="I37" s="21" t="s">
        <v>91</v>
      </c>
      <c r="J37" s="21" t="s">
        <v>92</v>
      </c>
      <c r="K37" s="21" t="s">
        <v>93</v>
      </c>
      <c r="L37" s="21" t="s">
        <v>94</v>
      </c>
      <c r="M37" s="21" t="s">
        <v>67</v>
      </c>
      <c r="N37" s="21" t="s">
        <v>66</v>
      </c>
      <c r="O37" s="21" t="s">
        <v>65</v>
      </c>
      <c r="AA37" s="30"/>
    </row>
    <row r="38" spans="3:27" ht="3" customHeight="1" x14ac:dyDescent="0.2">
      <c r="AA38" s="30"/>
    </row>
    <row r="39" spans="3:27" x14ac:dyDescent="0.2">
      <c r="E39" s="13" t="s">
        <v>70</v>
      </c>
      <c r="F39" s="16"/>
      <c r="G39" s="16"/>
      <c r="H39" s="16"/>
      <c r="I39" s="16"/>
      <c r="J39" s="16"/>
      <c r="K39" s="16"/>
      <c r="L39" s="16"/>
      <c r="M39" s="16"/>
      <c r="N39" s="16">
        <f>16779+9864</f>
        <v>26643</v>
      </c>
      <c r="O39" s="16">
        <f>16600+11327</f>
        <v>27927</v>
      </c>
    </row>
    <row r="40" spans="3:27" x14ac:dyDescent="0.2">
      <c r="E40" s="13" t="s">
        <v>74</v>
      </c>
      <c r="F40" s="16"/>
      <c r="G40" s="16"/>
      <c r="H40" s="16"/>
      <c r="I40" s="16"/>
      <c r="J40" s="16"/>
      <c r="K40" s="16"/>
      <c r="L40" s="16"/>
      <c r="M40" s="16"/>
      <c r="N40" s="16">
        <v>4929</v>
      </c>
      <c r="O40" s="16">
        <v>2654</v>
      </c>
    </row>
    <row r="41" spans="3:27" x14ac:dyDescent="0.2">
      <c r="E41" s="13" t="s">
        <v>33</v>
      </c>
      <c r="F41" s="16"/>
      <c r="G41" s="16"/>
      <c r="H41" s="16"/>
      <c r="I41" s="16"/>
      <c r="J41" s="16"/>
      <c r="K41" s="16"/>
      <c r="L41" s="16"/>
      <c r="M41" s="16"/>
      <c r="N41" s="16">
        <v>7516</v>
      </c>
      <c r="O41" s="16">
        <v>7310</v>
      </c>
    </row>
    <row r="42" spans="3:27" x14ac:dyDescent="0.2">
      <c r="E42" s="13" t="s">
        <v>96</v>
      </c>
      <c r="F42" s="18"/>
      <c r="G42" s="18"/>
      <c r="H42" s="18"/>
      <c r="I42" s="18"/>
      <c r="J42" s="18"/>
      <c r="K42" s="18"/>
      <c r="L42" s="18"/>
      <c r="M42" s="18"/>
      <c r="N42" s="18">
        <f>814+5647</f>
        <v>6461</v>
      </c>
      <c r="O42" s="18">
        <f>940+2783</f>
        <v>3723</v>
      </c>
    </row>
    <row r="43" spans="3:27" x14ac:dyDescent="0.2">
      <c r="E43" s="14" t="s">
        <v>71</v>
      </c>
      <c r="F43" s="17">
        <f t="shared" ref="F43:M43" si="38">SUM(F39:F42)</f>
        <v>0</v>
      </c>
      <c r="G43" s="17">
        <f t="shared" si="38"/>
        <v>0</v>
      </c>
      <c r="H43" s="17">
        <f t="shared" si="38"/>
        <v>0</v>
      </c>
      <c r="I43" s="17">
        <f t="shared" si="38"/>
        <v>0</v>
      </c>
      <c r="J43" s="17">
        <f t="shared" si="38"/>
        <v>0</v>
      </c>
      <c r="K43" s="17">
        <f t="shared" si="38"/>
        <v>0</v>
      </c>
      <c r="L43" s="17">
        <f t="shared" si="38"/>
        <v>0</v>
      </c>
      <c r="M43" s="17">
        <f t="shared" si="38"/>
        <v>0</v>
      </c>
      <c r="N43" s="17">
        <f>SUM(N39:N42)</f>
        <v>45549</v>
      </c>
      <c r="O43" s="17">
        <f>SUM(O39:O42)</f>
        <v>41614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3060</v>
      </c>
      <c r="O44" s="16">
        <v>4216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10774</v>
      </c>
      <c r="O45" s="16">
        <v>9453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f>3461+930</f>
        <v>4391</v>
      </c>
      <c r="O46" s="16">
        <f>3789+886</f>
        <v>4675</v>
      </c>
    </row>
    <row r="47" spans="3:27" x14ac:dyDescent="0.2">
      <c r="E47" s="13" t="s">
        <v>68</v>
      </c>
      <c r="F47" s="18"/>
      <c r="G47" s="18"/>
      <c r="H47" s="18"/>
      <c r="I47" s="18"/>
      <c r="J47" s="18"/>
      <c r="K47" s="18"/>
      <c r="L47" s="18"/>
      <c r="M47" s="18"/>
      <c r="N47" s="18">
        <v>1530</v>
      </c>
      <c r="O47" s="18">
        <v>1826</v>
      </c>
    </row>
    <row r="48" spans="3:27" x14ac:dyDescent="0.2">
      <c r="E48" s="5" t="s">
        <v>69</v>
      </c>
      <c r="F48" s="17">
        <f t="shared" ref="F48:M48" si="39">SUM(F44:F47)</f>
        <v>0</v>
      </c>
      <c r="G48" s="17">
        <f t="shared" si="39"/>
        <v>0</v>
      </c>
      <c r="H48" s="17">
        <f t="shared" si="39"/>
        <v>0</v>
      </c>
      <c r="I48" s="17">
        <f t="shared" si="39"/>
        <v>0</v>
      </c>
      <c r="J48" s="17">
        <f t="shared" si="39"/>
        <v>0</v>
      </c>
      <c r="K48" s="17">
        <f t="shared" si="39"/>
        <v>0</v>
      </c>
      <c r="L48" s="17">
        <f t="shared" si="39"/>
        <v>0</v>
      </c>
      <c r="M48" s="17">
        <f t="shared" si="39"/>
        <v>0</v>
      </c>
      <c r="N48" s="17">
        <f>SUM(N44:N47)</f>
        <v>19755</v>
      </c>
      <c r="O48" s="17">
        <f>SUM(O44:O47)</f>
        <v>20170</v>
      </c>
    </row>
    <row r="49" spans="3:15" ht="13.5" thickBot="1" x14ac:dyDescent="0.25">
      <c r="E49" s="14" t="s">
        <v>34</v>
      </c>
      <c r="F49" s="20">
        <f t="shared" ref="F49:M49" si="40">+F48+F43</f>
        <v>0</v>
      </c>
      <c r="G49" s="20">
        <f t="shared" si="40"/>
        <v>0</v>
      </c>
      <c r="H49" s="20">
        <f t="shared" si="40"/>
        <v>0</v>
      </c>
      <c r="I49" s="20">
        <f t="shared" si="40"/>
        <v>0</v>
      </c>
      <c r="J49" s="20">
        <f t="shared" si="40"/>
        <v>0</v>
      </c>
      <c r="K49" s="20">
        <f t="shared" si="40"/>
        <v>0</v>
      </c>
      <c r="L49" s="20">
        <f t="shared" si="40"/>
        <v>0</v>
      </c>
      <c r="M49" s="20">
        <f t="shared" si="40"/>
        <v>0</v>
      </c>
      <c r="N49" s="20">
        <f>+N48+N43</f>
        <v>65304</v>
      </c>
      <c r="O49" s="20">
        <f>+O48+O43</f>
        <v>61784</v>
      </c>
    </row>
    <row r="50" spans="3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3:15" x14ac:dyDescent="0.2">
      <c r="E51" s="5" t="s">
        <v>72</v>
      </c>
      <c r="F51" s="17"/>
      <c r="G51" s="17"/>
      <c r="H51" s="17"/>
      <c r="I51" s="17"/>
      <c r="J51" s="17"/>
      <c r="K51" s="17"/>
      <c r="L51" s="17"/>
      <c r="M51" s="17"/>
      <c r="N51" s="17">
        <v>-9446</v>
      </c>
      <c r="O51" s="17">
        <v>-9870</v>
      </c>
    </row>
    <row r="52" spans="3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3:15" x14ac:dyDescent="0.2">
      <c r="E53" s="8" t="s">
        <v>29</v>
      </c>
      <c r="F53" s="19"/>
      <c r="G53" s="19"/>
      <c r="H53" s="19"/>
      <c r="I53" s="19"/>
      <c r="J53" s="19"/>
      <c r="K53" s="19"/>
      <c r="L53" s="19"/>
      <c r="M53" s="19"/>
      <c r="N53" s="19">
        <v>65304</v>
      </c>
      <c r="O53" s="19">
        <v>61784</v>
      </c>
    </row>
    <row r="54" spans="3:15" x14ac:dyDescent="0.2">
      <c r="C54" s="15" t="b" cm="1">
        <f t="array" ref="C54">AND(G54:O54&lt;$B$1,G54:O54&gt;-$B$1)</f>
        <v>1</v>
      </c>
      <c r="E54" s="8" t="s">
        <v>28</v>
      </c>
      <c r="F54" s="19">
        <f t="shared" ref="F54:M54" si="41">+F53-F49</f>
        <v>0</v>
      </c>
      <c r="G54" s="19">
        <f t="shared" si="41"/>
        <v>0</v>
      </c>
      <c r="H54" s="19">
        <f t="shared" si="41"/>
        <v>0</v>
      </c>
      <c r="I54" s="19">
        <f t="shared" si="41"/>
        <v>0</v>
      </c>
      <c r="J54" s="19">
        <f t="shared" si="41"/>
        <v>0</v>
      </c>
      <c r="K54" s="19">
        <f t="shared" si="41"/>
        <v>0</v>
      </c>
      <c r="L54" s="19">
        <f t="shared" si="41"/>
        <v>0</v>
      </c>
      <c r="M54" s="19">
        <f t="shared" si="41"/>
        <v>0</v>
      </c>
      <c r="N54" s="19">
        <f>+N53-N49</f>
        <v>0</v>
      </c>
      <c r="O54" s="19">
        <f>+O53-O49</f>
        <v>0</v>
      </c>
    </row>
    <row r="55" spans="3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3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3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3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3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3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3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3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2" priority="8" operator="equal">
      <formula>TRUE</formula>
    </cfRule>
  </conditionalFormatting>
  <conditionalFormatting sqref="C34">
    <cfRule type="cellIs" dxfId="1" priority="11" operator="equal">
      <formula>TRUE</formula>
    </cfRule>
  </conditionalFormatting>
  <conditionalFormatting sqref="C5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2025-05-09T07:22:06Z</dcterms:modified>
</cp:coreProperties>
</file>