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CCB4D3DF-F3DD-4562-ABA2-DB4A13B782C6}" xr6:coauthVersionLast="47" xr6:coauthVersionMax="47" xr10:uidLastSave="{00000000-0000-0000-0000-000000000000}"/>
  <bookViews>
    <workbookView xWindow="-105" yWindow="0" windowWidth="26010" windowHeight="20985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2" r:id="rId6"/>
    <sheet name="Historical" sheetId="10" r:id="rId7"/>
    <sheet name="INPUT&gt;&gt;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1" i="10" l="1"/>
  <c r="N19" i="10"/>
  <c r="N18" i="10"/>
  <c r="N17" i="10"/>
  <c r="N16" i="10"/>
  <c r="N15" i="10"/>
  <c r="N13" i="10"/>
  <c r="N12" i="10"/>
  <c r="N11" i="10"/>
  <c r="R21" i="10"/>
  <c r="R19" i="10"/>
  <c r="R18" i="10"/>
  <c r="R17" i="10"/>
  <c r="R16" i="10"/>
  <c r="R15" i="10"/>
  <c r="R13" i="10"/>
  <c r="R12" i="10"/>
  <c r="R11" i="10"/>
  <c r="U18" i="10"/>
  <c r="Q20" i="10"/>
  <c r="U21" i="10"/>
  <c r="U19" i="10"/>
  <c r="U17" i="10"/>
  <c r="U16" i="10"/>
  <c r="U15" i="10"/>
  <c r="U13" i="10"/>
  <c r="U12" i="10"/>
  <c r="P20" i="10"/>
  <c r="O20" i="10"/>
  <c r="M20" i="10"/>
  <c r="L20" i="10"/>
  <c r="K20" i="10"/>
  <c r="I20" i="10"/>
  <c r="H20" i="10"/>
  <c r="G20" i="10"/>
  <c r="F20" i="10"/>
  <c r="S20" i="10"/>
  <c r="I14" i="10"/>
  <c r="H14" i="10"/>
  <c r="G14" i="10"/>
  <c r="F14" i="10"/>
  <c r="Q14" i="10"/>
  <c r="P14" i="10"/>
  <c r="O14" i="10"/>
  <c r="M14" i="10"/>
  <c r="L14" i="10"/>
  <c r="K14" i="10"/>
  <c r="S14" i="10"/>
  <c r="U11" i="10"/>
  <c r="D5" i="12"/>
  <c r="E20" i="12"/>
  <c r="D4" i="12"/>
  <c r="K30" i="12"/>
  <c r="O22" i="10" l="1"/>
  <c r="I22" i="10"/>
  <c r="K22" i="10"/>
  <c r="G22" i="10"/>
  <c r="M22" i="10"/>
  <c r="S22" i="10"/>
  <c r="F22" i="10"/>
  <c r="P22" i="10"/>
  <c r="Q22" i="10"/>
  <c r="H22" i="10"/>
  <c r="L22" i="10"/>
  <c r="U14" i="10"/>
  <c r="N20" i="10"/>
  <c r="N14" i="10"/>
  <c r="R20" i="10"/>
  <c r="R14" i="10"/>
  <c r="U20" i="10"/>
  <c r="F28" i="12"/>
  <c r="F27" i="12"/>
  <c r="G27" i="12" s="1"/>
  <c r="H27" i="12" s="1"/>
  <c r="I27" i="12" s="1"/>
  <c r="J27" i="12" s="1"/>
  <c r="K27" i="12" s="1"/>
  <c r="F26" i="12"/>
  <c r="G26" i="12"/>
  <c r="F25" i="12"/>
  <c r="G25" i="12" s="1"/>
  <c r="H25" i="12" s="1"/>
  <c r="I25" i="12" s="1"/>
  <c r="J25" i="12" s="1"/>
  <c r="K25" i="12" s="1"/>
  <c r="E8" i="12"/>
  <c r="F17" i="12"/>
  <c r="F13" i="12"/>
  <c r="E19" i="12"/>
  <c r="E9" i="12"/>
  <c r="H24" i="12"/>
  <c r="G24" i="12"/>
  <c r="F24" i="12"/>
  <c r="K24" i="12"/>
  <c r="J24" i="12"/>
  <c r="I24" i="12"/>
  <c r="D3" i="12"/>
  <c r="B2" i="12"/>
  <c r="R22" i="10" l="1"/>
  <c r="N22" i="10"/>
  <c r="F29" i="12"/>
  <c r="F31" i="12" s="1"/>
  <c r="F32" i="12" s="1"/>
  <c r="F33" i="12" s="1"/>
  <c r="G29" i="12"/>
  <c r="G31" i="12" s="1"/>
  <c r="G28" i="12"/>
  <c r="H28" i="12" s="1"/>
  <c r="I28" i="12" s="1"/>
  <c r="J28" i="12" s="1"/>
  <c r="K28" i="12" s="1"/>
  <c r="H26" i="12"/>
  <c r="G32" i="12" l="1"/>
  <c r="G33" i="12" s="1"/>
  <c r="I26" i="12"/>
  <c r="H29" i="12"/>
  <c r="H31" i="12" s="1"/>
  <c r="H32" i="12" s="1"/>
  <c r="H33" i="12" l="1"/>
  <c r="I29" i="12"/>
  <c r="I31" i="12" s="1"/>
  <c r="I32" i="12" s="1"/>
  <c r="J26" i="12"/>
  <c r="I33" i="12" l="1"/>
  <c r="K26" i="12"/>
  <c r="K29" i="12" s="1"/>
  <c r="K31" i="12" s="1"/>
  <c r="J29" i="12"/>
  <c r="J31" i="12" s="1"/>
  <c r="J32" i="12" s="1"/>
  <c r="K32" i="12" l="1"/>
  <c r="K33" i="12" s="1"/>
  <c r="J33" i="12"/>
  <c r="F34" i="12" l="1"/>
  <c r="S47" i="10"/>
  <c r="Q47" i="10"/>
  <c r="P47" i="10"/>
  <c r="O47" i="10"/>
  <c r="M47" i="10"/>
  <c r="L47" i="10"/>
  <c r="K47" i="10"/>
  <c r="I47" i="10"/>
  <c r="H47" i="10"/>
  <c r="G47" i="10"/>
  <c r="F47" i="10"/>
  <c r="P86" i="10"/>
  <c r="Q86" i="10" s="1"/>
  <c r="R86" i="10" s="1"/>
  <c r="P84" i="10"/>
  <c r="Q84" i="10" s="1"/>
  <c r="P83" i="10"/>
  <c r="Q83" i="10" s="1"/>
  <c r="R83" i="10" s="1"/>
  <c r="N54" i="10"/>
  <c r="R54" i="10"/>
  <c r="Q46" i="10"/>
  <c r="P46" i="10"/>
  <c r="M46" i="10"/>
  <c r="L46" i="10"/>
  <c r="K46" i="10"/>
  <c r="N37" i="10"/>
  <c r="N35" i="10"/>
  <c r="N34" i="10"/>
  <c r="N32" i="10"/>
  <c r="N30" i="10"/>
  <c r="N29" i="10"/>
  <c r="N28" i="10"/>
  <c r="N27" i="10"/>
  <c r="N26" i="10"/>
  <c r="N25" i="10"/>
  <c r="N24" i="10"/>
  <c r="N23" i="10"/>
  <c r="N46" i="10"/>
  <c r="R37" i="10"/>
  <c r="R35" i="10"/>
  <c r="R34" i="10"/>
  <c r="R32" i="10"/>
  <c r="R30" i="10"/>
  <c r="R29" i="10"/>
  <c r="R28" i="10"/>
  <c r="R27" i="10"/>
  <c r="R26" i="10"/>
  <c r="R25" i="10"/>
  <c r="R24" i="10"/>
  <c r="R23" i="10"/>
  <c r="S46" i="10"/>
  <c r="M86" i="10"/>
  <c r="N86" i="10" s="1"/>
  <c r="M84" i="10"/>
  <c r="N84" i="10" s="1"/>
  <c r="M83" i="10"/>
  <c r="N83" i="10" s="1"/>
  <c r="K85" i="10"/>
  <c r="K74" i="10"/>
  <c r="K75" i="10" s="1"/>
  <c r="K69" i="10"/>
  <c r="K63" i="10"/>
  <c r="K31" i="10"/>
  <c r="L85" i="10"/>
  <c r="O85" i="10"/>
  <c r="S85" i="10"/>
  <c r="R73" i="10"/>
  <c r="N73" i="10"/>
  <c r="N66" i="10"/>
  <c r="N65" i="10"/>
  <c r="N64" i="10"/>
  <c r="N60" i="10"/>
  <c r="S74" i="10"/>
  <c r="Q74" i="10"/>
  <c r="Q75" i="10" s="1"/>
  <c r="P74" i="10"/>
  <c r="P75" i="10" s="1"/>
  <c r="O74" i="10"/>
  <c r="O75" i="10" s="1"/>
  <c r="M74" i="10"/>
  <c r="M75" i="10" s="1"/>
  <c r="L74" i="10"/>
  <c r="L75" i="10" s="1"/>
  <c r="I74" i="10"/>
  <c r="I75" i="10" s="1"/>
  <c r="H74" i="10"/>
  <c r="H75" i="10" s="1"/>
  <c r="G74" i="10"/>
  <c r="G75" i="10" s="1"/>
  <c r="F74" i="10"/>
  <c r="F75" i="10" s="1"/>
  <c r="N77" i="10"/>
  <c r="R77" i="10"/>
  <c r="S62" i="10"/>
  <c r="S63" i="10" s="1"/>
  <c r="I62" i="10"/>
  <c r="R62" i="10" s="1"/>
  <c r="I61" i="10"/>
  <c r="R61" i="10" s="1"/>
  <c r="H62" i="10"/>
  <c r="N62" i="10" s="1"/>
  <c r="H61" i="10"/>
  <c r="N61" i="10" s="1"/>
  <c r="G62" i="10"/>
  <c r="G61" i="10"/>
  <c r="F62" i="10"/>
  <c r="F61" i="10"/>
  <c r="S67" i="10"/>
  <c r="S68" i="10" s="1"/>
  <c r="S69" i="10" s="1"/>
  <c r="M69" i="10"/>
  <c r="M63" i="10"/>
  <c r="M31" i="10"/>
  <c r="L69" i="10"/>
  <c r="L63" i="10"/>
  <c r="L31" i="10"/>
  <c r="R72" i="10"/>
  <c r="R66" i="10"/>
  <c r="R65" i="10"/>
  <c r="R64" i="10"/>
  <c r="R60" i="10"/>
  <c r="Q69" i="10"/>
  <c r="Q63" i="10"/>
  <c r="S31" i="10"/>
  <c r="Q31" i="10"/>
  <c r="P63" i="10"/>
  <c r="P31" i="10"/>
  <c r="O63" i="10"/>
  <c r="O31" i="10"/>
  <c r="F68" i="10"/>
  <c r="G68" i="10"/>
  <c r="H67" i="10"/>
  <c r="H68" i="10" s="1"/>
  <c r="N68" i="10" s="1"/>
  <c r="I67" i="10"/>
  <c r="I68" i="10" s="1"/>
  <c r="R68" i="10" s="1"/>
  <c r="U65" i="10"/>
  <c r="U32" i="10"/>
  <c r="F31" i="10"/>
  <c r="U35" i="10"/>
  <c r="U29" i="10"/>
  <c r="U28" i="10"/>
  <c r="U27" i="10"/>
  <c r="U26" i="10"/>
  <c r="U25" i="10"/>
  <c r="I31" i="10"/>
  <c r="H31" i="10"/>
  <c r="G31" i="10"/>
  <c r="K33" i="10" l="1"/>
  <c r="Q33" i="10"/>
  <c r="S33" i="10"/>
  <c r="L33" i="10"/>
  <c r="I33" i="10"/>
  <c r="O33" i="10"/>
  <c r="M33" i="10"/>
  <c r="P33" i="10"/>
  <c r="P36" i="10" s="1"/>
  <c r="G33" i="10"/>
  <c r="H33" i="10"/>
  <c r="F33" i="10"/>
  <c r="R74" i="10"/>
  <c r="R75" i="10" s="1"/>
  <c r="R47" i="10"/>
  <c r="K70" i="10"/>
  <c r="K78" i="10" s="1"/>
  <c r="N47" i="10"/>
  <c r="S75" i="10"/>
  <c r="F12" i="12"/>
  <c r="F14" i="12" s="1"/>
  <c r="N67" i="10"/>
  <c r="N69" i="10" s="1"/>
  <c r="R46" i="10"/>
  <c r="R31" i="10"/>
  <c r="R33" i="10" s="1"/>
  <c r="N74" i="10"/>
  <c r="N75" i="10" s="1"/>
  <c r="P85" i="10"/>
  <c r="R84" i="10"/>
  <c r="R85" i="10" s="1"/>
  <c r="N85" i="10"/>
  <c r="N31" i="10"/>
  <c r="N33" i="10" s="1"/>
  <c r="O46" i="10"/>
  <c r="M85" i="10"/>
  <c r="Q85" i="10"/>
  <c r="K36" i="10"/>
  <c r="K49" i="10" s="1"/>
  <c r="N63" i="10"/>
  <c r="M70" i="10"/>
  <c r="M78" i="10" s="1"/>
  <c r="R67" i="10"/>
  <c r="R69" i="10" s="1"/>
  <c r="M36" i="10"/>
  <c r="M49" i="10" s="1"/>
  <c r="L70" i="10"/>
  <c r="L78" i="10" s="1"/>
  <c r="L36" i="10"/>
  <c r="L49" i="10" s="1"/>
  <c r="R63" i="10"/>
  <c r="S70" i="10"/>
  <c r="S78" i="10" s="1"/>
  <c r="Q36" i="10"/>
  <c r="Q49" i="10" s="1"/>
  <c r="Q70" i="10"/>
  <c r="Q78" i="10" s="1"/>
  <c r="P69" i="10"/>
  <c r="P70" i="10" s="1"/>
  <c r="P78" i="10" s="1"/>
  <c r="O36" i="10"/>
  <c r="O49" i="10" s="1"/>
  <c r="U62" i="10"/>
  <c r="O69" i="10"/>
  <c r="O70" i="10" s="1"/>
  <c r="O78" i="10" s="1"/>
  <c r="U61" i="10"/>
  <c r="U31" i="10"/>
  <c r="E80" i="10"/>
  <c r="E8" i="10"/>
  <c r="E57" i="10"/>
  <c r="F36" i="10" l="1"/>
  <c r="L48" i="10"/>
  <c r="S48" i="10"/>
  <c r="S36" i="10"/>
  <c r="S49" i="10" s="1"/>
  <c r="H36" i="10"/>
  <c r="O48" i="10"/>
  <c r="Q48" i="10"/>
  <c r="M48" i="10"/>
  <c r="G36" i="10"/>
  <c r="I36" i="10"/>
  <c r="K48" i="10"/>
  <c r="R48" i="10"/>
  <c r="P48" i="10"/>
  <c r="N70" i="10"/>
  <c r="N78" i="10" s="1"/>
  <c r="P38" i="10"/>
  <c r="P49" i="10"/>
  <c r="N36" i="10"/>
  <c r="N49" i="10" s="1"/>
  <c r="N48" i="10"/>
  <c r="R36" i="10"/>
  <c r="R49" i="10" s="1"/>
  <c r="K38" i="10"/>
  <c r="R70" i="10"/>
  <c r="R78" i="10" s="1"/>
  <c r="M38" i="10"/>
  <c r="Q38" i="10"/>
  <c r="L38" i="10"/>
  <c r="O38" i="10"/>
  <c r="G16" i="4"/>
  <c r="H16" i="4" s="1"/>
  <c r="I16" i="4" s="1"/>
  <c r="J16" i="4" s="1"/>
  <c r="U86" i="10"/>
  <c r="U84" i="10"/>
  <c r="U71" i="10"/>
  <c r="U67" i="10"/>
  <c r="U66" i="10"/>
  <c r="U64" i="10"/>
  <c r="U83" i="10"/>
  <c r="U60" i="10"/>
  <c r="U37" i="10"/>
  <c r="U30" i="10"/>
  <c r="U24" i="10"/>
  <c r="U23" i="10"/>
  <c r="U22" i="10"/>
  <c r="F69" i="10"/>
  <c r="G69" i="10"/>
  <c r="F63" i="10"/>
  <c r="G63" i="10"/>
  <c r="F48" i="10"/>
  <c r="E81" i="10"/>
  <c r="E58" i="10"/>
  <c r="E9" i="10"/>
  <c r="H85" i="10"/>
  <c r="G85" i="10"/>
  <c r="F85" i="10"/>
  <c r="I85" i="10"/>
  <c r="I46" i="10"/>
  <c r="G46" i="10"/>
  <c r="F46" i="10"/>
  <c r="H69" i="10"/>
  <c r="I69" i="10"/>
  <c r="H63" i="10"/>
  <c r="I63" i="10"/>
  <c r="H48" i="10"/>
  <c r="G48" i="10"/>
  <c r="D5" i="10"/>
  <c r="D3" i="10"/>
  <c r="A3" i="4"/>
  <c r="A1" i="4"/>
  <c r="A3" i="2"/>
  <c r="A1" i="2"/>
  <c r="A2" i="3"/>
  <c r="A2" i="2" s="1"/>
  <c r="S38" i="10" l="1"/>
  <c r="Q50" i="10"/>
  <c r="R38" i="10"/>
  <c r="S50" i="10" s="1"/>
  <c r="P55" i="10"/>
  <c r="P50" i="10"/>
  <c r="M50" i="10"/>
  <c r="N38" i="10"/>
  <c r="N55" i="10" s="1"/>
  <c r="L50" i="10"/>
  <c r="K50" i="10"/>
  <c r="K55" i="10"/>
  <c r="Q55" i="10"/>
  <c r="M55" i="10"/>
  <c r="L55" i="10"/>
  <c r="S55" i="10"/>
  <c r="O55" i="10"/>
  <c r="U34" i="10"/>
  <c r="U63" i="10"/>
  <c r="U69" i="10"/>
  <c r="U72" i="10"/>
  <c r="U68" i="10"/>
  <c r="U85" i="10"/>
  <c r="G70" i="10"/>
  <c r="G78" i="10" s="1"/>
  <c r="F70" i="10"/>
  <c r="F78" i="10" s="1"/>
  <c r="I70" i="10"/>
  <c r="I78" i="10" s="1"/>
  <c r="H70" i="10"/>
  <c r="H78" i="10" s="1"/>
  <c r="A2" i="4"/>
  <c r="D4" i="10"/>
  <c r="A2" i="1"/>
  <c r="A3" i="1"/>
  <c r="A1" i="3"/>
  <c r="R50" i="10" l="1"/>
  <c r="R55" i="10"/>
  <c r="N50" i="10"/>
  <c r="O50" i="10"/>
  <c r="U70" i="10"/>
  <c r="H38" i="10"/>
  <c r="H55" i="10" s="1"/>
  <c r="H49" i="10"/>
  <c r="G38" i="10"/>
  <c r="G55" i="10" s="1"/>
  <c r="G49" i="10"/>
  <c r="F38" i="10"/>
  <c r="F49" i="10"/>
  <c r="I48" i="10"/>
  <c r="U33" i="10"/>
  <c r="A1" i="1"/>
  <c r="G50" i="10" l="1"/>
  <c r="H50" i="10"/>
  <c r="F50" i="10"/>
  <c r="F55" i="10"/>
  <c r="U36" i="10"/>
  <c r="I49" i="10"/>
  <c r="I38" i="10"/>
  <c r="F16" i="12" s="1"/>
  <c r="C78" i="10" a="1"/>
  <c r="C78" i="10" s="1"/>
  <c r="I50" i="10" l="1"/>
  <c r="U38" i="10"/>
  <c r="I55" i="10"/>
  <c r="C55" i="10" s="1" a="1"/>
  <c r="C5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<sst xmlns="http://schemas.openxmlformats.org/spreadsheetml/2006/main" count="175" uniqueCount="142">
  <si>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</si>
  <si>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</si>
  <si>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</si>
  <si>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</si>
  <si>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</si>
  <si>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</si>
  <si>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</si>
  <si>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</si>
  <si>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</si>
  <si>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</si>
  <si>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</si>
  <si>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</si>
  <si>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</si>
  <si>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</si>
  <si>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</si>
  <si>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</si>
  <si>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</si>
  <si>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</si>
  <si>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</si>
  <si>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</si>
  <si>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</si>
  <si>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</si>
  <si>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</si>
  <si>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</si>
  <si>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</si>
  <si>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</si>
  <si>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</si>
  <si>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</si>
  <si>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23</t>
  </si>
  <si>
    <t>Jun 24</t>
  </si>
  <si>
    <t>Cash</t>
  </si>
  <si>
    <t>Receivables</t>
  </si>
  <si>
    <t>Current assets</t>
  </si>
  <si>
    <t>Total assets</t>
  </si>
  <si>
    <t>Total equity</t>
  </si>
  <si>
    <t>CFFO</t>
  </si>
  <si>
    <t>CapEX</t>
  </si>
  <si>
    <t>FCF</t>
  </si>
  <si>
    <t>Revenue growth</t>
  </si>
  <si>
    <t>EBIT-margin</t>
  </si>
  <si>
    <t>Net income growth</t>
  </si>
  <si>
    <t>Currency</t>
  </si>
  <si>
    <t>Notes</t>
  </si>
  <si>
    <t>FY24</t>
  </si>
  <si>
    <t>FY23</t>
  </si>
  <si>
    <t>FY22</t>
  </si>
  <si>
    <t>FY21</t>
  </si>
  <si>
    <t>CAGR</t>
  </si>
  <si>
    <t>FY21-24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</si>
  <si>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</si>
  <si>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</si>
  <si>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</si>
  <si>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</si>
  <si>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</si>
  <si>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</si>
  <si>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</si>
  <si>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</si>
  <si>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</si>
  <si>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</si>
  <si>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21</t>
  </si>
  <si>
    <t>Dec 22</t>
  </si>
  <si>
    <t>Dec 23</t>
  </si>
  <si>
    <t>Dec 24</t>
  </si>
  <si>
    <t>Coinbase Global, Inc.</t>
  </si>
  <si>
    <t>COIN</t>
  </si>
  <si>
    <t>US</t>
  </si>
  <si>
    <t>Nasdaq</t>
  </si>
  <si>
    <t>NASDAQ:COIN</t>
  </si>
  <si>
    <t>31/12/2024</t>
  </si>
  <si>
    <t>$m</t>
  </si>
  <si>
    <t>EBIT</t>
  </si>
  <si>
    <t>Transaction expense</t>
  </si>
  <si>
    <t>Technology and development</t>
  </si>
  <si>
    <t>Sales and marketing</t>
  </si>
  <si>
    <t>G&amp;A</t>
  </si>
  <si>
    <t>Gains on crypto held (operations)</t>
  </si>
  <si>
    <t>Crypto impairment</t>
  </si>
  <si>
    <t>Restructuring</t>
  </si>
  <si>
    <t>Total expenses</t>
  </si>
  <si>
    <t>Dec21-24</t>
  </si>
  <si>
    <t>Total revenue</t>
  </si>
  <si>
    <t>Gains on crypto held (investment)</t>
  </si>
  <si>
    <t>Net interest result</t>
  </si>
  <si>
    <t>Other operating income/ (expense)</t>
  </si>
  <si>
    <t>Crypto held as investment</t>
  </si>
  <si>
    <t>Other non-current</t>
  </si>
  <si>
    <t>Non-current assets</t>
  </si>
  <si>
    <t>Crypto held for operations</t>
  </si>
  <si>
    <t>USDC</t>
  </si>
  <si>
    <t>Other current assets</t>
  </si>
  <si>
    <t>Total debt (Koyfin)</t>
  </si>
  <si>
    <t>Net debt/ (cash)</t>
  </si>
  <si>
    <t>n/a</t>
  </si>
  <si>
    <t>Q1 FY25</t>
  </si>
  <si>
    <t>Q4 FY24</t>
  </si>
  <si>
    <t>Q1 FY24</t>
  </si>
  <si>
    <t>Q3 FY24</t>
  </si>
  <si>
    <t>Mar 25</t>
  </si>
  <si>
    <t>Mar 24</t>
  </si>
  <si>
    <t>Sep 24</t>
  </si>
  <si>
    <t>Other income/ (expense)</t>
  </si>
  <si>
    <t>Q2 FY24</t>
  </si>
  <si>
    <t>Q4 FY23</t>
  </si>
  <si>
    <t>Q3 FY23</t>
  </si>
  <si>
    <t>Q2 FY23</t>
  </si>
  <si>
    <t>Sep 23</t>
  </si>
  <si>
    <t>Goodwill</t>
  </si>
  <si>
    <t>Total cash (incl. USDC)</t>
  </si>
  <si>
    <t>Mar 23</t>
  </si>
  <si>
    <t>Q1 FY23</t>
  </si>
  <si>
    <t>calc.</t>
  </si>
  <si>
    <t>FinCF</t>
  </si>
  <si>
    <t>Development ratio</t>
  </si>
  <si>
    <t>MCap</t>
  </si>
  <si>
    <t>Debt</t>
  </si>
  <si>
    <t>EV</t>
  </si>
  <si>
    <t>FY25E</t>
  </si>
  <si>
    <t>FY26E</t>
  </si>
  <si>
    <t>FY27E</t>
  </si>
  <si>
    <t>FY28E</t>
  </si>
  <si>
    <t>FY29E</t>
  </si>
  <si>
    <t>Retention of earnings</t>
  </si>
  <si>
    <t>No retention needed, TV growth retention</t>
  </si>
  <si>
    <t>Distributable profits</t>
  </si>
  <si>
    <t>Risk premium</t>
  </si>
  <si>
    <t>Discount factor</t>
  </si>
  <si>
    <t>Present values</t>
  </si>
  <si>
    <t>Sum of present values</t>
  </si>
  <si>
    <t>P/E (FY24)</t>
  </si>
  <si>
    <t>P/B (Dec24)</t>
  </si>
  <si>
    <t>Movement coming from custodial customer funds (FS like)</t>
  </si>
  <si>
    <t>Transaction revenue</t>
  </si>
  <si>
    <t>Consumer</t>
  </si>
  <si>
    <t>Institutional</t>
  </si>
  <si>
    <t>Other transaction</t>
  </si>
  <si>
    <t>Stablecoin revenue</t>
  </si>
  <si>
    <t>Blockchain rewards</t>
  </si>
  <si>
    <t>Interest and finance fee</t>
  </si>
  <si>
    <t>Other subscription</t>
  </si>
  <si>
    <t>Subscription revenue</t>
  </si>
  <si>
    <t>Custodial fee</t>
  </si>
  <si>
    <t>Corporate interest and other 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</si>
</sst>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_(* #,##0.00_);_(* \(#,##0.00\);_(* &quot;-&quot;_);_(@_)"/>
    <numFmt numFmtId="168" formatCode="[$-409]d\-mmm\-yy;@"/>
    <numFmt numFmtId="169" formatCode="#,###.0\x"/>
    <numFmt numFmtId="170" formatCode="0.00%;\(0.00%\)"/>
    <numFmt numFmtId="172" formatCode="_(* #,##0.000_);_(* \(#,##0.000\);_(* &quot;-&quot;_);_(@_)"/>
  </numFmts>
  <fonts count="1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0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11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167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168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9" fontId="0" fillId="0" borderId="0" xfId="0" applyNumberFormat="1"/>
    <xf numFmtId="0" fontId="8" fillId="9" borderId="0" xfId="0" applyFont="1" applyFill="1" applyAlignment="1">
      <alignment horizontal="right"/>
    </xf>
    <xf numFmtId="0" fontId="8" fillId="10" borderId="0" xfId="0" applyFont="1" applyFill="1" applyAlignment="1">
      <alignment horizontal="right"/>
    </xf>
    <xf numFmtId="164" fontId="2" fillId="0" borderId="4" xfId="0" applyNumberFormat="1" applyFont="1" applyBorder="1"/>
    <xf numFmtId="170" fontId="6" fillId="0" borderId="0" xfId="1" applyNumberFormat="1" applyFont="1" applyBorder="1" applyAlignment="1">
      <alignment horizontal="right"/>
    </xf>
    <xf numFmtId="0" fontId="0" fillId="0" borderId="0" xfId="0" applyAlignment="1">
      <alignment horizontal="left" indent="2"/>
    </xf>
    <xf numFmtId="172" fontId="0" fillId="3" borderId="0" xfId="0" applyNumberFormat="1" applyFill="1"/>
    <xf numFmtId="164" fontId="0" fillId="11" borderId="0" xfId="0" applyNumberFormat="1" applyFill="1"/>
    <xf numFmtId="164" fontId="0" fillId="11" borderId="2" xfId="0" applyNumberFormat="1" applyFill="1" applyBorder="1"/>
    <xf numFmtId="0" fontId="6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4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A2" sqref="A2"/>
    </sheetView>
  </sheetViews>
  <sheetFormatPr defaultColWidth="8.85546875" defaultRowHeight="12.75" x14ac:dyDescent="0.2"/>
  <sheetData>
    <row r="1" spans="1:1" x14ac:dyDescent="0.2">
      <c r="A1" s="7" t="str">
        <f ca="1">MID(CELL("filename",A1),FIND("]",CELL("filename",A1))+1,256)</f>
        <v>Cover</v>
      </c>
    </row>
    <row r="2" spans="1:1" x14ac:dyDescent="0.2">
      <c r="A2" s="6" t="str">
        <f>"Indicative valuation of "&amp;IF(Input!E7="","###",Input!E7)&amp;": Public information"</f>
        <v>Indicative valuation of Coinbase Global, Inc.: Public information</v>
      </c>
    </row>
    <row r="3" spans="1:1" x14ac:dyDescent="0.2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defaultColWidth="8.85546875" defaultRowHeight="12.75" x14ac:dyDescent="0.2"/>
  <cols>
    <col min="4" max="4" width="10.28515625" bestFit="1" customWidth="1"/>
  </cols>
  <sheetData>
    <row r="1" spans="1:4" x14ac:dyDescent="0.2">
      <c r="A1" s="5" t="str">
        <f ca="1">MID(CELL("filename",A1),FIND("]",CELL("filename",A1))+1,256)</f>
        <v>Manual</v>
      </c>
    </row>
    <row r="2" spans="1:4" x14ac:dyDescent="0.2">
      <c r="A2" s="6" t="str">
        <f>Cover!$A$2</f>
        <v>Indicative valuation of Coinbase Global, Inc.: Public information</v>
      </c>
    </row>
    <row r="3" spans="1:4" x14ac:dyDescent="0.2">
      <c r="A3" s="6" t="str">
        <f>Cover!$A$3</f>
        <v>Educational purposes only, no financial advice</v>
      </c>
    </row>
    <row r="5" spans="1:4" x14ac:dyDescent="0.2">
      <c r="B5" s="1" t="s">
        <v>0</v>
      </c>
      <c r="C5" s="1" t="s">
        <v>1</v>
      </c>
    </row>
    <row r="6" spans="1:4" x14ac:dyDescent="0.2">
      <c r="B6" s="1" t="s">
        <v>2</v>
      </c>
      <c r="C6" s="1">
        <v>10</v>
      </c>
    </row>
    <row r="7" spans="1:4" x14ac:dyDescent="0.2">
      <c r="B7" s="1"/>
      <c r="C7" s="1"/>
    </row>
    <row r="8" spans="1:4" x14ac:dyDescent="0.2">
      <c r="B8" s="1" t="s">
        <v>3</v>
      </c>
      <c r="C8" s="2" t="s">
        <v>4</v>
      </c>
      <c r="D8" s="22">
        <v>1234</v>
      </c>
    </row>
    <row r="9" spans="1:4" x14ac:dyDescent="0.2">
      <c r="B9" s="1" t="s">
        <v>5</v>
      </c>
      <c r="C9" s="1" t="s">
        <v>6</v>
      </c>
    </row>
    <row r="10" spans="1:4" x14ac:dyDescent="0.2">
      <c r="B10" s="1" t="s">
        <v>7</v>
      </c>
      <c r="C10" s="3" t="s">
        <v>8</v>
      </c>
    </row>
    <row r="11" spans="1:4" x14ac:dyDescent="0.2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defaultColWidth="8.85546875" defaultRowHeight="12.75" x14ac:dyDescent="0.2"/>
  <sheetData>
    <row r="1" spans="1:2" x14ac:dyDescent="0.2">
      <c r="A1" s="5" t="str">
        <f ca="1">MID(CELL("filename",A1),FIND("]",CELL("filename",A1))+1,256)</f>
        <v>Disclaimer</v>
      </c>
    </row>
    <row r="2" spans="1:2" x14ac:dyDescent="0.2">
      <c r="A2" s="6" t="str">
        <f>Cover!$A$2</f>
        <v>Indicative valuation of Coinbase Global, Inc.: Public information</v>
      </c>
    </row>
    <row r="3" spans="1:2" x14ac:dyDescent="0.2">
      <c r="A3" s="6" t="str">
        <f>Cover!$A$3</f>
        <v>Educational purposes only, no financial advice</v>
      </c>
    </row>
    <row r="5" spans="1:2" x14ac:dyDescent="0.2">
      <c r="B5" s="1" t="s">
        <v>11</v>
      </c>
    </row>
    <row r="6" spans="1:2" x14ac:dyDescent="0.2">
      <c r="B6" s="1" t="s">
        <v>12</v>
      </c>
    </row>
    <row r="7" spans="1:2" x14ac:dyDescent="0.2">
      <c r="B7" s="1" t="s">
        <v>13</v>
      </c>
    </row>
    <row r="8" spans="1:2" x14ac:dyDescent="0.2">
      <c r="B8" s="1" t="s">
        <v>14</v>
      </c>
    </row>
    <row r="9" spans="1:2" x14ac:dyDescent="0.2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6" sqref="E6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5" t="str">
        <f ca="1">MID(CELL("filename",A1),FIND("]",CELL("filename",A1))+1,256)</f>
        <v>Input</v>
      </c>
    </row>
    <row r="2" spans="1:11" x14ac:dyDescent="0.2">
      <c r="A2" s="6" t="str">
        <f>Cover!$A$2</f>
        <v>Indicative valuation of Coinbase Global, Inc.: Public information</v>
      </c>
    </row>
    <row r="3" spans="1:11" x14ac:dyDescent="0.2">
      <c r="A3" s="6" t="str">
        <f>Cover!$A$3</f>
        <v>Educational purposes only, no financial advice</v>
      </c>
    </row>
    <row r="7" spans="1:11" x14ac:dyDescent="0.2">
      <c r="B7" t="s">
        <v>16</v>
      </c>
      <c r="E7" s="11" t="s">
        <v>63</v>
      </c>
    </row>
    <row r="8" spans="1:11" x14ac:dyDescent="0.2">
      <c r="B8" t="s">
        <v>17</v>
      </c>
      <c r="E8" s="11" t="s">
        <v>64</v>
      </c>
    </row>
    <row r="9" spans="1:11" x14ac:dyDescent="0.2">
      <c r="B9" t="s">
        <v>21</v>
      </c>
      <c r="E9" s="11" t="s">
        <v>65</v>
      </c>
    </row>
    <row r="10" spans="1:11" x14ac:dyDescent="0.2">
      <c r="B10" t="s">
        <v>22</v>
      </c>
      <c r="E10" s="11" t="s">
        <v>66</v>
      </c>
    </row>
    <row r="11" spans="1:11" x14ac:dyDescent="0.2">
      <c r="B11" t="s">
        <v>18</v>
      </c>
      <c r="E11" s="11" t="s">
        <v>67</v>
      </c>
    </row>
    <row r="12" spans="1:11" x14ac:dyDescent="0.2">
      <c r="B12" t="s">
        <v>20</v>
      </c>
      <c r="E12" s="12">
        <v>46022</v>
      </c>
    </row>
    <row r="13" spans="1:11" x14ac:dyDescent="0.2">
      <c r="B13" t="s">
        <v>57</v>
      </c>
      <c r="E13" s="35" t="s">
        <v>68</v>
      </c>
    </row>
    <row r="14" spans="1:11" x14ac:dyDescent="0.2">
      <c r="B14" t="s">
        <v>41</v>
      </c>
      <c r="E14" s="11" t="s">
        <v>69</v>
      </c>
    </row>
    <row r="16" spans="1:11" x14ac:dyDescent="0.2">
      <c r="B16" s="5" t="s">
        <v>50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3" t="s">
        <v>49</v>
      </c>
    </row>
    <row r="18" spans="2:11" x14ac:dyDescent="0.2">
      <c r="B18" t="s">
        <v>51</v>
      </c>
      <c r="E18" s="31"/>
      <c r="F18" s="31"/>
      <c r="G18" s="31"/>
      <c r="H18" s="31"/>
      <c r="I18" s="31"/>
      <c r="J18" s="31"/>
      <c r="K18" s="32">
        <v>0.01</v>
      </c>
    </row>
    <row r="21" spans="2:11" x14ac:dyDescent="0.2">
      <c r="B21" s="5" t="s">
        <v>53</v>
      </c>
    </row>
    <row r="22" spans="2:11" x14ac:dyDescent="0.2">
      <c r="B22" t="s">
        <v>54</v>
      </c>
      <c r="E22" s="34"/>
    </row>
    <row r="23" spans="2:11" x14ac:dyDescent="0.2">
      <c r="B23" t="s">
        <v>55</v>
      </c>
      <c r="E23" s="34"/>
    </row>
    <row r="24" spans="2:11" x14ac:dyDescent="0.2">
      <c r="B24" t="s">
        <v>56</v>
      </c>
      <c r="E24" s="11"/>
    </row>
    <row r="25" spans="2:11" x14ac:dyDescent="0.2">
      <c r="B25" t="s">
        <v>58</v>
      </c>
      <c r="E25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D482-AAB1-49D6-A5E7-E46604FB02BA}">
  <sheetPr>
    <tabColor rgb="FF0070C0"/>
  </sheetPr>
  <dimension ref="A1:P704"/>
  <sheetViews>
    <sheetView showGridLines="0" topLeftCell="C1" zoomScale="160" zoomScaleNormal="160" workbookViewId="0">
      <selection activeCell="D5" sqref="D5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8" max="8" width="9.7109375" bestFit="1" customWidth="1"/>
  </cols>
  <sheetData>
    <row r="1" spans="2:16" s="8" customFormat="1" outlineLevel="1" x14ac:dyDescent="0.2">
      <c r="B1" s="8">
        <v>0.1</v>
      </c>
    </row>
    <row r="2" spans="2:16" s="8" customFormat="1" outlineLevel="1" x14ac:dyDescent="0.2">
      <c r="B2" s="15" t="e">
        <f>AND(C:C)</f>
        <v>#VALUE!</v>
      </c>
    </row>
    <row r="3" spans="2:16" x14ac:dyDescent="0.2">
      <c r="D3" s="5" t="str">
        <f ca="1">MID(CELL("filename",D3),FIND("]",CELL("filename",D3))+1,256)</f>
        <v>Valuation</v>
      </c>
    </row>
    <row r="4" spans="2:16" x14ac:dyDescent="0.2">
      <c r="D4" s="6" t="str">
        <f>Cover!A2</f>
        <v>Indicative valuation of Coinbase Global, Inc.: Public information</v>
      </c>
    </row>
    <row r="5" spans="2:16" x14ac:dyDescent="0.2">
      <c r="D5" s="6" t="str">
        <f>Cover!A3</f>
        <v>Educational purposes only, no financial advice</v>
      </c>
    </row>
    <row r="8" spans="2:16" x14ac:dyDescent="0.2">
      <c r="E8" s="5" t="str">
        <f>Input!$E$8</f>
        <v>COIN</v>
      </c>
      <c r="P8" s="9"/>
    </row>
    <row r="9" spans="2:16" x14ac:dyDescent="0.2">
      <c r="E9" s="10" t="str">
        <f>+Input!$E$14</f>
        <v>$m</v>
      </c>
      <c r="F9" s="27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2:16" ht="3" customHeight="1" x14ac:dyDescent="0.2"/>
    <row r="11" spans="2:16" x14ac:dyDescent="0.2">
      <c r="E11" s="5" t="s">
        <v>113</v>
      </c>
      <c r="F11" s="17">
        <v>50752</v>
      </c>
      <c r="G11" s="41"/>
      <c r="H11" s="41">
        <v>45787</v>
      </c>
      <c r="I11" s="16"/>
      <c r="J11" s="16"/>
      <c r="K11" s="16"/>
      <c r="L11" s="16"/>
      <c r="M11" s="16"/>
      <c r="N11" s="16"/>
      <c r="O11" s="16"/>
      <c r="P11" s="16"/>
    </row>
    <row r="12" spans="2:16" x14ac:dyDescent="0.2">
      <c r="E12" s="13" t="s">
        <v>30</v>
      </c>
      <c r="F12" s="16">
        <f>Historical!S74*-1</f>
        <v>-10276.223</v>
      </c>
      <c r="G12" s="42"/>
      <c r="H12" s="42" t="s">
        <v>62</v>
      </c>
      <c r="I12" s="16"/>
      <c r="J12" s="16"/>
      <c r="K12" s="16"/>
      <c r="L12" s="16"/>
      <c r="M12" s="16"/>
      <c r="N12" s="16"/>
      <c r="O12" s="16"/>
      <c r="P12" s="16"/>
    </row>
    <row r="13" spans="2:16" x14ac:dyDescent="0.2">
      <c r="E13" s="13" t="s">
        <v>114</v>
      </c>
      <c r="F13" s="16">
        <f>+Historical!S73</f>
        <v>4509.7</v>
      </c>
      <c r="G13" s="42"/>
      <c r="H13" s="42" t="s">
        <v>62</v>
      </c>
      <c r="I13" s="16"/>
      <c r="J13" s="16"/>
      <c r="K13" s="16"/>
      <c r="L13" s="16"/>
      <c r="M13" s="16"/>
      <c r="N13" s="16"/>
      <c r="O13" s="16"/>
      <c r="P13" s="16"/>
    </row>
    <row r="14" spans="2:16" x14ac:dyDescent="0.2">
      <c r="E14" s="5" t="s">
        <v>115</v>
      </c>
      <c r="F14" s="17">
        <f>SUM(F11:F13)</f>
        <v>44985.476999999999</v>
      </c>
      <c r="G14" s="42"/>
      <c r="H14" s="42"/>
      <c r="I14" s="16"/>
      <c r="J14" s="16"/>
      <c r="K14" s="16"/>
      <c r="L14" s="16"/>
      <c r="M14" s="16"/>
      <c r="N14" s="16"/>
      <c r="O14" s="16"/>
      <c r="P14" s="16"/>
    </row>
    <row r="15" spans="2:16" x14ac:dyDescent="0.2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2:16" x14ac:dyDescent="0.2">
      <c r="E16" t="s">
        <v>128</v>
      </c>
      <c r="F16" s="43">
        <f>+F11/Historical!I38</f>
        <v>19.678441730455905</v>
      </c>
      <c r="G16" s="42"/>
      <c r="H16" s="42"/>
      <c r="I16" s="16"/>
      <c r="J16" s="16"/>
      <c r="K16" s="16"/>
      <c r="L16" s="16"/>
      <c r="M16" s="16"/>
      <c r="N16" s="16"/>
      <c r="O16" s="16"/>
      <c r="P16" s="16"/>
    </row>
    <row r="17" spans="5:16" x14ac:dyDescent="0.2">
      <c r="E17" t="s">
        <v>129</v>
      </c>
      <c r="F17" s="43">
        <f>+F11/Historical!I72</f>
        <v>4.938482074551696</v>
      </c>
      <c r="G17" s="42"/>
      <c r="H17" s="42"/>
      <c r="I17" s="16"/>
      <c r="J17" s="16"/>
      <c r="K17" s="16"/>
      <c r="L17" s="16"/>
      <c r="M17" s="16"/>
      <c r="N17" s="16"/>
      <c r="O17" s="16"/>
      <c r="P17" s="16"/>
    </row>
    <row r="18" spans="5:16" x14ac:dyDescent="0.2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5:16" x14ac:dyDescent="0.2">
      <c r="E19" s="5" t="str">
        <f>Input!$E$8&amp;" - DDM valuation"</f>
        <v>COIN - DDM valuation</v>
      </c>
      <c r="P19" s="9"/>
    </row>
    <row r="20" spans="5:16" x14ac:dyDescent="0.2">
      <c r="E20" s="10" t="str">
        <f>+Input!$E$14</f>
        <v>$m</v>
      </c>
      <c r="F20" s="44" t="s">
        <v>116</v>
      </c>
      <c r="G20" s="44" t="s">
        <v>117</v>
      </c>
      <c r="H20" s="44" t="s">
        <v>118</v>
      </c>
      <c r="I20" s="44" t="s">
        <v>119</v>
      </c>
      <c r="J20" s="44" t="s">
        <v>120</v>
      </c>
      <c r="K20" s="45" t="s">
        <v>49</v>
      </c>
      <c r="L20" s="16"/>
      <c r="M20" s="16"/>
      <c r="N20" s="16"/>
      <c r="O20" s="16"/>
      <c r="P20" s="16"/>
    </row>
    <row r="21" spans="5:16" ht="3" customHeight="1" x14ac:dyDescent="0.2"/>
    <row r="22" spans="5:16" x14ac:dyDescent="0.2">
      <c r="E22" s="5" t="s">
        <v>25</v>
      </c>
      <c r="F22" s="17"/>
      <c r="G22" s="17"/>
      <c r="H22" s="17"/>
      <c r="I22" s="17"/>
      <c r="J22" s="17"/>
      <c r="K22" s="17"/>
      <c r="L22" s="16"/>
      <c r="M22" s="16"/>
      <c r="N22" s="16"/>
      <c r="O22" s="16"/>
      <c r="P22" s="16"/>
    </row>
    <row r="23" spans="5:16" x14ac:dyDescent="0.2">
      <c r="E23" t="s">
        <v>121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/>
      <c r="L23" s="16"/>
      <c r="M23" s="16" t="s">
        <v>122</v>
      </c>
      <c r="N23" s="16"/>
      <c r="O23" s="16"/>
      <c r="P23" s="16"/>
    </row>
    <row r="24" spans="5:16" x14ac:dyDescent="0.2">
      <c r="E24" s="5" t="s">
        <v>123</v>
      </c>
      <c r="F24" s="46">
        <f>SUM(F22:F23)</f>
        <v>0</v>
      </c>
      <c r="G24" s="46">
        <f t="shared" ref="G24:K24" si="0">SUM(G22:G23)</f>
        <v>0</v>
      </c>
      <c r="H24" s="46">
        <f t="shared" si="0"/>
        <v>0</v>
      </c>
      <c r="I24" s="46">
        <f t="shared" si="0"/>
        <v>0</v>
      </c>
      <c r="J24" s="46">
        <f t="shared" si="0"/>
        <v>0</v>
      </c>
      <c r="K24" s="46">
        <f t="shared" si="0"/>
        <v>0</v>
      </c>
      <c r="L24" s="16"/>
      <c r="M24" s="16"/>
      <c r="N24" s="16"/>
      <c r="O24" s="16"/>
      <c r="P24" s="16"/>
    </row>
    <row r="25" spans="5:16" outlineLevel="1" x14ac:dyDescent="0.2">
      <c r="E25" t="s">
        <v>54</v>
      </c>
      <c r="F25" s="47">
        <f>+Input!E22</f>
        <v>0</v>
      </c>
      <c r="G25" s="47">
        <f>F25</f>
        <v>0</v>
      </c>
      <c r="H25" s="47">
        <f t="shared" ref="H25:K27" si="1">G25</f>
        <v>0</v>
      </c>
      <c r="I25" s="47">
        <f t="shared" si="1"/>
        <v>0</v>
      </c>
      <c r="J25" s="47">
        <f t="shared" si="1"/>
        <v>0</v>
      </c>
      <c r="K25" s="47">
        <f t="shared" si="1"/>
        <v>0</v>
      </c>
      <c r="L25" s="16"/>
      <c r="M25" s="16"/>
      <c r="N25" s="16"/>
      <c r="O25" s="16"/>
      <c r="P25" s="16"/>
    </row>
    <row r="26" spans="5:16" outlineLevel="1" x14ac:dyDescent="0.2">
      <c r="E26" t="s">
        <v>56</v>
      </c>
      <c r="F26" s="38">
        <f>+Input!E24</f>
        <v>0</v>
      </c>
      <c r="G26" s="38">
        <f>F26</f>
        <v>0</v>
      </c>
      <c r="H26" s="38">
        <f t="shared" si="1"/>
        <v>0</v>
      </c>
      <c r="I26" s="38">
        <f t="shared" si="1"/>
        <v>0</v>
      </c>
      <c r="J26" s="38">
        <f t="shared" si="1"/>
        <v>0</v>
      </c>
      <c r="K26" s="38">
        <f t="shared" si="1"/>
        <v>0</v>
      </c>
      <c r="L26" s="16"/>
      <c r="M26" s="16"/>
      <c r="N26" s="16"/>
      <c r="O26" s="16"/>
      <c r="P26" s="16"/>
    </row>
    <row r="27" spans="5:16" outlineLevel="1" x14ac:dyDescent="0.2">
      <c r="E27" t="s">
        <v>55</v>
      </c>
      <c r="F27" s="47">
        <f>+Input!E23</f>
        <v>0</v>
      </c>
      <c r="G27" s="47">
        <f>F27</f>
        <v>0</v>
      </c>
      <c r="H27" s="47">
        <f t="shared" si="1"/>
        <v>0</v>
      </c>
      <c r="I27" s="47">
        <f t="shared" si="1"/>
        <v>0</v>
      </c>
      <c r="J27" s="47">
        <f t="shared" si="1"/>
        <v>0</v>
      </c>
      <c r="K27" s="47">
        <f t="shared" si="1"/>
        <v>0</v>
      </c>
      <c r="L27" s="16"/>
      <c r="M27" s="16"/>
      <c r="N27" s="16"/>
      <c r="O27" s="16"/>
      <c r="P27" s="16"/>
    </row>
    <row r="28" spans="5:16" outlineLevel="1" x14ac:dyDescent="0.2">
      <c r="E28" t="s">
        <v>58</v>
      </c>
      <c r="F28" s="47">
        <f>+Input!E25</f>
        <v>0</v>
      </c>
      <c r="G28" s="47">
        <f t="shared" ref="G28:K28" si="2">F28</f>
        <v>0</v>
      </c>
      <c r="H28" s="47">
        <f t="shared" si="2"/>
        <v>0</v>
      </c>
      <c r="I28" s="47">
        <f t="shared" si="2"/>
        <v>0</v>
      </c>
      <c r="J28" s="47">
        <f t="shared" si="2"/>
        <v>0</v>
      </c>
      <c r="K28" s="47">
        <f t="shared" si="2"/>
        <v>0</v>
      </c>
      <c r="L28" s="16"/>
      <c r="M28" s="16"/>
      <c r="N28" s="16"/>
      <c r="O28" s="16"/>
      <c r="P28" s="16"/>
    </row>
    <row r="29" spans="5:16" outlineLevel="1" x14ac:dyDescent="0.2">
      <c r="E29" t="s">
        <v>124</v>
      </c>
      <c r="F29" s="47">
        <f>F26*F27+F28</f>
        <v>0</v>
      </c>
      <c r="G29" s="47">
        <f t="shared" ref="G29:K29" si="3">G26*G27+G28</f>
        <v>0</v>
      </c>
      <c r="H29" s="47">
        <f t="shared" si="3"/>
        <v>0</v>
      </c>
      <c r="I29" s="47">
        <f t="shared" si="3"/>
        <v>0</v>
      </c>
      <c r="J29" s="47">
        <f t="shared" si="3"/>
        <v>0</v>
      </c>
      <c r="K29" s="47">
        <f t="shared" si="3"/>
        <v>0</v>
      </c>
      <c r="L29" s="47"/>
      <c r="M29" s="16"/>
      <c r="N29" s="16"/>
      <c r="O29" s="16"/>
      <c r="P29" s="16"/>
    </row>
    <row r="30" spans="5:16" outlineLevel="1" x14ac:dyDescent="0.2">
      <c r="E30" t="s">
        <v>51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f>+Input!K18*-1</f>
        <v>-0.01</v>
      </c>
      <c r="L30" s="16"/>
      <c r="M30" s="16"/>
      <c r="N30" s="16"/>
      <c r="O30" s="16"/>
      <c r="P30" s="16"/>
    </row>
    <row r="31" spans="5:16" outlineLevel="1" x14ac:dyDescent="0.2">
      <c r="E31" t="s">
        <v>53</v>
      </c>
      <c r="F31" s="47">
        <f>F29+F25+F30</f>
        <v>0</v>
      </c>
      <c r="G31" s="47">
        <f t="shared" ref="G31:K31" si="4">G29+G25+G30</f>
        <v>0</v>
      </c>
      <c r="H31" s="47">
        <f t="shared" si="4"/>
        <v>0</v>
      </c>
      <c r="I31" s="47">
        <f t="shared" si="4"/>
        <v>0</v>
      </c>
      <c r="J31" s="47">
        <f t="shared" si="4"/>
        <v>0</v>
      </c>
      <c r="K31" s="47">
        <f t="shared" si="4"/>
        <v>-0.01</v>
      </c>
      <c r="L31" s="16"/>
      <c r="M31" s="16"/>
      <c r="N31" s="16"/>
      <c r="O31" s="16"/>
      <c r="P31" s="16"/>
    </row>
    <row r="32" spans="5:16" x14ac:dyDescent="0.2">
      <c r="E32" t="s">
        <v>125</v>
      </c>
      <c r="F32" s="38">
        <f>1/(1+F31)^1</f>
        <v>1</v>
      </c>
      <c r="G32" s="38">
        <f>F32/(1+G31)^1</f>
        <v>1</v>
      </c>
      <c r="H32" s="38">
        <f t="shared" ref="H32:J32" si="5">G32/(1+H31)^1</f>
        <v>1</v>
      </c>
      <c r="I32" s="38">
        <f t="shared" si="5"/>
        <v>1</v>
      </c>
      <c r="J32" s="38">
        <f t="shared" si="5"/>
        <v>1</v>
      </c>
      <c r="K32" s="38">
        <f>J32/K31</f>
        <v>-100</v>
      </c>
      <c r="L32" s="16"/>
      <c r="M32" s="16"/>
      <c r="N32" s="16"/>
      <c r="O32" s="16"/>
      <c r="P32" s="16"/>
    </row>
    <row r="33" spans="5:16" x14ac:dyDescent="0.2">
      <c r="E33" s="5" t="s">
        <v>126</v>
      </c>
      <c r="F33" s="17">
        <f>F24*F32</f>
        <v>0</v>
      </c>
      <c r="G33" s="17">
        <f t="shared" ref="G33:K33" si="6">G24*G32</f>
        <v>0</v>
      </c>
      <c r="H33" s="17">
        <f t="shared" si="6"/>
        <v>0</v>
      </c>
      <c r="I33" s="17">
        <f t="shared" si="6"/>
        <v>0</v>
      </c>
      <c r="J33" s="17">
        <f t="shared" si="6"/>
        <v>0</v>
      </c>
      <c r="K33" s="17">
        <f t="shared" si="6"/>
        <v>0</v>
      </c>
      <c r="L33" s="16"/>
      <c r="M33" s="16"/>
      <c r="N33" s="16"/>
      <c r="O33" s="16"/>
      <c r="P33" s="16"/>
    </row>
    <row r="34" spans="5:16" x14ac:dyDescent="0.2">
      <c r="E34" s="5" t="s">
        <v>127</v>
      </c>
      <c r="F34" s="17">
        <f>SUM(F33:K33)</f>
        <v>0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5:16" x14ac:dyDescent="0.2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6" spans="5:16" x14ac:dyDescent="0.2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</row>
    <row r="37" spans="5:16" x14ac:dyDescent="0.2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</row>
    <row r="38" spans="5:16" x14ac:dyDescent="0.2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</row>
    <row r="39" spans="5:16" x14ac:dyDescent="0.2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5:16" x14ac:dyDescent="0.2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5:16" x14ac:dyDescent="0.2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</row>
    <row r="42" spans="5:16" x14ac:dyDescent="0.2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5:16" x14ac:dyDescent="0.2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5:16" x14ac:dyDescent="0.2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5:16" x14ac:dyDescent="0.2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5:16" x14ac:dyDescent="0.2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</row>
    <row r="47" spans="5:16" x14ac:dyDescent="0.2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5:16" x14ac:dyDescent="0.2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6:16" x14ac:dyDescent="0.2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6:16" x14ac:dyDescent="0.2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6:16" x14ac:dyDescent="0.2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</row>
    <row r="52" spans="6:16" x14ac:dyDescent="0.2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6:16" x14ac:dyDescent="0.2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6:16" x14ac:dyDescent="0.2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</row>
    <row r="55" spans="6:16" x14ac:dyDescent="0.2"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6:16" x14ac:dyDescent="0.2"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6:16" x14ac:dyDescent="0.2"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6:16" x14ac:dyDescent="0.2"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6:16" x14ac:dyDescent="0.2"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</row>
    <row r="60" spans="6:16" x14ac:dyDescent="0.2"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6:16" x14ac:dyDescent="0.2"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6:16" x14ac:dyDescent="0.2"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</row>
    <row r="63" spans="6:16" x14ac:dyDescent="0.2"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6:16" x14ac:dyDescent="0.2"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6:16" x14ac:dyDescent="0.2"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6:16" x14ac:dyDescent="0.2"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6:16" x14ac:dyDescent="0.2"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</row>
    <row r="68" spans="6:16" x14ac:dyDescent="0.2"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6:16" x14ac:dyDescent="0.2"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6:16" x14ac:dyDescent="0.2"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</row>
    <row r="71" spans="6:16" x14ac:dyDescent="0.2"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6:16" x14ac:dyDescent="0.2"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6:16" x14ac:dyDescent="0.2"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6:16" x14ac:dyDescent="0.2"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6:16" x14ac:dyDescent="0.2"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</row>
    <row r="76" spans="6:16" x14ac:dyDescent="0.2"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</row>
    <row r="77" spans="6:16" x14ac:dyDescent="0.2"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</row>
    <row r="78" spans="6:16" x14ac:dyDescent="0.2"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</row>
    <row r="79" spans="6:16" x14ac:dyDescent="0.2"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</row>
    <row r="80" spans="6:16" x14ac:dyDescent="0.2"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</row>
    <row r="81" spans="6:16" x14ac:dyDescent="0.2"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</row>
    <row r="82" spans="6:16" x14ac:dyDescent="0.2"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</row>
    <row r="83" spans="6:16" x14ac:dyDescent="0.2"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</row>
    <row r="84" spans="6:16" x14ac:dyDescent="0.2"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</row>
    <row r="85" spans="6:16" x14ac:dyDescent="0.2"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</row>
    <row r="86" spans="6:16" x14ac:dyDescent="0.2"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</row>
    <row r="87" spans="6:16" x14ac:dyDescent="0.2"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</row>
    <row r="88" spans="6:16" x14ac:dyDescent="0.2"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</row>
    <row r="89" spans="6:16" x14ac:dyDescent="0.2"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</row>
    <row r="90" spans="6:16" x14ac:dyDescent="0.2"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</row>
    <row r="91" spans="6:16" x14ac:dyDescent="0.2"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</row>
    <row r="92" spans="6:16" x14ac:dyDescent="0.2"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</row>
    <row r="93" spans="6:16" x14ac:dyDescent="0.2"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</row>
    <row r="94" spans="6:16" x14ac:dyDescent="0.2"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</row>
    <row r="95" spans="6:16" x14ac:dyDescent="0.2"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</row>
    <row r="96" spans="6:16" x14ac:dyDescent="0.2"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</row>
    <row r="97" spans="6:16" x14ac:dyDescent="0.2"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</row>
    <row r="98" spans="6:16" x14ac:dyDescent="0.2"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6:16" x14ac:dyDescent="0.2"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</row>
    <row r="100" spans="6:16" x14ac:dyDescent="0.2"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</row>
    <row r="101" spans="6:16" x14ac:dyDescent="0.2"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</row>
    <row r="102" spans="6:16" x14ac:dyDescent="0.2"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6:16" x14ac:dyDescent="0.2"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6:16" x14ac:dyDescent="0.2"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6:16" x14ac:dyDescent="0.2"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6:16" x14ac:dyDescent="0.2"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6:16" x14ac:dyDescent="0.2"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</row>
    <row r="108" spans="6:16" x14ac:dyDescent="0.2"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6:16" x14ac:dyDescent="0.2"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6:16" x14ac:dyDescent="0.2"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6:16" x14ac:dyDescent="0.2"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</row>
    <row r="112" spans="6:16" x14ac:dyDescent="0.2"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6:16" x14ac:dyDescent="0.2"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6:16" x14ac:dyDescent="0.2"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</row>
    <row r="115" spans="6:16" x14ac:dyDescent="0.2"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</row>
    <row r="116" spans="6:16" x14ac:dyDescent="0.2"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</row>
    <row r="117" spans="6:16" x14ac:dyDescent="0.2"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</row>
    <row r="118" spans="6:16" x14ac:dyDescent="0.2"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6:16" x14ac:dyDescent="0.2"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6:16" x14ac:dyDescent="0.2"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6:16" x14ac:dyDescent="0.2"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6:16" x14ac:dyDescent="0.2"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6:16" x14ac:dyDescent="0.2"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6:16" x14ac:dyDescent="0.2"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6:16" x14ac:dyDescent="0.2"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6:16" x14ac:dyDescent="0.2"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6:16" x14ac:dyDescent="0.2"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6:16" x14ac:dyDescent="0.2"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6:16" x14ac:dyDescent="0.2"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</row>
    <row r="130" spans="6:16" x14ac:dyDescent="0.2"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6:16" x14ac:dyDescent="0.2"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6:16" x14ac:dyDescent="0.2"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</row>
    <row r="133" spans="6:16" x14ac:dyDescent="0.2"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</row>
    <row r="134" spans="6:16" x14ac:dyDescent="0.2"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</row>
    <row r="135" spans="6:16" x14ac:dyDescent="0.2"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</row>
    <row r="136" spans="6:16" x14ac:dyDescent="0.2"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</row>
    <row r="137" spans="6:16" x14ac:dyDescent="0.2"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6:16" x14ac:dyDescent="0.2"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6:16" x14ac:dyDescent="0.2"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6:16" x14ac:dyDescent="0.2"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6:16" x14ac:dyDescent="0.2"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6:16" x14ac:dyDescent="0.2"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6:16" x14ac:dyDescent="0.2"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6:16" x14ac:dyDescent="0.2"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6:16" x14ac:dyDescent="0.2"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6:16" x14ac:dyDescent="0.2"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6:16" x14ac:dyDescent="0.2"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6:16" x14ac:dyDescent="0.2"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6:16" x14ac:dyDescent="0.2"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6:16" x14ac:dyDescent="0.2"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</row>
    <row r="151" spans="6:16" x14ac:dyDescent="0.2"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</row>
    <row r="152" spans="6:16" x14ac:dyDescent="0.2"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</row>
    <row r="153" spans="6:16" x14ac:dyDescent="0.2"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</row>
    <row r="154" spans="6:16" x14ac:dyDescent="0.2"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</row>
    <row r="155" spans="6:16" x14ac:dyDescent="0.2"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</row>
    <row r="156" spans="6:16" x14ac:dyDescent="0.2"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</row>
    <row r="157" spans="6:16" x14ac:dyDescent="0.2"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</row>
    <row r="158" spans="6:16" x14ac:dyDescent="0.2"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</row>
    <row r="159" spans="6:16" x14ac:dyDescent="0.2"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</row>
    <row r="160" spans="6:16" x14ac:dyDescent="0.2"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</row>
    <row r="161" spans="6:16" x14ac:dyDescent="0.2"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</row>
    <row r="162" spans="6:16" x14ac:dyDescent="0.2"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</row>
    <row r="163" spans="6:16" x14ac:dyDescent="0.2"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</row>
    <row r="164" spans="6:16" x14ac:dyDescent="0.2"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</row>
    <row r="165" spans="6:16" x14ac:dyDescent="0.2"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</row>
    <row r="166" spans="6:16" x14ac:dyDescent="0.2"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</row>
    <row r="167" spans="6:16" x14ac:dyDescent="0.2"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</row>
    <row r="168" spans="6:16" x14ac:dyDescent="0.2"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</row>
    <row r="169" spans="6:16" x14ac:dyDescent="0.2"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</row>
    <row r="170" spans="6:16" x14ac:dyDescent="0.2"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</row>
    <row r="171" spans="6:16" x14ac:dyDescent="0.2"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</row>
    <row r="172" spans="6:16" x14ac:dyDescent="0.2"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</row>
    <row r="173" spans="6:16" x14ac:dyDescent="0.2"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</row>
    <row r="174" spans="6:16" x14ac:dyDescent="0.2"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</row>
    <row r="175" spans="6:16" x14ac:dyDescent="0.2"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</row>
    <row r="176" spans="6:16" x14ac:dyDescent="0.2"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</row>
    <row r="177" spans="6:16" x14ac:dyDescent="0.2"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</row>
    <row r="178" spans="6:16" x14ac:dyDescent="0.2"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</row>
    <row r="179" spans="6:16" x14ac:dyDescent="0.2"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</row>
    <row r="180" spans="6:16" x14ac:dyDescent="0.2"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</row>
    <row r="181" spans="6:16" x14ac:dyDescent="0.2"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</row>
    <row r="182" spans="6:16" x14ac:dyDescent="0.2"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</row>
    <row r="183" spans="6:16" x14ac:dyDescent="0.2"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</row>
    <row r="184" spans="6:16" x14ac:dyDescent="0.2"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</row>
    <row r="185" spans="6:16" x14ac:dyDescent="0.2"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</row>
    <row r="186" spans="6:16" x14ac:dyDescent="0.2"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</row>
    <row r="187" spans="6:16" x14ac:dyDescent="0.2"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</row>
    <row r="188" spans="6:16" x14ac:dyDescent="0.2"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</row>
    <row r="189" spans="6:16" x14ac:dyDescent="0.2"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</row>
    <row r="190" spans="6:16" x14ac:dyDescent="0.2"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</row>
    <row r="191" spans="6:16" x14ac:dyDescent="0.2"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</row>
    <row r="192" spans="6:16" x14ac:dyDescent="0.2"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</row>
    <row r="193" spans="6:16" x14ac:dyDescent="0.2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</row>
    <row r="194" spans="6:16" x14ac:dyDescent="0.2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</row>
    <row r="195" spans="6:16" x14ac:dyDescent="0.2"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</row>
    <row r="196" spans="6:16" x14ac:dyDescent="0.2"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</row>
    <row r="197" spans="6:16" x14ac:dyDescent="0.2"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</row>
    <row r="198" spans="6:16" x14ac:dyDescent="0.2"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</row>
    <row r="199" spans="6:16" x14ac:dyDescent="0.2"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</row>
    <row r="200" spans="6:16" x14ac:dyDescent="0.2"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</row>
    <row r="201" spans="6:16" x14ac:dyDescent="0.2"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</row>
    <row r="202" spans="6:16" x14ac:dyDescent="0.2"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</row>
    <row r="203" spans="6:16" x14ac:dyDescent="0.2"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</row>
    <row r="204" spans="6:16" x14ac:dyDescent="0.2"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</row>
    <row r="205" spans="6:16" x14ac:dyDescent="0.2"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</row>
    <row r="206" spans="6:16" x14ac:dyDescent="0.2"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</row>
    <row r="207" spans="6:16" x14ac:dyDescent="0.2"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</row>
    <row r="208" spans="6:16" x14ac:dyDescent="0.2"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</row>
    <row r="209" spans="6:16" x14ac:dyDescent="0.2"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</row>
    <row r="210" spans="6:16" x14ac:dyDescent="0.2"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</row>
    <row r="211" spans="6:16" x14ac:dyDescent="0.2"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</row>
    <row r="212" spans="6:16" x14ac:dyDescent="0.2"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</row>
    <row r="213" spans="6:16" x14ac:dyDescent="0.2"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</row>
    <row r="214" spans="6:16" x14ac:dyDescent="0.2"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</row>
    <row r="215" spans="6:16" x14ac:dyDescent="0.2"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</row>
    <row r="216" spans="6:16" x14ac:dyDescent="0.2"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</row>
    <row r="217" spans="6:16" x14ac:dyDescent="0.2"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</row>
    <row r="218" spans="6:16" x14ac:dyDescent="0.2"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</row>
    <row r="219" spans="6:16" x14ac:dyDescent="0.2"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</row>
    <row r="220" spans="6:16" x14ac:dyDescent="0.2"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</row>
    <row r="221" spans="6:16" x14ac:dyDescent="0.2"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</row>
    <row r="222" spans="6:16" x14ac:dyDescent="0.2"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</row>
    <row r="223" spans="6:16" x14ac:dyDescent="0.2"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</row>
    <row r="224" spans="6:16" x14ac:dyDescent="0.2"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</row>
    <row r="225" spans="6:16" x14ac:dyDescent="0.2"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</row>
    <row r="226" spans="6:16" x14ac:dyDescent="0.2"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</row>
    <row r="227" spans="6:16" x14ac:dyDescent="0.2"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</row>
    <row r="228" spans="6:16" x14ac:dyDescent="0.2"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</row>
    <row r="229" spans="6:16" x14ac:dyDescent="0.2"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</row>
    <row r="230" spans="6:16" x14ac:dyDescent="0.2"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</row>
    <row r="231" spans="6:16" x14ac:dyDescent="0.2"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</row>
    <row r="232" spans="6:16" x14ac:dyDescent="0.2"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</row>
    <row r="233" spans="6:16" x14ac:dyDescent="0.2"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</row>
    <row r="234" spans="6:16" x14ac:dyDescent="0.2"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</row>
    <row r="235" spans="6:16" x14ac:dyDescent="0.2"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</row>
    <row r="236" spans="6:16" x14ac:dyDescent="0.2"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</row>
    <row r="237" spans="6:16" x14ac:dyDescent="0.2"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</row>
    <row r="238" spans="6:16" x14ac:dyDescent="0.2"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</row>
    <row r="239" spans="6:16" x14ac:dyDescent="0.2"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</row>
    <row r="240" spans="6:16" x14ac:dyDescent="0.2"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</row>
    <row r="241" spans="6:16" x14ac:dyDescent="0.2"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</row>
    <row r="242" spans="6:16" x14ac:dyDescent="0.2"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</row>
    <row r="243" spans="6:16" x14ac:dyDescent="0.2"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</row>
    <row r="244" spans="6:16" x14ac:dyDescent="0.2"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</row>
    <row r="245" spans="6:16" x14ac:dyDescent="0.2"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</row>
    <row r="246" spans="6:16" x14ac:dyDescent="0.2"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</row>
    <row r="247" spans="6:16" x14ac:dyDescent="0.2"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</row>
    <row r="248" spans="6:16" x14ac:dyDescent="0.2"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</row>
    <row r="249" spans="6:16" x14ac:dyDescent="0.2"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</row>
    <row r="250" spans="6:16" x14ac:dyDescent="0.2"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</row>
    <row r="251" spans="6:16" x14ac:dyDescent="0.2"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</row>
    <row r="252" spans="6:16" x14ac:dyDescent="0.2"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</row>
    <row r="253" spans="6:16" x14ac:dyDescent="0.2"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</row>
    <row r="254" spans="6:16" x14ac:dyDescent="0.2"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</row>
    <row r="255" spans="6:16" x14ac:dyDescent="0.2"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</row>
    <row r="256" spans="6:16" x14ac:dyDescent="0.2"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</row>
    <row r="257" spans="6:16" x14ac:dyDescent="0.2"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</row>
    <row r="258" spans="6:16" x14ac:dyDescent="0.2"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</row>
    <row r="259" spans="6:16" x14ac:dyDescent="0.2"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</row>
    <row r="260" spans="6:16" x14ac:dyDescent="0.2"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</row>
    <row r="261" spans="6:16" x14ac:dyDescent="0.2"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</row>
    <row r="262" spans="6:16" x14ac:dyDescent="0.2"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</row>
    <row r="263" spans="6:16" x14ac:dyDescent="0.2"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</row>
    <row r="264" spans="6:16" x14ac:dyDescent="0.2"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</row>
    <row r="265" spans="6:16" x14ac:dyDescent="0.2"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</row>
    <row r="266" spans="6:16" x14ac:dyDescent="0.2"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</row>
    <row r="267" spans="6:16" x14ac:dyDescent="0.2"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</row>
    <row r="268" spans="6:16" x14ac:dyDescent="0.2"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</row>
    <row r="269" spans="6:16" x14ac:dyDescent="0.2"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</row>
    <row r="270" spans="6:16" x14ac:dyDescent="0.2"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</row>
    <row r="271" spans="6:16" x14ac:dyDescent="0.2"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</row>
    <row r="272" spans="6:16" x14ac:dyDescent="0.2"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</row>
    <row r="273" spans="6:16" x14ac:dyDescent="0.2"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</row>
    <row r="274" spans="6:16" x14ac:dyDescent="0.2"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</row>
    <row r="275" spans="6:16" x14ac:dyDescent="0.2"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</row>
    <row r="276" spans="6:16" x14ac:dyDescent="0.2"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</row>
    <row r="277" spans="6:16" x14ac:dyDescent="0.2"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</row>
    <row r="278" spans="6:16" x14ac:dyDescent="0.2"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</row>
    <row r="279" spans="6:16" x14ac:dyDescent="0.2"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</row>
    <row r="280" spans="6:16" x14ac:dyDescent="0.2"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</row>
    <row r="281" spans="6:16" x14ac:dyDescent="0.2"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</row>
    <row r="282" spans="6:16" x14ac:dyDescent="0.2"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</row>
    <row r="283" spans="6:16" x14ac:dyDescent="0.2"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</row>
    <row r="284" spans="6:16" x14ac:dyDescent="0.2"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</row>
    <row r="285" spans="6:16" x14ac:dyDescent="0.2"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</row>
    <row r="286" spans="6:16" x14ac:dyDescent="0.2"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</row>
    <row r="287" spans="6:16" x14ac:dyDescent="0.2"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</row>
    <row r="288" spans="6:16" x14ac:dyDescent="0.2"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 spans="6:16" x14ac:dyDescent="0.2"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</row>
    <row r="290" spans="6:16" x14ac:dyDescent="0.2"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</row>
    <row r="291" spans="6:16" x14ac:dyDescent="0.2"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</row>
    <row r="292" spans="6:16" x14ac:dyDescent="0.2"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</row>
    <row r="293" spans="6:16" x14ac:dyDescent="0.2"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</row>
    <row r="294" spans="6:16" x14ac:dyDescent="0.2"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</row>
    <row r="295" spans="6:16" x14ac:dyDescent="0.2"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</row>
    <row r="296" spans="6:16" x14ac:dyDescent="0.2"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</row>
    <row r="297" spans="6:16" x14ac:dyDescent="0.2"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</row>
    <row r="298" spans="6:16" x14ac:dyDescent="0.2"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</row>
    <row r="299" spans="6:16" x14ac:dyDescent="0.2"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</row>
    <row r="300" spans="6:16" x14ac:dyDescent="0.2"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</row>
    <row r="301" spans="6:16" x14ac:dyDescent="0.2"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</row>
    <row r="302" spans="6:16" x14ac:dyDescent="0.2"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</row>
    <row r="303" spans="6:16" x14ac:dyDescent="0.2"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</row>
    <row r="304" spans="6:16" x14ac:dyDescent="0.2"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</row>
    <row r="305" spans="6:16" x14ac:dyDescent="0.2"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</row>
    <row r="306" spans="6:16" x14ac:dyDescent="0.2"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</row>
    <row r="307" spans="6:16" x14ac:dyDescent="0.2"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</row>
    <row r="308" spans="6:16" x14ac:dyDescent="0.2"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</row>
    <row r="309" spans="6:16" x14ac:dyDescent="0.2"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</row>
    <row r="310" spans="6:16" x14ac:dyDescent="0.2"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</row>
    <row r="311" spans="6:16" x14ac:dyDescent="0.2"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</row>
    <row r="312" spans="6:16" x14ac:dyDescent="0.2"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</row>
    <row r="313" spans="6:16" x14ac:dyDescent="0.2"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</row>
    <row r="314" spans="6:16" x14ac:dyDescent="0.2"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</row>
    <row r="315" spans="6:16" x14ac:dyDescent="0.2"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</row>
    <row r="316" spans="6:16" x14ac:dyDescent="0.2"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</row>
    <row r="317" spans="6:16" x14ac:dyDescent="0.2"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</row>
    <row r="318" spans="6:16" x14ac:dyDescent="0.2"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</row>
    <row r="319" spans="6:16" x14ac:dyDescent="0.2"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</row>
    <row r="320" spans="6:16" x14ac:dyDescent="0.2"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</row>
    <row r="321" spans="6:16" x14ac:dyDescent="0.2"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</row>
    <row r="322" spans="6:16" x14ac:dyDescent="0.2"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</row>
    <row r="323" spans="6:16" x14ac:dyDescent="0.2"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</row>
    <row r="324" spans="6:16" x14ac:dyDescent="0.2"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</row>
    <row r="325" spans="6:16" x14ac:dyDescent="0.2"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</row>
    <row r="326" spans="6:16" x14ac:dyDescent="0.2"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</row>
    <row r="327" spans="6:16" x14ac:dyDescent="0.2"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</row>
    <row r="328" spans="6:16" x14ac:dyDescent="0.2"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 spans="6:16" x14ac:dyDescent="0.2"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</row>
    <row r="330" spans="6:16" x14ac:dyDescent="0.2"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</row>
    <row r="331" spans="6:16" x14ac:dyDescent="0.2"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</row>
    <row r="332" spans="6:16" x14ac:dyDescent="0.2"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</row>
    <row r="333" spans="6:16" x14ac:dyDescent="0.2"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</row>
    <row r="334" spans="6:16" x14ac:dyDescent="0.2"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</row>
    <row r="335" spans="6:16" x14ac:dyDescent="0.2"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</row>
    <row r="336" spans="6:16" x14ac:dyDescent="0.2"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</row>
    <row r="337" spans="6:16" x14ac:dyDescent="0.2"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</row>
    <row r="338" spans="6:16" x14ac:dyDescent="0.2"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</row>
    <row r="339" spans="6:16" x14ac:dyDescent="0.2"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</row>
    <row r="340" spans="6:16" x14ac:dyDescent="0.2"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</row>
    <row r="341" spans="6:16" x14ac:dyDescent="0.2"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</row>
    <row r="342" spans="6:16" x14ac:dyDescent="0.2"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</row>
    <row r="343" spans="6:16" x14ac:dyDescent="0.2"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</row>
    <row r="344" spans="6:16" x14ac:dyDescent="0.2"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</row>
    <row r="345" spans="6:16" x14ac:dyDescent="0.2"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</row>
    <row r="346" spans="6:16" x14ac:dyDescent="0.2"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</row>
    <row r="347" spans="6:16" x14ac:dyDescent="0.2"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</row>
    <row r="348" spans="6:16" x14ac:dyDescent="0.2"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</row>
    <row r="349" spans="6:16" x14ac:dyDescent="0.2"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</row>
    <row r="350" spans="6:16" x14ac:dyDescent="0.2"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</row>
    <row r="351" spans="6:16" x14ac:dyDescent="0.2"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</row>
    <row r="352" spans="6:16" x14ac:dyDescent="0.2"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</row>
    <row r="353" spans="6:16" x14ac:dyDescent="0.2"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</row>
    <row r="354" spans="6:16" x14ac:dyDescent="0.2"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</row>
    <row r="355" spans="6:16" x14ac:dyDescent="0.2"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</row>
    <row r="356" spans="6:16" x14ac:dyDescent="0.2"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</row>
    <row r="357" spans="6:16" x14ac:dyDescent="0.2"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</row>
    <row r="358" spans="6:16" x14ac:dyDescent="0.2"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</row>
    <row r="359" spans="6:16" x14ac:dyDescent="0.2"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</row>
    <row r="360" spans="6:16" x14ac:dyDescent="0.2"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</row>
    <row r="361" spans="6:16" x14ac:dyDescent="0.2"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</row>
    <row r="362" spans="6:16" x14ac:dyDescent="0.2"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</row>
    <row r="363" spans="6:16" x14ac:dyDescent="0.2"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</row>
    <row r="364" spans="6:16" x14ac:dyDescent="0.2"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</row>
    <row r="365" spans="6:16" x14ac:dyDescent="0.2"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</row>
    <row r="366" spans="6:16" x14ac:dyDescent="0.2"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</row>
    <row r="367" spans="6:16" x14ac:dyDescent="0.2"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</row>
    <row r="368" spans="6:16" x14ac:dyDescent="0.2"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</row>
    <row r="369" spans="6:16" x14ac:dyDescent="0.2"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</row>
    <row r="370" spans="6:16" x14ac:dyDescent="0.2"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</row>
    <row r="371" spans="6:16" x14ac:dyDescent="0.2"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</row>
    <row r="372" spans="6:16" x14ac:dyDescent="0.2"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</row>
    <row r="373" spans="6:16" x14ac:dyDescent="0.2"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</row>
    <row r="374" spans="6:16" x14ac:dyDescent="0.2"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</row>
    <row r="375" spans="6:16" x14ac:dyDescent="0.2"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</row>
    <row r="376" spans="6:16" x14ac:dyDescent="0.2"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</row>
    <row r="377" spans="6:16" x14ac:dyDescent="0.2"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</row>
    <row r="378" spans="6:16" x14ac:dyDescent="0.2"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</row>
    <row r="379" spans="6:16" x14ac:dyDescent="0.2"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</row>
    <row r="380" spans="6:16" x14ac:dyDescent="0.2"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</row>
    <row r="381" spans="6:16" x14ac:dyDescent="0.2"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</row>
    <row r="382" spans="6:16" x14ac:dyDescent="0.2"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</row>
    <row r="383" spans="6:16" x14ac:dyDescent="0.2"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</row>
    <row r="384" spans="6:16" x14ac:dyDescent="0.2"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</row>
    <row r="385" spans="6:16" x14ac:dyDescent="0.2"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</row>
    <row r="386" spans="6:16" x14ac:dyDescent="0.2"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</row>
    <row r="387" spans="6:16" x14ac:dyDescent="0.2"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</row>
    <row r="388" spans="6:16" x14ac:dyDescent="0.2"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</row>
    <row r="389" spans="6:16" x14ac:dyDescent="0.2"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</row>
    <row r="390" spans="6:16" x14ac:dyDescent="0.2"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</row>
    <row r="391" spans="6:16" x14ac:dyDescent="0.2"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</row>
    <row r="392" spans="6:16" x14ac:dyDescent="0.2"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</row>
    <row r="393" spans="6:16" x14ac:dyDescent="0.2"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</row>
    <row r="394" spans="6:16" x14ac:dyDescent="0.2"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</row>
    <row r="395" spans="6:16" x14ac:dyDescent="0.2"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</row>
    <row r="396" spans="6:16" x14ac:dyDescent="0.2"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</row>
    <row r="397" spans="6:16" x14ac:dyDescent="0.2"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</row>
    <row r="398" spans="6:16" x14ac:dyDescent="0.2"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</row>
    <row r="399" spans="6:16" x14ac:dyDescent="0.2"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</row>
    <row r="400" spans="6:16" x14ac:dyDescent="0.2"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</row>
    <row r="401" spans="6:16" x14ac:dyDescent="0.2"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</row>
    <row r="402" spans="6:16" x14ac:dyDescent="0.2"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</row>
    <row r="403" spans="6:16" x14ac:dyDescent="0.2"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</row>
    <row r="404" spans="6:16" x14ac:dyDescent="0.2"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</row>
    <row r="405" spans="6:16" x14ac:dyDescent="0.2"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</row>
    <row r="406" spans="6:16" x14ac:dyDescent="0.2"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</row>
    <row r="407" spans="6:16" x14ac:dyDescent="0.2"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</row>
    <row r="408" spans="6:16" x14ac:dyDescent="0.2"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</row>
    <row r="409" spans="6:16" x14ac:dyDescent="0.2"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</row>
    <row r="410" spans="6:16" x14ac:dyDescent="0.2"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</row>
    <row r="411" spans="6:16" x14ac:dyDescent="0.2"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</row>
    <row r="412" spans="6:16" x14ac:dyDescent="0.2"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</row>
    <row r="413" spans="6:16" x14ac:dyDescent="0.2"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</row>
    <row r="414" spans="6:16" x14ac:dyDescent="0.2"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</row>
    <row r="415" spans="6:16" x14ac:dyDescent="0.2"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</row>
    <row r="416" spans="6:16" x14ac:dyDescent="0.2"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</row>
    <row r="417" spans="6:16" x14ac:dyDescent="0.2"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</row>
    <row r="418" spans="6:16" x14ac:dyDescent="0.2"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</row>
    <row r="419" spans="6:16" x14ac:dyDescent="0.2"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</row>
    <row r="420" spans="6:16" x14ac:dyDescent="0.2"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</row>
    <row r="421" spans="6:16" x14ac:dyDescent="0.2"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</row>
    <row r="422" spans="6:16" x14ac:dyDescent="0.2"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</row>
    <row r="423" spans="6:16" x14ac:dyDescent="0.2"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</row>
    <row r="424" spans="6:16" x14ac:dyDescent="0.2"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</row>
    <row r="425" spans="6:16" x14ac:dyDescent="0.2"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</row>
    <row r="426" spans="6:16" x14ac:dyDescent="0.2"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</row>
    <row r="427" spans="6:16" x14ac:dyDescent="0.2"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</row>
    <row r="428" spans="6:16" x14ac:dyDescent="0.2"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</row>
    <row r="429" spans="6:16" x14ac:dyDescent="0.2"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</row>
    <row r="430" spans="6:16" x14ac:dyDescent="0.2"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</row>
    <row r="431" spans="6:16" x14ac:dyDescent="0.2"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</row>
    <row r="432" spans="6:16" x14ac:dyDescent="0.2"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</row>
    <row r="433" spans="6:16" x14ac:dyDescent="0.2"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</row>
    <row r="434" spans="6:16" x14ac:dyDescent="0.2"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</row>
    <row r="435" spans="6:16" x14ac:dyDescent="0.2"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</row>
    <row r="436" spans="6:16" x14ac:dyDescent="0.2"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</row>
    <row r="437" spans="6:16" x14ac:dyDescent="0.2"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</row>
    <row r="438" spans="6:16" x14ac:dyDescent="0.2"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</row>
    <row r="439" spans="6:16" x14ac:dyDescent="0.2"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</row>
    <row r="440" spans="6:16" x14ac:dyDescent="0.2"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</row>
    <row r="441" spans="6:16" x14ac:dyDescent="0.2"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</row>
    <row r="442" spans="6:16" x14ac:dyDescent="0.2"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</row>
    <row r="443" spans="6:16" x14ac:dyDescent="0.2"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</row>
    <row r="444" spans="6:16" x14ac:dyDescent="0.2"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</row>
    <row r="445" spans="6:16" x14ac:dyDescent="0.2"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</row>
    <row r="446" spans="6:16" x14ac:dyDescent="0.2"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</row>
    <row r="447" spans="6:16" x14ac:dyDescent="0.2"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</row>
    <row r="448" spans="6:16" x14ac:dyDescent="0.2"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</row>
    <row r="449" spans="6:16" x14ac:dyDescent="0.2"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</row>
    <row r="450" spans="6:16" x14ac:dyDescent="0.2"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</row>
    <row r="451" spans="6:16" x14ac:dyDescent="0.2"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</row>
    <row r="452" spans="6:16" x14ac:dyDescent="0.2"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</row>
    <row r="453" spans="6:16" x14ac:dyDescent="0.2"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</row>
    <row r="454" spans="6:16" x14ac:dyDescent="0.2"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</row>
    <row r="455" spans="6:16" x14ac:dyDescent="0.2"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</row>
    <row r="456" spans="6:16" x14ac:dyDescent="0.2"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</row>
    <row r="457" spans="6:16" x14ac:dyDescent="0.2"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</row>
    <row r="458" spans="6:16" x14ac:dyDescent="0.2"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</row>
    <row r="459" spans="6:16" x14ac:dyDescent="0.2"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</row>
    <row r="460" spans="6:16" x14ac:dyDescent="0.2"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</row>
    <row r="461" spans="6:16" x14ac:dyDescent="0.2"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</row>
    <row r="462" spans="6:16" x14ac:dyDescent="0.2"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</row>
    <row r="463" spans="6:16" x14ac:dyDescent="0.2"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</row>
    <row r="464" spans="6:16" x14ac:dyDescent="0.2"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</row>
    <row r="465" spans="6:16" x14ac:dyDescent="0.2"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</row>
    <row r="466" spans="6:16" x14ac:dyDescent="0.2"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</row>
    <row r="467" spans="6:16" x14ac:dyDescent="0.2"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</row>
    <row r="468" spans="6:16" x14ac:dyDescent="0.2"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</row>
    <row r="469" spans="6:16" x14ac:dyDescent="0.2"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</row>
    <row r="470" spans="6:16" x14ac:dyDescent="0.2"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</row>
    <row r="471" spans="6:16" x14ac:dyDescent="0.2"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</row>
    <row r="472" spans="6:16" x14ac:dyDescent="0.2"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</row>
    <row r="473" spans="6:16" x14ac:dyDescent="0.2"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</row>
    <row r="474" spans="6:16" x14ac:dyDescent="0.2"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</row>
    <row r="475" spans="6:16" x14ac:dyDescent="0.2"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</row>
    <row r="476" spans="6:16" x14ac:dyDescent="0.2"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</row>
    <row r="477" spans="6:16" x14ac:dyDescent="0.2"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</row>
    <row r="478" spans="6:16" x14ac:dyDescent="0.2"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</row>
    <row r="479" spans="6:16" x14ac:dyDescent="0.2"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</row>
    <row r="480" spans="6:16" x14ac:dyDescent="0.2"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</row>
    <row r="481" spans="6:16" x14ac:dyDescent="0.2"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</row>
    <row r="482" spans="6:16" x14ac:dyDescent="0.2"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</row>
    <row r="483" spans="6:16" x14ac:dyDescent="0.2"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</row>
    <row r="484" spans="6:16" x14ac:dyDescent="0.2"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</row>
    <row r="485" spans="6:16" x14ac:dyDescent="0.2"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</row>
    <row r="486" spans="6:16" x14ac:dyDescent="0.2"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</row>
    <row r="487" spans="6:16" x14ac:dyDescent="0.2"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</row>
    <row r="488" spans="6:16" x14ac:dyDescent="0.2"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</row>
    <row r="489" spans="6:16" x14ac:dyDescent="0.2"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</row>
    <row r="490" spans="6:16" x14ac:dyDescent="0.2"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</row>
    <row r="491" spans="6:16" x14ac:dyDescent="0.2"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</row>
    <row r="492" spans="6:16" x14ac:dyDescent="0.2"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</row>
    <row r="493" spans="6:16" x14ac:dyDescent="0.2"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</row>
    <row r="494" spans="6:16" x14ac:dyDescent="0.2"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</row>
    <row r="495" spans="6:16" x14ac:dyDescent="0.2"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</row>
    <row r="496" spans="6:16" x14ac:dyDescent="0.2"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</row>
    <row r="497" spans="6:16" x14ac:dyDescent="0.2"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</row>
    <row r="498" spans="6:16" x14ac:dyDescent="0.2"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</row>
    <row r="499" spans="6:16" x14ac:dyDescent="0.2"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</row>
    <row r="500" spans="6:16" x14ac:dyDescent="0.2"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</row>
    <row r="501" spans="6:16" x14ac:dyDescent="0.2"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</row>
    <row r="502" spans="6:16" x14ac:dyDescent="0.2"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</row>
    <row r="503" spans="6:16" x14ac:dyDescent="0.2"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</row>
    <row r="504" spans="6:16" x14ac:dyDescent="0.2"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</row>
    <row r="505" spans="6:16" x14ac:dyDescent="0.2"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</row>
    <row r="506" spans="6:16" x14ac:dyDescent="0.2"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</row>
    <row r="507" spans="6:16" x14ac:dyDescent="0.2"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</row>
    <row r="508" spans="6:16" x14ac:dyDescent="0.2"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</row>
    <row r="509" spans="6:16" x14ac:dyDescent="0.2"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</row>
    <row r="510" spans="6:16" x14ac:dyDescent="0.2"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</row>
    <row r="511" spans="6:16" x14ac:dyDescent="0.2"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</row>
    <row r="512" spans="6:16" x14ac:dyDescent="0.2"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</row>
    <row r="513" spans="6:16" x14ac:dyDescent="0.2"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</row>
    <row r="514" spans="6:16" x14ac:dyDescent="0.2"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</row>
    <row r="515" spans="6:16" x14ac:dyDescent="0.2"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</row>
    <row r="516" spans="6:16" x14ac:dyDescent="0.2"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</row>
    <row r="517" spans="6:16" x14ac:dyDescent="0.2"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</row>
    <row r="518" spans="6:16" x14ac:dyDescent="0.2"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</row>
    <row r="519" spans="6:16" x14ac:dyDescent="0.2"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</row>
    <row r="520" spans="6:16" x14ac:dyDescent="0.2"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</row>
    <row r="521" spans="6:16" x14ac:dyDescent="0.2"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</row>
    <row r="522" spans="6:16" x14ac:dyDescent="0.2"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</row>
    <row r="523" spans="6:16" x14ac:dyDescent="0.2"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</row>
    <row r="524" spans="6:16" x14ac:dyDescent="0.2"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</row>
    <row r="525" spans="6:16" x14ac:dyDescent="0.2"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</row>
    <row r="526" spans="6:16" x14ac:dyDescent="0.2"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</row>
    <row r="527" spans="6:16" x14ac:dyDescent="0.2"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</row>
    <row r="528" spans="6:16" x14ac:dyDescent="0.2"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</row>
    <row r="529" spans="6:16" x14ac:dyDescent="0.2"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</row>
    <row r="530" spans="6:16" x14ac:dyDescent="0.2"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</row>
    <row r="531" spans="6:16" x14ac:dyDescent="0.2"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</row>
    <row r="532" spans="6:16" x14ac:dyDescent="0.2"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</row>
    <row r="533" spans="6:16" x14ac:dyDescent="0.2"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</row>
    <row r="534" spans="6:16" x14ac:dyDescent="0.2"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</row>
    <row r="535" spans="6:16" x14ac:dyDescent="0.2"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</row>
    <row r="536" spans="6:16" x14ac:dyDescent="0.2"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</row>
    <row r="537" spans="6:16" x14ac:dyDescent="0.2"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</row>
    <row r="538" spans="6:16" x14ac:dyDescent="0.2"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</row>
    <row r="539" spans="6:16" x14ac:dyDescent="0.2"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</row>
    <row r="540" spans="6:16" x14ac:dyDescent="0.2"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</row>
    <row r="541" spans="6:16" x14ac:dyDescent="0.2"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</row>
    <row r="542" spans="6:16" x14ac:dyDescent="0.2"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</row>
    <row r="543" spans="6:16" x14ac:dyDescent="0.2"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</row>
    <row r="544" spans="6:16" x14ac:dyDescent="0.2"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</row>
    <row r="545" spans="6:16" x14ac:dyDescent="0.2"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</row>
    <row r="546" spans="6:16" x14ac:dyDescent="0.2"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</row>
    <row r="547" spans="6:16" x14ac:dyDescent="0.2"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</row>
    <row r="548" spans="6:16" x14ac:dyDescent="0.2"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</row>
    <row r="549" spans="6:16" x14ac:dyDescent="0.2"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</row>
    <row r="550" spans="6:16" x14ac:dyDescent="0.2"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</row>
    <row r="551" spans="6:16" x14ac:dyDescent="0.2"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</row>
    <row r="552" spans="6:16" x14ac:dyDescent="0.2"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</row>
    <row r="553" spans="6:16" x14ac:dyDescent="0.2"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</row>
    <row r="554" spans="6:16" x14ac:dyDescent="0.2"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</row>
    <row r="555" spans="6:16" x14ac:dyDescent="0.2"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</row>
    <row r="556" spans="6:16" x14ac:dyDescent="0.2"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</row>
    <row r="557" spans="6:16" x14ac:dyDescent="0.2"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</row>
    <row r="558" spans="6:16" x14ac:dyDescent="0.2"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</row>
    <row r="559" spans="6:16" x14ac:dyDescent="0.2"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</row>
    <row r="560" spans="6:16" x14ac:dyDescent="0.2"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</row>
    <row r="561" spans="6:16" x14ac:dyDescent="0.2"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</row>
    <row r="562" spans="6:16" x14ac:dyDescent="0.2"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</row>
    <row r="563" spans="6:16" x14ac:dyDescent="0.2"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</row>
    <row r="564" spans="6:16" x14ac:dyDescent="0.2"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</row>
    <row r="565" spans="6:16" x14ac:dyDescent="0.2"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</row>
    <row r="566" spans="6:16" x14ac:dyDescent="0.2"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</row>
    <row r="567" spans="6:16" x14ac:dyDescent="0.2"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</row>
    <row r="568" spans="6:16" x14ac:dyDescent="0.2"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</row>
    <row r="569" spans="6:16" x14ac:dyDescent="0.2"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</row>
    <row r="570" spans="6:16" x14ac:dyDescent="0.2"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</row>
    <row r="571" spans="6:16" x14ac:dyDescent="0.2"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</row>
    <row r="572" spans="6:16" x14ac:dyDescent="0.2"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</row>
    <row r="573" spans="6:16" x14ac:dyDescent="0.2"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</row>
    <row r="574" spans="6:16" x14ac:dyDescent="0.2"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</row>
    <row r="575" spans="6:16" x14ac:dyDescent="0.2"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</row>
    <row r="576" spans="6:16" x14ac:dyDescent="0.2"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</row>
    <row r="577" spans="6:16" x14ac:dyDescent="0.2"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</row>
    <row r="578" spans="6:16" x14ac:dyDescent="0.2"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</row>
    <row r="579" spans="6:16" x14ac:dyDescent="0.2"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</row>
    <row r="580" spans="6:16" x14ac:dyDescent="0.2"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</row>
    <row r="581" spans="6:16" x14ac:dyDescent="0.2"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</row>
    <row r="582" spans="6:16" x14ac:dyDescent="0.2"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</row>
    <row r="583" spans="6:16" x14ac:dyDescent="0.2"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</row>
    <row r="584" spans="6:16" x14ac:dyDescent="0.2"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</row>
    <row r="585" spans="6:16" x14ac:dyDescent="0.2"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</row>
    <row r="586" spans="6:16" x14ac:dyDescent="0.2"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</row>
    <row r="587" spans="6:16" x14ac:dyDescent="0.2"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</row>
    <row r="588" spans="6:16" x14ac:dyDescent="0.2"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</row>
    <row r="589" spans="6:16" x14ac:dyDescent="0.2"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</row>
    <row r="590" spans="6:16" x14ac:dyDescent="0.2"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</row>
    <row r="591" spans="6:16" x14ac:dyDescent="0.2"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</row>
    <row r="592" spans="6:16" x14ac:dyDescent="0.2"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</row>
    <row r="593" spans="6:16" x14ac:dyDescent="0.2"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</row>
    <row r="594" spans="6:16" x14ac:dyDescent="0.2"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</row>
    <row r="595" spans="6:16" x14ac:dyDescent="0.2"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</row>
    <row r="596" spans="6:16" x14ac:dyDescent="0.2"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</row>
    <row r="597" spans="6:16" x14ac:dyDescent="0.2"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</row>
    <row r="598" spans="6:16" x14ac:dyDescent="0.2"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</row>
    <row r="599" spans="6:16" x14ac:dyDescent="0.2"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</row>
    <row r="600" spans="6:16" x14ac:dyDescent="0.2"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</row>
    <row r="601" spans="6:16" x14ac:dyDescent="0.2"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</row>
    <row r="602" spans="6:16" x14ac:dyDescent="0.2"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</row>
    <row r="603" spans="6:16" x14ac:dyDescent="0.2"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</row>
    <row r="604" spans="6:16" x14ac:dyDescent="0.2"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</row>
    <row r="605" spans="6:16" x14ac:dyDescent="0.2"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</row>
    <row r="606" spans="6:16" x14ac:dyDescent="0.2"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</row>
    <row r="607" spans="6:16" x14ac:dyDescent="0.2"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</row>
    <row r="608" spans="6:16" x14ac:dyDescent="0.2"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</row>
    <row r="609" spans="6:16" x14ac:dyDescent="0.2"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</row>
    <row r="610" spans="6:16" x14ac:dyDescent="0.2"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</row>
    <row r="611" spans="6:16" x14ac:dyDescent="0.2"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</row>
    <row r="612" spans="6:16" x14ac:dyDescent="0.2"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</row>
    <row r="613" spans="6:16" x14ac:dyDescent="0.2"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</row>
    <row r="614" spans="6:16" x14ac:dyDescent="0.2"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</row>
    <row r="615" spans="6:16" x14ac:dyDescent="0.2"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</row>
    <row r="616" spans="6:16" x14ac:dyDescent="0.2"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</row>
    <row r="617" spans="6:16" x14ac:dyDescent="0.2"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</row>
    <row r="618" spans="6:16" x14ac:dyDescent="0.2"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</row>
    <row r="619" spans="6:16" x14ac:dyDescent="0.2"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</row>
    <row r="620" spans="6:16" x14ac:dyDescent="0.2"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</row>
    <row r="621" spans="6:16" x14ac:dyDescent="0.2"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</row>
    <row r="622" spans="6:16" x14ac:dyDescent="0.2"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</row>
    <row r="623" spans="6:16" x14ac:dyDescent="0.2"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</row>
    <row r="624" spans="6:16" x14ac:dyDescent="0.2"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</row>
    <row r="625" spans="6:16" x14ac:dyDescent="0.2"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</row>
    <row r="626" spans="6:16" x14ac:dyDescent="0.2"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</row>
    <row r="627" spans="6:16" x14ac:dyDescent="0.2"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</row>
    <row r="628" spans="6:16" x14ac:dyDescent="0.2"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</row>
    <row r="629" spans="6:16" x14ac:dyDescent="0.2"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</row>
    <row r="630" spans="6:16" x14ac:dyDescent="0.2"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</row>
    <row r="631" spans="6:16" x14ac:dyDescent="0.2"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</row>
    <row r="632" spans="6:16" x14ac:dyDescent="0.2"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</row>
    <row r="633" spans="6:16" x14ac:dyDescent="0.2"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</row>
    <row r="634" spans="6:16" x14ac:dyDescent="0.2"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</row>
    <row r="635" spans="6:16" x14ac:dyDescent="0.2"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</row>
    <row r="636" spans="6:16" x14ac:dyDescent="0.2"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</row>
    <row r="637" spans="6:16" x14ac:dyDescent="0.2"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</row>
    <row r="638" spans="6:16" x14ac:dyDescent="0.2"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</row>
    <row r="639" spans="6:16" x14ac:dyDescent="0.2"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</row>
    <row r="640" spans="6:16" x14ac:dyDescent="0.2"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</row>
    <row r="641" spans="6:16" x14ac:dyDescent="0.2"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</row>
    <row r="642" spans="6:16" x14ac:dyDescent="0.2"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</row>
    <row r="643" spans="6:16" x14ac:dyDescent="0.2"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</row>
    <row r="644" spans="6:16" x14ac:dyDescent="0.2"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</row>
    <row r="645" spans="6:16" x14ac:dyDescent="0.2"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</row>
    <row r="646" spans="6:16" x14ac:dyDescent="0.2"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</row>
    <row r="647" spans="6:16" x14ac:dyDescent="0.2"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</row>
    <row r="648" spans="6:16" x14ac:dyDescent="0.2"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</row>
    <row r="649" spans="6:16" x14ac:dyDescent="0.2"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</row>
    <row r="650" spans="6:16" x14ac:dyDescent="0.2"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</row>
    <row r="651" spans="6:16" x14ac:dyDescent="0.2"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</row>
    <row r="652" spans="6:16" x14ac:dyDescent="0.2"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</row>
    <row r="653" spans="6:16" x14ac:dyDescent="0.2"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</row>
    <row r="654" spans="6:16" x14ac:dyDescent="0.2"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</row>
    <row r="655" spans="6:16" x14ac:dyDescent="0.2"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</row>
    <row r="656" spans="6:16" x14ac:dyDescent="0.2"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</row>
    <row r="657" spans="6:16" x14ac:dyDescent="0.2"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</row>
    <row r="658" spans="6:16" x14ac:dyDescent="0.2"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</row>
    <row r="659" spans="6:16" x14ac:dyDescent="0.2"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</row>
    <row r="660" spans="6:16" x14ac:dyDescent="0.2"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</row>
    <row r="661" spans="6:16" x14ac:dyDescent="0.2"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</row>
    <row r="662" spans="6:16" x14ac:dyDescent="0.2"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</row>
    <row r="663" spans="6:16" x14ac:dyDescent="0.2"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</row>
    <row r="664" spans="6:16" x14ac:dyDescent="0.2"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</row>
    <row r="665" spans="6:16" x14ac:dyDescent="0.2"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</row>
    <row r="666" spans="6:16" x14ac:dyDescent="0.2"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</row>
    <row r="667" spans="6:16" x14ac:dyDescent="0.2"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</row>
    <row r="668" spans="6:16" x14ac:dyDescent="0.2"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</row>
    <row r="669" spans="6:16" x14ac:dyDescent="0.2"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</row>
    <row r="670" spans="6:16" x14ac:dyDescent="0.2"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</row>
    <row r="671" spans="6:16" x14ac:dyDescent="0.2"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</row>
    <row r="672" spans="6:16" x14ac:dyDescent="0.2"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</row>
    <row r="673" spans="6:16" x14ac:dyDescent="0.2"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</row>
    <row r="674" spans="6:16" x14ac:dyDescent="0.2"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</row>
    <row r="675" spans="6:16" x14ac:dyDescent="0.2"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</row>
    <row r="676" spans="6:16" x14ac:dyDescent="0.2"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</row>
    <row r="677" spans="6:16" x14ac:dyDescent="0.2"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</row>
    <row r="678" spans="6:16" x14ac:dyDescent="0.2"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</row>
    <row r="679" spans="6:16" x14ac:dyDescent="0.2"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</row>
    <row r="680" spans="6:16" x14ac:dyDescent="0.2"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</row>
    <row r="681" spans="6:16" x14ac:dyDescent="0.2"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</row>
    <row r="682" spans="6:16" x14ac:dyDescent="0.2"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</row>
    <row r="683" spans="6:16" x14ac:dyDescent="0.2"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</row>
    <row r="684" spans="6:16" x14ac:dyDescent="0.2"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</row>
    <row r="685" spans="6:16" x14ac:dyDescent="0.2"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</row>
    <row r="686" spans="6:16" x14ac:dyDescent="0.2"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</row>
    <row r="687" spans="6:16" x14ac:dyDescent="0.2"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</row>
    <row r="688" spans="6:16" x14ac:dyDescent="0.2"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</row>
    <row r="689" spans="6:16" x14ac:dyDescent="0.2"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</row>
    <row r="690" spans="6:16" x14ac:dyDescent="0.2"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</row>
    <row r="691" spans="6:16" x14ac:dyDescent="0.2"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</row>
    <row r="692" spans="6:16" x14ac:dyDescent="0.2"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</row>
    <row r="693" spans="6:16" x14ac:dyDescent="0.2"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</row>
    <row r="694" spans="6:16" x14ac:dyDescent="0.2"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</row>
    <row r="695" spans="6:16" x14ac:dyDescent="0.2"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</row>
    <row r="696" spans="6:16" x14ac:dyDescent="0.2"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</row>
    <row r="697" spans="6:16" x14ac:dyDescent="0.2"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</row>
    <row r="698" spans="6:16" x14ac:dyDescent="0.2"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</row>
    <row r="699" spans="6:16" x14ac:dyDescent="0.2"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</row>
    <row r="700" spans="6:16" x14ac:dyDescent="0.2"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</row>
    <row r="701" spans="6:16" x14ac:dyDescent="0.2"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</row>
    <row r="702" spans="6:16" x14ac:dyDescent="0.2"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</row>
    <row r="703" spans="6:16" x14ac:dyDescent="0.2"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</row>
    <row r="704" spans="6:16" x14ac:dyDescent="0.2"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</row>
  </sheetData>
  <conditionalFormatting sqref="B2">
    <cfRule type="cellIs" dxfId="3" priority="1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W780"/>
  <sheetViews>
    <sheetView showGridLines="0" tabSelected="1" topLeftCell="A22" zoomScale="115" zoomScaleNormal="115" workbookViewId="0">
      <selection activeCell="Q21" sqref="Q21"/>
    </sheetView>
  </sheetViews>
  <sheetFormatPr defaultColWidth="8.85546875" defaultRowHeight="12.75" outlineLevelRow="1" outlineLevelCol="1" x14ac:dyDescent="0.2"/>
  <cols>
    <col min="1" max="3" width="9.140625" style="8" customWidth="1" outlineLevel="1"/>
    <col min="4" max="4" width="2.28515625" customWidth="1"/>
    <col min="5" max="5" width="30.7109375" bestFit="1" customWidth="1"/>
    <col min="10" max="10" width="1.28515625" customWidth="1"/>
    <col min="23" max="23" width="52.85546875" style="25" bestFit="1" customWidth="1"/>
  </cols>
  <sheetData>
    <row r="1" spans="2:23" s="8" customFormat="1" outlineLevel="1" x14ac:dyDescent="0.2">
      <c r="B1" s="8">
        <v>0.1</v>
      </c>
    </row>
    <row r="2" spans="2:23" s="8" customFormat="1" outlineLevel="1" x14ac:dyDescent="0.2">
      <c r="B2" s="15" t="b">
        <f>AND(C:C)</f>
        <v>1</v>
      </c>
    </row>
    <row r="3" spans="2:23" x14ac:dyDescent="0.2">
      <c r="D3" s="5" t="str">
        <f ca="1">MID(CELL("filename",D3),FIND("]",CELL("filename",D3))+1,256)</f>
        <v>Historical</v>
      </c>
    </row>
    <row r="4" spans="2:23" x14ac:dyDescent="0.2">
      <c r="D4" s="6" t="str">
        <f>Cover!$A$2</f>
        <v>Indicative valuation of Coinbase Global, Inc.: Public information</v>
      </c>
    </row>
    <row r="5" spans="2:23" x14ac:dyDescent="0.2">
      <c r="D5" s="6" t="str">
        <f>Cover!$A$3</f>
        <v>Educational purposes only, no financial advice</v>
      </c>
    </row>
    <row r="6" spans="2:23" x14ac:dyDescent="0.2">
      <c r="S6" s="16"/>
    </row>
    <row r="8" spans="2:23" x14ac:dyDescent="0.2">
      <c r="E8" s="5" t="str">
        <f>Input!$E$8&amp;" - P&amp;L"</f>
        <v>COIN - P&amp;L</v>
      </c>
      <c r="I8" s="9"/>
      <c r="K8" s="9"/>
      <c r="L8" s="9"/>
      <c r="M8" s="9"/>
      <c r="N8" s="33" t="s">
        <v>110</v>
      </c>
      <c r="O8" s="5"/>
      <c r="P8" s="9"/>
      <c r="Q8" s="9"/>
      <c r="R8" s="33" t="s">
        <v>110</v>
      </c>
      <c r="S8" s="9"/>
      <c r="U8" s="29" t="s">
        <v>47</v>
      </c>
      <c r="W8" s="26" t="s">
        <v>42</v>
      </c>
    </row>
    <row r="9" spans="2:23" x14ac:dyDescent="0.2">
      <c r="E9" s="10" t="str">
        <f>+Input!$E$14</f>
        <v>$m</v>
      </c>
      <c r="F9" s="27" t="s">
        <v>46</v>
      </c>
      <c r="G9" s="27" t="s">
        <v>45</v>
      </c>
      <c r="H9" s="27" t="s">
        <v>44</v>
      </c>
      <c r="I9" s="27" t="s">
        <v>43</v>
      </c>
      <c r="K9" s="39" t="s">
        <v>109</v>
      </c>
      <c r="L9" s="39" t="s">
        <v>104</v>
      </c>
      <c r="M9" s="39" t="s">
        <v>103</v>
      </c>
      <c r="N9" s="39" t="s">
        <v>102</v>
      </c>
      <c r="O9" s="40" t="s">
        <v>95</v>
      </c>
      <c r="P9" s="40" t="s">
        <v>101</v>
      </c>
      <c r="Q9" s="40" t="s">
        <v>96</v>
      </c>
      <c r="R9" s="40" t="s">
        <v>94</v>
      </c>
      <c r="S9" s="27" t="s">
        <v>93</v>
      </c>
      <c r="U9" s="28" t="s">
        <v>48</v>
      </c>
    </row>
    <row r="10" spans="2:23" ht="3" customHeight="1" x14ac:dyDescent="0.2"/>
    <row r="11" spans="2:23" x14ac:dyDescent="0.2">
      <c r="E11" s="48" t="s">
        <v>132</v>
      </c>
      <c r="F11" s="16">
        <v>6490.9920000000002</v>
      </c>
      <c r="G11" s="16">
        <v>2236.9</v>
      </c>
      <c r="H11" s="16">
        <v>1334.018</v>
      </c>
      <c r="I11" s="16">
        <v>3430.3220000000001</v>
      </c>
      <c r="K11" s="16">
        <v>329.15199999999999</v>
      </c>
      <c r="L11" s="16">
        <v>288.971</v>
      </c>
      <c r="M11" s="16">
        <v>246.98</v>
      </c>
      <c r="N11" s="16">
        <f t="shared" ref="N11:N13" si="0">H11-SUM(K11:M11)</f>
        <v>468.91499999999996</v>
      </c>
      <c r="O11" s="16">
        <v>935.21199999999999</v>
      </c>
      <c r="P11" s="16">
        <v>664.77200000000005</v>
      </c>
      <c r="Q11" s="16">
        <v>483.26100000000002</v>
      </c>
      <c r="R11" s="16">
        <f t="shared" ref="R11:R13" si="1">I11-SUM(O11:Q11)</f>
        <v>1347.0770000000002</v>
      </c>
      <c r="S11" s="16">
        <v>1095.5060000000001</v>
      </c>
      <c r="U11" s="23">
        <f>IFERROR((I11/F11)^(1/3)-1,"n/a")</f>
        <v>-0.19151008876583597</v>
      </c>
    </row>
    <row r="12" spans="2:23" x14ac:dyDescent="0.2">
      <c r="E12" s="48" t="s">
        <v>133</v>
      </c>
      <c r="F12" s="16">
        <v>346.274</v>
      </c>
      <c r="G12" s="16">
        <v>119.34399999999999</v>
      </c>
      <c r="H12" s="16">
        <v>90.164000000000001</v>
      </c>
      <c r="I12" s="16">
        <v>345.59800000000001</v>
      </c>
      <c r="K12" s="16">
        <v>22.311</v>
      </c>
      <c r="L12" s="16">
        <v>17.061</v>
      </c>
      <c r="M12" s="16">
        <v>14.07</v>
      </c>
      <c r="N12" s="16">
        <f t="shared" si="0"/>
        <v>36.722000000000001</v>
      </c>
      <c r="O12" s="16">
        <v>85.391999999999996</v>
      </c>
      <c r="P12" s="16">
        <v>63.624000000000002</v>
      </c>
      <c r="Q12" s="16">
        <v>55.292999999999999</v>
      </c>
      <c r="R12" s="16">
        <f t="shared" si="1"/>
        <v>141.28900000000002</v>
      </c>
      <c r="S12" s="16">
        <v>98.888000000000005</v>
      </c>
      <c r="U12" s="23">
        <f t="shared" ref="U12:U21" si="2">IFERROR((I12/F12)^(1/3)-1,"n/a")</f>
        <v>-6.5116100350981476E-4</v>
      </c>
    </row>
    <row r="13" spans="2:23" x14ac:dyDescent="0.2">
      <c r="E13" s="48" t="s">
        <v>134</v>
      </c>
      <c r="F13" s="18">
        <v>0</v>
      </c>
      <c r="G13" s="18">
        <v>0</v>
      </c>
      <c r="H13" s="18">
        <v>95.471999999999994</v>
      </c>
      <c r="I13" s="18">
        <v>210.19300000000001</v>
      </c>
      <c r="K13" s="18">
        <v>23.25</v>
      </c>
      <c r="L13" s="18">
        <v>21.065999999999999</v>
      </c>
      <c r="M13" s="18">
        <v>27.524999999999999</v>
      </c>
      <c r="N13" s="18">
        <f t="shared" si="0"/>
        <v>23.630999999999986</v>
      </c>
      <c r="O13" s="18">
        <v>56.137</v>
      </c>
      <c r="P13" s="18">
        <v>52.506</v>
      </c>
      <c r="Q13" s="18">
        <v>33.950000000000003</v>
      </c>
      <c r="R13" s="18">
        <f t="shared" si="1"/>
        <v>67.599999999999994</v>
      </c>
      <c r="S13" s="18">
        <v>67.813999999999993</v>
      </c>
      <c r="U13" s="23" t="str">
        <f t="shared" si="2"/>
        <v>n/a</v>
      </c>
    </row>
    <row r="14" spans="2:23" x14ac:dyDescent="0.2">
      <c r="E14" s="13" t="s">
        <v>131</v>
      </c>
      <c r="F14" s="16">
        <f t="shared" ref="F14" si="3">SUM(F11:F13)</f>
        <v>6837.2660000000005</v>
      </c>
      <c r="G14" s="16">
        <f t="shared" ref="G14" si="4">SUM(G11:G13)</f>
        <v>2356.2440000000001</v>
      </c>
      <c r="H14" s="16">
        <f t="shared" ref="H14" si="5">SUM(H11:H13)</f>
        <v>1519.654</v>
      </c>
      <c r="I14" s="16">
        <f t="shared" ref="I14" si="6">SUM(I11:I13)</f>
        <v>3986.1130000000003</v>
      </c>
      <c r="K14" s="16">
        <f t="shared" ref="K14:R14" si="7">SUM(K11:K13)</f>
        <v>374.71299999999997</v>
      </c>
      <c r="L14" s="16">
        <f t="shared" si="7"/>
        <v>327.09799999999996</v>
      </c>
      <c r="M14" s="16">
        <f t="shared" si="7"/>
        <v>288.57499999999999</v>
      </c>
      <c r="N14" s="16">
        <f t="shared" si="7"/>
        <v>529.26799999999992</v>
      </c>
      <c r="O14" s="16">
        <f t="shared" si="7"/>
        <v>1076.741</v>
      </c>
      <c r="P14" s="16">
        <f t="shared" si="7"/>
        <v>780.90200000000004</v>
      </c>
      <c r="Q14" s="16">
        <f t="shared" si="7"/>
        <v>572.50400000000002</v>
      </c>
      <c r="R14" s="16">
        <f t="shared" si="7"/>
        <v>1555.9660000000001</v>
      </c>
      <c r="S14" s="16">
        <f>SUM(S11:S13)</f>
        <v>1262.2080000000001</v>
      </c>
      <c r="U14" s="23">
        <f t="shared" si="2"/>
        <v>-0.16461044041852402</v>
      </c>
    </row>
    <row r="15" spans="2:23" x14ac:dyDescent="0.2">
      <c r="E15" s="48" t="s">
        <v>135</v>
      </c>
      <c r="F15" s="16">
        <v>9.8819999999999997</v>
      </c>
      <c r="G15" s="16">
        <v>245.71</v>
      </c>
      <c r="H15" s="16">
        <v>694.24699999999996</v>
      </c>
      <c r="I15" s="16">
        <v>910.46400000000006</v>
      </c>
      <c r="K15" s="16">
        <v>198.898</v>
      </c>
      <c r="L15" s="16">
        <v>151.39400000000001</v>
      </c>
      <c r="M15" s="16">
        <v>172.357</v>
      </c>
      <c r="N15" s="16">
        <f t="shared" ref="N15:N19" si="8">H15-SUM(K15:M15)</f>
        <v>171.59799999999996</v>
      </c>
      <c r="O15" s="16">
        <v>197.31700000000001</v>
      </c>
      <c r="P15" s="16">
        <v>240.43600000000001</v>
      </c>
      <c r="Q15" s="16">
        <v>246.85599999999999</v>
      </c>
      <c r="R15" s="16">
        <f t="shared" ref="R15:R18" si="9">I15-SUM(O15:Q15)</f>
        <v>225.85500000000002</v>
      </c>
      <c r="S15" s="16">
        <v>297.53500000000003</v>
      </c>
      <c r="U15" s="23">
        <f t="shared" si="2"/>
        <v>3.5165412003394803</v>
      </c>
    </row>
    <row r="16" spans="2:23" x14ac:dyDescent="0.2">
      <c r="E16" s="48" t="s">
        <v>136</v>
      </c>
      <c r="F16" s="16">
        <v>223.05500000000001</v>
      </c>
      <c r="G16" s="16">
        <v>275.50700000000001</v>
      </c>
      <c r="H16" s="16">
        <v>330.88499999999999</v>
      </c>
      <c r="I16" s="16">
        <v>705.75699999999995</v>
      </c>
      <c r="K16" s="16">
        <v>73.748999999999995</v>
      </c>
      <c r="L16" s="16">
        <v>87.613</v>
      </c>
      <c r="M16" s="16">
        <v>74.460999999999999</v>
      </c>
      <c r="N16" s="16">
        <f t="shared" si="8"/>
        <v>95.062000000000012</v>
      </c>
      <c r="O16" s="16">
        <v>150.929</v>
      </c>
      <c r="P16" s="16">
        <v>185.13900000000001</v>
      </c>
      <c r="Q16" s="16">
        <v>154.815</v>
      </c>
      <c r="R16" s="16">
        <f t="shared" si="9"/>
        <v>214.87399999999997</v>
      </c>
      <c r="S16" s="16">
        <v>196.59200000000001</v>
      </c>
      <c r="U16" s="23">
        <f t="shared" si="2"/>
        <v>0.46807331238642602</v>
      </c>
    </row>
    <row r="17" spans="5:21" x14ac:dyDescent="0.2">
      <c r="E17" s="48" t="s">
        <v>137</v>
      </c>
      <c r="F17" s="16">
        <v>15.952999999999999</v>
      </c>
      <c r="G17" s="16">
        <v>81.245999999999995</v>
      </c>
      <c r="H17" s="16">
        <v>186.685</v>
      </c>
      <c r="I17" s="16">
        <v>265.79899999999998</v>
      </c>
      <c r="K17" s="16">
        <v>43.313000000000002</v>
      </c>
      <c r="L17" s="16">
        <v>51.932000000000002</v>
      </c>
      <c r="M17" s="16">
        <v>42.517000000000003</v>
      </c>
      <c r="N17" s="16">
        <f t="shared" si="8"/>
        <v>48.923000000000002</v>
      </c>
      <c r="O17" s="16">
        <v>66.662999999999997</v>
      </c>
      <c r="P17" s="16">
        <v>69.400000000000006</v>
      </c>
      <c r="Q17" s="16">
        <v>63.987000000000002</v>
      </c>
      <c r="R17" s="16">
        <f t="shared" si="9"/>
        <v>65.748999999999995</v>
      </c>
      <c r="S17" s="16">
        <v>63.085999999999999</v>
      </c>
      <c r="U17" s="23">
        <f t="shared" si="2"/>
        <v>1.554094680148129</v>
      </c>
    </row>
    <row r="18" spans="5:21" x14ac:dyDescent="0.2">
      <c r="E18" s="48" t="s">
        <v>140</v>
      </c>
      <c r="F18" s="16">
        <v>136.29300000000001</v>
      </c>
      <c r="G18" s="16">
        <v>79.846999999999994</v>
      </c>
      <c r="H18" s="16">
        <v>69.501000000000005</v>
      </c>
      <c r="I18" s="16">
        <v>141.70599999999999</v>
      </c>
      <c r="K18" s="16">
        <v>17.042999999999999</v>
      </c>
      <c r="L18" s="16">
        <v>16.992000000000001</v>
      </c>
      <c r="M18" s="16">
        <v>15.805</v>
      </c>
      <c r="N18" s="16">
        <f t="shared" si="8"/>
        <v>19.661000000000008</v>
      </c>
      <c r="O18" s="16">
        <v>32.341000000000001</v>
      </c>
      <c r="P18" s="16">
        <v>34.505000000000003</v>
      </c>
      <c r="Q18" s="16">
        <v>31.722999999999999</v>
      </c>
      <c r="R18" s="16">
        <f t="shared" si="9"/>
        <v>43.136999999999986</v>
      </c>
      <c r="S18" s="50"/>
      <c r="U18" s="23">
        <f t="shared" si="2"/>
        <v>1.3067141465875398E-2</v>
      </c>
    </row>
    <row r="19" spans="5:21" x14ac:dyDescent="0.2">
      <c r="E19" s="48" t="s">
        <v>138</v>
      </c>
      <c r="F19" s="18">
        <v>132.304</v>
      </c>
      <c r="G19" s="18">
        <v>110.261</v>
      </c>
      <c r="H19" s="18">
        <v>125.568</v>
      </c>
      <c r="I19" s="18">
        <v>283.40699999999998</v>
      </c>
      <c r="K19" s="18">
        <v>28.681999999999999</v>
      </c>
      <c r="L19" s="18">
        <v>27.471</v>
      </c>
      <c r="M19" s="18">
        <v>29.289000000000001</v>
      </c>
      <c r="N19" s="18">
        <f t="shared" si="8"/>
        <v>40.125999999999991</v>
      </c>
      <c r="O19" s="18">
        <v>63.686</v>
      </c>
      <c r="P19" s="18">
        <v>69.56</v>
      </c>
      <c r="Q19" s="18">
        <v>58.712000000000003</v>
      </c>
      <c r="R19" s="18">
        <f t="shared" ref="R19:R37" si="10">I19-SUM(O19:Q19)</f>
        <v>91.448999999999955</v>
      </c>
      <c r="S19" s="51">
        <v>140.898</v>
      </c>
      <c r="U19" s="23">
        <f t="shared" si="2"/>
        <v>0.28907800841725306</v>
      </c>
    </row>
    <row r="20" spans="5:21" x14ac:dyDescent="0.2">
      <c r="E20" s="13" t="s">
        <v>139</v>
      </c>
      <c r="F20" s="16">
        <f>SUM(F15:F19)</f>
        <v>517.48699999999997</v>
      </c>
      <c r="G20" s="16">
        <f>SUM(G15:G19)</f>
        <v>792.57099999999991</v>
      </c>
      <c r="H20" s="16">
        <f>SUM(H15:H19)</f>
        <v>1406.886</v>
      </c>
      <c r="I20" s="16">
        <f>SUM(I15:I19)</f>
        <v>2307.1329999999998</v>
      </c>
      <c r="K20" s="16">
        <f>SUM(K15:K19)</f>
        <v>361.685</v>
      </c>
      <c r="L20" s="16">
        <f>SUM(L15:L19)</f>
        <v>335.40200000000004</v>
      </c>
      <c r="M20" s="16">
        <f>SUM(M15:M19)</f>
        <v>334.42899999999997</v>
      </c>
      <c r="N20" s="16">
        <f>SUM(N15:N19)</f>
        <v>375.36999999999995</v>
      </c>
      <c r="O20" s="16">
        <f>SUM(O15:O19)</f>
        <v>510.93599999999998</v>
      </c>
      <c r="P20" s="16">
        <f>SUM(P15:P19)</f>
        <v>599.04</v>
      </c>
      <c r="Q20" s="16">
        <f>SUM(Q15:Q19)</f>
        <v>556.09300000000007</v>
      </c>
      <c r="R20" s="16">
        <f>SUM(R15:R19)</f>
        <v>641.06399999999985</v>
      </c>
      <c r="S20" s="16">
        <f>SUM(S15:S19)</f>
        <v>698.1110000000001</v>
      </c>
      <c r="U20" s="23">
        <f t="shared" si="2"/>
        <v>0.64585307160833261</v>
      </c>
    </row>
    <row r="21" spans="5:21" x14ac:dyDescent="0.2">
      <c r="E21" s="13" t="s">
        <v>141</v>
      </c>
      <c r="F21" s="18">
        <v>484.69099999999997</v>
      </c>
      <c r="G21" s="18">
        <v>45.393000000000001</v>
      </c>
      <c r="H21" s="18">
        <v>181.84299999999999</v>
      </c>
      <c r="I21" s="18">
        <v>270.78199999999998</v>
      </c>
      <c r="K21" s="18">
        <v>36.131</v>
      </c>
      <c r="L21" s="18">
        <v>45.411000000000001</v>
      </c>
      <c r="M21" s="18">
        <v>51.143999999999998</v>
      </c>
      <c r="N21" s="18">
        <f t="shared" ref="N21:N37" si="11">H21-SUM(K21:M21)</f>
        <v>49.156999999999982</v>
      </c>
      <c r="O21" s="18">
        <v>49.893000000000001</v>
      </c>
      <c r="P21" s="18">
        <v>69.686000000000007</v>
      </c>
      <c r="Q21" s="18">
        <v>76.596000000000004</v>
      </c>
      <c r="R21" s="18">
        <f t="shared" si="10"/>
        <v>74.606999999999971</v>
      </c>
      <c r="S21" s="18">
        <v>73.975999999999999</v>
      </c>
      <c r="U21" s="23">
        <f t="shared" si="2"/>
        <v>-0.17639631956973301</v>
      </c>
    </row>
    <row r="22" spans="5:21" x14ac:dyDescent="0.2">
      <c r="E22" s="14" t="s">
        <v>80</v>
      </c>
      <c r="F22" s="17">
        <f>SUM(F20:F21,F14)</f>
        <v>7839.4440000000004</v>
      </c>
      <c r="G22" s="17">
        <f>SUM(G20:G21,G14)</f>
        <v>3194.2080000000001</v>
      </c>
      <c r="H22" s="17">
        <f>SUM(H20:H21,H14)</f>
        <v>3108.3829999999998</v>
      </c>
      <c r="I22" s="17">
        <f>SUM(I20:I21,I14)</f>
        <v>6564.0280000000002</v>
      </c>
      <c r="K22" s="17">
        <f>SUM(K20:K21,K14)</f>
        <v>772.529</v>
      </c>
      <c r="L22" s="17">
        <f t="shared" ref="L22:S22" si="12">SUM(L20:L21,L14)</f>
        <v>707.91100000000006</v>
      </c>
      <c r="M22" s="17">
        <f t="shared" si="12"/>
        <v>674.14799999999991</v>
      </c>
      <c r="N22" s="17">
        <f t="shared" si="12"/>
        <v>953.79499999999985</v>
      </c>
      <c r="O22" s="17">
        <f t="shared" si="12"/>
        <v>1637.57</v>
      </c>
      <c r="P22" s="17">
        <f t="shared" si="12"/>
        <v>1449.6280000000002</v>
      </c>
      <c r="Q22" s="17">
        <f t="shared" si="12"/>
        <v>1205.1930000000002</v>
      </c>
      <c r="R22" s="17">
        <f t="shared" si="12"/>
        <v>2271.6369999999997</v>
      </c>
      <c r="S22" s="17">
        <f t="shared" si="12"/>
        <v>2034.2950000000001</v>
      </c>
      <c r="U22" s="30">
        <f>IFERROR((I22/F22)^(1/3)-1,"n/a")</f>
        <v>-5.7470277979168927E-2</v>
      </c>
    </row>
    <row r="23" spans="5:21" x14ac:dyDescent="0.2">
      <c r="E23" s="13" t="s">
        <v>71</v>
      </c>
      <c r="F23" s="16">
        <v>-1267.924</v>
      </c>
      <c r="G23" s="16">
        <v>-629.88</v>
      </c>
      <c r="H23" s="16">
        <v>-420.70499999999998</v>
      </c>
      <c r="I23" s="16">
        <v>-897.70699999999999</v>
      </c>
      <c r="K23" s="16">
        <v>-96.369</v>
      </c>
      <c r="L23" s="16">
        <v>-108.2</v>
      </c>
      <c r="M23" s="16">
        <v>-90.576999999999998</v>
      </c>
      <c r="N23" s="16">
        <f t="shared" si="11"/>
        <v>-125.55899999999997</v>
      </c>
      <c r="O23" s="16">
        <v>-217.40700000000001</v>
      </c>
      <c r="P23" s="16">
        <v>-191.477</v>
      </c>
      <c r="Q23" s="16">
        <v>-171.78100000000001</v>
      </c>
      <c r="R23" s="16">
        <f t="shared" si="10"/>
        <v>-317.04200000000003</v>
      </c>
      <c r="S23" s="16">
        <v>-303.02600000000001</v>
      </c>
      <c r="U23" s="23">
        <f>IFERROR((I23/F23)^(1/3)-1,"n/a")</f>
        <v>-0.10872074872291071</v>
      </c>
    </row>
    <row r="24" spans="5:21" x14ac:dyDescent="0.2">
      <c r="E24" s="13" t="s">
        <v>72</v>
      </c>
      <c r="F24" s="16">
        <v>-1291.5609999999999</v>
      </c>
      <c r="G24" s="16">
        <v>-2326.3539999999998</v>
      </c>
      <c r="H24" s="16">
        <v>-1324.5409999999999</v>
      </c>
      <c r="I24" s="16">
        <v>-1468.252</v>
      </c>
      <c r="K24" s="16">
        <v>-358.03100000000001</v>
      </c>
      <c r="L24" s="16">
        <v>-320.66699999999997</v>
      </c>
      <c r="M24" s="16">
        <v>-322.75599999999997</v>
      </c>
      <c r="N24" s="16">
        <f t="shared" si="11"/>
        <v>-323.08699999999999</v>
      </c>
      <c r="O24" s="16">
        <v>-357.863</v>
      </c>
      <c r="P24" s="16">
        <v>-364.25799999999998</v>
      </c>
      <c r="Q24" s="16">
        <v>-377.44</v>
      </c>
      <c r="R24" s="16">
        <f t="shared" si="10"/>
        <v>-368.69100000000003</v>
      </c>
      <c r="S24" s="16">
        <v>-355.36799999999999</v>
      </c>
      <c r="U24" s="23">
        <f>IFERROR((I24/F24)^(1/3)-1,"n/a")</f>
        <v>4.3666858777077211E-2</v>
      </c>
    </row>
    <row r="25" spans="5:21" x14ac:dyDescent="0.2">
      <c r="E25" s="13" t="s">
        <v>73</v>
      </c>
      <c r="F25" s="16">
        <v>-663.68899999999996</v>
      </c>
      <c r="G25" s="16">
        <v>-510.089</v>
      </c>
      <c r="H25" s="16">
        <v>-332.31200000000001</v>
      </c>
      <c r="I25" s="16">
        <v>-654.44399999999996</v>
      </c>
      <c r="K25" s="16">
        <v>-63.975999999999999</v>
      </c>
      <c r="L25" s="16">
        <v>-83.852999999999994</v>
      </c>
      <c r="M25" s="16">
        <v>-78.177999999999997</v>
      </c>
      <c r="N25" s="16">
        <f t="shared" si="11"/>
        <v>-106.30500000000001</v>
      </c>
      <c r="O25" s="16">
        <v>-98.584999999999994</v>
      </c>
      <c r="P25" s="16">
        <v>-165.262</v>
      </c>
      <c r="Q25" s="16">
        <v>-164.77</v>
      </c>
      <c r="R25" s="16">
        <f t="shared" si="10"/>
        <v>-225.827</v>
      </c>
      <c r="S25" s="16">
        <v>-247.28299999999999</v>
      </c>
      <c r="U25" s="23">
        <f>IFERROR((I25/F25)^(1/3)-1,"n/a")</f>
        <v>-4.6649671056675501E-3</v>
      </c>
    </row>
    <row r="26" spans="5:21" x14ac:dyDescent="0.2">
      <c r="E26" s="13" t="s">
        <v>74</v>
      </c>
      <c r="F26" s="16">
        <v>-909.39200000000005</v>
      </c>
      <c r="G26" s="16">
        <v>-1600.586</v>
      </c>
      <c r="H26" s="16">
        <v>-1074.308</v>
      </c>
      <c r="I26" s="16">
        <v>-1300.2570000000001</v>
      </c>
      <c r="K26" s="16">
        <v>-248.761</v>
      </c>
      <c r="L26" s="16">
        <v>-258.988</v>
      </c>
      <c r="M26" s="16">
        <v>-252.63</v>
      </c>
      <c r="N26" s="16">
        <f t="shared" si="11"/>
        <v>-313.92899999999997</v>
      </c>
      <c r="O26" s="16">
        <v>-287.23599999999999</v>
      </c>
      <c r="P26" s="16">
        <v>-320.11500000000001</v>
      </c>
      <c r="Q26" s="16">
        <v>-330.387</v>
      </c>
      <c r="R26" s="16">
        <f t="shared" si="10"/>
        <v>-362.51900000000001</v>
      </c>
      <c r="S26" s="16">
        <v>-394.346</v>
      </c>
      <c r="U26" s="23">
        <f>IFERROR((I26/F26)^(1/3)-1,"n/a")</f>
        <v>0.12657304808481507</v>
      </c>
    </row>
    <row r="27" spans="5:21" x14ac:dyDescent="0.2">
      <c r="E27" s="13" t="s">
        <v>75</v>
      </c>
      <c r="F27" s="16">
        <v>0</v>
      </c>
      <c r="G27" s="16">
        <v>0</v>
      </c>
      <c r="H27" s="16">
        <v>0</v>
      </c>
      <c r="I27" s="16">
        <v>71.724999999999994</v>
      </c>
      <c r="K27" s="16">
        <v>0</v>
      </c>
      <c r="L27" s="16">
        <v>0</v>
      </c>
      <c r="M27" s="16">
        <v>0</v>
      </c>
      <c r="N27" s="16">
        <f t="shared" si="11"/>
        <v>0</v>
      </c>
      <c r="O27" s="16">
        <v>86.358000000000004</v>
      </c>
      <c r="P27" s="16">
        <v>-31.015999999999998</v>
      </c>
      <c r="Q27" s="16">
        <v>0.14199999999999999</v>
      </c>
      <c r="R27" s="16">
        <f t="shared" si="10"/>
        <v>16.240999999999985</v>
      </c>
      <c r="S27" s="16">
        <v>-34.365000000000002</v>
      </c>
      <c r="U27" s="23">
        <f>IFERROR((I27/F28)^(1/3)-1,"n/a")</f>
        <v>-1.7765600890436968</v>
      </c>
    </row>
    <row r="28" spans="5:21" x14ac:dyDescent="0.2">
      <c r="E28" s="13" t="s">
        <v>76</v>
      </c>
      <c r="F28" s="16">
        <v>-153.16</v>
      </c>
      <c r="G28" s="16">
        <v>-722.21100000000001</v>
      </c>
      <c r="H28" s="16">
        <v>34.674999999999997</v>
      </c>
      <c r="I28" s="16">
        <v>0</v>
      </c>
      <c r="K28" s="16">
        <v>-17.962</v>
      </c>
      <c r="L28" s="16">
        <v>8.0530000000000008</v>
      </c>
      <c r="M28" s="16">
        <v>-7.18</v>
      </c>
      <c r="N28" s="16">
        <f t="shared" si="11"/>
        <v>51.763999999999996</v>
      </c>
      <c r="O28" s="16">
        <v>0</v>
      </c>
      <c r="P28" s="16">
        <v>0</v>
      </c>
      <c r="Q28" s="16">
        <v>0</v>
      </c>
      <c r="R28" s="16">
        <f t="shared" si="10"/>
        <v>0</v>
      </c>
      <c r="S28" s="16">
        <v>0</v>
      </c>
      <c r="U28" s="23" t="str">
        <f>IFERROR((I28/#REF!)^(1/3)-1,"n/a")</f>
        <v>n/a</v>
      </c>
    </row>
    <row r="29" spans="5:21" x14ac:dyDescent="0.2">
      <c r="E29" s="13" t="s">
        <v>77</v>
      </c>
      <c r="F29" s="16">
        <v>0</v>
      </c>
      <c r="G29" s="16">
        <v>-40.703000000000003</v>
      </c>
      <c r="H29" s="16">
        <v>-142.59399999999999</v>
      </c>
      <c r="I29" s="16">
        <v>0</v>
      </c>
      <c r="K29" s="16">
        <v>-144.489</v>
      </c>
      <c r="L29" s="16">
        <v>1.0349999999999999</v>
      </c>
      <c r="M29" s="16">
        <v>0.86</v>
      </c>
      <c r="N29" s="16">
        <f t="shared" si="11"/>
        <v>0</v>
      </c>
      <c r="O29" s="16">
        <v>0</v>
      </c>
      <c r="P29" s="16">
        <v>0</v>
      </c>
      <c r="Q29" s="16">
        <v>0</v>
      </c>
      <c r="R29" s="16">
        <f t="shared" si="10"/>
        <v>0</v>
      </c>
      <c r="S29" s="16">
        <v>0</v>
      </c>
      <c r="U29" s="23" t="str">
        <f t="shared" ref="U29:U38" si="13">IFERROR((I29/F29)^(1/3)-1,"n/a")</f>
        <v>n/a</v>
      </c>
    </row>
    <row r="30" spans="5:21" x14ac:dyDescent="0.2">
      <c r="E30" s="13" t="s">
        <v>100</v>
      </c>
      <c r="F30" s="18">
        <v>-477.14800000000002</v>
      </c>
      <c r="G30" s="18">
        <v>-74.593000000000004</v>
      </c>
      <c r="H30" s="18">
        <v>-10.26</v>
      </c>
      <c r="I30" s="18">
        <v>-7.9329999999999998</v>
      </c>
      <c r="K30" s="18">
        <v>33.183999999999997</v>
      </c>
      <c r="L30" s="18">
        <v>-18.866</v>
      </c>
      <c r="M30" s="18">
        <v>-3.512</v>
      </c>
      <c r="N30" s="18">
        <f t="shared" si="11"/>
        <v>-21.065999999999995</v>
      </c>
      <c r="O30" s="18">
        <v>-2.3759999999999999</v>
      </c>
      <c r="P30" s="18">
        <v>-34.383000000000003</v>
      </c>
      <c r="Q30" s="18">
        <v>8.5559999999999992</v>
      </c>
      <c r="R30" s="18">
        <f t="shared" si="10"/>
        <v>20.270000000000003</v>
      </c>
      <c r="S30" s="18">
        <v>5.899</v>
      </c>
      <c r="U30" s="23">
        <f t="shared" si="13"/>
        <v>-0.74477211859552561</v>
      </c>
    </row>
    <row r="31" spans="5:21" x14ac:dyDescent="0.2">
      <c r="E31" s="14" t="s">
        <v>78</v>
      </c>
      <c r="F31" s="17">
        <f>SUM(F23:F30)</f>
        <v>-4762.8739999999998</v>
      </c>
      <c r="G31" s="17">
        <f>SUM(G23:G30)</f>
        <v>-5904.4160000000002</v>
      </c>
      <c r="H31" s="17">
        <f t="shared" ref="H31:I31" si="14">SUM(H23:H30)</f>
        <v>-3270.0450000000001</v>
      </c>
      <c r="I31" s="17">
        <f t="shared" si="14"/>
        <v>-4256.8679999999995</v>
      </c>
      <c r="J31" s="5"/>
      <c r="K31" s="17">
        <f t="shared" ref="K31" si="15">SUM(K23:K30)</f>
        <v>-896.404</v>
      </c>
      <c r="L31" s="17">
        <f t="shared" ref="L31:M31" si="16">SUM(L23:L30)</f>
        <v>-781.48599999999988</v>
      </c>
      <c r="M31" s="17">
        <f t="shared" si="16"/>
        <v>-753.97299999999984</v>
      </c>
      <c r="N31" s="17">
        <f t="shared" ref="N31" si="17">SUM(N23:N30)</f>
        <v>-838.18200000000002</v>
      </c>
      <c r="O31" s="17">
        <f t="shared" ref="O31:P31" si="18">SUM(O23:O30)</f>
        <v>-877.10899999999992</v>
      </c>
      <c r="P31" s="17">
        <f t="shared" si="18"/>
        <v>-1106.5110000000002</v>
      </c>
      <c r="Q31" s="17">
        <f t="shared" ref="Q31:S31" si="19">SUM(Q23:Q30)</f>
        <v>-1035.6799999999998</v>
      </c>
      <c r="R31" s="17">
        <f t="shared" si="19"/>
        <v>-1237.5680000000002</v>
      </c>
      <c r="S31" s="17">
        <f t="shared" si="19"/>
        <v>-1328.4890000000003</v>
      </c>
      <c r="U31" s="23">
        <f t="shared" si="13"/>
        <v>-3.6747014727023908E-2</v>
      </c>
    </row>
    <row r="32" spans="5:21" x14ac:dyDescent="0.2">
      <c r="E32" s="36" t="s">
        <v>83</v>
      </c>
      <c r="F32" s="18">
        <v>-20.463000000000001</v>
      </c>
      <c r="G32" s="18">
        <v>-265.47300000000001</v>
      </c>
      <c r="H32" s="18">
        <v>167.583</v>
      </c>
      <c r="I32" s="18">
        <v>29.074000000000002</v>
      </c>
      <c r="K32" s="18">
        <v>-20.265000000000001</v>
      </c>
      <c r="L32" s="18">
        <v>16.564</v>
      </c>
      <c r="M32" s="18">
        <v>135.30699999999999</v>
      </c>
      <c r="N32" s="18">
        <f t="shared" si="11"/>
        <v>35.977000000000004</v>
      </c>
      <c r="O32" s="18">
        <v>45.604999999999997</v>
      </c>
      <c r="P32" s="18">
        <v>-63.826999999999998</v>
      </c>
      <c r="Q32" s="18">
        <v>40.104999999999997</v>
      </c>
      <c r="R32" s="18">
        <f t="shared" si="10"/>
        <v>7.1910000000000061</v>
      </c>
      <c r="S32" s="18">
        <v>-6.1879999999999997</v>
      </c>
      <c r="U32" s="23">
        <f t="shared" si="13"/>
        <v>-2.1242040890623182</v>
      </c>
    </row>
    <row r="33" spans="5:21" x14ac:dyDescent="0.2">
      <c r="E33" s="5" t="s">
        <v>70</v>
      </c>
      <c r="F33" s="17">
        <f>SUM(F22,F31:F32)</f>
        <v>3056.1070000000004</v>
      </c>
      <c r="G33" s="17">
        <f t="shared" ref="G33:I33" si="20">SUM(G22,G31:G32)</f>
        <v>-2975.681</v>
      </c>
      <c r="H33" s="17">
        <f t="shared" si="20"/>
        <v>5.9209999999997365</v>
      </c>
      <c r="I33" s="17">
        <f t="shared" si="20"/>
        <v>2336.2340000000008</v>
      </c>
      <c r="K33" s="17">
        <f t="shared" ref="K33" si="21">SUM(K22,K31:K32)</f>
        <v>-144.13999999999999</v>
      </c>
      <c r="L33" s="17">
        <f t="shared" ref="L33:M33" si="22">SUM(L22,L31:L32)</f>
        <v>-57.010999999999818</v>
      </c>
      <c r="M33" s="17">
        <f t="shared" si="22"/>
        <v>55.482000000000056</v>
      </c>
      <c r="N33" s="17">
        <f t="shared" ref="N33" si="23">SUM(N22,N31:N32)</f>
        <v>151.58999999999983</v>
      </c>
      <c r="O33" s="17">
        <f t="shared" ref="O33:P33" si="24">SUM(O22,O31:O32)</f>
        <v>806.06600000000003</v>
      </c>
      <c r="P33" s="17">
        <f t="shared" si="24"/>
        <v>279.28999999999996</v>
      </c>
      <c r="Q33" s="17">
        <f t="shared" ref="Q33:S33" si="25">SUM(Q22,Q31:Q32)</f>
        <v>209.61800000000036</v>
      </c>
      <c r="R33" s="17">
        <f t="shared" si="25"/>
        <v>1041.2599999999995</v>
      </c>
      <c r="S33" s="17">
        <f t="shared" si="25"/>
        <v>699.61799999999982</v>
      </c>
      <c r="U33" s="30">
        <f t="shared" si="13"/>
        <v>-8.5642717665108004E-2</v>
      </c>
    </row>
    <row r="34" spans="5:21" x14ac:dyDescent="0.2">
      <c r="E34" s="13" t="s">
        <v>82</v>
      </c>
      <c r="F34" s="16">
        <v>-29.16</v>
      </c>
      <c r="G34" s="16">
        <v>-88.900999999999996</v>
      </c>
      <c r="H34" s="16">
        <v>-82.766000000000005</v>
      </c>
      <c r="I34" s="16">
        <v>-80.644999999999996</v>
      </c>
      <c r="K34" s="16">
        <v>-21.536000000000001</v>
      </c>
      <c r="L34" s="16">
        <v>-21.672000000000001</v>
      </c>
      <c r="M34" s="16">
        <v>-20.821000000000002</v>
      </c>
      <c r="N34" s="16">
        <f t="shared" si="11"/>
        <v>-18.737000000000009</v>
      </c>
      <c r="O34" s="16">
        <v>-19.071000000000002</v>
      </c>
      <c r="P34" s="16">
        <v>-20.507000000000001</v>
      </c>
      <c r="Q34" s="16">
        <v>-20.53</v>
      </c>
      <c r="R34" s="16">
        <f t="shared" si="10"/>
        <v>-20.536999999999992</v>
      </c>
      <c r="S34" s="16">
        <v>-20.510999999999999</v>
      </c>
      <c r="U34" s="23">
        <f t="shared" si="13"/>
        <v>0.40366447586925847</v>
      </c>
    </row>
    <row r="35" spans="5:21" x14ac:dyDescent="0.2">
      <c r="E35" s="13" t="s">
        <v>81</v>
      </c>
      <c r="F35" s="18">
        <v>0</v>
      </c>
      <c r="G35" s="18">
        <v>0</v>
      </c>
      <c r="H35" s="18">
        <v>0</v>
      </c>
      <c r="I35" s="18">
        <v>687.05499999999995</v>
      </c>
      <c r="K35" s="18">
        <v>0</v>
      </c>
      <c r="L35" s="18">
        <v>0</v>
      </c>
      <c r="M35" s="18">
        <v>0</v>
      </c>
      <c r="N35" s="18">
        <f t="shared" si="11"/>
        <v>0</v>
      </c>
      <c r="O35" s="18">
        <v>650.42899999999997</v>
      </c>
      <c r="P35" s="18">
        <v>-319.02</v>
      </c>
      <c r="Q35" s="18">
        <v>-120.50700000000001</v>
      </c>
      <c r="R35" s="18">
        <f t="shared" si="10"/>
        <v>476.15299999999996</v>
      </c>
      <c r="S35" s="18">
        <v>-596.65099999999995</v>
      </c>
      <c r="U35" s="23" t="str">
        <f t="shared" si="13"/>
        <v>n/a</v>
      </c>
    </row>
    <row r="36" spans="5:21" x14ac:dyDescent="0.2">
      <c r="E36" s="14" t="s">
        <v>23</v>
      </c>
      <c r="F36" s="17">
        <f>SUM(F33:F35)</f>
        <v>3026.9470000000006</v>
      </c>
      <c r="G36" s="17">
        <f>SUM(G33:G35)</f>
        <v>-3064.5819999999999</v>
      </c>
      <c r="H36" s="17">
        <f t="shared" ref="H36:I36" si="26">SUM(H33:H35)</f>
        <v>-76.845000000000269</v>
      </c>
      <c r="I36" s="17">
        <f t="shared" si="26"/>
        <v>2942.6440000000007</v>
      </c>
      <c r="K36" s="17">
        <f t="shared" ref="K36" si="27">SUM(K33:K35)</f>
        <v>-165.67599999999999</v>
      </c>
      <c r="L36" s="17">
        <f t="shared" ref="L36:M36" si="28">SUM(L33:L35)</f>
        <v>-78.682999999999822</v>
      </c>
      <c r="M36" s="17">
        <f t="shared" si="28"/>
        <v>34.661000000000058</v>
      </c>
      <c r="N36" s="17">
        <f t="shared" ref="N36" si="29">SUM(N33:N35)</f>
        <v>132.85299999999984</v>
      </c>
      <c r="O36" s="17">
        <f t="shared" ref="O36:P36" si="30">SUM(O33:O35)</f>
        <v>1437.424</v>
      </c>
      <c r="P36" s="17">
        <f t="shared" si="30"/>
        <v>-60.237000000000023</v>
      </c>
      <c r="Q36" s="17">
        <f t="shared" ref="Q36:S36" si="31">SUM(Q33:Q35)</f>
        <v>68.581000000000358</v>
      </c>
      <c r="R36" s="17">
        <f t="shared" si="31"/>
        <v>1496.8759999999995</v>
      </c>
      <c r="S36" s="17">
        <f t="shared" si="31"/>
        <v>82.455999999999904</v>
      </c>
      <c r="U36" s="30">
        <f t="shared" si="13"/>
        <v>-9.3711557464645212E-3</v>
      </c>
    </row>
    <row r="37" spans="5:21" x14ac:dyDescent="0.2">
      <c r="E37" t="s">
        <v>24</v>
      </c>
      <c r="F37" s="16">
        <v>597.173</v>
      </c>
      <c r="G37" s="16">
        <v>439.63299999999998</v>
      </c>
      <c r="H37" s="16">
        <v>171.71600000000001</v>
      </c>
      <c r="I37" s="16">
        <v>-363.57799999999997</v>
      </c>
      <c r="K37" s="16">
        <v>86.78</v>
      </c>
      <c r="L37" s="16">
        <v>-18.722000000000001</v>
      </c>
      <c r="M37" s="16">
        <v>-36.926000000000002</v>
      </c>
      <c r="N37" s="16">
        <f t="shared" si="11"/>
        <v>140.584</v>
      </c>
      <c r="O37" s="16">
        <v>-261.17899999999997</v>
      </c>
      <c r="P37" s="16">
        <v>96.387</v>
      </c>
      <c r="Q37" s="16">
        <v>6.9139999999999997</v>
      </c>
      <c r="R37" s="16">
        <f t="shared" si="10"/>
        <v>-205.7</v>
      </c>
      <c r="S37" s="16">
        <v>-16.847999999999999</v>
      </c>
      <c r="U37" s="23">
        <f t="shared" si="13"/>
        <v>-1.847550941915804</v>
      </c>
    </row>
    <row r="38" spans="5:21" ht="13.5" thickBot="1" x14ac:dyDescent="0.25">
      <c r="E38" s="5" t="s">
        <v>25</v>
      </c>
      <c r="F38" s="20">
        <f>SUM(F36:F37)</f>
        <v>3624.1200000000008</v>
      </c>
      <c r="G38" s="20">
        <f>SUM(G36:G37)</f>
        <v>-2624.9490000000001</v>
      </c>
      <c r="H38" s="20">
        <f>SUM(H36:H37)</f>
        <v>94.870999999999739</v>
      </c>
      <c r="I38" s="20">
        <f>SUM(I36:I37)</f>
        <v>2579.0660000000007</v>
      </c>
      <c r="K38" s="20">
        <f t="shared" ref="K38:N38" si="32">SUM(K36:K37)</f>
        <v>-78.895999999999987</v>
      </c>
      <c r="L38" s="20">
        <f t="shared" si="32"/>
        <v>-97.404999999999831</v>
      </c>
      <c r="M38" s="20">
        <f t="shared" si="32"/>
        <v>-2.2649999999999437</v>
      </c>
      <c r="N38" s="20">
        <f t="shared" si="32"/>
        <v>273.43699999999984</v>
      </c>
      <c r="O38" s="20">
        <f>SUM(O36:O37)</f>
        <v>1176.2449999999999</v>
      </c>
      <c r="P38" s="20">
        <f>SUM(P36:P37)</f>
        <v>36.149999999999977</v>
      </c>
      <c r="Q38" s="20">
        <f t="shared" ref="Q38:S38" si="33">SUM(Q36:Q37)</f>
        <v>75.49500000000036</v>
      </c>
      <c r="R38" s="20">
        <f t="shared" si="33"/>
        <v>1291.1759999999995</v>
      </c>
      <c r="S38" s="20">
        <f t="shared" si="33"/>
        <v>65.607999999999905</v>
      </c>
      <c r="U38" s="30">
        <f t="shared" si="13"/>
        <v>-0.10720182138865331</v>
      </c>
    </row>
    <row r="39" spans="5:21" ht="3" customHeight="1" x14ac:dyDescent="0.2"/>
    <row r="40" spans="5:21" x14ac:dyDescent="0.2">
      <c r="E40" s="52"/>
      <c r="F40" s="23"/>
      <c r="G40" s="23"/>
      <c r="H40" s="23"/>
      <c r="I40" s="23"/>
      <c r="J40" s="53"/>
      <c r="K40" s="23"/>
      <c r="L40" s="23"/>
      <c r="M40" s="23"/>
      <c r="N40" s="23"/>
      <c r="O40" s="23"/>
      <c r="P40" s="23"/>
      <c r="Q40" s="23"/>
      <c r="R40" s="23"/>
      <c r="S40" s="23"/>
    </row>
    <row r="41" spans="5:21" x14ac:dyDescent="0.2">
      <c r="F41" s="23"/>
      <c r="G41" s="23"/>
      <c r="H41" s="23"/>
      <c r="I41" s="23"/>
      <c r="J41" s="53"/>
      <c r="K41" s="23"/>
      <c r="L41" s="23"/>
      <c r="M41" s="23"/>
      <c r="N41" s="23"/>
      <c r="O41" s="23"/>
      <c r="P41" s="23"/>
      <c r="Q41" s="23"/>
      <c r="R41" s="23"/>
      <c r="S41" s="23"/>
    </row>
    <row r="42" spans="5:21" x14ac:dyDescent="0.2">
      <c r="E42" s="52"/>
      <c r="F42" s="23"/>
      <c r="G42" s="23"/>
      <c r="H42" s="23"/>
      <c r="I42" s="23"/>
      <c r="J42" s="53"/>
      <c r="K42" s="23"/>
      <c r="L42" s="23"/>
      <c r="M42" s="23"/>
      <c r="N42" s="23"/>
      <c r="O42" s="23"/>
      <c r="P42" s="23"/>
      <c r="Q42" s="23"/>
      <c r="R42" s="23"/>
      <c r="S42" s="23"/>
    </row>
    <row r="43" spans="5:21" x14ac:dyDescent="0.2">
      <c r="E43" s="52"/>
      <c r="F43" s="23"/>
      <c r="G43" s="23"/>
      <c r="H43" s="23"/>
      <c r="I43" s="23"/>
      <c r="J43" s="53"/>
      <c r="K43" s="23"/>
      <c r="L43" s="23"/>
      <c r="M43" s="23"/>
      <c r="N43" s="23"/>
      <c r="O43" s="23"/>
      <c r="P43" s="23"/>
      <c r="Q43" s="23"/>
      <c r="R43" s="23"/>
      <c r="S43" s="23"/>
    </row>
    <row r="44" spans="5:21" x14ac:dyDescent="0.2">
      <c r="E44" s="52"/>
      <c r="F44" s="23"/>
      <c r="G44" s="23"/>
      <c r="H44" s="23"/>
      <c r="I44" s="23"/>
      <c r="J44" s="53"/>
      <c r="K44" s="23"/>
      <c r="L44" s="23"/>
      <c r="M44" s="23"/>
      <c r="N44" s="23"/>
      <c r="O44" s="23"/>
      <c r="P44" s="23"/>
      <c r="Q44" s="23"/>
      <c r="R44" s="23"/>
      <c r="S44" s="23"/>
    </row>
    <row r="45" spans="5:21" ht="3" customHeight="1" x14ac:dyDescent="0.2"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</row>
    <row r="46" spans="5:21" x14ac:dyDescent="0.2">
      <c r="E46" s="52" t="s">
        <v>38</v>
      </c>
      <c r="F46" s="23" t="str">
        <f>IFERROR(+F22/#REF!-1,"n/a")</f>
        <v>n/a</v>
      </c>
      <c r="G46" s="23">
        <f>IFERROR(+G22/F22-1,"n/a")</f>
        <v>-0.59254661427519606</v>
      </c>
      <c r="H46" s="23">
        <v>0.01</v>
      </c>
      <c r="I46" s="23">
        <f>IFERROR(+I22/H22-1,"n/a")</f>
        <v>1.1117178931939855</v>
      </c>
      <c r="J46" s="53"/>
      <c r="K46" s="23" t="str">
        <f t="shared" ref="K46:R46" si="34">IFERROR(+K22/J22-1,"n/a")</f>
        <v>n/a</v>
      </c>
      <c r="L46" s="23">
        <f t="shared" si="34"/>
        <v>-8.3644756378077667E-2</v>
      </c>
      <c r="M46" s="23">
        <f t="shared" si="34"/>
        <v>-4.7693848520506288E-2</v>
      </c>
      <c r="N46" s="23">
        <f t="shared" si="34"/>
        <v>0.41481544111975399</v>
      </c>
      <c r="O46" s="23">
        <f t="shared" si="34"/>
        <v>0.71689933371426795</v>
      </c>
      <c r="P46" s="23">
        <f t="shared" si="34"/>
        <v>-0.1147688343093729</v>
      </c>
      <c r="Q46" s="23">
        <f t="shared" si="34"/>
        <v>-0.16861912159533332</v>
      </c>
      <c r="R46" s="23">
        <f t="shared" si="34"/>
        <v>0.88487404092124611</v>
      </c>
      <c r="S46" s="23">
        <f>IFERROR(+S22/R22-1,"n/a")</f>
        <v>-0.10448060143411986</v>
      </c>
    </row>
    <row r="47" spans="5:21" x14ac:dyDescent="0.2">
      <c r="E47" s="52" t="s">
        <v>112</v>
      </c>
      <c r="F47" s="23">
        <f>+F24/-F22</f>
        <v>0.16475160738440123</v>
      </c>
      <c r="G47" s="23">
        <f t="shared" ref="G47:S47" si="35">+G24/-G22</f>
        <v>0.72830385497750927</v>
      </c>
      <c r="H47" s="23">
        <f t="shared" si="35"/>
        <v>0.42611898212028571</v>
      </c>
      <c r="I47" s="23">
        <f t="shared" si="35"/>
        <v>0.22368155650768093</v>
      </c>
      <c r="J47" s="53"/>
      <c r="K47" s="23">
        <f t="shared" si="35"/>
        <v>0.46345315192051045</v>
      </c>
      <c r="L47" s="23">
        <f t="shared" si="35"/>
        <v>0.45297643347821964</v>
      </c>
      <c r="M47" s="23">
        <f t="shared" si="35"/>
        <v>0.47876134023982869</v>
      </c>
      <c r="N47" s="23">
        <f t="shared" si="35"/>
        <v>0.33873840814850154</v>
      </c>
      <c r="O47" s="23">
        <f t="shared" si="35"/>
        <v>0.21853294820984753</v>
      </c>
      <c r="P47" s="23">
        <f t="shared" si="35"/>
        <v>0.25127687930972631</v>
      </c>
      <c r="Q47" s="23">
        <f t="shared" si="35"/>
        <v>0.31317805529902676</v>
      </c>
      <c r="R47" s="23">
        <f t="shared" si="35"/>
        <v>0.16230189946721243</v>
      </c>
      <c r="S47" s="23">
        <f t="shared" si="35"/>
        <v>0.17468852845826194</v>
      </c>
    </row>
    <row r="48" spans="5:21" x14ac:dyDescent="0.2">
      <c r="E48" s="52" t="s">
        <v>39</v>
      </c>
      <c r="F48" s="23">
        <f>IFERROR(+F33/F22,"n/a")</f>
        <v>0.38983721294520379</v>
      </c>
      <c r="G48" s="23">
        <f>IFERROR(+G33/G22,"n/a")</f>
        <v>-0.93158648403610533</v>
      </c>
      <c r="H48" s="23">
        <f>IFERROR(+H33/H22,"n/a")</f>
        <v>1.9048489198402311E-3</v>
      </c>
      <c r="I48" s="23">
        <f>IFERROR(+I33/I22,"n/a")</f>
        <v>0.35591469140594778</v>
      </c>
      <c r="J48" s="53"/>
      <c r="K48" s="23">
        <f t="shared" ref="K48:R48" si="36">IFERROR(+K33/K22,"n/a")</f>
        <v>-0.18658199239122414</v>
      </c>
      <c r="L48" s="23">
        <f t="shared" si="36"/>
        <v>-8.0534134940691435E-2</v>
      </c>
      <c r="M48" s="23">
        <f t="shared" si="36"/>
        <v>8.2299435732213197E-2</v>
      </c>
      <c r="N48" s="23">
        <f t="shared" si="36"/>
        <v>0.15893352345105591</v>
      </c>
      <c r="O48" s="23">
        <f t="shared" si="36"/>
        <v>0.49223300377999113</v>
      </c>
      <c r="P48" s="23">
        <f t="shared" si="36"/>
        <v>0.19266322118502122</v>
      </c>
      <c r="Q48" s="23">
        <f t="shared" si="36"/>
        <v>0.17392898896691261</v>
      </c>
      <c r="R48" s="23">
        <f t="shared" si="36"/>
        <v>0.45837429131502949</v>
      </c>
      <c r="S48" s="23">
        <f>IFERROR(+S33/S22,"n/a")</f>
        <v>0.34391177287463215</v>
      </c>
    </row>
    <row r="49" spans="3:21" x14ac:dyDescent="0.2">
      <c r="E49" s="52" t="s">
        <v>52</v>
      </c>
      <c r="F49" s="23">
        <f>-F37/F36</f>
        <v>-0.19728558180899761</v>
      </c>
      <c r="G49" s="23">
        <f>-G37/G36</f>
        <v>0.14345610592243901</v>
      </c>
      <c r="H49" s="23">
        <f>-H37/H36</f>
        <v>2.2345760947361497</v>
      </c>
      <c r="I49" s="23">
        <f>-I37/I36</f>
        <v>0.12355487106153509</v>
      </c>
      <c r="J49" s="53"/>
      <c r="K49" s="23">
        <f t="shared" ref="K49:R49" si="37">-K37/K36</f>
        <v>0.52379342813684548</v>
      </c>
      <c r="L49" s="23">
        <f t="shared" si="37"/>
        <v>-0.23794212218649574</v>
      </c>
      <c r="M49" s="23">
        <f t="shared" si="37"/>
        <v>1.0653472202186878</v>
      </c>
      <c r="N49" s="23">
        <f t="shared" si="37"/>
        <v>-1.0581921371741712</v>
      </c>
      <c r="O49" s="23">
        <f t="shared" si="37"/>
        <v>0.18169934549583142</v>
      </c>
      <c r="P49" s="23">
        <f t="shared" si="37"/>
        <v>1.6001294885203441</v>
      </c>
      <c r="Q49" s="23">
        <f t="shared" si="37"/>
        <v>-0.10081509455971717</v>
      </c>
      <c r="R49" s="23">
        <f t="shared" si="37"/>
        <v>0.1374195324128385</v>
      </c>
      <c r="S49" s="23">
        <f>-S37/S36</f>
        <v>0.20432715630154286</v>
      </c>
    </row>
    <row r="50" spans="3:21" x14ac:dyDescent="0.2">
      <c r="E50" s="52" t="s">
        <v>40</v>
      </c>
      <c r="F50" s="23" t="str">
        <f>IFERROR(+F38/#REF!-1,"n/a")</f>
        <v>n/a</v>
      </c>
      <c r="G50" s="23">
        <f t="shared" ref="G50:I50" si="38">IFERROR(+G38/F38-1,"n/a")</f>
        <v>-1.7242996920631766</v>
      </c>
      <c r="H50" s="23">
        <f t="shared" si="38"/>
        <v>-1.0361420355214519</v>
      </c>
      <c r="I50" s="23">
        <f t="shared" si="38"/>
        <v>26.184977495757479</v>
      </c>
      <c r="J50" s="53"/>
      <c r="K50" s="23" t="str">
        <f t="shared" ref="K50" si="39">IFERROR(+K38/J38-1,"n/a")</f>
        <v>n/a</v>
      </c>
      <c r="L50" s="23">
        <f t="shared" ref="L50" si="40">IFERROR(+L38/K38-1,"n/a")</f>
        <v>0.23459997972013591</v>
      </c>
      <c r="M50" s="23">
        <f t="shared" ref="M50" si="41">IFERROR(+M38/L38-1,"n/a")</f>
        <v>-0.97674657358451877</v>
      </c>
      <c r="N50" s="23">
        <f t="shared" ref="N50" si="42">IFERROR(+N38/M38-1,"n/a")</f>
        <v>-121.7227373068462</v>
      </c>
      <c r="O50" s="23">
        <f t="shared" ref="O50" si="43">IFERROR(+O38/N38-1,"n/a")</f>
        <v>3.3017038659727858</v>
      </c>
      <c r="P50" s="23">
        <f t="shared" ref="P50" si="44">IFERROR(+P38/O38-1,"n/a")</f>
        <v>-0.96926660687186772</v>
      </c>
      <c r="Q50" s="23">
        <f>IFERROR(+Q38/P38-1,"n/a")</f>
        <v>1.0883817427386004</v>
      </c>
      <c r="R50" s="23">
        <f t="shared" ref="R50" si="45">IFERROR(+R38/Q38-1,"n/a")</f>
        <v>16.102801510033689</v>
      </c>
      <c r="S50" s="23">
        <f t="shared" ref="S50" si="46">IFERROR(+S38/R38-1,"n/a")</f>
        <v>-0.94918740744871344</v>
      </c>
    </row>
    <row r="51" spans="3:21" ht="3" customHeight="1" x14ac:dyDescent="0.2"/>
    <row r="52" spans="3:21" ht="10.5" customHeight="1" x14ac:dyDescent="0.2">
      <c r="E52" s="24"/>
      <c r="F52" s="16"/>
      <c r="G52" s="16"/>
      <c r="H52" s="16"/>
      <c r="I52" s="16"/>
      <c r="K52" s="16"/>
      <c r="L52" s="16"/>
      <c r="M52" s="16"/>
      <c r="N52" s="16"/>
      <c r="O52" s="16"/>
      <c r="P52" s="16"/>
      <c r="Q52" s="16"/>
      <c r="R52" s="16"/>
      <c r="S52" s="16"/>
    </row>
    <row r="53" spans="3:21" x14ac:dyDescent="0.2">
      <c r="F53" s="16"/>
      <c r="G53" s="16"/>
      <c r="H53" s="16"/>
      <c r="I53" s="16"/>
      <c r="K53" s="16"/>
      <c r="L53" s="16"/>
      <c r="M53" s="16"/>
      <c r="N53" s="16"/>
      <c r="O53" s="16"/>
      <c r="P53" s="16"/>
      <c r="Q53" s="16"/>
      <c r="R53" s="16"/>
      <c r="S53" s="16"/>
    </row>
    <row r="54" spans="3:21" x14ac:dyDescent="0.2">
      <c r="E54" s="8" t="s">
        <v>27</v>
      </c>
      <c r="F54" s="19">
        <v>3624.12</v>
      </c>
      <c r="G54" s="19">
        <v>-2624.9490000000001</v>
      </c>
      <c r="H54" s="19">
        <v>94.870999999999995</v>
      </c>
      <c r="I54" s="19">
        <v>2579.0659999999998</v>
      </c>
      <c r="K54" s="19">
        <v>-78.896000000000001</v>
      </c>
      <c r="L54" s="19">
        <v>-97.405000000000001</v>
      </c>
      <c r="M54" s="19">
        <v>-2.2650000000000001</v>
      </c>
      <c r="N54" s="19">
        <f>H54-SUM(K54:M54)</f>
        <v>273.43699999999995</v>
      </c>
      <c r="O54" s="19">
        <v>1176.2449999999999</v>
      </c>
      <c r="P54" s="19">
        <v>36.15</v>
      </c>
      <c r="Q54" s="19">
        <v>75.495000000000005</v>
      </c>
      <c r="R54" s="19">
        <f>I54-SUM(O54:Q54)</f>
        <v>1291.1759999999999</v>
      </c>
      <c r="S54" s="19">
        <v>65.608000000000004</v>
      </c>
    </row>
    <row r="55" spans="3:21" x14ac:dyDescent="0.2">
      <c r="C55" s="15" t="b" cm="1">
        <f t="array" ref="C55">AND(F55:I55&lt;$B$1,F55:I55&gt;-$B$1)</f>
        <v>1</v>
      </c>
      <c r="E55" s="8" t="s">
        <v>26</v>
      </c>
      <c r="F55" s="49">
        <f>+F54-F38</f>
        <v>0</v>
      </c>
      <c r="G55" s="49">
        <f>+G54-G38</f>
        <v>0</v>
      </c>
      <c r="H55" s="49">
        <f>+H54-H38</f>
        <v>2.5579538487363607E-13</v>
      </c>
      <c r="I55" s="49">
        <f>+I54-I38</f>
        <v>0</v>
      </c>
      <c r="J55" s="38"/>
      <c r="K55" s="49">
        <f>+K54-K38</f>
        <v>0</v>
      </c>
      <c r="L55" s="49">
        <f>+L54-L38</f>
        <v>-1.7053025658242404E-13</v>
      </c>
      <c r="M55" s="49">
        <f>+M54-M38</f>
        <v>-5.6399329650957952E-14</v>
      </c>
      <c r="N55" s="49">
        <f>+N54-N38</f>
        <v>0</v>
      </c>
      <c r="O55" s="49">
        <f>+O54-O38</f>
        <v>0</v>
      </c>
      <c r="P55" s="49">
        <f>+P54-P38</f>
        <v>0</v>
      </c>
      <c r="Q55" s="49">
        <f>+Q54-Q38</f>
        <v>-3.5527136788005009E-13</v>
      </c>
      <c r="R55" s="49">
        <f>+R54-R38</f>
        <v>0</v>
      </c>
      <c r="S55" s="49">
        <f>+S54-S38</f>
        <v>0</v>
      </c>
    </row>
    <row r="56" spans="3:21" x14ac:dyDescent="0.2">
      <c r="F56" s="16"/>
      <c r="G56" s="16"/>
      <c r="H56" s="16"/>
      <c r="I56" s="16"/>
      <c r="K56" s="16"/>
      <c r="L56" s="16"/>
      <c r="M56" s="16"/>
      <c r="N56" s="16"/>
      <c r="O56" s="16"/>
      <c r="P56" s="16"/>
      <c r="Q56" s="16"/>
      <c r="R56" s="16"/>
      <c r="S56" s="16"/>
    </row>
    <row r="57" spans="3:21" x14ac:dyDescent="0.2">
      <c r="E57" s="5" t="str">
        <f>Input!$E$8&amp;" - BS"</f>
        <v>COIN - BS</v>
      </c>
      <c r="I57" s="9"/>
      <c r="K57" s="9"/>
      <c r="L57" s="9"/>
      <c r="M57" s="9"/>
      <c r="N57" s="9"/>
      <c r="O57" s="9"/>
      <c r="P57" s="9"/>
      <c r="Q57" s="9"/>
      <c r="R57" s="9"/>
      <c r="S57" s="9"/>
      <c r="U57" s="29" t="s">
        <v>47</v>
      </c>
    </row>
    <row r="58" spans="3:21" x14ac:dyDescent="0.2">
      <c r="E58" s="10" t="str">
        <f>+Input!$E$14</f>
        <v>$m</v>
      </c>
      <c r="F58" s="21" t="s">
        <v>59</v>
      </c>
      <c r="G58" s="21" t="s">
        <v>60</v>
      </c>
      <c r="H58" s="21" t="s">
        <v>61</v>
      </c>
      <c r="I58" s="21" t="s">
        <v>62</v>
      </c>
      <c r="K58" s="39" t="s">
        <v>108</v>
      </c>
      <c r="L58" s="39" t="s">
        <v>28</v>
      </c>
      <c r="M58" s="39" t="s">
        <v>105</v>
      </c>
      <c r="N58" s="39" t="s">
        <v>61</v>
      </c>
      <c r="O58" s="40" t="s">
        <v>98</v>
      </c>
      <c r="P58" s="40" t="s">
        <v>29</v>
      </c>
      <c r="Q58" s="40" t="s">
        <v>99</v>
      </c>
      <c r="R58" s="40" t="s">
        <v>62</v>
      </c>
      <c r="S58" s="21" t="s">
        <v>97</v>
      </c>
      <c r="U58" s="28" t="s">
        <v>79</v>
      </c>
    </row>
    <row r="59" spans="3:21" ht="3" customHeight="1" x14ac:dyDescent="0.2"/>
    <row r="60" spans="3:21" x14ac:dyDescent="0.2">
      <c r="E60" s="13" t="s">
        <v>84</v>
      </c>
      <c r="F60" s="16">
        <v>988.19299999999998</v>
      </c>
      <c r="G60" s="16">
        <v>424.39299999999997</v>
      </c>
      <c r="H60" s="16">
        <v>330.61</v>
      </c>
      <c r="I60" s="16">
        <v>1552.9949999999999</v>
      </c>
      <c r="K60" s="16"/>
      <c r="L60" s="16"/>
      <c r="M60" s="16"/>
      <c r="N60" s="16">
        <f>H60</f>
        <v>330.61</v>
      </c>
      <c r="O60" s="16"/>
      <c r="P60" s="16"/>
      <c r="Q60" s="16"/>
      <c r="R60" s="16">
        <f>I60</f>
        <v>1552.9949999999999</v>
      </c>
      <c r="S60" s="16">
        <v>1268.001</v>
      </c>
      <c r="U60" s="23">
        <f t="shared" ref="U60:U72" si="47">IFERROR((I60/F60)^(1/3)-1,"n/a")</f>
        <v>0.16263330970848489</v>
      </c>
    </row>
    <row r="61" spans="3:21" x14ac:dyDescent="0.2">
      <c r="E61" s="13" t="s">
        <v>106</v>
      </c>
      <c r="F61" s="16">
        <f>625.758</f>
        <v>625.75800000000004</v>
      </c>
      <c r="G61" s="16">
        <f>1073.906</f>
        <v>1073.9059999999999</v>
      </c>
      <c r="H61" s="16">
        <f>1139.67</f>
        <v>1139.67</v>
      </c>
      <c r="I61" s="16">
        <f>1139.67</f>
        <v>1139.67</v>
      </c>
      <c r="K61" s="16"/>
      <c r="L61" s="16"/>
      <c r="M61" s="16"/>
      <c r="N61" s="16">
        <f>H61</f>
        <v>1139.67</v>
      </c>
      <c r="O61" s="16"/>
      <c r="P61" s="16"/>
      <c r="Q61" s="16"/>
      <c r="R61" s="16">
        <f t="shared" ref="R61:R62" si="48">I61</f>
        <v>1139.67</v>
      </c>
      <c r="S61" s="16">
        <v>1153.6210000000001</v>
      </c>
      <c r="U61" s="23">
        <f t="shared" si="47"/>
        <v>0.2212115466122897</v>
      </c>
    </row>
    <row r="62" spans="3:21" x14ac:dyDescent="0.2">
      <c r="E62" s="13" t="s">
        <v>85</v>
      </c>
      <c r="F62" s="18">
        <f>98.385+59.23+952.307+176.689</f>
        <v>1286.6110000000001</v>
      </c>
      <c r="G62" s="18">
        <f>69.357+171.853+1401.72+135.429</f>
        <v>1778.3590000000002</v>
      </c>
      <c r="H62" s="18">
        <f>1272.233+192.55+375.622+86.422</f>
        <v>1926.827</v>
      </c>
      <c r="I62" s="18">
        <f>941.298+200.08+548.451+46.804</f>
        <v>1736.633</v>
      </c>
      <c r="K62" s="18"/>
      <c r="L62" s="18"/>
      <c r="M62" s="18"/>
      <c r="N62" s="18">
        <f>H62</f>
        <v>1926.827</v>
      </c>
      <c r="O62" s="18"/>
      <c r="P62" s="18"/>
      <c r="Q62" s="18"/>
      <c r="R62" s="18">
        <f t="shared" si="48"/>
        <v>1736.633</v>
      </c>
      <c r="S62" s="18">
        <f>995.529+860.067</f>
        <v>1855.596</v>
      </c>
      <c r="U62" s="23">
        <f t="shared" si="47"/>
        <v>0.10514754450632835</v>
      </c>
    </row>
    <row r="63" spans="3:21" x14ac:dyDescent="0.2">
      <c r="E63" s="5" t="s">
        <v>86</v>
      </c>
      <c r="F63" s="17">
        <f>SUM(F60:F62)</f>
        <v>2900.5619999999999</v>
      </c>
      <c r="G63" s="17">
        <f>SUM(G60:G62)</f>
        <v>3276.6580000000004</v>
      </c>
      <c r="H63" s="17">
        <f>SUM(H60:H62)</f>
        <v>3397.107</v>
      </c>
      <c r="I63" s="17">
        <f>SUM(I60:I62)</f>
        <v>4429.2979999999998</v>
      </c>
      <c r="K63" s="17">
        <f t="shared" ref="K63:N63" si="49">SUM(K60:K62)</f>
        <v>0</v>
      </c>
      <c r="L63" s="17">
        <f t="shared" si="49"/>
        <v>0</v>
      </c>
      <c r="M63" s="17">
        <f t="shared" si="49"/>
        <v>0</v>
      </c>
      <c r="N63" s="17">
        <f t="shared" si="49"/>
        <v>3397.107</v>
      </c>
      <c r="O63" s="17">
        <f>SUM(O60:O62)</f>
        <v>0</v>
      </c>
      <c r="P63" s="17">
        <f>SUM(P60:P62)</f>
        <v>0</v>
      </c>
      <c r="Q63" s="17">
        <f t="shared" ref="Q63:S63" si="50">SUM(Q60:Q62)</f>
        <v>0</v>
      </c>
      <c r="R63" s="17">
        <f t="shared" si="50"/>
        <v>4429.2979999999998</v>
      </c>
      <c r="S63" s="17">
        <f t="shared" si="50"/>
        <v>4277.2180000000008</v>
      </c>
      <c r="U63" s="30">
        <f t="shared" si="47"/>
        <v>0.15155384322346599</v>
      </c>
    </row>
    <row r="64" spans="3:21" x14ac:dyDescent="0.2">
      <c r="E64" s="13" t="s">
        <v>30</v>
      </c>
      <c r="F64" s="16">
        <v>7123.4780000000001</v>
      </c>
      <c r="G64" s="16">
        <v>4425.0209999999997</v>
      </c>
      <c r="H64" s="16">
        <v>5139.3509999999997</v>
      </c>
      <c r="I64" s="16">
        <v>8543.9030000000002</v>
      </c>
      <c r="K64" s="16"/>
      <c r="L64" s="16"/>
      <c r="M64" s="16"/>
      <c r="N64" s="16">
        <f t="shared" ref="N64:N68" si="51">H64</f>
        <v>5139.3509999999997</v>
      </c>
      <c r="O64" s="16"/>
      <c r="P64" s="16"/>
      <c r="Q64" s="16"/>
      <c r="R64" s="16">
        <f t="shared" ref="R64:R68" si="52">I64</f>
        <v>8543.9030000000002</v>
      </c>
      <c r="S64" s="16">
        <v>8051.1689999999999</v>
      </c>
      <c r="U64" s="23">
        <f t="shared" si="47"/>
        <v>6.2481574428890241E-2</v>
      </c>
    </row>
    <row r="65" spans="3:21" x14ac:dyDescent="0.2">
      <c r="E65" s="13" t="s">
        <v>88</v>
      </c>
      <c r="F65" s="16">
        <v>100.096</v>
      </c>
      <c r="G65" s="16">
        <v>861.149</v>
      </c>
      <c r="H65" s="16">
        <v>576.02800000000002</v>
      </c>
      <c r="I65" s="16">
        <v>1241.808</v>
      </c>
      <c r="K65" s="16"/>
      <c r="L65" s="16"/>
      <c r="M65" s="16"/>
      <c r="N65" s="16">
        <f t="shared" si="51"/>
        <v>576.02800000000002</v>
      </c>
      <c r="O65" s="16"/>
      <c r="P65" s="16"/>
      <c r="Q65" s="16"/>
      <c r="R65" s="16">
        <f t="shared" si="52"/>
        <v>1241.808</v>
      </c>
      <c r="S65" s="16">
        <v>2225.0540000000001</v>
      </c>
      <c r="U65" s="23">
        <f t="shared" si="47"/>
        <v>1.3149728938807121</v>
      </c>
    </row>
    <row r="66" spans="3:21" x14ac:dyDescent="0.2">
      <c r="E66" s="13" t="s">
        <v>87</v>
      </c>
      <c r="F66" s="37" t="s">
        <v>92</v>
      </c>
      <c r="G66" s="37" t="s">
        <v>92</v>
      </c>
      <c r="H66" s="16">
        <v>74.102999999999994</v>
      </c>
      <c r="I66" s="16">
        <v>82.781000000000006</v>
      </c>
      <c r="K66" s="16"/>
      <c r="L66" s="16"/>
      <c r="M66" s="16"/>
      <c r="N66" s="16">
        <f t="shared" si="51"/>
        <v>74.102999999999994</v>
      </c>
      <c r="O66" s="16"/>
      <c r="P66" s="16"/>
      <c r="Q66" s="16"/>
      <c r="R66" s="16">
        <f t="shared" si="52"/>
        <v>82.781000000000006</v>
      </c>
      <c r="S66" s="16">
        <v>67.484999999999999</v>
      </c>
      <c r="U66" s="23" t="str">
        <f t="shared" si="47"/>
        <v>n/a</v>
      </c>
    </row>
    <row r="67" spans="3:21" x14ac:dyDescent="0.2">
      <c r="E67" s="13" t="s">
        <v>31</v>
      </c>
      <c r="F67" s="16">
        <v>304.70600000000002</v>
      </c>
      <c r="G67" s="16">
        <v>404.37599999999998</v>
      </c>
      <c r="H67" s="16">
        <f>193.425+168.29</f>
        <v>361.71500000000003</v>
      </c>
      <c r="I67" s="16">
        <f>475.37+265.251</f>
        <v>740.62099999999998</v>
      </c>
      <c r="K67" s="16"/>
      <c r="L67" s="16"/>
      <c r="M67" s="16"/>
      <c r="N67" s="16">
        <f t="shared" si="51"/>
        <v>361.71500000000003</v>
      </c>
      <c r="O67" s="16"/>
      <c r="P67" s="16"/>
      <c r="Q67" s="16"/>
      <c r="R67" s="16">
        <f t="shared" si="52"/>
        <v>740.62099999999998</v>
      </c>
      <c r="S67" s="16">
        <f>245.112+454.473</f>
        <v>699.58500000000004</v>
      </c>
      <c r="U67" s="23">
        <f t="shared" si="47"/>
        <v>0.34453363801232051</v>
      </c>
    </row>
    <row r="68" spans="3:21" x14ac:dyDescent="0.2">
      <c r="E68" s="13" t="s">
        <v>89</v>
      </c>
      <c r="F68" s="18">
        <f>18373.863-SUM(F64:F67)</f>
        <v>10845.583000000001</v>
      </c>
      <c r="G68" s="18">
        <f>86448.215-SUM(G64:G67)</f>
        <v>80757.668999999994</v>
      </c>
      <c r="H68" s="18">
        <f>11356.794-SUM(H64:H67)</f>
        <v>5205.5969999999998</v>
      </c>
      <c r="I68" s="18">
        <f>18112.653-SUM(I64:I67)</f>
        <v>7503.5399999999991</v>
      </c>
      <c r="K68" s="18"/>
      <c r="L68" s="18"/>
      <c r="M68" s="18"/>
      <c r="N68" s="18">
        <f t="shared" si="51"/>
        <v>5205.5969999999998</v>
      </c>
      <c r="O68" s="18"/>
      <c r="P68" s="18"/>
      <c r="Q68" s="18"/>
      <c r="R68" s="18">
        <f t="shared" si="52"/>
        <v>7503.5399999999991</v>
      </c>
      <c r="S68" s="18">
        <f>17453.788-SUM(S64:S67)</f>
        <v>6410.494999999999</v>
      </c>
      <c r="U68" s="23">
        <f t="shared" si="47"/>
        <v>-0.11555445256443708</v>
      </c>
    </row>
    <row r="69" spans="3:21" x14ac:dyDescent="0.2">
      <c r="E69" s="5" t="s">
        <v>32</v>
      </c>
      <c r="F69" s="17">
        <f>SUM(F64:F68)</f>
        <v>18373.863000000001</v>
      </c>
      <c r="G69" s="17">
        <f>SUM(G64:G68)</f>
        <v>86448.214999999997</v>
      </c>
      <c r="H69" s="17">
        <f>SUM(H64:H68)</f>
        <v>11356.794</v>
      </c>
      <c r="I69" s="17">
        <f>SUM(I64:I68)</f>
        <v>18112.652999999998</v>
      </c>
      <c r="K69" s="17">
        <f t="shared" ref="K69:N69" si="53">SUM(K64:K68)</f>
        <v>0</v>
      </c>
      <c r="L69" s="17">
        <f t="shared" si="53"/>
        <v>0</v>
      </c>
      <c r="M69" s="17">
        <f t="shared" si="53"/>
        <v>0</v>
      </c>
      <c r="N69" s="17">
        <f t="shared" si="53"/>
        <v>11356.794</v>
      </c>
      <c r="O69" s="17">
        <f>SUM(O64:O68)</f>
        <v>0</v>
      </c>
      <c r="P69" s="17">
        <f>SUM(P64:P68)</f>
        <v>0</v>
      </c>
      <c r="Q69" s="17">
        <f t="shared" ref="Q69:S69" si="54">SUM(Q64:Q68)</f>
        <v>0</v>
      </c>
      <c r="R69" s="17">
        <f t="shared" si="54"/>
        <v>18112.652999999998</v>
      </c>
      <c r="S69" s="17">
        <f t="shared" si="54"/>
        <v>17453.788</v>
      </c>
      <c r="U69" s="30">
        <f t="shared" si="47"/>
        <v>-4.7614318775033304E-3</v>
      </c>
    </row>
    <row r="70" spans="3:21" ht="13.5" thickBot="1" x14ac:dyDescent="0.25">
      <c r="E70" s="5" t="s">
        <v>33</v>
      </c>
      <c r="F70" s="20">
        <f>+F69+F63</f>
        <v>21274.425000000003</v>
      </c>
      <c r="G70" s="20">
        <f>+G69+G63</f>
        <v>89724.872999999992</v>
      </c>
      <c r="H70" s="20">
        <f>+H69+H63</f>
        <v>14753.901</v>
      </c>
      <c r="I70" s="20">
        <f>+I69+I63</f>
        <v>22541.950999999997</v>
      </c>
      <c r="K70" s="20">
        <f t="shared" ref="K70:N70" si="55">+K69+K63</f>
        <v>0</v>
      </c>
      <c r="L70" s="20">
        <f t="shared" si="55"/>
        <v>0</v>
      </c>
      <c r="M70" s="20">
        <f t="shared" si="55"/>
        <v>0</v>
      </c>
      <c r="N70" s="20">
        <f t="shared" si="55"/>
        <v>14753.901</v>
      </c>
      <c r="O70" s="20">
        <f>+O69+O63</f>
        <v>0</v>
      </c>
      <c r="P70" s="20">
        <f>+P69+P63</f>
        <v>0</v>
      </c>
      <c r="Q70" s="20">
        <f t="shared" ref="Q70:S70" si="56">+Q69+Q63</f>
        <v>0</v>
      </c>
      <c r="R70" s="20">
        <f t="shared" si="56"/>
        <v>22541.950999999997</v>
      </c>
      <c r="S70" s="20">
        <f t="shared" si="56"/>
        <v>21731.006000000001</v>
      </c>
      <c r="U70" s="30">
        <f t="shared" si="47"/>
        <v>1.9478074846015492E-2</v>
      </c>
    </row>
    <row r="71" spans="3:21" ht="3" customHeight="1" x14ac:dyDescent="0.2">
      <c r="F71" s="16"/>
      <c r="G71" s="16"/>
      <c r="H71" s="16"/>
      <c r="I71" s="16"/>
      <c r="K71" s="16"/>
      <c r="L71" s="16"/>
      <c r="M71" s="16"/>
      <c r="N71" s="16"/>
      <c r="O71" s="16"/>
      <c r="P71" s="16"/>
      <c r="Q71" s="16"/>
      <c r="R71" s="16"/>
      <c r="S71" s="16"/>
      <c r="U71" s="23" t="str">
        <f t="shared" si="47"/>
        <v>n/a</v>
      </c>
    </row>
    <row r="72" spans="3:21" x14ac:dyDescent="0.2">
      <c r="E72" s="5" t="s">
        <v>34</v>
      </c>
      <c r="F72" s="17">
        <v>6381.6890000000003</v>
      </c>
      <c r="G72" s="17">
        <v>5454.5569999999998</v>
      </c>
      <c r="H72" s="17">
        <v>6281.6490000000003</v>
      </c>
      <c r="I72" s="17">
        <v>10276.842000000001</v>
      </c>
      <c r="K72" s="17"/>
      <c r="L72" s="17"/>
      <c r="M72" s="17"/>
      <c r="N72" s="17"/>
      <c r="O72" s="17"/>
      <c r="P72" s="17"/>
      <c r="Q72" s="17"/>
      <c r="R72" s="17">
        <f>I72</f>
        <v>10276.842000000001</v>
      </c>
      <c r="S72" s="17">
        <v>10468.24</v>
      </c>
      <c r="U72" s="30">
        <f t="shared" si="47"/>
        <v>0.17212703022075493</v>
      </c>
    </row>
    <row r="73" spans="3:21" x14ac:dyDescent="0.2">
      <c r="E73" t="s">
        <v>90</v>
      </c>
      <c r="F73" s="16">
        <v>3938</v>
      </c>
      <c r="G73" s="16">
        <v>3641.3</v>
      </c>
      <c r="H73" s="16">
        <v>3046.8</v>
      </c>
      <c r="I73" s="16">
        <v>4629.6000000000004</v>
      </c>
      <c r="K73" s="16">
        <v>3499.7</v>
      </c>
      <c r="L73" s="16">
        <v>3499.7</v>
      </c>
      <c r="M73" s="16">
        <v>3203.6</v>
      </c>
      <c r="N73" s="16">
        <f>H73</f>
        <v>3046.8</v>
      </c>
      <c r="O73" s="16">
        <v>4506.6000000000004</v>
      </c>
      <c r="P73" s="16">
        <v>4465.5</v>
      </c>
      <c r="Q73" s="16">
        <v>4496.3</v>
      </c>
      <c r="R73" s="16">
        <f>I73</f>
        <v>4629.6000000000004</v>
      </c>
      <c r="S73" s="16">
        <v>4509.7</v>
      </c>
      <c r="U73" s="30"/>
    </row>
    <row r="74" spans="3:21" x14ac:dyDescent="0.2">
      <c r="E74" t="s">
        <v>107</v>
      </c>
      <c r="F74" s="16">
        <f>SUM(F64:F65)</f>
        <v>7223.5740000000005</v>
      </c>
      <c r="G74" s="16">
        <f t="shared" ref="G74:S74" si="57">SUM(G64:G65)</f>
        <v>5286.17</v>
      </c>
      <c r="H74" s="16">
        <f t="shared" si="57"/>
        <v>5715.3789999999999</v>
      </c>
      <c r="I74" s="16">
        <f t="shared" si="57"/>
        <v>9785.7109999999993</v>
      </c>
      <c r="K74" s="16">
        <f t="shared" ref="K74" si="58">SUM(K64:K65)</f>
        <v>0</v>
      </c>
      <c r="L74" s="16">
        <f t="shared" si="57"/>
        <v>0</v>
      </c>
      <c r="M74" s="16">
        <f t="shared" si="57"/>
        <v>0</v>
      </c>
      <c r="N74" s="16">
        <f t="shared" si="57"/>
        <v>5715.3789999999999</v>
      </c>
      <c r="O74" s="16">
        <f t="shared" si="57"/>
        <v>0</v>
      </c>
      <c r="P74" s="16">
        <f t="shared" si="57"/>
        <v>0</v>
      </c>
      <c r="Q74" s="16">
        <f t="shared" si="57"/>
        <v>0</v>
      </c>
      <c r="R74" s="16">
        <f t="shared" si="57"/>
        <v>9785.7109999999993</v>
      </c>
      <c r="S74" s="16">
        <f t="shared" si="57"/>
        <v>10276.223</v>
      </c>
      <c r="U74" s="30"/>
    </row>
    <row r="75" spans="3:21" x14ac:dyDescent="0.2">
      <c r="E75" s="5" t="s">
        <v>91</v>
      </c>
      <c r="F75" s="17">
        <f>+F73-F74</f>
        <v>-3285.5740000000005</v>
      </c>
      <c r="G75" s="17">
        <f t="shared" ref="G75:I75" si="59">+G73-G74</f>
        <v>-1644.87</v>
      </c>
      <c r="H75" s="17">
        <f t="shared" si="59"/>
        <v>-2668.5789999999997</v>
      </c>
      <c r="I75" s="17">
        <f t="shared" si="59"/>
        <v>-5156.110999999999</v>
      </c>
      <c r="K75" s="17">
        <f t="shared" ref="K75:L75" si="60">+K73-K74</f>
        <v>3499.7</v>
      </c>
      <c r="L75" s="17">
        <f t="shared" si="60"/>
        <v>3499.7</v>
      </c>
      <c r="M75" s="17">
        <f t="shared" ref="M75" si="61">+M73-M74</f>
        <v>3203.6</v>
      </c>
      <c r="N75" s="17">
        <f t="shared" ref="N75" si="62">+N73-N74</f>
        <v>-2668.5789999999997</v>
      </c>
      <c r="O75" s="17">
        <f t="shared" ref="O75" si="63">+O73-O74</f>
        <v>4506.6000000000004</v>
      </c>
      <c r="P75" s="17">
        <f t="shared" ref="P75" si="64">+P73-P74</f>
        <v>4465.5</v>
      </c>
      <c r="Q75" s="17">
        <f t="shared" ref="Q75" si="65">+Q73-Q74</f>
        <v>4496.3</v>
      </c>
      <c r="R75" s="17">
        <f t="shared" ref="R75" si="66">+R73-R74</f>
        <v>-5156.110999999999</v>
      </c>
      <c r="S75" s="17">
        <f t="shared" ref="S75" si="67">+S73-S74</f>
        <v>-5766.5230000000001</v>
      </c>
      <c r="U75" s="30"/>
    </row>
    <row r="76" spans="3:21" x14ac:dyDescent="0.2">
      <c r="F76" s="16"/>
      <c r="G76" s="16"/>
      <c r="H76" s="16"/>
      <c r="I76" s="16"/>
      <c r="K76" s="16"/>
      <c r="L76" s="16"/>
      <c r="M76" s="16"/>
      <c r="N76" s="16"/>
      <c r="O76" s="16"/>
      <c r="P76" s="16"/>
      <c r="Q76" s="16"/>
      <c r="R76" s="16"/>
      <c r="S76" s="16"/>
    </row>
    <row r="77" spans="3:21" x14ac:dyDescent="0.2">
      <c r="E77" s="8" t="s">
        <v>27</v>
      </c>
      <c r="F77" s="19">
        <v>21274.424999999999</v>
      </c>
      <c r="G77" s="19">
        <v>89724.873000000007</v>
      </c>
      <c r="H77" s="19">
        <v>14753.901</v>
      </c>
      <c r="I77" s="19">
        <v>22541.951000000001</v>
      </c>
      <c r="K77" s="19"/>
      <c r="L77" s="19"/>
      <c r="M77" s="19"/>
      <c r="N77" s="19">
        <f>H77</f>
        <v>14753.901</v>
      </c>
      <c r="O77" s="19"/>
      <c r="P77" s="19"/>
      <c r="Q77" s="19"/>
      <c r="R77" s="19">
        <f>I77</f>
        <v>22541.951000000001</v>
      </c>
      <c r="S77" s="19">
        <v>21731.006000000001</v>
      </c>
    </row>
    <row r="78" spans="3:21" x14ac:dyDescent="0.2">
      <c r="C78" s="15" t="b" cm="1">
        <f t="array" ref="C78">AND(F78:I78&lt;$B$1,F78:I78&gt;-$B$1)</f>
        <v>1</v>
      </c>
      <c r="E78" s="8" t="s">
        <v>26</v>
      </c>
      <c r="F78" s="19">
        <f t="shared" ref="F78:I78" si="68">+F77-F70</f>
        <v>0</v>
      </c>
      <c r="G78" s="19">
        <f t="shared" si="68"/>
        <v>0</v>
      </c>
      <c r="H78" s="19">
        <f t="shared" si="68"/>
        <v>0</v>
      </c>
      <c r="I78" s="19">
        <f t="shared" si="68"/>
        <v>0</v>
      </c>
      <c r="K78" s="19">
        <f t="shared" ref="K78" si="69">+K77-K70</f>
        <v>0</v>
      </c>
      <c r="L78" s="19">
        <f t="shared" ref="L78:M78" si="70">+L77-L70</f>
        <v>0</v>
      </c>
      <c r="M78" s="19">
        <f t="shared" si="70"/>
        <v>0</v>
      </c>
      <c r="N78" s="19">
        <f t="shared" ref="N78" si="71">+N77-N70</f>
        <v>0</v>
      </c>
      <c r="O78" s="19">
        <f t="shared" ref="O78:P78" si="72">+O77-O70</f>
        <v>0</v>
      </c>
      <c r="P78" s="19">
        <f t="shared" si="72"/>
        <v>0</v>
      </c>
      <c r="Q78" s="19">
        <f t="shared" ref="Q78:S78" si="73">+Q77-Q70</f>
        <v>0</v>
      </c>
      <c r="R78" s="19">
        <f t="shared" si="73"/>
        <v>0</v>
      </c>
      <c r="S78" s="19">
        <f t="shared" si="73"/>
        <v>0</v>
      </c>
    </row>
    <row r="79" spans="3:21" x14ac:dyDescent="0.2">
      <c r="F79" s="16"/>
      <c r="G79" s="16"/>
      <c r="H79" s="16"/>
      <c r="I79" s="16"/>
      <c r="K79" s="16"/>
      <c r="L79" s="16"/>
      <c r="M79" s="16"/>
      <c r="N79" s="16"/>
      <c r="O79" s="16"/>
      <c r="P79" s="16"/>
      <c r="Q79" s="16"/>
      <c r="R79" s="16"/>
      <c r="S79" s="16"/>
    </row>
    <row r="80" spans="3:21" x14ac:dyDescent="0.2">
      <c r="E80" s="5" t="str">
        <f>Input!$E$8&amp;" - CF"</f>
        <v>COIN - CF</v>
      </c>
      <c r="I80" s="9"/>
      <c r="K80" s="9"/>
      <c r="L80" s="9"/>
      <c r="M80" s="9"/>
      <c r="N80" s="9"/>
      <c r="O80" s="9"/>
      <c r="P80" s="9"/>
      <c r="Q80" s="9"/>
      <c r="R80" s="9"/>
      <c r="S80" s="9"/>
      <c r="U80" s="29" t="s">
        <v>47</v>
      </c>
    </row>
    <row r="81" spans="5:23" x14ac:dyDescent="0.2">
      <c r="E81" s="10" t="str">
        <f>+Input!$E$14</f>
        <v>$m</v>
      </c>
      <c r="F81" s="21" t="s">
        <v>59</v>
      </c>
      <c r="G81" s="21" t="s">
        <v>60</v>
      </c>
      <c r="H81" s="21" t="s">
        <v>61</v>
      </c>
      <c r="I81" s="21" t="s">
        <v>62</v>
      </c>
      <c r="K81" s="39" t="s">
        <v>108</v>
      </c>
      <c r="L81" s="39" t="s">
        <v>28</v>
      </c>
      <c r="M81" s="39" t="s">
        <v>105</v>
      </c>
      <c r="N81" s="39" t="s">
        <v>61</v>
      </c>
      <c r="O81" s="40" t="s">
        <v>98</v>
      </c>
      <c r="P81" s="40" t="s">
        <v>29</v>
      </c>
      <c r="Q81" s="40" t="s">
        <v>99</v>
      </c>
      <c r="R81" s="40" t="s">
        <v>62</v>
      </c>
      <c r="S81" s="21" t="s">
        <v>97</v>
      </c>
      <c r="U81" s="28" t="s">
        <v>79</v>
      </c>
    </row>
    <row r="82" spans="5:23" ht="3" customHeight="1" x14ac:dyDescent="0.2"/>
    <row r="83" spans="5:23" x14ac:dyDescent="0.2">
      <c r="E83" s="13" t="s">
        <v>35</v>
      </c>
      <c r="F83" s="16">
        <v>4038.172</v>
      </c>
      <c r="G83" s="16">
        <v>-1585.4190000000001</v>
      </c>
      <c r="H83" s="16">
        <v>922.95100000000002</v>
      </c>
      <c r="I83" s="16">
        <v>2556.8440000000001</v>
      </c>
      <c r="K83" s="16">
        <v>463.07799999999997</v>
      </c>
      <c r="L83" s="16">
        <v>614.202</v>
      </c>
      <c r="M83" s="16">
        <f>928.137-SUM(K83:L83)</f>
        <v>-149.14300000000003</v>
      </c>
      <c r="N83" s="16">
        <f>I83-SUM(K83:M83)</f>
        <v>1628.7070000000001</v>
      </c>
      <c r="O83" s="16">
        <v>411.48500000000001</v>
      </c>
      <c r="P83" s="16">
        <f>895.682-O83</f>
        <v>484.197</v>
      </c>
      <c r="Q83" s="16">
        <f>1592.226-SUM(O83:P83)</f>
        <v>696.5440000000001</v>
      </c>
      <c r="R83" s="16">
        <f>I83-SUM(O83:Q83)</f>
        <v>964.61799999999994</v>
      </c>
      <c r="S83" s="16">
        <v>-182.727</v>
      </c>
      <c r="U83" s="23">
        <f>IFERROR((I83/F83)^(1/3)-1,"n/a")</f>
        <v>-0.14130327592383696</v>
      </c>
    </row>
    <row r="84" spans="5:23" x14ac:dyDescent="0.2">
      <c r="E84" s="13" t="s">
        <v>36</v>
      </c>
      <c r="F84" s="18">
        <v>-1124.74</v>
      </c>
      <c r="G84" s="18">
        <v>-663.822</v>
      </c>
      <c r="H84" s="18">
        <v>5.3920000000000003</v>
      </c>
      <c r="I84" s="18">
        <v>-282.38499999999999</v>
      </c>
      <c r="K84" s="18">
        <v>-26.08</v>
      </c>
      <c r="L84" s="18">
        <v>-12.754</v>
      </c>
      <c r="M84" s="18">
        <f>-85.117-SUM(K84:L84)</f>
        <v>-46.283000000000008</v>
      </c>
      <c r="N84" s="18">
        <f>I84-SUM(K84:M84)</f>
        <v>-197.26799999999997</v>
      </c>
      <c r="O84" s="18">
        <v>-125.681</v>
      </c>
      <c r="P84" s="18">
        <f>-144.292-O84</f>
        <v>-18.611000000000004</v>
      </c>
      <c r="Q84" s="18">
        <f>-232.969-SUM(O84:P84)</f>
        <v>-88.676999999999992</v>
      </c>
      <c r="R84" s="18">
        <f>I84-SUM(O84:Q84)</f>
        <v>-49.415999999999997</v>
      </c>
      <c r="S84" s="18">
        <v>-231.65299999999999</v>
      </c>
      <c r="U84" s="23">
        <f>IFERROR((I84/F84)^(1/3)-1,"n/a")</f>
        <v>-0.36914459589093829</v>
      </c>
    </row>
    <row r="85" spans="5:23" x14ac:dyDescent="0.2">
      <c r="E85" s="5" t="s">
        <v>37</v>
      </c>
      <c r="F85" s="17">
        <f t="shared" ref="F85:H85" si="74">+F83+F84</f>
        <v>2913.4319999999998</v>
      </c>
      <c r="G85" s="17">
        <f t="shared" si="74"/>
        <v>-2249.241</v>
      </c>
      <c r="H85" s="17">
        <f t="shared" si="74"/>
        <v>928.34300000000007</v>
      </c>
      <c r="I85" s="17">
        <f>+I83+I84</f>
        <v>2274.4589999999998</v>
      </c>
      <c r="K85" s="17">
        <f t="shared" ref="K85:N85" si="75">+K83+K84</f>
        <v>436.99799999999999</v>
      </c>
      <c r="L85" s="17">
        <f t="shared" si="75"/>
        <v>601.44799999999998</v>
      </c>
      <c r="M85" s="17">
        <f t="shared" si="75"/>
        <v>-195.42600000000004</v>
      </c>
      <c r="N85" s="17">
        <f t="shared" si="75"/>
        <v>1431.4390000000001</v>
      </c>
      <c r="O85" s="17">
        <f>+O83+O84</f>
        <v>285.80400000000003</v>
      </c>
      <c r="P85" s="17">
        <f>+P83+P84</f>
        <v>465.58600000000001</v>
      </c>
      <c r="Q85" s="17">
        <f t="shared" ref="Q85:S85" si="76">+Q83+Q84</f>
        <v>607.86700000000008</v>
      </c>
      <c r="R85" s="17">
        <f t="shared" si="76"/>
        <v>915.202</v>
      </c>
      <c r="S85" s="17">
        <f t="shared" si="76"/>
        <v>-414.38</v>
      </c>
      <c r="U85" s="30">
        <f>IFERROR((I85/F85)^(1/3)-1,"n/a")</f>
        <v>-7.9216046658247219E-2</v>
      </c>
    </row>
    <row r="86" spans="5:23" x14ac:dyDescent="0.2">
      <c r="E86" s="13" t="s">
        <v>111</v>
      </c>
      <c r="F86" s="16">
        <v>9976.0840000000007</v>
      </c>
      <c r="G86" s="16">
        <v>-5838.518</v>
      </c>
      <c r="H86" s="16">
        <v>-811.33199999999999</v>
      </c>
      <c r="I86" s="16">
        <v>2828.9209999999998</v>
      </c>
      <c r="K86" s="16">
        <v>460.12900000000002</v>
      </c>
      <c r="L86" s="16">
        <v>-1142.2629999999999</v>
      </c>
      <c r="M86" s="16">
        <f>-1734.128-SUM(K86:L86)</f>
        <v>-1051.9940000000001</v>
      </c>
      <c r="N86" s="16">
        <f>I86-SUM(K86:M86)</f>
        <v>4563.049</v>
      </c>
      <c r="O86" s="16">
        <v>1927.721</v>
      </c>
      <c r="P86" s="16">
        <f>993.988-O86</f>
        <v>-933.73299999999995</v>
      </c>
      <c r="Q86" s="16">
        <f>682.663-SUM(O86:P86)</f>
        <v>-311.32500000000005</v>
      </c>
      <c r="R86" s="16">
        <f>I86-SUM(O86:Q86)</f>
        <v>2146.2579999999998</v>
      </c>
      <c r="S86" s="16">
        <v>-893.80200000000002</v>
      </c>
      <c r="U86" s="23">
        <f>IFERROR((I86/F86)^(1/3)-1,"n/a")</f>
        <v>-0.34301784391940782</v>
      </c>
      <c r="W86" s="25" t="s">
        <v>130</v>
      </c>
    </row>
    <row r="89" spans="5:23" x14ac:dyDescent="0.2">
      <c r="F89" s="16"/>
      <c r="G89" s="16"/>
      <c r="H89" s="16"/>
      <c r="I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5:23" x14ac:dyDescent="0.2">
      <c r="F90" s="16"/>
      <c r="G90" s="16"/>
      <c r="H90" s="16"/>
      <c r="I90" s="16"/>
      <c r="K90" s="16"/>
      <c r="L90" s="16"/>
      <c r="M90" s="16"/>
      <c r="N90" s="16"/>
      <c r="O90" s="16"/>
      <c r="P90" s="16"/>
      <c r="Q90" s="16"/>
      <c r="R90" s="16"/>
      <c r="S90" s="16"/>
    </row>
    <row r="91" spans="5:23" x14ac:dyDescent="0.2">
      <c r="F91" s="16"/>
      <c r="G91" s="16"/>
      <c r="H91" s="16"/>
      <c r="I91" s="16"/>
      <c r="K91" s="16"/>
      <c r="L91" s="16"/>
      <c r="M91" s="16"/>
      <c r="N91" s="16"/>
      <c r="O91" s="16"/>
      <c r="P91" s="16"/>
      <c r="Q91" s="16"/>
      <c r="R91" s="16"/>
      <c r="S91" s="16"/>
    </row>
    <row r="92" spans="5:23" x14ac:dyDescent="0.2">
      <c r="F92" s="16"/>
      <c r="G92" s="16"/>
      <c r="H92" s="16"/>
      <c r="I92" s="16"/>
      <c r="K92" s="16"/>
      <c r="L92" s="16"/>
      <c r="M92" s="16"/>
      <c r="N92" s="16"/>
      <c r="O92" s="16"/>
      <c r="P92" s="16"/>
      <c r="Q92" s="16"/>
      <c r="R92" s="16"/>
      <c r="S92" s="16"/>
    </row>
    <row r="93" spans="5:23" x14ac:dyDescent="0.2">
      <c r="F93" s="16"/>
      <c r="G93" s="16"/>
      <c r="H93" s="16"/>
      <c r="I93" s="16"/>
      <c r="K93" s="16"/>
      <c r="L93" s="16"/>
      <c r="M93" s="16"/>
      <c r="N93" s="16"/>
      <c r="O93" s="16"/>
      <c r="P93" s="16"/>
      <c r="Q93" s="16"/>
      <c r="R93" s="16"/>
      <c r="S93" s="16"/>
    </row>
    <row r="94" spans="5:23" x14ac:dyDescent="0.2">
      <c r="F94" s="16"/>
      <c r="G94" s="16"/>
      <c r="H94" s="16"/>
      <c r="I94" s="16"/>
      <c r="K94" s="16"/>
      <c r="L94" s="16"/>
      <c r="M94" s="16"/>
      <c r="N94" s="16"/>
      <c r="O94" s="16"/>
      <c r="P94" s="16"/>
      <c r="Q94" s="16"/>
      <c r="R94" s="16"/>
      <c r="S94" s="16"/>
    </row>
    <row r="95" spans="5:23" x14ac:dyDescent="0.2">
      <c r="F95" s="16"/>
      <c r="G95" s="16"/>
      <c r="H95" s="16"/>
      <c r="I95" s="16"/>
      <c r="K95" s="16"/>
      <c r="L95" s="16"/>
      <c r="M95" s="16"/>
      <c r="N95" s="16"/>
      <c r="O95" s="16"/>
      <c r="P95" s="16"/>
      <c r="Q95" s="16"/>
      <c r="R95" s="16"/>
      <c r="S95" s="16"/>
    </row>
    <row r="96" spans="5:23" x14ac:dyDescent="0.2">
      <c r="F96" s="16"/>
      <c r="G96" s="16"/>
      <c r="H96" s="16"/>
      <c r="I96" s="16"/>
      <c r="K96" s="16"/>
      <c r="L96" s="16"/>
      <c r="M96" s="16"/>
      <c r="N96" s="16"/>
      <c r="O96" s="16"/>
      <c r="P96" s="16"/>
      <c r="Q96" s="16"/>
      <c r="R96" s="16"/>
      <c r="S96" s="16"/>
    </row>
    <row r="97" spans="6:19" x14ac:dyDescent="0.2">
      <c r="F97" s="16"/>
      <c r="G97" s="16"/>
      <c r="H97" s="16"/>
      <c r="I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6:19" x14ac:dyDescent="0.2">
      <c r="F98" s="16"/>
      <c r="G98" s="16"/>
      <c r="H98" s="16"/>
      <c r="I98" s="16"/>
      <c r="K98" s="16"/>
      <c r="L98" s="16"/>
      <c r="M98" s="16"/>
      <c r="N98" s="16"/>
      <c r="O98" s="16"/>
      <c r="P98" s="16"/>
      <c r="Q98" s="16"/>
      <c r="R98" s="16"/>
      <c r="S98" s="16"/>
    </row>
    <row r="99" spans="6:19" x14ac:dyDescent="0.2">
      <c r="F99" s="16"/>
      <c r="G99" s="16"/>
      <c r="H99" s="16"/>
      <c r="I99" s="16"/>
      <c r="K99" s="16"/>
      <c r="L99" s="16"/>
      <c r="M99" s="16"/>
      <c r="N99" s="16"/>
      <c r="O99" s="16"/>
      <c r="P99" s="16"/>
      <c r="Q99" s="16"/>
      <c r="R99" s="16"/>
      <c r="S99" s="16"/>
    </row>
    <row r="100" spans="6:19" x14ac:dyDescent="0.2">
      <c r="F100" s="16"/>
      <c r="G100" s="16"/>
      <c r="H100" s="16"/>
      <c r="I100" s="16"/>
      <c r="K100" s="16"/>
      <c r="L100" s="16"/>
      <c r="M100" s="16"/>
      <c r="N100" s="16"/>
      <c r="O100" s="16"/>
      <c r="P100" s="16"/>
      <c r="Q100" s="16"/>
      <c r="R100" s="16"/>
      <c r="S100" s="16"/>
    </row>
    <row r="101" spans="6:19" x14ac:dyDescent="0.2">
      <c r="F101" s="16"/>
      <c r="G101" s="16"/>
      <c r="H101" s="16"/>
      <c r="I101" s="16"/>
      <c r="K101" s="16"/>
      <c r="L101" s="16"/>
      <c r="M101" s="16"/>
      <c r="N101" s="16"/>
      <c r="O101" s="16"/>
      <c r="P101" s="16"/>
      <c r="Q101" s="16"/>
      <c r="R101" s="16"/>
      <c r="S101" s="16"/>
    </row>
    <row r="102" spans="6:19" x14ac:dyDescent="0.2">
      <c r="F102" s="16"/>
      <c r="G102" s="16"/>
      <c r="H102" s="16"/>
      <c r="I102" s="16"/>
      <c r="K102" s="16"/>
      <c r="L102" s="16"/>
      <c r="M102" s="16"/>
      <c r="N102" s="16"/>
      <c r="O102" s="16"/>
      <c r="P102" s="16"/>
      <c r="Q102" s="16"/>
      <c r="R102" s="16"/>
      <c r="S102" s="16"/>
    </row>
    <row r="103" spans="6:19" x14ac:dyDescent="0.2">
      <c r="F103" s="16"/>
      <c r="G103" s="16"/>
      <c r="H103" s="16"/>
      <c r="I103" s="16"/>
      <c r="K103" s="16"/>
      <c r="L103" s="16"/>
      <c r="M103" s="16"/>
      <c r="N103" s="16"/>
      <c r="O103" s="16"/>
      <c r="P103" s="16"/>
      <c r="Q103" s="16"/>
      <c r="R103" s="16"/>
      <c r="S103" s="16"/>
    </row>
    <row r="104" spans="6:19" x14ac:dyDescent="0.2">
      <c r="F104" s="16"/>
      <c r="G104" s="16"/>
      <c r="H104" s="16"/>
      <c r="I104" s="16"/>
      <c r="K104" s="16"/>
      <c r="L104" s="16"/>
      <c r="M104" s="16"/>
      <c r="N104" s="16"/>
      <c r="O104" s="16"/>
      <c r="P104" s="16"/>
      <c r="Q104" s="16"/>
      <c r="R104" s="16"/>
      <c r="S104" s="16"/>
    </row>
    <row r="105" spans="6:19" x14ac:dyDescent="0.2">
      <c r="F105" s="16"/>
      <c r="G105" s="16"/>
      <c r="H105" s="16"/>
      <c r="I105" s="16"/>
      <c r="K105" s="16"/>
      <c r="L105" s="16"/>
      <c r="M105" s="16"/>
      <c r="N105" s="16"/>
      <c r="O105" s="16"/>
      <c r="P105" s="16"/>
      <c r="Q105" s="16"/>
      <c r="R105" s="16"/>
      <c r="S105" s="16"/>
    </row>
    <row r="106" spans="6:19" x14ac:dyDescent="0.2">
      <c r="F106" s="16"/>
      <c r="G106" s="16"/>
      <c r="H106" s="16"/>
      <c r="I106" s="16"/>
      <c r="K106" s="16"/>
      <c r="L106" s="16"/>
      <c r="M106" s="16"/>
      <c r="N106" s="16"/>
      <c r="O106" s="16"/>
      <c r="P106" s="16"/>
      <c r="Q106" s="16"/>
      <c r="R106" s="16"/>
      <c r="S106" s="16"/>
    </row>
    <row r="107" spans="6:19" x14ac:dyDescent="0.2">
      <c r="F107" s="16"/>
      <c r="G107" s="16"/>
      <c r="H107" s="16"/>
      <c r="I107" s="16"/>
      <c r="K107" s="16"/>
      <c r="L107" s="16"/>
      <c r="M107" s="16"/>
      <c r="N107" s="16"/>
      <c r="O107" s="16"/>
      <c r="P107" s="16"/>
      <c r="Q107" s="16"/>
      <c r="R107" s="16"/>
      <c r="S107" s="16"/>
    </row>
    <row r="108" spans="6:19" x14ac:dyDescent="0.2">
      <c r="F108" s="16"/>
      <c r="G108" s="16"/>
      <c r="H108" s="16"/>
      <c r="I108" s="16"/>
      <c r="K108" s="16"/>
      <c r="L108" s="16"/>
      <c r="M108" s="16"/>
      <c r="N108" s="16"/>
      <c r="O108" s="16"/>
      <c r="P108" s="16"/>
      <c r="Q108" s="16"/>
      <c r="R108" s="16"/>
      <c r="S108" s="16"/>
    </row>
    <row r="109" spans="6:19" x14ac:dyDescent="0.2">
      <c r="F109" s="16"/>
      <c r="G109" s="16"/>
      <c r="H109" s="16"/>
      <c r="I109" s="16"/>
      <c r="K109" s="16"/>
      <c r="L109" s="16"/>
      <c r="M109" s="16"/>
      <c r="N109" s="16"/>
      <c r="O109" s="16"/>
      <c r="P109" s="16"/>
      <c r="Q109" s="16"/>
      <c r="R109" s="16"/>
      <c r="S109" s="16"/>
    </row>
    <row r="110" spans="6:19" x14ac:dyDescent="0.2">
      <c r="F110" s="16"/>
      <c r="G110" s="16"/>
      <c r="H110" s="16"/>
      <c r="I110" s="16"/>
      <c r="K110" s="16"/>
      <c r="L110" s="16"/>
      <c r="M110" s="16"/>
      <c r="N110" s="16"/>
      <c r="O110" s="16"/>
      <c r="P110" s="16"/>
      <c r="Q110" s="16"/>
      <c r="R110" s="16"/>
      <c r="S110" s="16"/>
    </row>
    <row r="111" spans="6:19" x14ac:dyDescent="0.2">
      <c r="F111" s="16"/>
      <c r="G111" s="16"/>
      <c r="H111" s="16"/>
      <c r="I111" s="16"/>
      <c r="K111" s="16"/>
      <c r="L111" s="16"/>
      <c r="M111" s="16"/>
      <c r="N111" s="16"/>
      <c r="O111" s="16"/>
      <c r="P111" s="16"/>
      <c r="Q111" s="16"/>
      <c r="R111" s="16"/>
      <c r="S111" s="16"/>
    </row>
    <row r="112" spans="6:19" x14ac:dyDescent="0.2">
      <c r="F112" s="16"/>
      <c r="G112" s="16"/>
      <c r="H112" s="16"/>
      <c r="I112" s="16"/>
      <c r="K112" s="16"/>
      <c r="L112" s="16"/>
      <c r="M112" s="16"/>
      <c r="N112" s="16"/>
      <c r="O112" s="16"/>
      <c r="P112" s="16"/>
      <c r="Q112" s="16"/>
      <c r="R112" s="16"/>
      <c r="S112" s="16"/>
    </row>
    <row r="113" spans="6:19" x14ac:dyDescent="0.2">
      <c r="F113" s="16"/>
      <c r="G113" s="16"/>
      <c r="H113" s="16"/>
      <c r="I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6:19" x14ac:dyDescent="0.2">
      <c r="F114" s="16"/>
      <c r="G114" s="16"/>
      <c r="H114" s="16"/>
      <c r="I114" s="16"/>
      <c r="K114" s="16"/>
      <c r="L114" s="16"/>
      <c r="M114" s="16"/>
      <c r="N114" s="16"/>
      <c r="O114" s="16"/>
      <c r="P114" s="16"/>
      <c r="Q114" s="16"/>
      <c r="R114" s="16"/>
      <c r="S114" s="16"/>
    </row>
    <row r="115" spans="6:19" x14ac:dyDescent="0.2">
      <c r="F115" s="16"/>
      <c r="G115" s="16"/>
      <c r="H115" s="16"/>
      <c r="I115" s="16"/>
      <c r="K115" s="16"/>
      <c r="L115" s="16"/>
      <c r="M115" s="16"/>
      <c r="N115" s="16"/>
      <c r="O115" s="16"/>
      <c r="P115" s="16"/>
      <c r="Q115" s="16"/>
      <c r="R115" s="16"/>
      <c r="S115" s="16"/>
    </row>
    <row r="116" spans="6:19" x14ac:dyDescent="0.2">
      <c r="F116" s="16"/>
      <c r="G116" s="16"/>
      <c r="H116" s="16"/>
      <c r="I116" s="16"/>
      <c r="K116" s="16"/>
      <c r="L116" s="16"/>
      <c r="M116" s="16"/>
      <c r="N116" s="16"/>
      <c r="O116" s="16"/>
      <c r="P116" s="16"/>
      <c r="Q116" s="16"/>
      <c r="R116" s="16"/>
      <c r="S116" s="16"/>
    </row>
    <row r="117" spans="6:19" x14ac:dyDescent="0.2">
      <c r="F117" s="16"/>
      <c r="G117" s="16"/>
      <c r="H117" s="16"/>
      <c r="I117" s="16"/>
      <c r="K117" s="16"/>
      <c r="L117" s="16"/>
      <c r="M117" s="16"/>
      <c r="N117" s="16"/>
      <c r="O117" s="16"/>
      <c r="P117" s="16"/>
      <c r="Q117" s="16"/>
      <c r="R117" s="16"/>
      <c r="S117" s="16"/>
    </row>
    <row r="118" spans="6:19" x14ac:dyDescent="0.2">
      <c r="F118" s="16"/>
      <c r="G118" s="16"/>
      <c r="H118" s="16"/>
      <c r="I118" s="16"/>
      <c r="K118" s="16"/>
      <c r="L118" s="16"/>
      <c r="M118" s="16"/>
      <c r="N118" s="16"/>
      <c r="O118" s="16"/>
      <c r="P118" s="16"/>
      <c r="Q118" s="16"/>
      <c r="R118" s="16"/>
      <c r="S118" s="16"/>
    </row>
    <row r="119" spans="6:19" x14ac:dyDescent="0.2">
      <c r="F119" s="16"/>
      <c r="G119" s="16"/>
      <c r="H119" s="16"/>
      <c r="I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6:19" x14ac:dyDescent="0.2">
      <c r="F120" s="16"/>
      <c r="G120" s="16"/>
      <c r="H120" s="16"/>
      <c r="I120" s="16"/>
      <c r="K120" s="16"/>
      <c r="L120" s="16"/>
      <c r="M120" s="16"/>
      <c r="N120" s="16"/>
      <c r="O120" s="16"/>
      <c r="P120" s="16"/>
      <c r="Q120" s="16"/>
      <c r="R120" s="16"/>
      <c r="S120" s="16"/>
    </row>
    <row r="121" spans="6:19" x14ac:dyDescent="0.2">
      <c r="F121" s="16"/>
      <c r="G121" s="16"/>
      <c r="H121" s="16"/>
      <c r="I121" s="16"/>
      <c r="K121" s="16"/>
      <c r="L121" s="16"/>
      <c r="M121" s="16"/>
      <c r="N121" s="16"/>
      <c r="O121" s="16"/>
      <c r="P121" s="16"/>
      <c r="Q121" s="16"/>
      <c r="R121" s="16"/>
      <c r="S121" s="16"/>
    </row>
    <row r="122" spans="6:19" x14ac:dyDescent="0.2">
      <c r="F122" s="16"/>
      <c r="G122" s="16"/>
      <c r="H122" s="16"/>
      <c r="I122" s="16"/>
      <c r="K122" s="16"/>
      <c r="L122" s="16"/>
      <c r="M122" s="16"/>
      <c r="N122" s="16"/>
      <c r="O122" s="16"/>
      <c r="P122" s="16"/>
      <c r="Q122" s="16"/>
      <c r="R122" s="16"/>
      <c r="S122" s="16"/>
    </row>
    <row r="123" spans="6:19" x14ac:dyDescent="0.2">
      <c r="F123" s="16"/>
      <c r="G123" s="16"/>
      <c r="H123" s="16"/>
      <c r="I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6:19" x14ac:dyDescent="0.2">
      <c r="F124" s="16"/>
      <c r="G124" s="16"/>
      <c r="H124" s="16"/>
      <c r="I124" s="16"/>
      <c r="K124" s="16"/>
      <c r="L124" s="16"/>
      <c r="M124" s="16"/>
      <c r="N124" s="16"/>
      <c r="O124" s="16"/>
      <c r="P124" s="16"/>
      <c r="Q124" s="16"/>
      <c r="R124" s="16"/>
      <c r="S124" s="16"/>
    </row>
    <row r="125" spans="6:19" x14ac:dyDescent="0.2">
      <c r="F125" s="16"/>
      <c r="G125" s="16"/>
      <c r="H125" s="16"/>
      <c r="I125" s="16"/>
      <c r="K125" s="16"/>
      <c r="L125" s="16"/>
      <c r="M125" s="16"/>
      <c r="N125" s="16"/>
      <c r="O125" s="16"/>
      <c r="P125" s="16"/>
      <c r="Q125" s="16"/>
      <c r="R125" s="16"/>
      <c r="S125" s="16"/>
    </row>
    <row r="126" spans="6:19" x14ac:dyDescent="0.2">
      <c r="F126" s="16"/>
      <c r="G126" s="16"/>
      <c r="H126" s="16"/>
      <c r="I126" s="16"/>
      <c r="K126" s="16"/>
      <c r="L126" s="16"/>
      <c r="M126" s="16"/>
      <c r="N126" s="16"/>
      <c r="O126" s="16"/>
      <c r="P126" s="16"/>
      <c r="Q126" s="16"/>
      <c r="R126" s="16"/>
      <c r="S126" s="16"/>
    </row>
    <row r="127" spans="6:19" x14ac:dyDescent="0.2">
      <c r="F127" s="16"/>
      <c r="G127" s="16"/>
      <c r="H127" s="16"/>
      <c r="I127" s="16"/>
      <c r="K127" s="16"/>
      <c r="L127" s="16"/>
      <c r="M127" s="16"/>
      <c r="N127" s="16"/>
      <c r="O127" s="16"/>
      <c r="P127" s="16"/>
      <c r="Q127" s="16"/>
      <c r="R127" s="16"/>
      <c r="S127" s="16"/>
    </row>
    <row r="128" spans="6:19" x14ac:dyDescent="0.2">
      <c r="F128" s="16"/>
      <c r="G128" s="16"/>
      <c r="H128" s="16"/>
      <c r="I128" s="16"/>
      <c r="K128" s="16"/>
      <c r="L128" s="16"/>
      <c r="M128" s="16"/>
      <c r="N128" s="16"/>
      <c r="O128" s="16"/>
      <c r="P128" s="16"/>
      <c r="Q128" s="16"/>
      <c r="R128" s="16"/>
      <c r="S128" s="16"/>
    </row>
    <row r="129" spans="6:19" x14ac:dyDescent="0.2">
      <c r="F129" s="16"/>
      <c r="G129" s="16"/>
      <c r="H129" s="16"/>
      <c r="I129" s="16"/>
      <c r="K129" s="16"/>
      <c r="L129" s="16"/>
      <c r="M129" s="16"/>
      <c r="N129" s="16"/>
      <c r="O129" s="16"/>
      <c r="P129" s="16"/>
      <c r="Q129" s="16"/>
      <c r="R129" s="16"/>
      <c r="S129" s="16"/>
    </row>
    <row r="130" spans="6:19" x14ac:dyDescent="0.2">
      <c r="F130" s="16"/>
      <c r="G130" s="16"/>
      <c r="H130" s="16"/>
      <c r="I130" s="16"/>
      <c r="K130" s="16"/>
      <c r="L130" s="16"/>
      <c r="M130" s="16"/>
      <c r="N130" s="16"/>
      <c r="O130" s="16"/>
      <c r="P130" s="16"/>
      <c r="Q130" s="16"/>
      <c r="R130" s="16"/>
      <c r="S130" s="16"/>
    </row>
    <row r="131" spans="6:19" x14ac:dyDescent="0.2">
      <c r="F131" s="16"/>
      <c r="G131" s="16"/>
      <c r="H131" s="16"/>
      <c r="I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6:19" x14ac:dyDescent="0.2">
      <c r="F132" s="16"/>
      <c r="G132" s="16"/>
      <c r="H132" s="16"/>
      <c r="I132" s="16"/>
      <c r="K132" s="16"/>
      <c r="L132" s="16"/>
      <c r="M132" s="16"/>
      <c r="N132" s="16"/>
      <c r="O132" s="16"/>
      <c r="P132" s="16"/>
      <c r="Q132" s="16"/>
      <c r="R132" s="16"/>
      <c r="S132" s="16"/>
    </row>
    <row r="133" spans="6:19" x14ac:dyDescent="0.2">
      <c r="F133" s="16"/>
      <c r="G133" s="16"/>
      <c r="H133" s="16"/>
      <c r="I133" s="16"/>
      <c r="K133" s="16"/>
      <c r="L133" s="16"/>
      <c r="M133" s="16"/>
      <c r="N133" s="16"/>
      <c r="O133" s="16"/>
      <c r="P133" s="16"/>
      <c r="Q133" s="16"/>
      <c r="R133" s="16"/>
      <c r="S133" s="16"/>
    </row>
    <row r="134" spans="6:19" x14ac:dyDescent="0.2">
      <c r="F134" s="16"/>
      <c r="G134" s="16"/>
      <c r="H134" s="16"/>
      <c r="I134" s="16"/>
      <c r="K134" s="16"/>
      <c r="L134" s="16"/>
      <c r="M134" s="16"/>
      <c r="N134" s="16"/>
      <c r="O134" s="16"/>
      <c r="P134" s="16"/>
      <c r="Q134" s="16"/>
      <c r="R134" s="16"/>
      <c r="S134" s="16"/>
    </row>
    <row r="135" spans="6:19" x14ac:dyDescent="0.2">
      <c r="F135" s="16"/>
      <c r="G135" s="16"/>
      <c r="H135" s="16"/>
      <c r="I135" s="16"/>
      <c r="K135" s="16"/>
      <c r="L135" s="16"/>
      <c r="M135" s="16"/>
      <c r="N135" s="16"/>
      <c r="O135" s="16"/>
      <c r="P135" s="16"/>
      <c r="Q135" s="16"/>
      <c r="R135" s="16"/>
      <c r="S135" s="16"/>
    </row>
    <row r="136" spans="6:19" x14ac:dyDescent="0.2">
      <c r="F136" s="16"/>
      <c r="G136" s="16"/>
      <c r="H136" s="16"/>
      <c r="I136" s="16"/>
      <c r="K136" s="16"/>
      <c r="L136" s="16"/>
      <c r="M136" s="16"/>
      <c r="N136" s="16"/>
      <c r="O136" s="16"/>
      <c r="P136" s="16"/>
      <c r="Q136" s="16"/>
      <c r="R136" s="16"/>
      <c r="S136" s="16"/>
    </row>
    <row r="137" spans="6:19" x14ac:dyDescent="0.2">
      <c r="F137" s="16"/>
      <c r="G137" s="16"/>
      <c r="H137" s="16"/>
      <c r="I137" s="16"/>
      <c r="K137" s="16"/>
      <c r="L137" s="16"/>
      <c r="M137" s="16"/>
      <c r="N137" s="16"/>
      <c r="O137" s="16"/>
      <c r="P137" s="16"/>
      <c r="Q137" s="16"/>
      <c r="R137" s="16"/>
      <c r="S137" s="16"/>
    </row>
    <row r="138" spans="6:19" x14ac:dyDescent="0.2">
      <c r="F138" s="16"/>
      <c r="G138" s="16"/>
      <c r="H138" s="16"/>
      <c r="I138" s="16"/>
      <c r="K138" s="16"/>
      <c r="L138" s="16"/>
      <c r="M138" s="16"/>
      <c r="N138" s="16"/>
      <c r="O138" s="16"/>
      <c r="P138" s="16"/>
      <c r="Q138" s="16"/>
      <c r="R138" s="16"/>
      <c r="S138" s="16"/>
    </row>
    <row r="139" spans="6:19" x14ac:dyDescent="0.2">
      <c r="F139" s="16"/>
      <c r="G139" s="16"/>
      <c r="H139" s="16"/>
      <c r="I139" s="16"/>
      <c r="K139" s="16"/>
      <c r="L139" s="16"/>
      <c r="M139" s="16"/>
      <c r="N139" s="16"/>
      <c r="O139" s="16"/>
      <c r="P139" s="16"/>
      <c r="Q139" s="16"/>
      <c r="R139" s="16"/>
      <c r="S139" s="16"/>
    </row>
    <row r="140" spans="6:19" x14ac:dyDescent="0.2">
      <c r="F140" s="16"/>
      <c r="G140" s="16"/>
      <c r="H140" s="16"/>
      <c r="I140" s="16"/>
      <c r="K140" s="16"/>
      <c r="L140" s="16"/>
      <c r="M140" s="16"/>
      <c r="N140" s="16"/>
      <c r="O140" s="16"/>
      <c r="P140" s="16"/>
      <c r="Q140" s="16"/>
      <c r="R140" s="16"/>
      <c r="S140" s="16"/>
    </row>
    <row r="141" spans="6:19" x14ac:dyDescent="0.2">
      <c r="F141" s="16"/>
      <c r="G141" s="16"/>
      <c r="H141" s="16"/>
      <c r="I141" s="16"/>
      <c r="K141" s="16"/>
      <c r="L141" s="16"/>
      <c r="M141" s="16"/>
      <c r="N141" s="16"/>
      <c r="O141" s="16"/>
      <c r="P141" s="16"/>
      <c r="Q141" s="16"/>
      <c r="R141" s="16"/>
      <c r="S141" s="16"/>
    </row>
    <row r="142" spans="6:19" x14ac:dyDescent="0.2">
      <c r="F142" s="16"/>
      <c r="G142" s="16"/>
      <c r="H142" s="16"/>
      <c r="I142" s="16"/>
      <c r="K142" s="16"/>
      <c r="L142" s="16"/>
      <c r="M142" s="16"/>
      <c r="N142" s="16"/>
      <c r="O142" s="16"/>
      <c r="P142" s="16"/>
      <c r="Q142" s="16"/>
      <c r="R142" s="16"/>
      <c r="S142" s="16"/>
    </row>
    <row r="143" spans="6:19" x14ac:dyDescent="0.2">
      <c r="F143" s="16"/>
      <c r="G143" s="16"/>
      <c r="H143" s="16"/>
      <c r="I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6:19" x14ac:dyDescent="0.2">
      <c r="F144" s="16"/>
      <c r="G144" s="16"/>
      <c r="H144" s="16"/>
      <c r="I144" s="16"/>
      <c r="K144" s="16"/>
      <c r="L144" s="16"/>
      <c r="M144" s="16"/>
      <c r="N144" s="16"/>
      <c r="O144" s="16"/>
      <c r="P144" s="16"/>
      <c r="Q144" s="16"/>
      <c r="R144" s="16"/>
      <c r="S144" s="16"/>
    </row>
    <row r="145" spans="6:19" x14ac:dyDescent="0.2">
      <c r="F145" s="16"/>
      <c r="G145" s="16"/>
      <c r="H145" s="16"/>
      <c r="I145" s="16"/>
      <c r="K145" s="16"/>
      <c r="L145" s="16"/>
      <c r="M145" s="16"/>
      <c r="N145" s="16"/>
      <c r="O145" s="16"/>
      <c r="P145" s="16"/>
      <c r="Q145" s="16"/>
      <c r="R145" s="16"/>
      <c r="S145" s="16"/>
    </row>
    <row r="146" spans="6:19" x14ac:dyDescent="0.2">
      <c r="F146" s="16"/>
      <c r="G146" s="16"/>
      <c r="H146" s="16"/>
      <c r="I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6:19" x14ac:dyDescent="0.2">
      <c r="F147" s="16"/>
      <c r="G147" s="16"/>
      <c r="H147" s="16"/>
      <c r="I147" s="16"/>
      <c r="K147" s="16"/>
      <c r="L147" s="16"/>
      <c r="M147" s="16"/>
      <c r="N147" s="16"/>
      <c r="O147" s="16"/>
      <c r="P147" s="16"/>
      <c r="Q147" s="16"/>
      <c r="R147" s="16"/>
      <c r="S147" s="16"/>
    </row>
    <row r="148" spans="6:19" x14ac:dyDescent="0.2">
      <c r="F148" s="16"/>
      <c r="G148" s="16"/>
      <c r="H148" s="16"/>
      <c r="I148" s="16"/>
      <c r="K148" s="16"/>
      <c r="L148" s="16"/>
      <c r="M148" s="16"/>
      <c r="N148" s="16"/>
      <c r="O148" s="16"/>
      <c r="P148" s="16"/>
      <c r="Q148" s="16"/>
      <c r="R148" s="16"/>
      <c r="S148" s="16"/>
    </row>
    <row r="149" spans="6:19" x14ac:dyDescent="0.2">
      <c r="F149" s="16"/>
      <c r="G149" s="16"/>
      <c r="H149" s="16"/>
      <c r="I149" s="16"/>
      <c r="K149" s="16"/>
      <c r="L149" s="16"/>
      <c r="M149" s="16"/>
      <c r="N149" s="16"/>
      <c r="O149" s="16"/>
      <c r="P149" s="16"/>
      <c r="Q149" s="16"/>
      <c r="R149" s="16"/>
      <c r="S149" s="16"/>
    </row>
    <row r="150" spans="6:19" x14ac:dyDescent="0.2">
      <c r="F150" s="16"/>
      <c r="G150" s="16"/>
      <c r="H150" s="16"/>
      <c r="I150" s="16"/>
      <c r="K150" s="16"/>
      <c r="L150" s="16"/>
      <c r="M150" s="16"/>
      <c r="N150" s="16"/>
      <c r="O150" s="16"/>
      <c r="P150" s="16"/>
      <c r="Q150" s="16"/>
      <c r="R150" s="16"/>
      <c r="S150" s="16"/>
    </row>
    <row r="151" spans="6:19" x14ac:dyDescent="0.2">
      <c r="F151" s="16"/>
      <c r="G151" s="16"/>
      <c r="H151" s="16"/>
      <c r="I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6:19" x14ac:dyDescent="0.2">
      <c r="F152" s="16"/>
      <c r="G152" s="16"/>
      <c r="H152" s="16"/>
      <c r="I152" s="16"/>
      <c r="K152" s="16"/>
      <c r="L152" s="16"/>
      <c r="M152" s="16"/>
      <c r="N152" s="16"/>
      <c r="O152" s="16"/>
      <c r="P152" s="16"/>
      <c r="Q152" s="16"/>
      <c r="R152" s="16"/>
      <c r="S152" s="16"/>
    </row>
    <row r="153" spans="6:19" x14ac:dyDescent="0.2">
      <c r="F153" s="16"/>
      <c r="G153" s="16"/>
      <c r="H153" s="16"/>
      <c r="I153" s="16"/>
      <c r="K153" s="16"/>
      <c r="L153" s="16"/>
      <c r="M153" s="16"/>
      <c r="N153" s="16"/>
      <c r="O153" s="16"/>
      <c r="P153" s="16"/>
      <c r="Q153" s="16"/>
      <c r="R153" s="16"/>
      <c r="S153" s="16"/>
    </row>
    <row r="154" spans="6:19" x14ac:dyDescent="0.2">
      <c r="F154" s="16"/>
      <c r="G154" s="16"/>
      <c r="H154" s="16"/>
      <c r="I154" s="16"/>
      <c r="K154" s="16"/>
      <c r="L154" s="16"/>
      <c r="M154" s="16"/>
      <c r="N154" s="16"/>
      <c r="O154" s="16"/>
      <c r="P154" s="16"/>
      <c r="Q154" s="16"/>
      <c r="R154" s="16"/>
      <c r="S154" s="16"/>
    </row>
    <row r="155" spans="6:19" x14ac:dyDescent="0.2">
      <c r="F155" s="16"/>
      <c r="G155" s="16"/>
      <c r="H155" s="16"/>
      <c r="I155" s="16"/>
      <c r="K155" s="16"/>
      <c r="L155" s="16"/>
      <c r="M155" s="16"/>
      <c r="N155" s="16"/>
      <c r="O155" s="16"/>
      <c r="P155" s="16"/>
      <c r="Q155" s="16"/>
      <c r="R155" s="16"/>
      <c r="S155" s="16"/>
    </row>
    <row r="156" spans="6:19" x14ac:dyDescent="0.2">
      <c r="F156" s="16"/>
      <c r="G156" s="16"/>
      <c r="H156" s="16"/>
      <c r="I156" s="16"/>
      <c r="K156" s="16"/>
      <c r="L156" s="16"/>
      <c r="M156" s="16"/>
      <c r="N156" s="16"/>
      <c r="O156" s="16"/>
      <c r="P156" s="16"/>
      <c r="Q156" s="16"/>
      <c r="R156" s="16"/>
      <c r="S156" s="16"/>
    </row>
    <row r="157" spans="6:19" x14ac:dyDescent="0.2">
      <c r="F157" s="16"/>
      <c r="G157" s="16"/>
      <c r="H157" s="16"/>
      <c r="I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6:19" x14ac:dyDescent="0.2">
      <c r="F158" s="16"/>
      <c r="G158" s="16"/>
      <c r="H158" s="16"/>
      <c r="I158" s="16"/>
      <c r="K158" s="16"/>
      <c r="L158" s="16"/>
      <c r="M158" s="16"/>
      <c r="N158" s="16"/>
      <c r="O158" s="16"/>
      <c r="P158" s="16"/>
      <c r="Q158" s="16"/>
      <c r="R158" s="16"/>
      <c r="S158" s="16"/>
    </row>
    <row r="159" spans="6:19" x14ac:dyDescent="0.2">
      <c r="F159" s="16"/>
      <c r="G159" s="16"/>
      <c r="H159" s="16"/>
      <c r="I159" s="16"/>
      <c r="K159" s="16"/>
      <c r="L159" s="16"/>
      <c r="M159" s="16"/>
      <c r="N159" s="16"/>
      <c r="O159" s="16"/>
      <c r="P159" s="16"/>
      <c r="Q159" s="16"/>
      <c r="R159" s="16"/>
      <c r="S159" s="16"/>
    </row>
    <row r="160" spans="6:19" x14ac:dyDescent="0.2">
      <c r="F160" s="16"/>
      <c r="G160" s="16"/>
      <c r="H160" s="16"/>
      <c r="I160" s="16"/>
      <c r="K160" s="16"/>
      <c r="L160" s="16"/>
      <c r="M160" s="16"/>
      <c r="N160" s="16"/>
      <c r="O160" s="16"/>
      <c r="P160" s="16"/>
      <c r="Q160" s="16"/>
      <c r="R160" s="16"/>
      <c r="S160" s="16"/>
    </row>
    <row r="161" spans="6:19" x14ac:dyDescent="0.2">
      <c r="F161" s="16"/>
      <c r="G161" s="16"/>
      <c r="H161" s="16"/>
      <c r="I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6:19" x14ac:dyDescent="0.2">
      <c r="F162" s="16"/>
      <c r="G162" s="16"/>
      <c r="H162" s="16"/>
      <c r="I162" s="16"/>
      <c r="K162" s="16"/>
      <c r="L162" s="16"/>
      <c r="M162" s="16"/>
      <c r="N162" s="16"/>
      <c r="O162" s="16"/>
      <c r="P162" s="16"/>
      <c r="Q162" s="16"/>
      <c r="R162" s="16"/>
      <c r="S162" s="16"/>
    </row>
    <row r="163" spans="6:19" x14ac:dyDescent="0.2">
      <c r="F163" s="16"/>
      <c r="G163" s="16"/>
      <c r="H163" s="16"/>
      <c r="I163" s="16"/>
      <c r="K163" s="16"/>
      <c r="L163" s="16"/>
      <c r="M163" s="16"/>
      <c r="N163" s="16"/>
      <c r="O163" s="16"/>
      <c r="P163" s="16"/>
      <c r="Q163" s="16"/>
      <c r="R163" s="16"/>
      <c r="S163" s="16"/>
    </row>
    <row r="164" spans="6:19" x14ac:dyDescent="0.2">
      <c r="F164" s="16"/>
      <c r="G164" s="16"/>
      <c r="H164" s="16"/>
      <c r="I164" s="16"/>
      <c r="K164" s="16"/>
      <c r="L164" s="16"/>
      <c r="M164" s="16"/>
      <c r="N164" s="16"/>
      <c r="O164" s="16"/>
      <c r="P164" s="16"/>
      <c r="Q164" s="16"/>
      <c r="R164" s="16"/>
      <c r="S164" s="16"/>
    </row>
    <row r="165" spans="6:19" x14ac:dyDescent="0.2">
      <c r="F165" s="16"/>
      <c r="G165" s="16"/>
      <c r="H165" s="16"/>
      <c r="I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6:19" x14ac:dyDescent="0.2">
      <c r="F166" s="16"/>
      <c r="G166" s="16"/>
      <c r="H166" s="16"/>
      <c r="I166" s="16"/>
      <c r="K166" s="16"/>
      <c r="L166" s="16"/>
      <c r="M166" s="16"/>
      <c r="N166" s="16"/>
      <c r="O166" s="16"/>
      <c r="P166" s="16"/>
      <c r="Q166" s="16"/>
      <c r="R166" s="16"/>
      <c r="S166" s="16"/>
    </row>
    <row r="167" spans="6:19" x14ac:dyDescent="0.2">
      <c r="F167" s="16"/>
      <c r="G167" s="16"/>
      <c r="H167" s="16"/>
      <c r="I167" s="16"/>
      <c r="K167" s="16"/>
      <c r="L167" s="16"/>
      <c r="M167" s="16"/>
      <c r="N167" s="16"/>
      <c r="O167" s="16"/>
      <c r="P167" s="16"/>
      <c r="Q167" s="16"/>
      <c r="R167" s="16"/>
      <c r="S167" s="16"/>
    </row>
    <row r="168" spans="6:19" x14ac:dyDescent="0.2">
      <c r="F168" s="16"/>
      <c r="G168" s="16"/>
      <c r="H168" s="16"/>
      <c r="I168" s="16"/>
      <c r="K168" s="16"/>
      <c r="L168" s="16"/>
      <c r="M168" s="16"/>
      <c r="N168" s="16"/>
      <c r="O168" s="16"/>
      <c r="P168" s="16"/>
      <c r="Q168" s="16"/>
      <c r="R168" s="16"/>
      <c r="S168" s="16"/>
    </row>
    <row r="169" spans="6:19" x14ac:dyDescent="0.2">
      <c r="F169" s="16"/>
      <c r="G169" s="16"/>
      <c r="H169" s="16"/>
      <c r="I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6:19" x14ac:dyDescent="0.2">
      <c r="F170" s="16"/>
      <c r="G170" s="16"/>
      <c r="H170" s="16"/>
      <c r="I170" s="16"/>
      <c r="K170" s="16"/>
      <c r="L170" s="16"/>
      <c r="M170" s="16"/>
      <c r="N170" s="16"/>
      <c r="O170" s="16"/>
      <c r="P170" s="16"/>
      <c r="Q170" s="16"/>
      <c r="R170" s="16"/>
      <c r="S170" s="16"/>
    </row>
    <row r="171" spans="6:19" x14ac:dyDescent="0.2">
      <c r="F171" s="16"/>
      <c r="G171" s="16"/>
      <c r="H171" s="16"/>
      <c r="I171" s="16"/>
      <c r="K171" s="16"/>
      <c r="L171" s="16"/>
      <c r="M171" s="16"/>
      <c r="N171" s="16"/>
      <c r="O171" s="16"/>
      <c r="P171" s="16"/>
      <c r="Q171" s="16"/>
      <c r="R171" s="16"/>
      <c r="S171" s="16"/>
    </row>
    <row r="172" spans="6:19" x14ac:dyDescent="0.2">
      <c r="F172" s="16"/>
      <c r="G172" s="16"/>
      <c r="H172" s="16"/>
      <c r="I172" s="16"/>
      <c r="K172" s="16"/>
      <c r="L172" s="16"/>
      <c r="M172" s="16"/>
      <c r="N172" s="16"/>
      <c r="O172" s="16"/>
      <c r="P172" s="16"/>
      <c r="Q172" s="16"/>
      <c r="R172" s="16"/>
      <c r="S172" s="16"/>
    </row>
    <row r="173" spans="6:19" x14ac:dyDescent="0.2">
      <c r="F173" s="16"/>
      <c r="G173" s="16"/>
      <c r="H173" s="16"/>
      <c r="I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6:19" x14ac:dyDescent="0.2">
      <c r="F174" s="16"/>
      <c r="G174" s="16"/>
      <c r="H174" s="16"/>
      <c r="I174" s="16"/>
      <c r="K174" s="16"/>
      <c r="L174" s="16"/>
      <c r="M174" s="16"/>
      <c r="N174" s="16"/>
      <c r="O174" s="16"/>
      <c r="P174" s="16"/>
      <c r="Q174" s="16"/>
      <c r="R174" s="16"/>
      <c r="S174" s="16"/>
    </row>
    <row r="175" spans="6:19" x14ac:dyDescent="0.2">
      <c r="F175" s="16"/>
      <c r="G175" s="16"/>
      <c r="H175" s="16"/>
      <c r="I175" s="16"/>
      <c r="K175" s="16"/>
      <c r="L175" s="16"/>
      <c r="M175" s="16"/>
      <c r="N175" s="16"/>
      <c r="O175" s="16"/>
      <c r="P175" s="16"/>
      <c r="Q175" s="16"/>
      <c r="R175" s="16"/>
      <c r="S175" s="16"/>
    </row>
    <row r="176" spans="6:19" x14ac:dyDescent="0.2">
      <c r="F176" s="16"/>
      <c r="G176" s="16"/>
      <c r="H176" s="16"/>
      <c r="I176" s="16"/>
      <c r="K176" s="16"/>
      <c r="L176" s="16"/>
      <c r="M176" s="16"/>
      <c r="N176" s="16"/>
      <c r="O176" s="16"/>
      <c r="P176" s="16"/>
      <c r="Q176" s="16"/>
      <c r="R176" s="16"/>
      <c r="S176" s="16"/>
    </row>
    <row r="177" spans="6:19" x14ac:dyDescent="0.2">
      <c r="F177" s="16"/>
      <c r="G177" s="16"/>
      <c r="H177" s="16"/>
      <c r="I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6:19" x14ac:dyDescent="0.2">
      <c r="F178" s="16"/>
      <c r="G178" s="16"/>
      <c r="H178" s="16"/>
      <c r="I178" s="16"/>
      <c r="K178" s="16"/>
      <c r="L178" s="16"/>
      <c r="M178" s="16"/>
      <c r="N178" s="16"/>
      <c r="O178" s="16"/>
      <c r="P178" s="16"/>
      <c r="Q178" s="16"/>
      <c r="R178" s="16"/>
      <c r="S178" s="16"/>
    </row>
    <row r="179" spans="6:19" x14ac:dyDescent="0.2">
      <c r="F179" s="16"/>
      <c r="G179" s="16"/>
      <c r="H179" s="16"/>
      <c r="I179" s="16"/>
      <c r="K179" s="16"/>
      <c r="L179" s="16"/>
      <c r="M179" s="16"/>
      <c r="N179" s="16"/>
      <c r="O179" s="16"/>
      <c r="P179" s="16"/>
      <c r="Q179" s="16"/>
      <c r="R179" s="16"/>
      <c r="S179" s="16"/>
    </row>
    <row r="180" spans="6:19" x14ac:dyDescent="0.2">
      <c r="F180" s="16"/>
      <c r="G180" s="16"/>
      <c r="H180" s="16"/>
      <c r="I180" s="16"/>
      <c r="K180" s="16"/>
      <c r="L180" s="16"/>
      <c r="M180" s="16"/>
      <c r="N180" s="16"/>
      <c r="O180" s="16"/>
      <c r="P180" s="16"/>
      <c r="Q180" s="16"/>
      <c r="R180" s="16"/>
      <c r="S180" s="16"/>
    </row>
    <row r="181" spans="6:19" x14ac:dyDescent="0.2">
      <c r="F181" s="16"/>
      <c r="G181" s="16"/>
      <c r="H181" s="16"/>
      <c r="I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6:19" x14ac:dyDescent="0.2">
      <c r="F182" s="16"/>
      <c r="G182" s="16"/>
      <c r="H182" s="16"/>
      <c r="I182" s="16"/>
      <c r="K182" s="16"/>
      <c r="L182" s="16"/>
      <c r="M182" s="16"/>
      <c r="N182" s="16"/>
      <c r="O182" s="16"/>
      <c r="P182" s="16"/>
      <c r="Q182" s="16"/>
      <c r="R182" s="16"/>
      <c r="S182" s="16"/>
    </row>
    <row r="183" spans="6:19" x14ac:dyDescent="0.2">
      <c r="F183" s="16"/>
      <c r="G183" s="16"/>
      <c r="H183" s="16"/>
      <c r="I183" s="16"/>
      <c r="K183" s="16"/>
      <c r="L183" s="16"/>
      <c r="M183" s="16"/>
      <c r="N183" s="16"/>
      <c r="O183" s="16"/>
      <c r="P183" s="16"/>
      <c r="Q183" s="16"/>
      <c r="R183" s="16"/>
      <c r="S183" s="16"/>
    </row>
    <row r="184" spans="6:19" x14ac:dyDescent="0.2">
      <c r="F184" s="16"/>
      <c r="G184" s="16"/>
      <c r="H184" s="16"/>
      <c r="I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 spans="6:19" x14ac:dyDescent="0.2">
      <c r="F185" s="16"/>
      <c r="G185" s="16"/>
      <c r="H185" s="16"/>
      <c r="I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6:19" x14ac:dyDescent="0.2">
      <c r="F186" s="16"/>
      <c r="G186" s="16"/>
      <c r="H186" s="16"/>
      <c r="I186" s="16"/>
      <c r="K186" s="16"/>
      <c r="L186" s="16"/>
      <c r="M186" s="16"/>
      <c r="N186" s="16"/>
      <c r="O186" s="16"/>
      <c r="P186" s="16"/>
      <c r="Q186" s="16"/>
      <c r="R186" s="16"/>
      <c r="S186" s="16"/>
    </row>
    <row r="187" spans="6:19" x14ac:dyDescent="0.2">
      <c r="F187" s="16"/>
      <c r="G187" s="16"/>
      <c r="H187" s="16"/>
      <c r="I187" s="16"/>
      <c r="K187" s="16"/>
      <c r="L187" s="16"/>
      <c r="M187" s="16"/>
      <c r="N187" s="16"/>
      <c r="O187" s="16"/>
      <c r="P187" s="16"/>
      <c r="Q187" s="16"/>
      <c r="R187" s="16"/>
      <c r="S187" s="16"/>
    </row>
    <row r="188" spans="6:19" x14ac:dyDescent="0.2">
      <c r="F188" s="16"/>
      <c r="G188" s="16"/>
      <c r="H188" s="16"/>
      <c r="I188" s="16"/>
      <c r="K188" s="16"/>
      <c r="L188" s="16"/>
      <c r="M188" s="16"/>
      <c r="N188" s="16"/>
      <c r="O188" s="16"/>
      <c r="P188" s="16"/>
      <c r="Q188" s="16"/>
      <c r="R188" s="16"/>
      <c r="S188" s="16"/>
    </row>
    <row r="189" spans="6:19" x14ac:dyDescent="0.2">
      <c r="F189" s="16"/>
      <c r="G189" s="16"/>
      <c r="H189" s="16"/>
      <c r="I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6:19" x14ac:dyDescent="0.2">
      <c r="F190" s="16"/>
      <c r="G190" s="16"/>
      <c r="H190" s="16"/>
      <c r="I190" s="16"/>
      <c r="K190" s="16"/>
      <c r="L190" s="16"/>
      <c r="M190" s="16"/>
      <c r="N190" s="16"/>
      <c r="O190" s="16"/>
      <c r="P190" s="16"/>
      <c r="Q190" s="16"/>
      <c r="R190" s="16"/>
      <c r="S190" s="16"/>
    </row>
    <row r="191" spans="6:19" x14ac:dyDescent="0.2">
      <c r="F191" s="16"/>
      <c r="G191" s="16"/>
      <c r="H191" s="16"/>
      <c r="I191" s="16"/>
      <c r="K191" s="16"/>
      <c r="L191" s="16"/>
      <c r="M191" s="16"/>
      <c r="N191" s="16"/>
      <c r="O191" s="16"/>
      <c r="P191" s="16"/>
      <c r="Q191" s="16"/>
      <c r="R191" s="16"/>
      <c r="S191" s="16"/>
    </row>
    <row r="192" spans="6:19" x14ac:dyDescent="0.2">
      <c r="F192" s="16"/>
      <c r="G192" s="16"/>
      <c r="H192" s="16"/>
      <c r="I192" s="16"/>
      <c r="K192" s="16"/>
      <c r="L192" s="16"/>
      <c r="M192" s="16"/>
      <c r="N192" s="16"/>
      <c r="O192" s="16"/>
      <c r="P192" s="16"/>
      <c r="Q192" s="16"/>
      <c r="R192" s="16"/>
      <c r="S192" s="16"/>
    </row>
    <row r="193" spans="6:19" x14ac:dyDescent="0.2">
      <c r="F193" s="16"/>
      <c r="G193" s="16"/>
      <c r="H193" s="16"/>
      <c r="I193" s="16"/>
      <c r="K193" s="16"/>
      <c r="L193" s="16"/>
      <c r="M193" s="16"/>
      <c r="N193" s="16"/>
      <c r="O193" s="16"/>
      <c r="P193" s="16"/>
      <c r="Q193" s="16"/>
      <c r="R193" s="16"/>
      <c r="S193" s="16"/>
    </row>
    <row r="194" spans="6:19" x14ac:dyDescent="0.2">
      <c r="F194" s="16"/>
      <c r="G194" s="16"/>
      <c r="H194" s="16"/>
      <c r="I194" s="16"/>
      <c r="K194" s="16"/>
      <c r="L194" s="16"/>
      <c r="M194" s="16"/>
      <c r="N194" s="16"/>
      <c r="O194" s="16"/>
      <c r="P194" s="16"/>
      <c r="Q194" s="16"/>
      <c r="R194" s="16"/>
      <c r="S194" s="16"/>
    </row>
    <row r="195" spans="6:19" x14ac:dyDescent="0.2">
      <c r="F195" s="16"/>
      <c r="G195" s="16"/>
      <c r="H195" s="16"/>
      <c r="I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6:19" x14ac:dyDescent="0.2">
      <c r="F196" s="16"/>
      <c r="G196" s="16"/>
      <c r="H196" s="16"/>
      <c r="I196" s="16"/>
      <c r="K196" s="16"/>
      <c r="L196" s="16"/>
      <c r="M196" s="16"/>
      <c r="N196" s="16"/>
      <c r="O196" s="16"/>
      <c r="P196" s="16"/>
      <c r="Q196" s="16"/>
      <c r="R196" s="16"/>
      <c r="S196" s="16"/>
    </row>
    <row r="197" spans="6:19" x14ac:dyDescent="0.2">
      <c r="F197" s="16"/>
      <c r="G197" s="16"/>
      <c r="H197" s="16"/>
      <c r="I197" s="16"/>
      <c r="K197" s="16"/>
      <c r="L197" s="16"/>
      <c r="M197" s="16"/>
      <c r="N197" s="16"/>
      <c r="O197" s="16"/>
      <c r="P197" s="16"/>
      <c r="Q197" s="16"/>
      <c r="R197" s="16"/>
      <c r="S197" s="16"/>
    </row>
    <row r="198" spans="6:19" x14ac:dyDescent="0.2">
      <c r="F198" s="16"/>
      <c r="G198" s="16"/>
      <c r="H198" s="16"/>
      <c r="I198" s="16"/>
      <c r="K198" s="16"/>
      <c r="L198" s="16"/>
      <c r="M198" s="16"/>
      <c r="N198" s="16"/>
      <c r="O198" s="16"/>
      <c r="P198" s="16"/>
      <c r="Q198" s="16"/>
      <c r="R198" s="16"/>
      <c r="S198" s="16"/>
    </row>
    <row r="199" spans="6:19" x14ac:dyDescent="0.2">
      <c r="F199" s="16"/>
      <c r="G199" s="16"/>
      <c r="H199" s="16"/>
      <c r="I199" s="16"/>
      <c r="K199" s="16"/>
      <c r="L199" s="16"/>
      <c r="M199" s="16"/>
      <c r="N199" s="16"/>
      <c r="O199" s="16"/>
      <c r="P199" s="16"/>
      <c r="Q199" s="16"/>
      <c r="R199" s="16"/>
      <c r="S199" s="16"/>
    </row>
    <row r="200" spans="6:19" x14ac:dyDescent="0.2">
      <c r="F200" s="16"/>
      <c r="G200" s="16"/>
      <c r="H200" s="16"/>
      <c r="I200" s="16"/>
      <c r="K200" s="16"/>
      <c r="L200" s="16"/>
      <c r="M200" s="16"/>
      <c r="N200" s="16"/>
      <c r="O200" s="16"/>
      <c r="P200" s="16"/>
      <c r="Q200" s="16"/>
      <c r="R200" s="16"/>
      <c r="S200" s="16"/>
    </row>
    <row r="201" spans="6:19" x14ac:dyDescent="0.2">
      <c r="F201" s="16"/>
      <c r="G201" s="16"/>
      <c r="H201" s="16"/>
      <c r="I201" s="16"/>
      <c r="K201" s="16"/>
      <c r="L201" s="16"/>
      <c r="M201" s="16"/>
      <c r="N201" s="16"/>
      <c r="O201" s="16"/>
      <c r="P201" s="16"/>
      <c r="Q201" s="16"/>
      <c r="R201" s="16"/>
      <c r="S201" s="16"/>
    </row>
    <row r="202" spans="6:19" x14ac:dyDescent="0.2">
      <c r="F202" s="16"/>
      <c r="G202" s="16"/>
      <c r="H202" s="16"/>
      <c r="I202" s="16"/>
      <c r="K202" s="16"/>
      <c r="L202" s="16"/>
      <c r="M202" s="16"/>
      <c r="N202" s="16"/>
      <c r="O202" s="16"/>
      <c r="P202" s="16"/>
      <c r="Q202" s="16"/>
      <c r="R202" s="16"/>
      <c r="S202" s="16"/>
    </row>
    <row r="203" spans="6:19" x14ac:dyDescent="0.2">
      <c r="F203" s="16"/>
      <c r="G203" s="16"/>
      <c r="H203" s="16"/>
      <c r="I203" s="16"/>
      <c r="K203" s="16"/>
      <c r="L203" s="16"/>
      <c r="M203" s="16"/>
      <c r="N203" s="16"/>
      <c r="O203" s="16"/>
      <c r="P203" s="16"/>
      <c r="Q203" s="16"/>
      <c r="R203" s="16"/>
      <c r="S203" s="16"/>
    </row>
    <row r="204" spans="6:19" x14ac:dyDescent="0.2">
      <c r="F204" s="16"/>
      <c r="G204" s="16"/>
      <c r="H204" s="16"/>
      <c r="I204" s="16"/>
      <c r="K204" s="16"/>
      <c r="L204" s="16"/>
      <c r="M204" s="16"/>
      <c r="N204" s="16"/>
      <c r="O204" s="16"/>
      <c r="P204" s="16"/>
      <c r="Q204" s="16"/>
      <c r="R204" s="16"/>
      <c r="S204" s="16"/>
    </row>
    <row r="205" spans="6:19" x14ac:dyDescent="0.2">
      <c r="F205" s="16"/>
      <c r="G205" s="16"/>
      <c r="H205" s="16"/>
      <c r="I205" s="16"/>
      <c r="K205" s="16"/>
      <c r="L205" s="16"/>
      <c r="M205" s="16"/>
      <c r="N205" s="16"/>
      <c r="O205" s="16"/>
      <c r="P205" s="16"/>
      <c r="Q205" s="16"/>
      <c r="R205" s="16"/>
      <c r="S205" s="16"/>
    </row>
    <row r="206" spans="6:19" x14ac:dyDescent="0.2">
      <c r="F206" s="16"/>
      <c r="G206" s="16"/>
      <c r="H206" s="16"/>
      <c r="I206" s="16"/>
      <c r="K206" s="16"/>
      <c r="L206" s="16"/>
      <c r="M206" s="16"/>
      <c r="N206" s="16"/>
      <c r="O206" s="16"/>
      <c r="P206" s="16"/>
      <c r="Q206" s="16"/>
      <c r="R206" s="16"/>
      <c r="S206" s="16"/>
    </row>
    <row r="207" spans="6:19" x14ac:dyDescent="0.2">
      <c r="F207" s="16"/>
      <c r="G207" s="16"/>
      <c r="H207" s="16"/>
      <c r="I207" s="16"/>
      <c r="K207" s="16"/>
      <c r="L207" s="16"/>
      <c r="M207" s="16"/>
      <c r="N207" s="16"/>
      <c r="O207" s="16"/>
      <c r="P207" s="16"/>
      <c r="Q207" s="16"/>
      <c r="R207" s="16"/>
      <c r="S207" s="16"/>
    </row>
    <row r="208" spans="6:19" x14ac:dyDescent="0.2">
      <c r="F208" s="16"/>
      <c r="G208" s="16"/>
      <c r="H208" s="16"/>
      <c r="I208" s="16"/>
      <c r="K208" s="16"/>
      <c r="L208" s="16"/>
      <c r="M208" s="16"/>
      <c r="N208" s="16"/>
      <c r="O208" s="16"/>
      <c r="P208" s="16"/>
      <c r="Q208" s="16"/>
      <c r="R208" s="16"/>
      <c r="S208" s="16"/>
    </row>
    <row r="209" spans="6:19" x14ac:dyDescent="0.2">
      <c r="F209" s="16"/>
      <c r="G209" s="16"/>
      <c r="H209" s="16"/>
      <c r="I209" s="16"/>
      <c r="K209" s="16"/>
      <c r="L209" s="16"/>
      <c r="M209" s="16"/>
      <c r="N209" s="16"/>
      <c r="O209" s="16"/>
      <c r="P209" s="16"/>
      <c r="Q209" s="16"/>
      <c r="R209" s="16"/>
      <c r="S209" s="16"/>
    </row>
    <row r="210" spans="6:19" x14ac:dyDescent="0.2">
      <c r="F210" s="16"/>
      <c r="G210" s="16"/>
      <c r="H210" s="16"/>
      <c r="I210" s="16"/>
      <c r="K210" s="16"/>
      <c r="L210" s="16"/>
      <c r="M210" s="16"/>
      <c r="N210" s="16"/>
      <c r="O210" s="16"/>
      <c r="P210" s="16"/>
      <c r="Q210" s="16"/>
      <c r="R210" s="16"/>
      <c r="S210" s="16"/>
    </row>
    <row r="211" spans="6:19" x14ac:dyDescent="0.2">
      <c r="F211" s="16"/>
      <c r="G211" s="16"/>
      <c r="H211" s="16"/>
      <c r="I211" s="16"/>
      <c r="K211" s="16"/>
      <c r="L211" s="16"/>
      <c r="M211" s="16"/>
      <c r="N211" s="16"/>
      <c r="O211" s="16"/>
      <c r="P211" s="16"/>
      <c r="Q211" s="16"/>
      <c r="R211" s="16"/>
      <c r="S211" s="16"/>
    </row>
    <row r="212" spans="6:19" x14ac:dyDescent="0.2">
      <c r="F212" s="16"/>
      <c r="G212" s="16"/>
      <c r="H212" s="16"/>
      <c r="I212" s="16"/>
      <c r="K212" s="16"/>
      <c r="L212" s="16"/>
      <c r="M212" s="16"/>
      <c r="N212" s="16"/>
      <c r="O212" s="16"/>
      <c r="P212" s="16"/>
      <c r="Q212" s="16"/>
      <c r="R212" s="16"/>
      <c r="S212" s="16"/>
    </row>
    <row r="213" spans="6:19" x14ac:dyDescent="0.2">
      <c r="F213" s="16"/>
      <c r="G213" s="16"/>
      <c r="H213" s="16"/>
      <c r="I213" s="16"/>
      <c r="K213" s="16"/>
      <c r="L213" s="16"/>
      <c r="M213" s="16"/>
      <c r="N213" s="16"/>
      <c r="O213" s="16"/>
      <c r="P213" s="16"/>
      <c r="Q213" s="16"/>
      <c r="R213" s="16"/>
      <c r="S213" s="16"/>
    </row>
    <row r="214" spans="6:19" x14ac:dyDescent="0.2">
      <c r="F214" s="16"/>
      <c r="G214" s="16"/>
      <c r="H214" s="16"/>
      <c r="I214" s="16"/>
      <c r="K214" s="16"/>
      <c r="L214" s="16"/>
      <c r="M214" s="16"/>
      <c r="N214" s="16"/>
      <c r="O214" s="16"/>
      <c r="P214" s="16"/>
      <c r="Q214" s="16"/>
      <c r="R214" s="16"/>
      <c r="S214" s="16"/>
    </row>
    <row r="215" spans="6:19" x14ac:dyDescent="0.2">
      <c r="F215" s="16"/>
      <c r="G215" s="16"/>
      <c r="H215" s="16"/>
      <c r="I215" s="16"/>
      <c r="K215" s="16"/>
      <c r="L215" s="16"/>
      <c r="M215" s="16"/>
      <c r="N215" s="16"/>
      <c r="O215" s="16"/>
      <c r="P215" s="16"/>
      <c r="Q215" s="16"/>
      <c r="R215" s="16"/>
      <c r="S215" s="16"/>
    </row>
    <row r="216" spans="6:19" x14ac:dyDescent="0.2">
      <c r="F216" s="16"/>
      <c r="G216" s="16"/>
      <c r="H216" s="16"/>
      <c r="I216" s="16"/>
      <c r="K216" s="16"/>
      <c r="L216" s="16"/>
      <c r="M216" s="16"/>
      <c r="N216" s="16"/>
      <c r="O216" s="16"/>
      <c r="P216" s="16"/>
      <c r="Q216" s="16"/>
      <c r="R216" s="16"/>
      <c r="S216" s="16"/>
    </row>
    <row r="217" spans="6:19" x14ac:dyDescent="0.2">
      <c r="F217" s="16"/>
      <c r="G217" s="16"/>
      <c r="H217" s="16"/>
      <c r="I217" s="16"/>
      <c r="K217" s="16"/>
      <c r="L217" s="16"/>
      <c r="M217" s="16"/>
      <c r="N217" s="16"/>
      <c r="O217" s="16"/>
      <c r="P217" s="16"/>
      <c r="Q217" s="16"/>
      <c r="R217" s="16"/>
      <c r="S217" s="16"/>
    </row>
    <row r="218" spans="6:19" x14ac:dyDescent="0.2">
      <c r="F218" s="16"/>
      <c r="G218" s="16"/>
      <c r="H218" s="16"/>
      <c r="I218" s="16"/>
      <c r="K218" s="16"/>
      <c r="L218" s="16"/>
      <c r="M218" s="16"/>
      <c r="N218" s="16"/>
      <c r="O218" s="16"/>
      <c r="P218" s="16"/>
      <c r="Q218" s="16"/>
      <c r="R218" s="16"/>
      <c r="S218" s="16"/>
    </row>
    <row r="219" spans="6:19" x14ac:dyDescent="0.2">
      <c r="F219" s="16"/>
      <c r="G219" s="16"/>
      <c r="H219" s="16"/>
      <c r="I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6:19" x14ac:dyDescent="0.2">
      <c r="F220" s="16"/>
      <c r="G220" s="16"/>
      <c r="H220" s="16"/>
      <c r="I220" s="16"/>
      <c r="K220" s="16"/>
      <c r="L220" s="16"/>
      <c r="M220" s="16"/>
      <c r="N220" s="16"/>
      <c r="O220" s="16"/>
      <c r="P220" s="16"/>
      <c r="Q220" s="16"/>
      <c r="R220" s="16"/>
      <c r="S220" s="16"/>
    </row>
    <row r="221" spans="6:19" x14ac:dyDescent="0.2">
      <c r="F221" s="16"/>
      <c r="G221" s="16"/>
      <c r="H221" s="16"/>
      <c r="I221" s="16"/>
      <c r="K221" s="16"/>
      <c r="L221" s="16"/>
      <c r="M221" s="16"/>
      <c r="N221" s="16"/>
      <c r="O221" s="16"/>
      <c r="P221" s="16"/>
      <c r="Q221" s="16"/>
      <c r="R221" s="16"/>
      <c r="S221" s="16"/>
    </row>
    <row r="222" spans="6:19" x14ac:dyDescent="0.2">
      <c r="F222" s="16"/>
      <c r="G222" s="16"/>
      <c r="H222" s="16"/>
      <c r="I222" s="16"/>
      <c r="K222" s="16"/>
      <c r="L222" s="16"/>
      <c r="M222" s="16"/>
      <c r="N222" s="16"/>
      <c r="O222" s="16"/>
      <c r="P222" s="16"/>
      <c r="Q222" s="16"/>
      <c r="R222" s="16"/>
      <c r="S222" s="16"/>
    </row>
    <row r="223" spans="6:19" x14ac:dyDescent="0.2">
      <c r="F223" s="16"/>
      <c r="G223" s="16"/>
      <c r="H223" s="16"/>
      <c r="I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6:19" x14ac:dyDescent="0.2">
      <c r="F224" s="16"/>
      <c r="G224" s="16"/>
      <c r="H224" s="16"/>
      <c r="I224" s="16"/>
      <c r="K224" s="16"/>
      <c r="L224" s="16"/>
      <c r="M224" s="16"/>
      <c r="N224" s="16"/>
      <c r="O224" s="16"/>
      <c r="P224" s="16"/>
      <c r="Q224" s="16"/>
      <c r="R224" s="16"/>
      <c r="S224" s="16"/>
    </row>
    <row r="225" spans="6:19" x14ac:dyDescent="0.2">
      <c r="F225" s="16"/>
      <c r="G225" s="16"/>
      <c r="H225" s="16"/>
      <c r="I225" s="16"/>
      <c r="K225" s="16"/>
      <c r="L225" s="16"/>
      <c r="M225" s="16"/>
      <c r="N225" s="16"/>
      <c r="O225" s="16"/>
      <c r="P225" s="16"/>
      <c r="Q225" s="16"/>
      <c r="R225" s="16"/>
      <c r="S225" s="16"/>
    </row>
    <row r="226" spans="6:19" x14ac:dyDescent="0.2">
      <c r="F226" s="16"/>
      <c r="G226" s="16"/>
      <c r="H226" s="16"/>
      <c r="I226" s="16"/>
      <c r="K226" s="16"/>
      <c r="L226" s="16"/>
      <c r="M226" s="16"/>
      <c r="N226" s="16"/>
      <c r="O226" s="16"/>
      <c r="P226" s="16"/>
      <c r="Q226" s="16"/>
      <c r="R226" s="16"/>
      <c r="S226" s="16"/>
    </row>
    <row r="227" spans="6:19" x14ac:dyDescent="0.2">
      <c r="F227" s="16"/>
      <c r="G227" s="16"/>
      <c r="H227" s="16"/>
      <c r="I227" s="16"/>
      <c r="K227" s="16"/>
      <c r="L227" s="16"/>
      <c r="M227" s="16"/>
      <c r="N227" s="16"/>
      <c r="O227" s="16"/>
      <c r="P227" s="16"/>
      <c r="Q227" s="16"/>
      <c r="R227" s="16"/>
      <c r="S227" s="16"/>
    </row>
    <row r="228" spans="6:19" x14ac:dyDescent="0.2">
      <c r="F228" s="16"/>
      <c r="G228" s="16"/>
      <c r="H228" s="16"/>
      <c r="I228" s="16"/>
      <c r="K228" s="16"/>
      <c r="L228" s="16"/>
      <c r="M228" s="16"/>
      <c r="N228" s="16"/>
      <c r="O228" s="16"/>
      <c r="P228" s="16"/>
      <c r="Q228" s="16"/>
      <c r="R228" s="16"/>
      <c r="S228" s="16"/>
    </row>
    <row r="229" spans="6:19" x14ac:dyDescent="0.2">
      <c r="F229" s="16"/>
      <c r="G229" s="16"/>
      <c r="H229" s="16"/>
      <c r="I229" s="16"/>
      <c r="K229" s="16"/>
      <c r="L229" s="16"/>
      <c r="M229" s="16"/>
      <c r="N229" s="16"/>
      <c r="O229" s="16"/>
      <c r="P229" s="16"/>
      <c r="Q229" s="16"/>
      <c r="R229" s="16"/>
      <c r="S229" s="16"/>
    </row>
    <row r="230" spans="6:19" x14ac:dyDescent="0.2">
      <c r="F230" s="16"/>
      <c r="G230" s="16"/>
      <c r="H230" s="16"/>
      <c r="I230" s="16"/>
      <c r="K230" s="16"/>
      <c r="L230" s="16"/>
      <c r="M230" s="16"/>
      <c r="N230" s="16"/>
      <c r="O230" s="16"/>
      <c r="P230" s="16"/>
      <c r="Q230" s="16"/>
      <c r="R230" s="16"/>
      <c r="S230" s="16"/>
    </row>
    <row r="231" spans="6:19" x14ac:dyDescent="0.2">
      <c r="F231" s="16"/>
      <c r="G231" s="16"/>
      <c r="H231" s="16"/>
      <c r="I231" s="16"/>
      <c r="K231" s="16"/>
      <c r="L231" s="16"/>
      <c r="M231" s="16"/>
      <c r="N231" s="16"/>
      <c r="O231" s="16"/>
      <c r="P231" s="16"/>
      <c r="Q231" s="16"/>
      <c r="R231" s="16"/>
      <c r="S231" s="16"/>
    </row>
    <row r="232" spans="6:19" x14ac:dyDescent="0.2">
      <c r="F232" s="16"/>
      <c r="G232" s="16"/>
      <c r="H232" s="16"/>
      <c r="I232" s="16"/>
      <c r="K232" s="16"/>
      <c r="L232" s="16"/>
      <c r="M232" s="16"/>
      <c r="N232" s="16"/>
      <c r="O232" s="16"/>
      <c r="P232" s="16"/>
      <c r="Q232" s="16"/>
      <c r="R232" s="16"/>
      <c r="S232" s="16"/>
    </row>
    <row r="233" spans="6:19" x14ac:dyDescent="0.2">
      <c r="F233" s="16"/>
      <c r="G233" s="16"/>
      <c r="H233" s="16"/>
      <c r="I233" s="16"/>
      <c r="K233" s="16"/>
      <c r="L233" s="16"/>
      <c r="M233" s="16"/>
      <c r="N233" s="16"/>
      <c r="O233" s="16"/>
      <c r="P233" s="16"/>
      <c r="Q233" s="16"/>
      <c r="R233" s="16"/>
      <c r="S233" s="16"/>
    </row>
    <row r="234" spans="6:19" x14ac:dyDescent="0.2">
      <c r="F234" s="16"/>
      <c r="G234" s="16"/>
      <c r="H234" s="16"/>
      <c r="I234" s="16"/>
      <c r="K234" s="16"/>
      <c r="L234" s="16"/>
      <c r="M234" s="16"/>
      <c r="N234" s="16"/>
      <c r="O234" s="16"/>
      <c r="P234" s="16"/>
      <c r="Q234" s="16"/>
      <c r="R234" s="16"/>
      <c r="S234" s="16"/>
    </row>
    <row r="235" spans="6:19" x14ac:dyDescent="0.2">
      <c r="F235" s="16"/>
      <c r="G235" s="16"/>
      <c r="H235" s="16"/>
      <c r="I235" s="16"/>
      <c r="K235" s="16"/>
      <c r="L235" s="16"/>
      <c r="M235" s="16"/>
      <c r="N235" s="16"/>
      <c r="O235" s="16"/>
      <c r="P235" s="16"/>
      <c r="Q235" s="16"/>
      <c r="R235" s="16"/>
      <c r="S235" s="16"/>
    </row>
    <row r="236" spans="6:19" x14ac:dyDescent="0.2">
      <c r="F236" s="16"/>
      <c r="G236" s="16"/>
      <c r="H236" s="16"/>
      <c r="I236" s="16"/>
      <c r="K236" s="16"/>
      <c r="L236" s="16"/>
      <c r="M236" s="16"/>
      <c r="N236" s="16"/>
      <c r="O236" s="16"/>
      <c r="P236" s="16"/>
      <c r="Q236" s="16"/>
      <c r="R236" s="16"/>
      <c r="S236" s="16"/>
    </row>
    <row r="237" spans="6:19" x14ac:dyDescent="0.2">
      <c r="F237" s="16"/>
      <c r="G237" s="16"/>
      <c r="H237" s="16"/>
      <c r="I237" s="16"/>
      <c r="K237" s="16"/>
      <c r="L237" s="16"/>
      <c r="M237" s="16"/>
      <c r="N237" s="16"/>
      <c r="O237" s="16"/>
      <c r="P237" s="16"/>
      <c r="Q237" s="16"/>
      <c r="R237" s="16"/>
      <c r="S237" s="16"/>
    </row>
    <row r="238" spans="6:19" x14ac:dyDescent="0.2">
      <c r="F238" s="16"/>
      <c r="G238" s="16"/>
      <c r="H238" s="16"/>
      <c r="I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6:19" x14ac:dyDescent="0.2">
      <c r="F239" s="16"/>
      <c r="G239" s="16"/>
      <c r="H239" s="16"/>
      <c r="I239" s="16"/>
      <c r="K239" s="16"/>
      <c r="L239" s="16"/>
      <c r="M239" s="16"/>
      <c r="N239" s="16"/>
      <c r="O239" s="16"/>
      <c r="P239" s="16"/>
      <c r="Q239" s="16"/>
      <c r="R239" s="16"/>
      <c r="S239" s="16"/>
    </row>
    <row r="240" spans="6:19" x14ac:dyDescent="0.2">
      <c r="F240" s="16"/>
      <c r="G240" s="16"/>
      <c r="H240" s="16"/>
      <c r="I240" s="16"/>
      <c r="K240" s="16"/>
      <c r="L240" s="16"/>
      <c r="M240" s="16"/>
      <c r="N240" s="16"/>
      <c r="O240" s="16"/>
      <c r="P240" s="16"/>
      <c r="Q240" s="16"/>
      <c r="R240" s="16"/>
      <c r="S240" s="16"/>
    </row>
    <row r="241" spans="6:19" x14ac:dyDescent="0.2">
      <c r="F241" s="16"/>
      <c r="G241" s="16"/>
      <c r="H241" s="16"/>
      <c r="I241" s="16"/>
      <c r="K241" s="16"/>
      <c r="L241" s="16"/>
      <c r="M241" s="16"/>
      <c r="N241" s="16"/>
      <c r="O241" s="16"/>
      <c r="P241" s="16"/>
      <c r="Q241" s="16"/>
      <c r="R241" s="16"/>
      <c r="S241" s="16"/>
    </row>
    <row r="242" spans="6:19" x14ac:dyDescent="0.2">
      <c r="F242" s="16"/>
      <c r="G242" s="16"/>
      <c r="H242" s="16"/>
      <c r="I242" s="16"/>
      <c r="K242" s="16"/>
      <c r="L242" s="16"/>
      <c r="M242" s="16"/>
      <c r="N242" s="16"/>
      <c r="O242" s="16"/>
      <c r="P242" s="16"/>
      <c r="Q242" s="16"/>
      <c r="R242" s="16"/>
      <c r="S242" s="16"/>
    </row>
    <row r="243" spans="6:19" x14ac:dyDescent="0.2">
      <c r="F243" s="16"/>
      <c r="G243" s="16"/>
      <c r="H243" s="16"/>
      <c r="I243" s="16"/>
      <c r="K243" s="16"/>
      <c r="L243" s="16"/>
      <c r="M243" s="16"/>
      <c r="N243" s="16"/>
      <c r="O243" s="16"/>
      <c r="P243" s="16"/>
      <c r="Q243" s="16"/>
      <c r="R243" s="16"/>
      <c r="S243" s="16"/>
    </row>
    <row r="244" spans="6:19" x14ac:dyDescent="0.2">
      <c r="F244" s="16"/>
      <c r="G244" s="16"/>
      <c r="H244" s="16"/>
      <c r="I244" s="16"/>
      <c r="K244" s="16"/>
      <c r="L244" s="16"/>
      <c r="M244" s="16"/>
      <c r="N244" s="16"/>
      <c r="O244" s="16"/>
      <c r="P244" s="16"/>
      <c r="Q244" s="16"/>
      <c r="R244" s="16"/>
      <c r="S244" s="16"/>
    </row>
    <row r="245" spans="6:19" x14ac:dyDescent="0.2">
      <c r="F245" s="16"/>
      <c r="G245" s="16"/>
      <c r="H245" s="16"/>
      <c r="I245" s="16"/>
      <c r="K245" s="16"/>
      <c r="L245" s="16"/>
      <c r="M245" s="16"/>
      <c r="N245" s="16"/>
      <c r="O245" s="16"/>
      <c r="P245" s="16"/>
      <c r="Q245" s="16"/>
      <c r="R245" s="16"/>
      <c r="S245" s="16"/>
    </row>
    <row r="246" spans="6:19" x14ac:dyDescent="0.2">
      <c r="F246" s="16"/>
      <c r="G246" s="16"/>
      <c r="H246" s="16"/>
      <c r="I246" s="16"/>
      <c r="K246" s="16"/>
      <c r="L246" s="16"/>
      <c r="M246" s="16"/>
      <c r="N246" s="16"/>
      <c r="O246" s="16"/>
      <c r="P246" s="16"/>
      <c r="Q246" s="16"/>
      <c r="R246" s="16"/>
      <c r="S246" s="16"/>
    </row>
    <row r="247" spans="6:19" x14ac:dyDescent="0.2">
      <c r="F247" s="16"/>
      <c r="G247" s="16"/>
      <c r="H247" s="16"/>
      <c r="I247" s="16"/>
      <c r="K247" s="16"/>
      <c r="L247" s="16"/>
      <c r="M247" s="16"/>
      <c r="N247" s="16"/>
      <c r="O247" s="16"/>
      <c r="P247" s="16"/>
      <c r="Q247" s="16"/>
      <c r="R247" s="16"/>
      <c r="S247" s="16"/>
    </row>
    <row r="248" spans="6:19" x14ac:dyDescent="0.2">
      <c r="F248" s="16"/>
      <c r="G248" s="16"/>
      <c r="H248" s="16"/>
      <c r="I248" s="16"/>
      <c r="K248" s="16"/>
      <c r="L248" s="16"/>
      <c r="M248" s="16"/>
      <c r="N248" s="16"/>
      <c r="O248" s="16"/>
      <c r="P248" s="16"/>
      <c r="Q248" s="16"/>
      <c r="R248" s="16"/>
      <c r="S248" s="16"/>
    </row>
    <row r="249" spans="6:19" x14ac:dyDescent="0.2">
      <c r="F249" s="16"/>
      <c r="G249" s="16"/>
      <c r="H249" s="16"/>
      <c r="I249" s="16"/>
      <c r="K249" s="16"/>
      <c r="L249" s="16"/>
      <c r="M249" s="16"/>
      <c r="N249" s="16"/>
      <c r="O249" s="16"/>
      <c r="P249" s="16"/>
      <c r="Q249" s="16"/>
      <c r="R249" s="16"/>
      <c r="S249" s="16"/>
    </row>
    <row r="250" spans="6:19" x14ac:dyDescent="0.2">
      <c r="F250" s="16"/>
      <c r="G250" s="16"/>
      <c r="H250" s="16"/>
      <c r="I250" s="16"/>
      <c r="K250" s="16"/>
      <c r="L250" s="16"/>
      <c r="M250" s="16"/>
      <c r="N250" s="16"/>
      <c r="O250" s="16"/>
      <c r="P250" s="16"/>
      <c r="Q250" s="16"/>
      <c r="R250" s="16"/>
      <c r="S250" s="16"/>
    </row>
    <row r="251" spans="6:19" x14ac:dyDescent="0.2">
      <c r="F251" s="16"/>
      <c r="G251" s="16"/>
      <c r="H251" s="16"/>
      <c r="I251" s="16"/>
      <c r="K251" s="16"/>
      <c r="L251" s="16"/>
      <c r="M251" s="16"/>
      <c r="N251" s="16"/>
      <c r="O251" s="16"/>
      <c r="P251" s="16"/>
      <c r="Q251" s="16"/>
      <c r="R251" s="16"/>
      <c r="S251" s="16"/>
    </row>
    <row r="252" spans="6:19" x14ac:dyDescent="0.2">
      <c r="F252" s="16"/>
      <c r="G252" s="16"/>
      <c r="H252" s="16"/>
      <c r="I252" s="16"/>
      <c r="K252" s="16"/>
      <c r="L252" s="16"/>
      <c r="M252" s="16"/>
      <c r="N252" s="16"/>
      <c r="O252" s="16"/>
      <c r="P252" s="16"/>
      <c r="Q252" s="16"/>
      <c r="R252" s="16"/>
      <c r="S252" s="16"/>
    </row>
    <row r="253" spans="6:19" x14ac:dyDescent="0.2">
      <c r="F253" s="16"/>
      <c r="G253" s="16"/>
      <c r="H253" s="16"/>
      <c r="I253" s="16"/>
      <c r="K253" s="16"/>
      <c r="L253" s="16"/>
      <c r="M253" s="16"/>
      <c r="N253" s="16"/>
      <c r="O253" s="16"/>
      <c r="P253" s="16"/>
      <c r="Q253" s="16"/>
      <c r="R253" s="16"/>
      <c r="S253" s="16"/>
    </row>
    <row r="254" spans="6:19" x14ac:dyDescent="0.2">
      <c r="F254" s="16"/>
      <c r="G254" s="16"/>
      <c r="H254" s="16"/>
      <c r="I254" s="16"/>
      <c r="K254" s="16"/>
      <c r="L254" s="16"/>
      <c r="M254" s="16"/>
      <c r="N254" s="16"/>
      <c r="O254" s="16"/>
      <c r="P254" s="16"/>
      <c r="Q254" s="16"/>
      <c r="R254" s="16"/>
      <c r="S254" s="16"/>
    </row>
    <row r="255" spans="6:19" x14ac:dyDescent="0.2">
      <c r="F255" s="16"/>
      <c r="G255" s="16"/>
      <c r="H255" s="16"/>
      <c r="I255" s="16"/>
      <c r="K255" s="16"/>
      <c r="L255" s="16"/>
      <c r="M255" s="16"/>
      <c r="N255" s="16"/>
      <c r="O255" s="16"/>
      <c r="P255" s="16"/>
      <c r="Q255" s="16"/>
      <c r="R255" s="16"/>
      <c r="S255" s="16"/>
    </row>
    <row r="256" spans="6:19" x14ac:dyDescent="0.2">
      <c r="F256" s="16"/>
      <c r="G256" s="16"/>
      <c r="H256" s="16"/>
      <c r="I256" s="16"/>
      <c r="K256" s="16"/>
      <c r="L256" s="16"/>
      <c r="M256" s="16"/>
      <c r="N256" s="16"/>
      <c r="O256" s="16"/>
      <c r="P256" s="16"/>
      <c r="Q256" s="16"/>
      <c r="R256" s="16"/>
      <c r="S256" s="16"/>
    </row>
    <row r="257" spans="6:19" x14ac:dyDescent="0.2">
      <c r="F257" s="16"/>
      <c r="G257" s="16"/>
      <c r="H257" s="16"/>
      <c r="I257" s="16"/>
      <c r="K257" s="16"/>
      <c r="L257" s="16"/>
      <c r="M257" s="16"/>
      <c r="N257" s="16"/>
      <c r="O257" s="16"/>
      <c r="P257" s="16"/>
      <c r="Q257" s="16"/>
      <c r="R257" s="16"/>
      <c r="S257" s="16"/>
    </row>
    <row r="258" spans="6:19" x14ac:dyDescent="0.2">
      <c r="F258" s="16"/>
      <c r="G258" s="16"/>
      <c r="H258" s="16"/>
      <c r="I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6:19" x14ac:dyDescent="0.2">
      <c r="F259" s="16"/>
      <c r="G259" s="16"/>
      <c r="H259" s="16"/>
      <c r="I259" s="16"/>
      <c r="K259" s="16"/>
      <c r="L259" s="16"/>
      <c r="M259" s="16"/>
      <c r="N259" s="16"/>
      <c r="O259" s="16"/>
      <c r="P259" s="16"/>
      <c r="Q259" s="16"/>
      <c r="R259" s="16"/>
      <c r="S259" s="16"/>
    </row>
    <row r="260" spans="6:19" x14ac:dyDescent="0.2">
      <c r="F260" s="16"/>
      <c r="G260" s="16"/>
      <c r="H260" s="16"/>
      <c r="I260" s="16"/>
      <c r="K260" s="16"/>
      <c r="L260" s="16"/>
      <c r="M260" s="16"/>
      <c r="N260" s="16"/>
      <c r="O260" s="16"/>
      <c r="P260" s="16"/>
      <c r="Q260" s="16"/>
      <c r="R260" s="16"/>
      <c r="S260" s="16"/>
    </row>
    <row r="261" spans="6:19" x14ac:dyDescent="0.2">
      <c r="F261" s="16"/>
      <c r="G261" s="16"/>
      <c r="H261" s="16"/>
      <c r="I261" s="16"/>
      <c r="K261" s="16"/>
      <c r="L261" s="16"/>
      <c r="M261" s="16"/>
      <c r="N261" s="16"/>
      <c r="O261" s="16"/>
      <c r="P261" s="16"/>
      <c r="Q261" s="16"/>
      <c r="R261" s="16"/>
      <c r="S261" s="16"/>
    </row>
    <row r="262" spans="6:19" x14ac:dyDescent="0.2">
      <c r="F262" s="16"/>
      <c r="G262" s="16"/>
      <c r="H262" s="16"/>
      <c r="I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6:19" x14ac:dyDescent="0.2">
      <c r="F263" s="16"/>
      <c r="G263" s="16"/>
      <c r="H263" s="16"/>
      <c r="I263" s="16"/>
      <c r="K263" s="16"/>
      <c r="L263" s="16"/>
      <c r="M263" s="16"/>
      <c r="N263" s="16"/>
      <c r="O263" s="16"/>
      <c r="P263" s="16"/>
      <c r="Q263" s="16"/>
      <c r="R263" s="16"/>
      <c r="S263" s="16"/>
    </row>
    <row r="264" spans="6:19" x14ac:dyDescent="0.2">
      <c r="F264" s="16"/>
      <c r="G264" s="16"/>
      <c r="H264" s="16"/>
      <c r="I264" s="16"/>
      <c r="K264" s="16"/>
      <c r="L264" s="16"/>
      <c r="M264" s="16"/>
      <c r="N264" s="16"/>
      <c r="O264" s="16"/>
      <c r="P264" s="16"/>
      <c r="Q264" s="16"/>
      <c r="R264" s="16"/>
      <c r="S264" s="16"/>
    </row>
    <row r="265" spans="6:19" x14ac:dyDescent="0.2">
      <c r="F265" s="16"/>
      <c r="G265" s="16"/>
      <c r="H265" s="16"/>
      <c r="I265" s="16"/>
      <c r="K265" s="16"/>
      <c r="L265" s="16"/>
      <c r="M265" s="16"/>
      <c r="N265" s="16"/>
      <c r="O265" s="16"/>
      <c r="P265" s="16"/>
      <c r="Q265" s="16"/>
      <c r="R265" s="16"/>
      <c r="S265" s="16"/>
    </row>
    <row r="266" spans="6:19" x14ac:dyDescent="0.2">
      <c r="F266" s="16"/>
      <c r="G266" s="16"/>
      <c r="H266" s="16"/>
      <c r="I266" s="16"/>
      <c r="K266" s="16"/>
      <c r="L266" s="16"/>
      <c r="M266" s="16"/>
      <c r="N266" s="16"/>
      <c r="O266" s="16"/>
      <c r="P266" s="16"/>
      <c r="Q266" s="16"/>
      <c r="R266" s="16"/>
      <c r="S266" s="16"/>
    </row>
    <row r="267" spans="6:19" x14ac:dyDescent="0.2">
      <c r="F267" s="16"/>
      <c r="G267" s="16"/>
      <c r="H267" s="16"/>
      <c r="I267" s="16"/>
      <c r="K267" s="16"/>
      <c r="L267" s="16"/>
      <c r="M267" s="16"/>
      <c r="N267" s="16"/>
      <c r="O267" s="16"/>
      <c r="P267" s="16"/>
      <c r="Q267" s="16"/>
      <c r="R267" s="16"/>
      <c r="S267" s="16"/>
    </row>
    <row r="268" spans="6:19" x14ac:dyDescent="0.2">
      <c r="F268" s="16"/>
      <c r="G268" s="16"/>
      <c r="H268" s="16"/>
      <c r="I268" s="16"/>
      <c r="K268" s="16"/>
      <c r="L268" s="16"/>
      <c r="M268" s="16"/>
      <c r="N268" s="16"/>
      <c r="O268" s="16"/>
      <c r="P268" s="16"/>
      <c r="Q268" s="16"/>
      <c r="R268" s="16"/>
      <c r="S268" s="16"/>
    </row>
    <row r="269" spans="6:19" x14ac:dyDescent="0.2">
      <c r="F269" s="16"/>
      <c r="G269" s="16"/>
      <c r="H269" s="16"/>
      <c r="I269" s="16"/>
      <c r="K269" s="16"/>
      <c r="L269" s="16"/>
      <c r="M269" s="16"/>
      <c r="N269" s="16"/>
      <c r="O269" s="16"/>
      <c r="P269" s="16"/>
      <c r="Q269" s="16"/>
      <c r="R269" s="16"/>
      <c r="S269" s="16"/>
    </row>
    <row r="270" spans="6:19" x14ac:dyDescent="0.2">
      <c r="F270" s="16"/>
      <c r="G270" s="16"/>
      <c r="H270" s="16"/>
      <c r="I270" s="16"/>
      <c r="K270" s="16"/>
      <c r="L270" s="16"/>
      <c r="M270" s="16"/>
      <c r="N270" s="16"/>
      <c r="O270" s="16"/>
      <c r="P270" s="16"/>
      <c r="Q270" s="16"/>
      <c r="R270" s="16"/>
      <c r="S270" s="16"/>
    </row>
    <row r="271" spans="6:19" x14ac:dyDescent="0.2">
      <c r="F271" s="16"/>
      <c r="G271" s="16"/>
      <c r="H271" s="16"/>
      <c r="I271" s="16"/>
      <c r="K271" s="16"/>
      <c r="L271" s="16"/>
      <c r="M271" s="16"/>
      <c r="N271" s="16"/>
      <c r="O271" s="16"/>
      <c r="P271" s="16"/>
      <c r="Q271" s="16"/>
      <c r="R271" s="16"/>
      <c r="S271" s="16"/>
    </row>
    <row r="272" spans="6:19" x14ac:dyDescent="0.2">
      <c r="F272" s="16"/>
      <c r="G272" s="16"/>
      <c r="H272" s="16"/>
      <c r="I272" s="16"/>
      <c r="K272" s="16"/>
      <c r="L272" s="16"/>
      <c r="M272" s="16"/>
      <c r="N272" s="16"/>
      <c r="O272" s="16"/>
      <c r="P272" s="16"/>
      <c r="Q272" s="16"/>
      <c r="R272" s="16"/>
      <c r="S272" s="16"/>
    </row>
    <row r="273" spans="6:19" x14ac:dyDescent="0.2">
      <c r="F273" s="16"/>
      <c r="G273" s="16"/>
      <c r="H273" s="16"/>
      <c r="I273" s="16"/>
      <c r="K273" s="16"/>
      <c r="L273" s="16"/>
      <c r="M273" s="16"/>
      <c r="N273" s="16"/>
      <c r="O273" s="16"/>
      <c r="P273" s="16"/>
      <c r="Q273" s="16"/>
      <c r="R273" s="16"/>
      <c r="S273" s="16"/>
    </row>
    <row r="274" spans="6:19" x14ac:dyDescent="0.2">
      <c r="F274" s="16"/>
      <c r="G274" s="16"/>
      <c r="H274" s="16"/>
      <c r="I274" s="16"/>
      <c r="K274" s="16"/>
      <c r="L274" s="16"/>
      <c r="M274" s="16"/>
      <c r="N274" s="16"/>
      <c r="O274" s="16"/>
      <c r="P274" s="16"/>
      <c r="Q274" s="16"/>
      <c r="R274" s="16"/>
      <c r="S274" s="16"/>
    </row>
    <row r="275" spans="6:19" x14ac:dyDescent="0.2">
      <c r="F275" s="16"/>
      <c r="G275" s="16"/>
      <c r="H275" s="16"/>
      <c r="I275" s="16"/>
      <c r="K275" s="16"/>
      <c r="L275" s="16"/>
      <c r="M275" s="16"/>
      <c r="N275" s="16"/>
      <c r="O275" s="16"/>
      <c r="P275" s="16"/>
      <c r="Q275" s="16"/>
      <c r="R275" s="16"/>
      <c r="S275" s="16"/>
    </row>
    <row r="276" spans="6:19" x14ac:dyDescent="0.2">
      <c r="F276" s="16"/>
      <c r="G276" s="16"/>
      <c r="H276" s="16"/>
      <c r="I276" s="16"/>
      <c r="K276" s="16"/>
      <c r="L276" s="16"/>
      <c r="M276" s="16"/>
      <c r="N276" s="16"/>
      <c r="O276" s="16"/>
      <c r="P276" s="16"/>
      <c r="Q276" s="16"/>
      <c r="R276" s="16"/>
      <c r="S276" s="16"/>
    </row>
    <row r="277" spans="6:19" x14ac:dyDescent="0.2">
      <c r="F277" s="16"/>
      <c r="G277" s="16"/>
      <c r="H277" s="16"/>
      <c r="I277" s="16"/>
      <c r="K277" s="16"/>
      <c r="L277" s="16"/>
      <c r="M277" s="16"/>
      <c r="N277" s="16"/>
      <c r="O277" s="16"/>
      <c r="P277" s="16"/>
      <c r="Q277" s="16"/>
      <c r="R277" s="16"/>
      <c r="S277" s="16"/>
    </row>
    <row r="278" spans="6:19" x14ac:dyDescent="0.2">
      <c r="F278" s="16"/>
      <c r="G278" s="16"/>
      <c r="H278" s="16"/>
      <c r="I278" s="16"/>
      <c r="K278" s="16"/>
      <c r="L278" s="16"/>
      <c r="M278" s="16"/>
      <c r="N278" s="16"/>
      <c r="O278" s="16"/>
      <c r="P278" s="16"/>
      <c r="Q278" s="16"/>
      <c r="R278" s="16"/>
      <c r="S278" s="16"/>
    </row>
    <row r="279" spans="6:19" x14ac:dyDescent="0.2">
      <c r="F279" s="16"/>
      <c r="G279" s="16"/>
      <c r="H279" s="16"/>
      <c r="I279" s="16"/>
      <c r="K279" s="16"/>
      <c r="L279" s="16"/>
      <c r="M279" s="16"/>
      <c r="N279" s="16"/>
      <c r="O279" s="16"/>
      <c r="P279" s="16"/>
      <c r="Q279" s="16"/>
      <c r="R279" s="16"/>
      <c r="S279" s="16"/>
    </row>
    <row r="280" spans="6:19" x14ac:dyDescent="0.2">
      <c r="F280" s="16"/>
      <c r="G280" s="16"/>
      <c r="H280" s="16"/>
      <c r="I280" s="16"/>
      <c r="K280" s="16"/>
      <c r="L280" s="16"/>
      <c r="M280" s="16"/>
      <c r="N280" s="16"/>
      <c r="O280" s="16"/>
      <c r="P280" s="16"/>
      <c r="Q280" s="16"/>
      <c r="R280" s="16"/>
      <c r="S280" s="16"/>
    </row>
    <row r="281" spans="6:19" x14ac:dyDescent="0.2">
      <c r="F281" s="16"/>
      <c r="G281" s="16"/>
      <c r="H281" s="16"/>
      <c r="I281" s="16"/>
      <c r="K281" s="16"/>
      <c r="L281" s="16"/>
      <c r="M281" s="16"/>
      <c r="N281" s="16"/>
      <c r="O281" s="16"/>
      <c r="P281" s="16"/>
      <c r="Q281" s="16"/>
      <c r="R281" s="16"/>
      <c r="S281" s="16"/>
    </row>
    <row r="282" spans="6:19" x14ac:dyDescent="0.2">
      <c r="F282" s="16"/>
      <c r="G282" s="16"/>
      <c r="H282" s="16"/>
      <c r="I282" s="16"/>
      <c r="K282" s="16"/>
      <c r="L282" s="16"/>
      <c r="M282" s="16"/>
      <c r="N282" s="16"/>
      <c r="O282" s="16"/>
      <c r="P282" s="16"/>
      <c r="Q282" s="16"/>
      <c r="R282" s="16"/>
      <c r="S282" s="16"/>
    </row>
    <row r="283" spans="6:19" x14ac:dyDescent="0.2">
      <c r="F283" s="16"/>
      <c r="G283" s="16"/>
      <c r="H283" s="16"/>
      <c r="I283" s="16"/>
      <c r="K283" s="16"/>
      <c r="L283" s="16"/>
      <c r="M283" s="16"/>
      <c r="N283" s="16"/>
      <c r="O283" s="16"/>
      <c r="P283" s="16"/>
      <c r="Q283" s="16"/>
      <c r="R283" s="16"/>
      <c r="S283" s="16"/>
    </row>
    <row r="284" spans="6:19" x14ac:dyDescent="0.2">
      <c r="F284" s="16"/>
      <c r="G284" s="16"/>
      <c r="H284" s="16"/>
      <c r="I284" s="16"/>
      <c r="K284" s="16"/>
      <c r="L284" s="16"/>
      <c r="M284" s="16"/>
      <c r="N284" s="16"/>
      <c r="O284" s="16"/>
      <c r="P284" s="16"/>
      <c r="Q284" s="16"/>
      <c r="R284" s="16"/>
      <c r="S284" s="16"/>
    </row>
    <row r="285" spans="6:19" x14ac:dyDescent="0.2">
      <c r="F285" s="16"/>
      <c r="G285" s="16"/>
      <c r="H285" s="16"/>
      <c r="I285" s="16"/>
      <c r="K285" s="16"/>
      <c r="L285" s="16"/>
      <c r="M285" s="16"/>
      <c r="N285" s="16"/>
      <c r="O285" s="16"/>
      <c r="P285" s="16"/>
      <c r="Q285" s="16"/>
      <c r="R285" s="16"/>
      <c r="S285" s="16"/>
    </row>
    <row r="286" spans="6:19" x14ac:dyDescent="0.2">
      <c r="F286" s="16"/>
      <c r="G286" s="16"/>
      <c r="H286" s="16"/>
      <c r="I286" s="16"/>
      <c r="K286" s="16"/>
      <c r="L286" s="16"/>
      <c r="M286" s="16"/>
      <c r="N286" s="16"/>
      <c r="O286" s="16"/>
      <c r="P286" s="16"/>
      <c r="Q286" s="16"/>
      <c r="R286" s="16"/>
      <c r="S286" s="16"/>
    </row>
    <row r="287" spans="6:19" x14ac:dyDescent="0.2">
      <c r="F287" s="16"/>
      <c r="G287" s="16"/>
      <c r="H287" s="16"/>
      <c r="I287" s="16"/>
      <c r="K287" s="16"/>
      <c r="L287" s="16"/>
      <c r="M287" s="16"/>
      <c r="N287" s="16"/>
      <c r="O287" s="16"/>
      <c r="P287" s="16"/>
      <c r="Q287" s="16"/>
      <c r="R287" s="16"/>
      <c r="S287" s="16"/>
    </row>
    <row r="288" spans="6:19" x14ac:dyDescent="0.2">
      <c r="F288" s="16"/>
      <c r="G288" s="16"/>
      <c r="H288" s="16"/>
      <c r="I288" s="16"/>
      <c r="K288" s="16"/>
      <c r="L288" s="16"/>
      <c r="M288" s="16"/>
      <c r="N288" s="16"/>
      <c r="O288" s="16"/>
      <c r="P288" s="16"/>
      <c r="Q288" s="16"/>
      <c r="R288" s="16"/>
      <c r="S288" s="16"/>
    </row>
    <row r="289" spans="6:19" x14ac:dyDescent="0.2">
      <c r="F289" s="16"/>
      <c r="G289" s="16"/>
      <c r="H289" s="16"/>
      <c r="I289" s="16"/>
      <c r="K289" s="16"/>
      <c r="L289" s="16"/>
      <c r="M289" s="16"/>
      <c r="N289" s="16"/>
      <c r="O289" s="16"/>
      <c r="P289" s="16"/>
      <c r="Q289" s="16"/>
      <c r="R289" s="16"/>
      <c r="S289" s="16"/>
    </row>
    <row r="290" spans="6:19" x14ac:dyDescent="0.2">
      <c r="F290" s="16"/>
      <c r="G290" s="16"/>
      <c r="H290" s="16"/>
      <c r="I290" s="16"/>
      <c r="K290" s="16"/>
      <c r="L290" s="16"/>
      <c r="M290" s="16"/>
      <c r="N290" s="16"/>
      <c r="O290" s="16"/>
      <c r="P290" s="16"/>
      <c r="Q290" s="16"/>
      <c r="R290" s="16"/>
      <c r="S290" s="16"/>
    </row>
    <row r="291" spans="6:19" x14ac:dyDescent="0.2">
      <c r="F291" s="16"/>
      <c r="G291" s="16"/>
      <c r="H291" s="16"/>
      <c r="I291" s="16"/>
      <c r="K291" s="16"/>
      <c r="L291" s="16"/>
      <c r="M291" s="16"/>
      <c r="N291" s="16"/>
      <c r="O291" s="16"/>
      <c r="P291" s="16"/>
      <c r="Q291" s="16"/>
      <c r="R291" s="16"/>
      <c r="S291" s="16"/>
    </row>
    <row r="292" spans="6:19" x14ac:dyDescent="0.2">
      <c r="F292" s="16"/>
      <c r="G292" s="16"/>
      <c r="H292" s="16"/>
      <c r="I292" s="16"/>
      <c r="K292" s="16"/>
      <c r="L292" s="16"/>
      <c r="M292" s="16"/>
      <c r="N292" s="16"/>
      <c r="O292" s="16"/>
      <c r="P292" s="16"/>
      <c r="Q292" s="16"/>
      <c r="R292" s="16"/>
      <c r="S292" s="16"/>
    </row>
    <row r="293" spans="6:19" x14ac:dyDescent="0.2">
      <c r="F293" s="16"/>
      <c r="G293" s="16"/>
      <c r="H293" s="16"/>
      <c r="I293" s="16"/>
      <c r="K293" s="16"/>
      <c r="L293" s="16"/>
      <c r="M293" s="16"/>
      <c r="N293" s="16"/>
      <c r="O293" s="16"/>
      <c r="P293" s="16"/>
      <c r="Q293" s="16"/>
      <c r="R293" s="16"/>
      <c r="S293" s="16"/>
    </row>
    <row r="294" spans="6:19" x14ac:dyDescent="0.2">
      <c r="F294" s="16"/>
      <c r="G294" s="16"/>
      <c r="H294" s="16"/>
      <c r="I294" s="16"/>
      <c r="K294" s="16"/>
      <c r="L294" s="16"/>
      <c r="M294" s="16"/>
      <c r="N294" s="16"/>
      <c r="O294" s="16"/>
      <c r="P294" s="16"/>
      <c r="Q294" s="16"/>
      <c r="R294" s="16"/>
      <c r="S294" s="16"/>
    </row>
    <row r="295" spans="6:19" x14ac:dyDescent="0.2">
      <c r="F295" s="16"/>
      <c r="G295" s="16"/>
      <c r="H295" s="16"/>
      <c r="I295" s="16"/>
      <c r="K295" s="16"/>
      <c r="L295" s="16"/>
      <c r="M295" s="16"/>
      <c r="N295" s="16"/>
      <c r="O295" s="16"/>
      <c r="P295" s="16"/>
      <c r="Q295" s="16"/>
      <c r="R295" s="16"/>
      <c r="S295" s="16"/>
    </row>
    <row r="296" spans="6:19" x14ac:dyDescent="0.2">
      <c r="F296" s="16"/>
      <c r="G296" s="16"/>
      <c r="H296" s="16"/>
      <c r="I296" s="16"/>
      <c r="K296" s="16"/>
      <c r="L296" s="16"/>
      <c r="M296" s="16"/>
      <c r="N296" s="16"/>
      <c r="O296" s="16"/>
      <c r="P296" s="16"/>
      <c r="Q296" s="16"/>
      <c r="R296" s="16"/>
      <c r="S296" s="16"/>
    </row>
    <row r="297" spans="6:19" x14ac:dyDescent="0.2">
      <c r="F297" s="16"/>
      <c r="G297" s="16"/>
      <c r="H297" s="16"/>
      <c r="I297" s="16"/>
      <c r="K297" s="16"/>
      <c r="L297" s="16"/>
      <c r="M297" s="16"/>
      <c r="N297" s="16"/>
      <c r="O297" s="16"/>
      <c r="P297" s="16"/>
      <c r="Q297" s="16"/>
      <c r="R297" s="16"/>
      <c r="S297" s="16"/>
    </row>
    <row r="298" spans="6:19" x14ac:dyDescent="0.2">
      <c r="F298" s="16"/>
      <c r="G298" s="16"/>
      <c r="H298" s="16"/>
      <c r="I298" s="16"/>
      <c r="K298" s="16"/>
      <c r="L298" s="16"/>
      <c r="M298" s="16"/>
      <c r="N298" s="16"/>
      <c r="O298" s="16"/>
      <c r="P298" s="16"/>
      <c r="Q298" s="16"/>
      <c r="R298" s="16"/>
      <c r="S298" s="16"/>
    </row>
    <row r="299" spans="6:19" x14ac:dyDescent="0.2">
      <c r="F299" s="16"/>
      <c r="G299" s="16"/>
      <c r="H299" s="16"/>
      <c r="I299" s="16"/>
      <c r="K299" s="16"/>
      <c r="L299" s="16"/>
      <c r="M299" s="16"/>
      <c r="N299" s="16"/>
      <c r="O299" s="16"/>
      <c r="P299" s="16"/>
      <c r="Q299" s="16"/>
      <c r="R299" s="16"/>
      <c r="S299" s="16"/>
    </row>
    <row r="300" spans="6:19" x14ac:dyDescent="0.2">
      <c r="F300" s="16"/>
      <c r="G300" s="16"/>
      <c r="H300" s="16"/>
      <c r="I300" s="16"/>
      <c r="K300" s="16"/>
      <c r="L300" s="16"/>
      <c r="M300" s="16"/>
      <c r="N300" s="16"/>
      <c r="O300" s="16"/>
      <c r="P300" s="16"/>
      <c r="Q300" s="16"/>
      <c r="R300" s="16"/>
      <c r="S300" s="16"/>
    </row>
    <row r="301" spans="6:19" x14ac:dyDescent="0.2">
      <c r="F301" s="16"/>
      <c r="G301" s="16"/>
      <c r="H301" s="16"/>
      <c r="I301" s="16"/>
      <c r="K301" s="16"/>
      <c r="L301" s="16"/>
      <c r="M301" s="16"/>
      <c r="N301" s="16"/>
      <c r="O301" s="16"/>
      <c r="P301" s="16"/>
      <c r="Q301" s="16"/>
      <c r="R301" s="16"/>
      <c r="S301" s="16"/>
    </row>
    <row r="302" spans="6:19" x14ac:dyDescent="0.2">
      <c r="F302" s="16"/>
      <c r="G302" s="16"/>
      <c r="H302" s="16"/>
      <c r="I302" s="16"/>
      <c r="K302" s="16"/>
      <c r="L302" s="16"/>
      <c r="M302" s="16"/>
      <c r="N302" s="16"/>
      <c r="O302" s="16"/>
      <c r="P302" s="16"/>
      <c r="Q302" s="16"/>
      <c r="R302" s="16"/>
      <c r="S302" s="16"/>
    </row>
    <row r="303" spans="6:19" x14ac:dyDescent="0.2">
      <c r="F303" s="16"/>
      <c r="G303" s="16"/>
      <c r="H303" s="16"/>
      <c r="I303" s="16"/>
      <c r="K303" s="16"/>
      <c r="L303" s="16"/>
      <c r="M303" s="16"/>
      <c r="N303" s="16"/>
      <c r="O303" s="16"/>
      <c r="P303" s="16"/>
      <c r="Q303" s="16"/>
      <c r="R303" s="16"/>
      <c r="S303" s="16"/>
    </row>
    <row r="304" spans="6:19" x14ac:dyDescent="0.2">
      <c r="F304" s="16"/>
      <c r="G304" s="16"/>
      <c r="H304" s="16"/>
      <c r="I304" s="16"/>
      <c r="K304" s="16"/>
      <c r="L304" s="16"/>
      <c r="M304" s="16"/>
      <c r="N304" s="16"/>
      <c r="O304" s="16"/>
      <c r="P304" s="16"/>
      <c r="Q304" s="16"/>
      <c r="R304" s="16"/>
      <c r="S304" s="16"/>
    </row>
    <row r="305" spans="6:19" x14ac:dyDescent="0.2">
      <c r="F305" s="16"/>
      <c r="G305" s="16"/>
      <c r="H305" s="16"/>
      <c r="I305" s="16"/>
      <c r="K305" s="16"/>
      <c r="L305" s="16"/>
      <c r="M305" s="16"/>
      <c r="N305" s="16"/>
      <c r="O305" s="16"/>
      <c r="P305" s="16"/>
      <c r="Q305" s="16"/>
      <c r="R305" s="16"/>
      <c r="S305" s="16"/>
    </row>
    <row r="306" spans="6:19" x14ac:dyDescent="0.2">
      <c r="F306" s="16"/>
      <c r="G306" s="16"/>
      <c r="H306" s="16"/>
      <c r="I306" s="16"/>
      <c r="K306" s="16"/>
      <c r="L306" s="16"/>
      <c r="M306" s="16"/>
      <c r="N306" s="16"/>
      <c r="O306" s="16"/>
      <c r="P306" s="16"/>
      <c r="Q306" s="16"/>
      <c r="R306" s="16"/>
      <c r="S306" s="16"/>
    </row>
    <row r="307" spans="6:19" x14ac:dyDescent="0.2">
      <c r="F307" s="16"/>
      <c r="G307" s="16"/>
      <c r="H307" s="16"/>
      <c r="I307" s="16"/>
      <c r="K307" s="16"/>
      <c r="L307" s="16"/>
      <c r="M307" s="16"/>
      <c r="N307" s="16"/>
      <c r="O307" s="16"/>
      <c r="P307" s="16"/>
      <c r="Q307" s="16"/>
      <c r="R307" s="16"/>
      <c r="S307" s="16"/>
    </row>
    <row r="308" spans="6:19" x14ac:dyDescent="0.2">
      <c r="F308" s="16"/>
      <c r="G308" s="16"/>
      <c r="H308" s="16"/>
      <c r="I308" s="16"/>
      <c r="K308" s="16"/>
      <c r="L308" s="16"/>
      <c r="M308" s="16"/>
      <c r="N308" s="16"/>
      <c r="O308" s="16"/>
      <c r="P308" s="16"/>
      <c r="Q308" s="16"/>
      <c r="R308" s="16"/>
      <c r="S308" s="16"/>
    </row>
    <row r="309" spans="6:19" x14ac:dyDescent="0.2">
      <c r="F309" s="16"/>
      <c r="G309" s="16"/>
      <c r="H309" s="16"/>
      <c r="I309" s="16"/>
      <c r="K309" s="16"/>
      <c r="L309" s="16"/>
      <c r="M309" s="16"/>
      <c r="N309" s="16"/>
      <c r="O309" s="16"/>
      <c r="P309" s="16"/>
      <c r="Q309" s="16"/>
      <c r="R309" s="16"/>
      <c r="S309" s="16"/>
    </row>
    <row r="310" spans="6:19" x14ac:dyDescent="0.2">
      <c r="F310" s="16"/>
      <c r="G310" s="16"/>
      <c r="H310" s="16"/>
      <c r="I310" s="16"/>
      <c r="K310" s="16"/>
      <c r="L310" s="16"/>
      <c r="M310" s="16"/>
      <c r="N310" s="16"/>
      <c r="O310" s="16"/>
      <c r="P310" s="16"/>
      <c r="Q310" s="16"/>
      <c r="R310" s="16"/>
      <c r="S310" s="16"/>
    </row>
    <row r="311" spans="6:19" x14ac:dyDescent="0.2">
      <c r="F311" s="16"/>
      <c r="G311" s="16"/>
      <c r="H311" s="16"/>
      <c r="I311" s="16"/>
      <c r="K311" s="16"/>
      <c r="L311" s="16"/>
      <c r="M311" s="16"/>
      <c r="N311" s="16"/>
      <c r="O311" s="16"/>
      <c r="P311" s="16"/>
      <c r="Q311" s="16"/>
      <c r="R311" s="16"/>
      <c r="S311" s="16"/>
    </row>
    <row r="312" spans="6:19" x14ac:dyDescent="0.2">
      <c r="F312" s="16"/>
      <c r="G312" s="16"/>
      <c r="H312" s="16"/>
      <c r="I312" s="16"/>
      <c r="K312" s="16"/>
      <c r="L312" s="16"/>
      <c r="M312" s="16"/>
      <c r="N312" s="16"/>
      <c r="O312" s="16"/>
      <c r="P312" s="16"/>
      <c r="Q312" s="16"/>
      <c r="R312" s="16"/>
      <c r="S312" s="16"/>
    </row>
    <row r="313" spans="6:19" x14ac:dyDescent="0.2">
      <c r="F313" s="16"/>
      <c r="G313" s="16"/>
      <c r="H313" s="16"/>
      <c r="I313" s="16"/>
      <c r="K313" s="16"/>
      <c r="L313" s="16"/>
      <c r="M313" s="16"/>
      <c r="N313" s="16"/>
      <c r="O313" s="16"/>
      <c r="P313" s="16"/>
      <c r="Q313" s="16"/>
      <c r="R313" s="16"/>
      <c r="S313" s="16"/>
    </row>
    <row r="314" spans="6:19" x14ac:dyDescent="0.2">
      <c r="F314" s="16"/>
      <c r="G314" s="16"/>
      <c r="H314" s="16"/>
      <c r="I314" s="16"/>
      <c r="K314" s="16"/>
      <c r="L314" s="16"/>
      <c r="M314" s="16"/>
      <c r="N314" s="16"/>
      <c r="O314" s="16"/>
      <c r="P314" s="16"/>
      <c r="Q314" s="16"/>
      <c r="R314" s="16"/>
      <c r="S314" s="16"/>
    </row>
    <row r="315" spans="6:19" x14ac:dyDescent="0.2">
      <c r="F315" s="16"/>
      <c r="G315" s="16"/>
      <c r="H315" s="16"/>
      <c r="I315" s="16"/>
      <c r="K315" s="16"/>
      <c r="L315" s="16"/>
      <c r="M315" s="16"/>
      <c r="N315" s="16"/>
      <c r="O315" s="16"/>
      <c r="P315" s="16"/>
      <c r="Q315" s="16"/>
      <c r="R315" s="16"/>
      <c r="S315" s="16"/>
    </row>
    <row r="316" spans="6:19" x14ac:dyDescent="0.2">
      <c r="F316" s="16"/>
      <c r="G316" s="16"/>
      <c r="H316" s="16"/>
      <c r="I316" s="16"/>
      <c r="K316" s="16"/>
      <c r="L316" s="16"/>
      <c r="M316" s="16"/>
      <c r="N316" s="16"/>
      <c r="O316" s="16"/>
      <c r="P316" s="16"/>
      <c r="Q316" s="16"/>
      <c r="R316" s="16"/>
      <c r="S316" s="16"/>
    </row>
    <row r="317" spans="6:19" x14ac:dyDescent="0.2">
      <c r="F317" s="16"/>
      <c r="G317" s="16"/>
      <c r="H317" s="16"/>
      <c r="I317" s="16"/>
      <c r="K317" s="16"/>
      <c r="L317" s="16"/>
      <c r="M317" s="16"/>
      <c r="N317" s="16"/>
      <c r="O317" s="16"/>
      <c r="P317" s="16"/>
      <c r="Q317" s="16"/>
      <c r="R317" s="16"/>
      <c r="S317" s="16"/>
    </row>
    <row r="318" spans="6:19" x14ac:dyDescent="0.2">
      <c r="F318" s="16"/>
      <c r="G318" s="16"/>
      <c r="H318" s="16"/>
      <c r="I318" s="16"/>
      <c r="K318" s="16"/>
      <c r="L318" s="16"/>
      <c r="M318" s="16"/>
      <c r="N318" s="16"/>
      <c r="O318" s="16"/>
      <c r="P318" s="16"/>
      <c r="Q318" s="16"/>
      <c r="R318" s="16"/>
      <c r="S318" s="16"/>
    </row>
    <row r="319" spans="6:19" x14ac:dyDescent="0.2">
      <c r="F319" s="16"/>
      <c r="G319" s="16"/>
      <c r="H319" s="16"/>
      <c r="I319" s="16"/>
      <c r="K319" s="16"/>
      <c r="L319" s="16"/>
      <c r="M319" s="16"/>
      <c r="N319" s="16"/>
      <c r="O319" s="16"/>
      <c r="P319" s="16"/>
      <c r="Q319" s="16"/>
      <c r="R319" s="16"/>
      <c r="S319" s="16"/>
    </row>
    <row r="320" spans="6:19" x14ac:dyDescent="0.2">
      <c r="F320" s="16"/>
      <c r="G320" s="16"/>
      <c r="H320" s="16"/>
      <c r="I320" s="16"/>
      <c r="K320" s="16"/>
      <c r="L320" s="16"/>
      <c r="M320" s="16"/>
      <c r="N320" s="16"/>
      <c r="O320" s="16"/>
      <c r="P320" s="16"/>
      <c r="Q320" s="16"/>
      <c r="R320" s="16"/>
      <c r="S320" s="16"/>
    </row>
    <row r="321" spans="6:19" x14ac:dyDescent="0.2">
      <c r="F321" s="16"/>
      <c r="G321" s="16"/>
      <c r="H321" s="16"/>
      <c r="I321" s="16"/>
      <c r="K321" s="16"/>
      <c r="L321" s="16"/>
      <c r="M321" s="16"/>
      <c r="N321" s="16"/>
      <c r="O321" s="16"/>
      <c r="P321" s="16"/>
      <c r="Q321" s="16"/>
      <c r="R321" s="16"/>
      <c r="S321" s="16"/>
    </row>
    <row r="322" spans="6:19" x14ac:dyDescent="0.2">
      <c r="F322" s="16"/>
      <c r="G322" s="16"/>
      <c r="H322" s="16"/>
      <c r="I322" s="16"/>
      <c r="K322" s="16"/>
      <c r="L322" s="16"/>
      <c r="M322" s="16"/>
      <c r="N322" s="16"/>
      <c r="O322" s="16"/>
      <c r="P322" s="16"/>
      <c r="Q322" s="16"/>
      <c r="R322" s="16"/>
      <c r="S322" s="16"/>
    </row>
    <row r="323" spans="6:19" x14ac:dyDescent="0.2">
      <c r="F323" s="16"/>
      <c r="G323" s="16"/>
      <c r="H323" s="16"/>
      <c r="I323" s="16"/>
      <c r="K323" s="16"/>
      <c r="L323" s="16"/>
      <c r="M323" s="16"/>
      <c r="N323" s="16"/>
      <c r="O323" s="16"/>
      <c r="P323" s="16"/>
      <c r="Q323" s="16"/>
      <c r="R323" s="16"/>
      <c r="S323" s="16"/>
    </row>
    <row r="324" spans="6:19" x14ac:dyDescent="0.2">
      <c r="F324" s="16"/>
      <c r="G324" s="16"/>
      <c r="H324" s="16"/>
      <c r="I324" s="16"/>
      <c r="K324" s="16"/>
      <c r="L324" s="16"/>
      <c r="M324" s="16"/>
      <c r="N324" s="16"/>
      <c r="O324" s="16"/>
      <c r="P324" s="16"/>
      <c r="Q324" s="16"/>
      <c r="R324" s="16"/>
      <c r="S324" s="16"/>
    </row>
    <row r="325" spans="6:19" x14ac:dyDescent="0.2">
      <c r="F325" s="16"/>
      <c r="G325" s="16"/>
      <c r="H325" s="16"/>
      <c r="I325" s="16"/>
      <c r="K325" s="16"/>
      <c r="L325" s="16"/>
      <c r="M325" s="16"/>
      <c r="N325" s="16"/>
      <c r="O325" s="16"/>
      <c r="P325" s="16"/>
      <c r="Q325" s="16"/>
      <c r="R325" s="16"/>
      <c r="S325" s="16"/>
    </row>
    <row r="326" spans="6:19" x14ac:dyDescent="0.2">
      <c r="F326" s="16"/>
      <c r="G326" s="16"/>
      <c r="H326" s="16"/>
      <c r="I326" s="16"/>
      <c r="K326" s="16"/>
      <c r="L326" s="16"/>
      <c r="M326" s="16"/>
      <c r="N326" s="16"/>
      <c r="O326" s="16"/>
      <c r="P326" s="16"/>
      <c r="Q326" s="16"/>
      <c r="R326" s="16"/>
      <c r="S326" s="16"/>
    </row>
    <row r="327" spans="6:19" x14ac:dyDescent="0.2">
      <c r="F327" s="16"/>
      <c r="G327" s="16"/>
      <c r="H327" s="16"/>
      <c r="I327" s="16"/>
      <c r="K327" s="16"/>
      <c r="L327" s="16"/>
      <c r="M327" s="16"/>
      <c r="N327" s="16"/>
      <c r="O327" s="16"/>
      <c r="P327" s="16"/>
      <c r="Q327" s="16"/>
      <c r="R327" s="16"/>
      <c r="S327" s="16"/>
    </row>
    <row r="328" spans="6:19" x14ac:dyDescent="0.2">
      <c r="F328" s="16"/>
      <c r="G328" s="16"/>
      <c r="H328" s="16"/>
      <c r="I328" s="16"/>
      <c r="K328" s="16"/>
      <c r="L328" s="16"/>
      <c r="M328" s="16"/>
      <c r="N328" s="16"/>
      <c r="O328" s="16"/>
      <c r="P328" s="16"/>
      <c r="Q328" s="16"/>
      <c r="R328" s="16"/>
      <c r="S328" s="16"/>
    </row>
    <row r="329" spans="6:19" x14ac:dyDescent="0.2">
      <c r="F329" s="16"/>
      <c r="G329" s="16"/>
      <c r="H329" s="16"/>
      <c r="I329" s="16"/>
      <c r="K329" s="16"/>
      <c r="L329" s="16"/>
      <c r="M329" s="16"/>
      <c r="N329" s="16"/>
      <c r="O329" s="16"/>
      <c r="P329" s="16"/>
      <c r="Q329" s="16"/>
      <c r="R329" s="16"/>
      <c r="S329" s="16"/>
    </row>
    <row r="330" spans="6:19" x14ac:dyDescent="0.2">
      <c r="F330" s="16"/>
      <c r="G330" s="16"/>
      <c r="H330" s="16"/>
      <c r="I330" s="16"/>
      <c r="K330" s="16"/>
      <c r="L330" s="16"/>
      <c r="M330" s="16"/>
      <c r="N330" s="16"/>
      <c r="O330" s="16"/>
      <c r="P330" s="16"/>
      <c r="Q330" s="16"/>
      <c r="R330" s="16"/>
      <c r="S330" s="16"/>
    </row>
    <row r="331" spans="6:19" x14ac:dyDescent="0.2">
      <c r="F331" s="16"/>
      <c r="G331" s="16"/>
      <c r="H331" s="16"/>
      <c r="I331" s="16"/>
      <c r="K331" s="16"/>
      <c r="L331" s="16"/>
      <c r="M331" s="16"/>
      <c r="N331" s="16"/>
      <c r="O331" s="16"/>
      <c r="P331" s="16"/>
      <c r="Q331" s="16"/>
      <c r="R331" s="16"/>
      <c r="S331" s="16"/>
    </row>
    <row r="332" spans="6:19" x14ac:dyDescent="0.2">
      <c r="F332" s="16"/>
      <c r="G332" s="16"/>
      <c r="H332" s="16"/>
      <c r="I332" s="16"/>
      <c r="K332" s="16"/>
      <c r="L332" s="16"/>
      <c r="M332" s="16"/>
      <c r="N332" s="16"/>
      <c r="O332" s="16"/>
      <c r="P332" s="16"/>
      <c r="Q332" s="16"/>
      <c r="R332" s="16"/>
      <c r="S332" s="16"/>
    </row>
    <row r="333" spans="6:19" x14ac:dyDescent="0.2">
      <c r="F333" s="16"/>
      <c r="G333" s="16"/>
      <c r="H333" s="16"/>
      <c r="I333" s="16"/>
      <c r="K333" s="16"/>
      <c r="L333" s="16"/>
      <c r="M333" s="16"/>
      <c r="N333" s="16"/>
      <c r="O333" s="16"/>
      <c r="P333" s="16"/>
      <c r="Q333" s="16"/>
      <c r="R333" s="16"/>
      <c r="S333" s="16"/>
    </row>
    <row r="334" spans="6:19" x14ac:dyDescent="0.2">
      <c r="F334" s="16"/>
      <c r="G334" s="16"/>
      <c r="H334" s="16"/>
      <c r="I334" s="16"/>
      <c r="K334" s="16"/>
      <c r="L334" s="16"/>
      <c r="M334" s="16"/>
      <c r="N334" s="16"/>
      <c r="O334" s="16"/>
      <c r="P334" s="16"/>
      <c r="Q334" s="16"/>
      <c r="R334" s="16"/>
      <c r="S334" s="16"/>
    </row>
    <row r="335" spans="6:19" x14ac:dyDescent="0.2">
      <c r="F335" s="16"/>
      <c r="G335" s="16"/>
      <c r="H335" s="16"/>
      <c r="I335" s="16"/>
      <c r="K335" s="16"/>
      <c r="L335" s="16"/>
      <c r="M335" s="16"/>
      <c r="N335" s="16"/>
      <c r="O335" s="16"/>
      <c r="P335" s="16"/>
      <c r="Q335" s="16"/>
      <c r="R335" s="16"/>
      <c r="S335" s="16"/>
    </row>
    <row r="336" spans="6:19" x14ac:dyDescent="0.2">
      <c r="F336" s="16"/>
      <c r="G336" s="16"/>
      <c r="H336" s="16"/>
      <c r="I336" s="16"/>
      <c r="K336" s="16"/>
      <c r="L336" s="16"/>
      <c r="M336" s="16"/>
      <c r="N336" s="16"/>
      <c r="O336" s="16"/>
      <c r="P336" s="16"/>
      <c r="Q336" s="16"/>
      <c r="R336" s="16"/>
      <c r="S336" s="16"/>
    </row>
    <row r="337" spans="6:19" x14ac:dyDescent="0.2">
      <c r="F337" s="16"/>
      <c r="G337" s="16"/>
      <c r="H337" s="16"/>
      <c r="I337" s="16"/>
      <c r="K337" s="16"/>
      <c r="L337" s="16"/>
      <c r="M337" s="16"/>
      <c r="N337" s="16"/>
      <c r="O337" s="16"/>
      <c r="P337" s="16"/>
      <c r="Q337" s="16"/>
      <c r="R337" s="16"/>
      <c r="S337" s="16"/>
    </row>
    <row r="338" spans="6:19" x14ac:dyDescent="0.2">
      <c r="F338" s="16"/>
      <c r="G338" s="16"/>
      <c r="H338" s="16"/>
      <c r="I338" s="16"/>
      <c r="K338" s="16"/>
      <c r="L338" s="16"/>
      <c r="M338" s="16"/>
      <c r="N338" s="16"/>
      <c r="O338" s="16"/>
      <c r="P338" s="16"/>
      <c r="Q338" s="16"/>
      <c r="R338" s="16"/>
      <c r="S338" s="16"/>
    </row>
    <row r="339" spans="6:19" x14ac:dyDescent="0.2">
      <c r="F339" s="16"/>
      <c r="G339" s="16"/>
      <c r="H339" s="16"/>
      <c r="I339" s="16"/>
      <c r="K339" s="16"/>
      <c r="L339" s="16"/>
      <c r="M339" s="16"/>
      <c r="N339" s="16"/>
      <c r="O339" s="16"/>
      <c r="P339" s="16"/>
      <c r="Q339" s="16"/>
      <c r="R339" s="16"/>
      <c r="S339" s="16"/>
    </row>
    <row r="340" spans="6:19" x14ac:dyDescent="0.2">
      <c r="F340" s="16"/>
      <c r="G340" s="16"/>
      <c r="H340" s="16"/>
      <c r="I340" s="16"/>
      <c r="K340" s="16"/>
      <c r="L340" s="16"/>
      <c r="M340" s="16"/>
      <c r="N340" s="16"/>
      <c r="O340" s="16"/>
      <c r="P340" s="16"/>
      <c r="Q340" s="16"/>
      <c r="R340" s="16"/>
      <c r="S340" s="16"/>
    </row>
    <row r="341" spans="6:19" x14ac:dyDescent="0.2">
      <c r="F341" s="16"/>
      <c r="G341" s="16"/>
      <c r="H341" s="16"/>
      <c r="I341" s="16"/>
      <c r="K341" s="16"/>
      <c r="L341" s="16"/>
      <c r="M341" s="16"/>
      <c r="N341" s="16"/>
      <c r="O341" s="16"/>
      <c r="P341" s="16"/>
      <c r="Q341" s="16"/>
      <c r="R341" s="16"/>
      <c r="S341" s="16"/>
    </row>
    <row r="342" spans="6:19" x14ac:dyDescent="0.2">
      <c r="F342" s="16"/>
      <c r="G342" s="16"/>
      <c r="H342" s="16"/>
      <c r="I342" s="16"/>
      <c r="K342" s="16"/>
      <c r="L342" s="16"/>
      <c r="M342" s="16"/>
      <c r="N342" s="16"/>
      <c r="O342" s="16"/>
      <c r="P342" s="16"/>
      <c r="Q342" s="16"/>
      <c r="R342" s="16"/>
      <c r="S342" s="16"/>
    </row>
    <row r="343" spans="6:19" x14ac:dyDescent="0.2">
      <c r="F343" s="16"/>
      <c r="G343" s="16"/>
      <c r="H343" s="16"/>
      <c r="I343" s="16"/>
      <c r="K343" s="16"/>
      <c r="L343" s="16"/>
      <c r="M343" s="16"/>
      <c r="N343" s="16"/>
      <c r="O343" s="16"/>
      <c r="P343" s="16"/>
      <c r="Q343" s="16"/>
      <c r="R343" s="16"/>
      <c r="S343" s="16"/>
    </row>
    <row r="344" spans="6:19" x14ac:dyDescent="0.2">
      <c r="F344" s="16"/>
      <c r="G344" s="16"/>
      <c r="H344" s="16"/>
      <c r="I344" s="16"/>
      <c r="K344" s="16"/>
      <c r="L344" s="16"/>
      <c r="M344" s="16"/>
      <c r="N344" s="16"/>
      <c r="O344" s="16"/>
      <c r="P344" s="16"/>
      <c r="Q344" s="16"/>
      <c r="R344" s="16"/>
      <c r="S344" s="16"/>
    </row>
    <row r="345" spans="6:19" x14ac:dyDescent="0.2">
      <c r="F345" s="16"/>
      <c r="G345" s="16"/>
      <c r="H345" s="16"/>
      <c r="I345" s="16"/>
      <c r="K345" s="16"/>
      <c r="L345" s="16"/>
      <c r="M345" s="16"/>
      <c r="N345" s="16"/>
      <c r="O345" s="16"/>
      <c r="P345" s="16"/>
      <c r="Q345" s="16"/>
      <c r="R345" s="16"/>
      <c r="S345" s="16"/>
    </row>
    <row r="346" spans="6:19" x14ac:dyDescent="0.2">
      <c r="F346" s="16"/>
      <c r="G346" s="16"/>
      <c r="H346" s="16"/>
      <c r="I346" s="16"/>
      <c r="K346" s="16"/>
      <c r="L346" s="16"/>
      <c r="M346" s="16"/>
      <c r="N346" s="16"/>
      <c r="O346" s="16"/>
      <c r="P346" s="16"/>
      <c r="Q346" s="16"/>
      <c r="R346" s="16"/>
      <c r="S346" s="16"/>
    </row>
    <row r="347" spans="6:19" x14ac:dyDescent="0.2">
      <c r="F347" s="16"/>
      <c r="G347" s="16"/>
      <c r="H347" s="16"/>
      <c r="I347" s="16"/>
      <c r="K347" s="16"/>
      <c r="L347" s="16"/>
      <c r="M347" s="16"/>
      <c r="N347" s="16"/>
      <c r="O347" s="16"/>
      <c r="P347" s="16"/>
      <c r="Q347" s="16"/>
      <c r="R347" s="16"/>
      <c r="S347" s="16"/>
    </row>
    <row r="348" spans="6:19" x14ac:dyDescent="0.2">
      <c r="F348" s="16"/>
      <c r="G348" s="16"/>
      <c r="H348" s="16"/>
      <c r="I348" s="16"/>
      <c r="K348" s="16"/>
      <c r="L348" s="16"/>
      <c r="M348" s="16"/>
      <c r="N348" s="16"/>
      <c r="O348" s="16"/>
      <c r="P348" s="16"/>
      <c r="Q348" s="16"/>
      <c r="R348" s="16"/>
      <c r="S348" s="16"/>
    </row>
    <row r="349" spans="6:19" x14ac:dyDescent="0.2">
      <c r="F349" s="16"/>
      <c r="G349" s="16"/>
      <c r="H349" s="16"/>
      <c r="I349" s="16"/>
      <c r="K349" s="16"/>
      <c r="L349" s="16"/>
      <c r="M349" s="16"/>
      <c r="N349" s="16"/>
      <c r="O349" s="16"/>
      <c r="P349" s="16"/>
      <c r="Q349" s="16"/>
      <c r="R349" s="16"/>
      <c r="S349" s="16"/>
    </row>
    <row r="350" spans="6:19" x14ac:dyDescent="0.2">
      <c r="F350" s="16"/>
      <c r="G350" s="16"/>
      <c r="H350" s="16"/>
      <c r="I350" s="16"/>
      <c r="K350" s="16"/>
      <c r="L350" s="16"/>
      <c r="M350" s="16"/>
      <c r="N350" s="16"/>
      <c r="O350" s="16"/>
      <c r="P350" s="16"/>
      <c r="Q350" s="16"/>
      <c r="R350" s="16"/>
      <c r="S350" s="16"/>
    </row>
    <row r="351" spans="6:19" x14ac:dyDescent="0.2">
      <c r="F351" s="16"/>
      <c r="G351" s="16"/>
      <c r="H351" s="16"/>
      <c r="I351" s="16"/>
      <c r="K351" s="16"/>
      <c r="L351" s="16"/>
      <c r="M351" s="16"/>
      <c r="N351" s="16"/>
      <c r="O351" s="16"/>
      <c r="P351" s="16"/>
      <c r="Q351" s="16"/>
      <c r="R351" s="16"/>
      <c r="S351" s="16"/>
    </row>
    <row r="352" spans="6:19" x14ac:dyDescent="0.2">
      <c r="F352" s="16"/>
      <c r="G352" s="16"/>
      <c r="H352" s="16"/>
      <c r="I352" s="16"/>
      <c r="K352" s="16"/>
      <c r="L352" s="16"/>
      <c r="M352" s="16"/>
      <c r="N352" s="16"/>
      <c r="O352" s="16"/>
      <c r="P352" s="16"/>
      <c r="Q352" s="16"/>
      <c r="R352" s="16"/>
      <c r="S352" s="16"/>
    </row>
    <row r="353" spans="6:19" x14ac:dyDescent="0.2">
      <c r="F353" s="16"/>
      <c r="G353" s="16"/>
      <c r="H353" s="16"/>
      <c r="I353" s="16"/>
      <c r="K353" s="16"/>
      <c r="L353" s="16"/>
      <c r="M353" s="16"/>
      <c r="N353" s="16"/>
      <c r="O353" s="16"/>
      <c r="P353" s="16"/>
      <c r="Q353" s="16"/>
      <c r="R353" s="16"/>
      <c r="S353" s="16"/>
    </row>
    <row r="354" spans="6:19" x14ac:dyDescent="0.2">
      <c r="F354" s="16"/>
      <c r="G354" s="16"/>
      <c r="H354" s="16"/>
      <c r="I354" s="16"/>
      <c r="K354" s="16"/>
      <c r="L354" s="16"/>
      <c r="M354" s="16"/>
      <c r="N354" s="16"/>
      <c r="O354" s="16"/>
      <c r="P354" s="16"/>
      <c r="Q354" s="16"/>
      <c r="R354" s="16"/>
      <c r="S354" s="16"/>
    </row>
    <row r="355" spans="6:19" x14ac:dyDescent="0.2">
      <c r="F355" s="16"/>
      <c r="G355" s="16"/>
      <c r="H355" s="16"/>
      <c r="I355" s="16"/>
      <c r="K355" s="16"/>
      <c r="L355" s="16"/>
      <c r="M355" s="16"/>
      <c r="N355" s="16"/>
      <c r="O355" s="16"/>
      <c r="P355" s="16"/>
      <c r="Q355" s="16"/>
      <c r="R355" s="16"/>
      <c r="S355" s="16"/>
    </row>
    <row r="356" spans="6:19" x14ac:dyDescent="0.2">
      <c r="F356" s="16"/>
      <c r="G356" s="16"/>
      <c r="H356" s="16"/>
      <c r="I356" s="16"/>
      <c r="K356" s="16"/>
      <c r="L356" s="16"/>
      <c r="M356" s="16"/>
      <c r="N356" s="16"/>
      <c r="O356" s="16"/>
      <c r="P356" s="16"/>
      <c r="Q356" s="16"/>
      <c r="R356" s="16"/>
      <c r="S356" s="16"/>
    </row>
    <row r="357" spans="6:19" x14ac:dyDescent="0.2">
      <c r="F357" s="16"/>
      <c r="G357" s="16"/>
      <c r="H357" s="16"/>
      <c r="I357" s="16"/>
      <c r="K357" s="16"/>
      <c r="L357" s="16"/>
      <c r="M357" s="16"/>
      <c r="N357" s="16"/>
      <c r="O357" s="16"/>
      <c r="P357" s="16"/>
      <c r="Q357" s="16"/>
      <c r="R357" s="16"/>
      <c r="S357" s="16"/>
    </row>
    <row r="358" spans="6:19" x14ac:dyDescent="0.2">
      <c r="F358" s="16"/>
      <c r="G358" s="16"/>
      <c r="H358" s="16"/>
      <c r="I358" s="16"/>
      <c r="K358" s="16"/>
      <c r="L358" s="16"/>
      <c r="M358" s="16"/>
      <c r="N358" s="16"/>
      <c r="O358" s="16"/>
      <c r="P358" s="16"/>
      <c r="Q358" s="16"/>
      <c r="R358" s="16"/>
      <c r="S358" s="16"/>
    </row>
    <row r="359" spans="6:19" x14ac:dyDescent="0.2">
      <c r="F359" s="16"/>
      <c r="G359" s="16"/>
      <c r="H359" s="16"/>
      <c r="I359" s="16"/>
      <c r="K359" s="16"/>
      <c r="L359" s="16"/>
      <c r="M359" s="16"/>
      <c r="N359" s="16"/>
      <c r="O359" s="16"/>
      <c r="P359" s="16"/>
      <c r="Q359" s="16"/>
      <c r="R359" s="16"/>
      <c r="S359" s="16"/>
    </row>
    <row r="360" spans="6:19" x14ac:dyDescent="0.2">
      <c r="F360" s="16"/>
      <c r="G360" s="16"/>
      <c r="H360" s="16"/>
      <c r="I360" s="16"/>
      <c r="K360" s="16"/>
      <c r="L360" s="16"/>
      <c r="M360" s="16"/>
      <c r="N360" s="16"/>
      <c r="O360" s="16"/>
      <c r="P360" s="16"/>
      <c r="Q360" s="16"/>
      <c r="R360" s="16"/>
      <c r="S360" s="16"/>
    </row>
    <row r="361" spans="6:19" x14ac:dyDescent="0.2">
      <c r="F361" s="16"/>
      <c r="G361" s="16"/>
      <c r="H361" s="16"/>
      <c r="I361" s="16"/>
      <c r="K361" s="16"/>
      <c r="L361" s="16"/>
      <c r="M361" s="16"/>
      <c r="N361" s="16"/>
      <c r="O361" s="16"/>
      <c r="P361" s="16"/>
      <c r="Q361" s="16"/>
      <c r="R361" s="16"/>
      <c r="S361" s="16"/>
    </row>
    <row r="362" spans="6:19" x14ac:dyDescent="0.2">
      <c r="F362" s="16"/>
      <c r="G362" s="16"/>
      <c r="H362" s="16"/>
      <c r="I362" s="16"/>
      <c r="K362" s="16"/>
      <c r="L362" s="16"/>
      <c r="M362" s="16"/>
      <c r="N362" s="16"/>
      <c r="O362" s="16"/>
      <c r="P362" s="16"/>
      <c r="Q362" s="16"/>
      <c r="R362" s="16"/>
      <c r="S362" s="16"/>
    </row>
    <row r="363" spans="6:19" x14ac:dyDescent="0.2">
      <c r="F363" s="16"/>
      <c r="G363" s="16"/>
      <c r="H363" s="16"/>
      <c r="I363" s="16"/>
      <c r="K363" s="16"/>
      <c r="L363" s="16"/>
      <c r="M363" s="16"/>
      <c r="N363" s="16"/>
      <c r="O363" s="16"/>
      <c r="P363" s="16"/>
      <c r="Q363" s="16"/>
      <c r="R363" s="16"/>
      <c r="S363" s="16"/>
    </row>
    <row r="364" spans="6:19" x14ac:dyDescent="0.2">
      <c r="F364" s="16"/>
      <c r="G364" s="16"/>
      <c r="H364" s="16"/>
      <c r="I364" s="16"/>
      <c r="K364" s="16"/>
      <c r="L364" s="16"/>
      <c r="M364" s="16"/>
      <c r="N364" s="16"/>
      <c r="O364" s="16"/>
      <c r="P364" s="16"/>
      <c r="Q364" s="16"/>
      <c r="R364" s="16"/>
      <c r="S364" s="16"/>
    </row>
    <row r="365" spans="6:19" x14ac:dyDescent="0.2">
      <c r="F365" s="16"/>
      <c r="G365" s="16"/>
      <c r="H365" s="16"/>
      <c r="I365" s="16"/>
      <c r="K365" s="16"/>
      <c r="L365" s="16"/>
      <c r="M365" s="16"/>
      <c r="N365" s="16"/>
      <c r="O365" s="16"/>
      <c r="P365" s="16"/>
      <c r="Q365" s="16"/>
      <c r="R365" s="16"/>
      <c r="S365" s="16"/>
    </row>
    <row r="366" spans="6:19" x14ac:dyDescent="0.2">
      <c r="F366" s="16"/>
      <c r="G366" s="16"/>
      <c r="H366" s="16"/>
      <c r="I366" s="16"/>
      <c r="K366" s="16"/>
      <c r="L366" s="16"/>
      <c r="M366" s="16"/>
      <c r="N366" s="16"/>
      <c r="O366" s="16"/>
      <c r="P366" s="16"/>
      <c r="Q366" s="16"/>
      <c r="R366" s="16"/>
      <c r="S366" s="16"/>
    </row>
    <row r="367" spans="6:19" x14ac:dyDescent="0.2">
      <c r="F367" s="16"/>
      <c r="G367" s="16"/>
      <c r="H367" s="16"/>
      <c r="I367" s="16"/>
      <c r="K367" s="16"/>
      <c r="L367" s="16"/>
      <c r="M367" s="16"/>
      <c r="N367" s="16"/>
      <c r="O367" s="16"/>
      <c r="P367" s="16"/>
      <c r="Q367" s="16"/>
      <c r="R367" s="16"/>
      <c r="S367" s="16"/>
    </row>
    <row r="368" spans="6:19" x14ac:dyDescent="0.2">
      <c r="F368" s="16"/>
      <c r="G368" s="16"/>
      <c r="H368" s="16"/>
      <c r="I368" s="16"/>
      <c r="K368" s="16"/>
      <c r="L368" s="16"/>
      <c r="M368" s="16"/>
      <c r="N368" s="16"/>
      <c r="O368" s="16"/>
      <c r="P368" s="16"/>
      <c r="Q368" s="16"/>
      <c r="R368" s="16"/>
      <c r="S368" s="16"/>
    </row>
    <row r="369" spans="6:19" x14ac:dyDescent="0.2">
      <c r="F369" s="16"/>
      <c r="G369" s="16"/>
      <c r="H369" s="16"/>
      <c r="I369" s="16"/>
      <c r="K369" s="16"/>
      <c r="L369" s="16"/>
      <c r="M369" s="16"/>
      <c r="N369" s="16"/>
      <c r="O369" s="16"/>
      <c r="P369" s="16"/>
      <c r="Q369" s="16"/>
      <c r="R369" s="16"/>
      <c r="S369" s="16"/>
    </row>
    <row r="370" spans="6:19" x14ac:dyDescent="0.2">
      <c r="F370" s="16"/>
      <c r="G370" s="16"/>
      <c r="H370" s="16"/>
      <c r="I370" s="16"/>
      <c r="K370" s="16"/>
      <c r="L370" s="16"/>
      <c r="M370" s="16"/>
      <c r="N370" s="16"/>
      <c r="O370" s="16"/>
      <c r="P370" s="16"/>
      <c r="Q370" s="16"/>
      <c r="R370" s="16"/>
      <c r="S370" s="16"/>
    </row>
    <row r="371" spans="6:19" x14ac:dyDescent="0.2">
      <c r="F371" s="16"/>
      <c r="G371" s="16"/>
      <c r="H371" s="16"/>
      <c r="I371" s="16"/>
      <c r="K371" s="16"/>
      <c r="L371" s="16"/>
      <c r="M371" s="16"/>
      <c r="N371" s="16"/>
      <c r="O371" s="16"/>
      <c r="P371" s="16"/>
      <c r="Q371" s="16"/>
      <c r="R371" s="16"/>
      <c r="S371" s="16"/>
    </row>
    <row r="372" spans="6:19" x14ac:dyDescent="0.2">
      <c r="F372" s="16"/>
      <c r="G372" s="16"/>
      <c r="H372" s="16"/>
      <c r="I372" s="16"/>
      <c r="K372" s="16"/>
      <c r="L372" s="16"/>
      <c r="M372" s="16"/>
      <c r="N372" s="16"/>
      <c r="O372" s="16"/>
      <c r="P372" s="16"/>
      <c r="Q372" s="16"/>
      <c r="R372" s="16"/>
      <c r="S372" s="16"/>
    </row>
    <row r="373" spans="6:19" x14ac:dyDescent="0.2">
      <c r="F373" s="16"/>
      <c r="G373" s="16"/>
      <c r="H373" s="16"/>
      <c r="I373" s="16"/>
      <c r="K373" s="16"/>
      <c r="L373" s="16"/>
      <c r="M373" s="16"/>
      <c r="N373" s="16"/>
      <c r="O373" s="16"/>
      <c r="P373" s="16"/>
      <c r="Q373" s="16"/>
      <c r="R373" s="16"/>
      <c r="S373" s="16"/>
    </row>
    <row r="374" spans="6:19" x14ac:dyDescent="0.2">
      <c r="F374" s="16"/>
      <c r="G374" s="16"/>
      <c r="H374" s="16"/>
      <c r="I374" s="16"/>
      <c r="K374" s="16"/>
      <c r="L374" s="16"/>
      <c r="M374" s="16"/>
      <c r="N374" s="16"/>
      <c r="O374" s="16"/>
      <c r="P374" s="16"/>
      <c r="Q374" s="16"/>
      <c r="R374" s="16"/>
      <c r="S374" s="16"/>
    </row>
    <row r="375" spans="6:19" x14ac:dyDescent="0.2">
      <c r="F375" s="16"/>
      <c r="G375" s="16"/>
      <c r="H375" s="16"/>
      <c r="I375" s="16"/>
      <c r="K375" s="16"/>
      <c r="L375" s="16"/>
      <c r="M375" s="16"/>
      <c r="N375" s="16"/>
      <c r="O375" s="16"/>
      <c r="P375" s="16"/>
      <c r="Q375" s="16"/>
      <c r="R375" s="16"/>
      <c r="S375" s="16"/>
    </row>
    <row r="376" spans="6:19" x14ac:dyDescent="0.2">
      <c r="F376" s="16"/>
      <c r="G376" s="16"/>
      <c r="H376" s="16"/>
      <c r="I376" s="16"/>
      <c r="K376" s="16"/>
      <c r="L376" s="16"/>
      <c r="M376" s="16"/>
      <c r="N376" s="16"/>
      <c r="O376" s="16"/>
      <c r="P376" s="16"/>
      <c r="Q376" s="16"/>
      <c r="R376" s="16"/>
      <c r="S376" s="16"/>
    </row>
    <row r="377" spans="6:19" x14ac:dyDescent="0.2">
      <c r="F377" s="16"/>
      <c r="G377" s="16"/>
      <c r="H377" s="16"/>
      <c r="I377" s="16"/>
      <c r="K377" s="16"/>
      <c r="L377" s="16"/>
      <c r="M377" s="16"/>
      <c r="N377" s="16"/>
      <c r="O377" s="16"/>
      <c r="P377" s="16"/>
      <c r="Q377" s="16"/>
      <c r="R377" s="16"/>
      <c r="S377" s="16"/>
    </row>
    <row r="378" spans="6:19" x14ac:dyDescent="0.2">
      <c r="F378" s="16"/>
      <c r="G378" s="16"/>
      <c r="H378" s="16"/>
      <c r="I378" s="16"/>
      <c r="K378" s="16"/>
      <c r="L378" s="16"/>
      <c r="M378" s="16"/>
      <c r="N378" s="16"/>
      <c r="O378" s="16"/>
      <c r="P378" s="16"/>
      <c r="Q378" s="16"/>
      <c r="R378" s="16"/>
      <c r="S378" s="16"/>
    </row>
    <row r="379" spans="6:19" x14ac:dyDescent="0.2">
      <c r="F379" s="16"/>
      <c r="G379" s="16"/>
      <c r="H379" s="16"/>
      <c r="I379" s="16"/>
      <c r="K379" s="16"/>
      <c r="L379" s="16"/>
      <c r="M379" s="16"/>
      <c r="N379" s="16"/>
      <c r="O379" s="16"/>
      <c r="P379" s="16"/>
      <c r="Q379" s="16"/>
      <c r="R379" s="16"/>
      <c r="S379" s="16"/>
    </row>
    <row r="380" spans="6:19" x14ac:dyDescent="0.2">
      <c r="F380" s="16"/>
      <c r="G380" s="16"/>
      <c r="H380" s="16"/>
      <c r="I380" s="16"/>
      <c r="K380" s="16"/>
      <c r="L380" s="16"/>
      <c r="M380" s="16"/>
      <c r="N380" s="16"/>
      <c r="O380" s="16"/>
      <c r="P380" s="16"/>
      <c r="Q380" s="16"/>
      <c r="R380" s="16"/>
      <c r="S380" s="16"/>
    </row>
    <row r="381" spans="6:19" x14ac:dyDescent="0.2">
      <c r="F381" s="16"/>
      <c r="G381" s="16"/>
      <c r="H381" s="16"/>
      <c r="I381" s="16"/>
      <c r="K381" s="16"/>
      <c r="L381" s="16"/>
      <c r="M381" s="16"/>
      <c r="N381" s="16"/>
      <c r="O381" s="16"/>
      <c r="P381" s="16"/>
      <c r="Q381" s="16"/>
      <c r="R381" s="16"/>
      <c r="S381" s="16"/>
    </row>
    <row r="382" spans="6:19" x14ac:dyDescent="0.2">
      <c r="F382" s="16"/>
      <c r="G382" s="16"/>
      <c r="H382" s="16"/>
      <c r="I382" s="16"/>
      <c r="K382" s="16"/>
      <c r="L382" s="16"/>
      <c r="M382" s="16"/>
      <c r="N382" s="16"/>
      <c r="O382" s="16"/>
      <c r="P382" s="16"/>
      <c r="Q382" s="16"/>
      <c r="R382" s="16"/>
      <c r="S382" s="16"/>
    </row>
    <row r="383" spans="6:19" x14ac:dyDescent="0.2">
      <c r="F383" s="16"/>
      <c r="G383" s="16"/>
      <c r="H383" s="16"/>
      <c r="I383" s="16"/>
      <c r="K383" s="16"/>
      <c r="L383" s="16"/>
      <c r="M383" s="16"/>
      <c r="N383" s="16"/>
      <c r="O383" s="16"/>
      <c r="P383" s="16"/>
      <c r="Q383" s="16"/>
      <c r="R383" s="16"/>
      <c r="S383" s="16"/>
    </row>
    <row r="384" spans="6:19" x14ac:dyDescent="0.2">
      <c r="F384" s="16"/>
      <c r="G384" s="16"/>
      <c r="H384" s="16"/>
      <c r="I384" s="16"/>
      <c r="K384" s="16"/>
      <c r="L384" s="16"/>
      <c r="M384" s="16"/>
      <c r="N384" s="16"/>
      <c r="O384" s="16"/>
      <c r="P384" s="16"/>
      <c r="Q384" s="16"/>
      <c r="R384" s="16"/>
      <c r="S384" s="16"/>
    </row>
    <row r="385" spans="6:19" x14ac:dyDescent="0.2">
      <c r="F385" s="16"/>
      <c r="G385" s="16"/>
      <c r="H385" s="16"/>
      <c r="I385" s="16"/>
      <c r="K385" s="16"/>
      <c r="L385" s="16"/>
      <c r="M385" s="16"/>
      <c r="N385" s="16"/>
      <c r="O385" s="16"/>
      <c r="P385" s="16"/>
      <c r="Q385" s="16"/>
      <c r="R385" s="16"/>
      <c r="S385" s="16"/>
    </row>
    <row r="386" spans="6:19" x14ac:dyDescent="0.2">
      <c r="F386" s="16"/>
      <c r="G386" s="16"/>
      <c r="H386" s="16"/>
      <c r="I386" s="16"/>
      <c r="K386" s="16"/>
      <c r="L386" s="16"/>
      <c r="M386" s="16"/>
      <c r="N386" s="16"/>
      <c r="O386" s="16"/>
      <c r="P386" s="16"/>
      <c r="Q386" s="16"/>
      <c r="R386" s="16"/>
      <c r="S386" s="16"/>
    </row>
    <row r="387" spans="6:19" x14ac:dyDescent="0.2">
      <c r="F387" s="16"/>
      <c r="G387" s="16"/>
      <c r="H387" s="16"/>
      <c r="I387" s="16"/>
      <c r="K387" s="16"/>
      <c r="L387" s="16"/>
      <c r="M387" s="16"/>
      <c r="N387" s="16"/>
      <c r="O387" s="16"/>
      <c r="P387" s="16"/>
      <c r="Q387" s="16"/>
      <c r="R387" s="16"/>
      <c r="S387" s="16"/>
    </row>
    <row r="388" spans="6:19" x14ac:dyDescent="0.2">
      <c r="F388" s="16"/>
      <c r="G388" s="16"/>
      <c r="H388" s="16"/>
      <c r="I388" s="16"/>
      <c r="K388" s="16"/>
      <c r="L388" s="16"/>
      <c r="M388" s="16"/>
      <c r="N388" s="16"/>
      <c r="O388" s="16"/>
      <c r="P388" s="16"/>
      <c r="Q388" s="16"/>
      <c r="R388" s="16"/>
      <c r="S388" s="16"/>
    </row>
    <row r="389" spans="6:19" x14ac:dyDescent="0.2">
      <c r="F389" s="16"/>
      <c r="G389" s="16"/>
      <c r="H389" s="16"/>
      <c r="I389" s="16"/>
      <c r="K389" s="16"/>
      <c r="L389" s="16"/>
      <c r="M389" s="16"/>
      <c r="N389" s="16"/>
      <c r="O389" s="16"/>
      <c r="P389" s="16"/>
      <c r="Q389" s="16"/>
      <c r="R389" s="16"/>
      <c r="S389" s="16"/>
    </row>
    <row r="390" spans="6:19" x14ac:dyDescent="0.2">
      <c r="F390" s="16"/>
      <c r="G390" s="16"/>
      <c r="H390" s="16"/>
      <c r="I390" s="16"/>
      <c r="K390" s="16"/>
      <c r="L390" s="16"/>
      <c r="M390" s="16"/>
      <c r="N390" s="16"/>
      <c r="O390" s="16"/>
      <c r="P390" s="16"/>
      <c r="Q390" s="16"/>
      <c r="R390" s="16"/>
      <c r="S390" s="16"/>
    </row>
    <row r="391" spans="6:19" x14ac:dyDescent="0.2">
      <c r="F391" s="16"/>
      <c r="G391" s="16"/>
      <c r="H391" s="16"/>
      <c r="I391" s="16"/>
      <c r="K391" s="16"/>
      <c r="L391" s="16"/>
      <c r="M391" s="16"/>
      <c r="N391" s="16"/>
      <c r="O391" s="16"/>
      <c r="P391" s="16"/>
      <c r="Q391" s="16"/>
      <c r="R391" s="16"/>
      <c r="S391" s="16"/>
    </row>
    <row r="392" spans="6:19" x14ac:dyDescent="0.2">
      <c r="F392" s="16"/>
      <c r="G392" s="16"/>
      <c r="H392" s="16"/>
      <c r="I392" s="16"/>
      <c r="K392" s="16"/>
      <c r="L392" s="16"/>
      <c r="M392" s="16"/>
      <c r="N392" s="16"/>
      <c r="O392" s="16"/>
      <c r="P392" s="16"/>
      <c r="Q392" s="16"/>
      <c r="R392" s="16"/>
      <c r="S392" s="16"/>
    </row>
    <row r="393" spans="6:19" x14ac:dyDescent="0.2">
      <c r="F393" s="16"/>
      <c r="G393" s="16"/>
      <c r="H393" s="16"/>
      <c r="I393" s="16"/>
      <c r="K393" s="16"/>
      <c r="L393" s="16"/>
      <c r="M393" s="16"/>
      <c r="N393" s="16"/>
      <c r="O393" s="16"/>
      <c r="P393" s="16"/>
      <c r="Q393" s="16"/>
      <c r="R393" s="16"/>
      <c r="S393" s="16"/>
    </row>
    <row r="394" spans="6:19" x14ac:dyDescent="0.2">
      <c r="F394" s="16"/>
      <c r="G394" s="16"/>
      <c r="H394" s="16"/>
      <c r="I394" s="16"/>
      <c r="K394" s="16"/>
      <c r="L394" s="16"/>
      <c r="M394" s="16"/>
      <c r="N394" s="16"/>
      <c r="O394" s="16"/>
      <c r="P394" s="16"/>
      <c r="Q394" s="16"/>
      <c r="R394" s="16"/>
      <c r="S394" s="16"/>
    </row>
    <row r="395" spans="6:19" x14ac:dyDescent="0.2">
      <c r="F395" s="16"/>
      <c r="G395" s="16"/>
      <c r="H395" s="16"/>
      <c r="I395" s="16"/>
      <c r="K395" s="16"/>
      <c r="L395" s="16"/>
      <c r="M395" s="16"/>
      <c r="N395" s="16"/>
      <c r="O395" s="16"/>
      <c r="P395" s="16"/>
      <c r="Q395" s="16"/>
      <c r="R395" s="16"/>
      <c r="S395" s="16"/>
    </row>
    <row r="396" spans="6:19" x14ac:dyDescent="0.2">
      <c r="F396" s="16"/>
      <c r="G396" s="16"/>
      <c r="H396" s="16"/>
      <c r="I396" s="16"/>
      <c r="K396" s="16"/>
      <c r="L396" s="16"/>
      <c r="M396" s="16"/>
      <c r="N396" s="16"/>
      <c r="O396" s="16"/>
      <c r="P396" s="16"/>
      <c r="Q396" s="16"/>
      <c r="R396" s="16"/>
      <c r="S396" s="16"/>
    </row>
    <row r="397" spans="6:19" x14ac:dyDescent="0.2">
      <c r="F397" s="16"/>
      <c r="G397" s="16"/>
      <c r="H397" s="16"/>
      <c r="I397" s="16"/>
      <c r="K397" s="16"/>
      <c r="L397" s="16"/>
      <c r="M397" s="16"/>
      <c r="N397" s="16"/>
      <c r="O397" s="16"/>
      <c r="P397" s="16"/>
      <c r="Q397" s="16"/>
      <c r="R397" s="16"/>
      <c r="S397" s="16"/>
    </row>
    <row r="398" spans="6:19" x14ac:dyDescent="0.2">
      <c r="F398" s="16"/>
      <c r="G398" s="16"/>
      <c r="H398" s="16"/>
      <c r="I398" s="16"/>
      <c r="K398" s="16"/>
      <c r="L398" s="16"/>
      <c r="M398" s="16"/>
      <c r="N398" s="16"/>
      <c r="O398" s="16"/>
      <c r="P398" s="16"/>
      <c r="Q398" s="16"/>
      <c r="R398" s="16"/>
      <c r="S398" s="16"/>
    </row>
    <row r="399" spans="6:19" x14ac:dyDescent="0.2">
      <c r="F399" s="16"/>
      <c r="G399" s="16"/>
      <c r="H399" s="16"/>
      <c r="I399" s="16"/>
      <c r="K399" s="16"/>
      <c r="L399" s="16"/>
      <c r="M399" s="16"/>
      <c r="N399" s="16"/>
      <c r="O399" s="16"/>
      <c r="P399" s="16"/>
      <c r="Q399" s="16"/>
      <c r="R399" s="16"/>
      <c r="S399" s="16"/>
    </row>
    <row r="400" spans="6:19" x14ac:dyDescent="0.2">
      <c r="F400" s="16"/>
      <c r="G400" s="16"/>
      <c r="H400" s="16"/>
      <c r="I400" s="16"/>
      <c r="K400" s="16"/>
      <c r="L400" s="16"/>
      <c r="M400" s="16"/>
      <c r="N400" s="16"/>
      <c r="O400" s="16"/>
      <c r="P400" s="16"/>
      <c r="Q400" s="16"/>
      <c r="R400" s="16"/>
      <c r="S400" s="16"/>
    </row>
    <row r="401" spans="6:19" x14ac:dyDescent="0.2">
      <c r="F401" s="16"/>
      <c r="G401" s="16"/>
      <c r="H401" s="16"/>
      <c r="I401" s="16"/>
      <c r="K401" s="16"/>
      <c r="L401" s="16"/>
      <c r="M401" s="16"/>
      <c r="N401" s="16"/>
      <c r="O401" s="16"/>
      <c r="P401" s="16"/>
      <c r="Q401" s="16"/>
      <c r="R401" s="16"/>
      <c r="S401" s="16"/>
    </row>
    <row r="402" spans="6:19" x14ac:dyDescent="0.2">
      <c r="F402" s="16"/>
      <c r="G402" s="16"/>
      <c r="H402" s="16"/>
      <c r="I402" s="16"/>
      <c r="K402" s="16"/>
      <c r="L402" s="16"/>
      <c r="M402" s="16"/>
      <c r="N402" s="16"/>
      <c r="O402" s="16"/>
      <c r="P402" s="16"/>
      <c r="Q402" s="16"/>
      <c r="R402" s="16"/>
      <c r="S402" s="16"/>
    </row>
    <row r="403" spans="6:19" x14ac:dyDescent="0.2">
      <c r="F403" s="16"/>
      <c r="G403" s="16"/>
      <c r="H403" s="16"/>
      <c r="I403" s="16"/>
      <c r="K403" s="16"/>
      <c r="L403" s="16"/>
      <c r="M403" s="16"/>
      <c r="N403" s="16"/>
      <c r="O403" s="16"/>
      <c r="P403" s="16"/>
      <c r="Q403" s="16"/>
      <c r="R403" s="16"/>
      <c r="S403" s="16"/>
    </row>
    <row r="404" spans="6:19" x14ac:dyDescent="0.2">
      <c r="F404" s="16"/>
      <c r="G404" s="16"/>
      <c r="H404" s="16"/>
      <c r="I404" s="16"/>
      <c r="K404" s="16"/>
      <c r="L404" s="16"/>
      <c r="M404" s="16"/>
      <c r="N404" s="16"/>
      <c r="O404" s="16"/>
      <c r="P404" s="16"/>
      <c r="Q404" s="16"/>
      <c r="R404" s="16"/>
      <c r="S404" s="16"/>
    </row>
    <row r="405" spans="6:19" x14ac:dyDescent="0.2">
      <c r="F405" s="16"/>
      <c r="G405" s="16"/>
      <c r="H405" s="16"/>
      <c r="I405" s="16"/>
      <c r="K405" s="16"/>
      <c r="L405" s="16"/>
      <c r="M405" s="16"/>
      <c r="N405" s="16"/>
      <c r="O405" s="16"/>
      <c r="P405" s="16"/>
      <c r="Q405" s="16"/>
      <c r="R405" s="16"/>
      <c r="S405" s="16"/>
    </row>
    <row r="406" spans="6:19" x14ac:dyDescent="0.2">
      <c r="F406" s="16"/>
      <c r="G406" s="16"/>
      <c r="H406" s="16"/>
      <c r="I406" s="16"/>
      <c r="K406" s="16"/>
      <c r="L406" s="16"/>
      <c r="M406" s="16"/>
      <c r="N406" s="16"/>
      <c r="O406" s="16"/>
      <c r="P406" s="16"/>
      <c r="Q406" s="16"/>
      <c r="R406" s="16"/>
      <c r="S406" s="16"/>
    </row>
    <row r="407" spans="6:19" x14ac:dyDescent="0.2">
      <c r="F407" s="16"/>
      <c r="G407" s="16"/>
      <c r="H407" s="16"/>
      <c r="I407" s="16"/>
      <c r="K407" s="16"/>
      <c r="L407" s="16"/>
      <c r="M407" s="16"/>
      <c r="N407" s="16"/>
      <c r="O407" s="16"/>
      <c r="P407" s="16"/>
      <c r="Q407" s="16"/>
      <c r="R407" s="16"/>
      <c r="S407" s="16"/>
    </row>
    <row r="408" spans="6:19" x14ac:dyDescent="0.2">
      <c r="F408" s="16"/>
      <c r="G408" s="16"/>
      <c r="H408" s="16"/>
      <c r="I408" s="16"/>
      <c r="K408" s="16"/>
      <c r="L408" s="16"/>
      <c r="M408" s="16"/>
      <c r="N408" s="16"/>
      <c r="O408" s="16"/>
      <c r="P408" s="16"/>
      <c r="Q408" s="16"/>
      <c r="R408" s="16"/>
      <c r="S408" s="16"/>
    </row>
    <row r="409" spans="6:19" x14ac:dyDescent="0.2">
      <c r="F409" s="16"/>
      <c r="G409" s="16"/>
      <c r="H409" s="16"/>
      <c r="I409" s="16"/>
      <c r="K409" s="16"/>
      <c r="L409" s="16"/>
      <c r="M409" s="16"/>
      <c r="N409" s="16"/>
      <c r="O409" s="16"/>
      <c r="P409" s="16"/>
      <c r="Q409" s="16"/>
      <c r="R409" s="16"/>
      <c r="S409" s="16"/>
    </row>
    <row r="410" spans="6:19" x14ac:dyDescent="0.2">
      <c r="F410" s="16"/>
      <c r="G410" s="16"/>
      <c r="H410" s="16"/>
      <c r="I410" s="16"/>
      <c r="K410" s="16"/>
      <c r="L410" s="16"/>
      <c r="M410" s="16"/>
      <c r="N410" s="16"/>
      <c r="O410" s="16"/>
      <c r="P410" s="16"/>
      <c r="Q410" s="16"/>
      <c r="R410" s="16"/>
      <c r="S410" s="16"/>
    </row>
    <row r="411" spans="6:19" x14ac:dyDescent="0.2">
      <c r="F411" s="16"/>
      <c r="G411" s="16"/>
      <c r="H411" s="16"/>
      <c r="I411" s="16"/>
      <c r="K411" s="16"/>
      <c r="L411" s="16"/>
      <c r="M411" s="16"/>
      <c r="N411" s="16"/>
      <c r="O411" s="16"/>
      <c r="P411" s="16"/>
      <c r="Q411" s="16"/>
      <c r="R411" s="16"/>
      <c r="S411" s="16"/>
    </row>
    <row r="412" spans="6:19" x14ac:dyDescent="0.2">
      <c r="F412" s="16"/>
      <c r="G412" s="16"/>
      <c r="H412" s="16"/>
      <c r="I412" s="16"/>
      <c r="K412" s="16"/>
      <c r="L412" s="16"/>
      <c r="M412" s="16"/>
      <c r="N412" s="16"/>
      <c r="O412" s="16"/>
      <c r="P412" s="16"/>
      <c r="Q412" s="16"/>
      <c r="R412" s="16"/>
      <c r="S412" s="16"/>
    </row>
    <row r="413" spans="6:19" x14ac:dyDescent="0.2">
      <c r="F413" s="16"/>
      <c r="G413" s="16"/>
      <c r="H413" s="16"/>
      <c r="I413" s="16"/>
      <c r="K413" s="16"/>
      <c r="L413" s="16"/>
      <c r="M413" s="16"/>
      <c r="N413" s="16"/>
      <c r="O413" s="16"/>
      <c r="P413" s="16"/>
      <c r="Q413" s="16"/>
      <c r="R413" s="16"/>
      <c r="S413" s="16"/>
    </row>
    <row r="414" spans="6:19" x14ac:dyDescent="0.2">
      <c r="F414" s="16"/>
      <c r="G414" s="16"/>
      <c r="H414" s="16"/>
      <c r="I414" s="16"/>
      <c r="K414" s="16"/>
      <c r="L414" s="16"/>
      <c r="M414" s="16"/>
      <c r="N414" s="16"/>
      <c r="O414" s="16"/>
      <c r="P414" s="16"/>
      <c r="Q414" s="16"/>
      <c r="R414" s="16"/>
      <c r="S414" s="16"/>
    </row>
    <row r="415" spans="6:19" x14ac:dyDescent="0.2">
      <c r="F415" s="16"/>
      <c r="G415" s="16"/>
      <c r="H415" s="16"/>
      <c r="I415" s="16"/>
      <c r="K415" s="16"/>
      <c r="L415" s="16"/>
      <c r="M415" s="16"/>
      <c r="N415" s="16"/>
      <c r="O415" s="16"/>
      <c r="P415" s="16"/>
      <c r="Q415" s="16"/>
      <c r="R415" s="16"/>
      <c r="S415" s="16"/>
    </row>
    <row r="416" spans="6:19" x14ac:dyDescent="0.2">
      <c r="F416" s="16"/>
      <c r="G416" s="16"/>
      <c r="H416" s="16"/>
      <c r="I416" s="16"/>
      <c r="K416" s="16"/>
      <c r="L416" s="16"/>
      <c r="M416" s="16"/>
      <c r="N416" s="16"/>
      <c r="O416" s="16"/>
      <c r="P416" s="16"/>
      <c r="Q416" s="16"/>
      <c r="R416" s="16"/>
      <c r="S416" s="16"/>
    </row>
    <row r="417" spans="6:19" x14ac:dyDescent="0.2">
      <c r="F417" s="16"/>
      <c r="G417" s="16"/>
      <c r="H417" s="16"/>
      <c r="I417" s="16"/>
      <c r="K417" s="16"/>
      <c r="L417" s="16"/>
      <c r="M417" s="16"/>
      <c r="N417" s="16"/>
      <c r="O417" s="16"/>
      <c r="P417" s="16"/>
      <c r="Q417" s="16"/>
      <c r="R417" s="16"/>
      <c r="S417" s="16"/>
    </row>
    <row r="418" spans="6:19" x14ac:dyDescent="0.2">
      <c r="F418" s="16"/>
      <c r="G418" s="16"/>
      <c r="H418" s="16"/>
      <c r="I418" s="16"/>
      <c r="K418" s="16"/>
      <c r="L418" s="16"/>
      <c r="M418" s="16"/>
      <c r="N418" s="16"/>
      <c r="O418" s="16"/>
      <c r="P418" s="16"/>
      <c r="Q418" s="16"/>
      <c r="R418" s="16"/>
      <c r="S418" s="16"/>
    </row>
    <row r="419" spans="6:19" x14ac:dyDescent="0.2">
      <c r="F419" s="16"/>
      <c r="G419" s="16"/>
      <c r="H419" s="16"/>
      <c r="I419" s="16"/>
      <c r="K419" s="16"/>
      <c r="L419" s="16"/>
      <c r="M419" s="16"/>
      <c r="N419" s="16"/>
      <c r="O419" s="16"/>
      <c r="P419" s="16"/>
      <c r="Q419" s="16"/>
      <c r="R419" s="16"/>
      <c r="S419" s="16"/>
    </row>
    <row r="420" spans="6:19" x14ac:dyDescent="0.2">
      <c r="F420" s="16"/>
      <c r="G420" s="16"/>
      <c r="H420" s="16"/>
      <c r="I420" s="16"/>
      <c r="K420" s="16"/>
      <c r="L420" s="16"/>
      <c r="M420" s="16"/>
      <c r="N420" s="16"/>
      <c r="O420" s="16"/>
      <c r="P420" s="16"/>
      <c r="Q420" s="16"/>
      <c r="R420" s="16"/>
      <c r="S420" s="16"/>
    </row>
    <row r="421" spans="6:19" x14ac:dyDescent="0.2">
      <c r="F421" s="16"/>
      <c r="G421" s="16"/>
      <c r="H421" s="16"/>
      <c r="I421" s="16"/>
      <c r="K421" s="16"/>
      <c r="L421" s="16"/>
      <c r="M421" s="16"/>
      <c r="N421" s="16"/>
      <c r="O421" s="16"/>
      <c r="P421" s="16"/>
      <c r="Q421" s="16"/>
      <c r="R421" s="16"/>
      <c r="S421" s="16"/>
    </row>
    <row r="422" spans="6:19" x14ac:dyDescent="0.2">
      <c r="F422" s="16"/>
      <c r="G422" s="16"/>
      <c r="H422" s="16"/>
      <c r="I422" s="16"/>
      <c r="K422" s="16"/>
      <c r="L422" s="16"/>
      <c r="M422" s="16"/>
      <c r="N422" s="16"/>
      <c r="O422" s="16"/>
      <c r="P422" s="16"/>
      <c r="Q422" s="16"/>
      <c r="R422" s="16"/>
      <c r="S422" s="16"/>
    </row>
    <row r="423" spans="6:19" x14ac:dyDescent="0.2">
      <c r="F423" s="16"/>
      <c r="G423" s="16"/>
      <c r="H423" s="16"/>
      <c r="I423" s="16"/>
      <c r="K423" s="16"/>
      <c r="L423" s="16"/>
      <c r="M423" s="16"/>
      <c r="N423" s="16"/>
      <c r="O423" s="16"/>
      <c r="P423" s="16"/>
      <c r="Q423" s="16"/>
      <c r="R423" s="16"/>
      <c r="S423" s="16"/>
    </row>
    <row r="424" spans="6:19" x14ac:dyDescent="0.2">
      <c r="F424" s="16"/>
      <c r="G424" s="16"/>
      <c r="H424" s="16"/>
      <c r="I424" s="16"/>
      <c r="K424" s="16"/>
      <c r="L424" s="16"/>
      <c r="M424" s="16"/>
      <c r="N424" s="16"/>
      <c r="O424" s="16"/>
      <c r="P424" s="16"/>
      <c r="Q424" s="16"/>
      <c r="R424" s="16"/>
      <c r="S424" s="16"/>
    </row>
    <row r="425" spans="6:19" x14ac:dyDescent="0.2">
      <c r="F425" s="16"/>
      <c r="G425" s="16"/>
      <c r="H425" s="16"/>
      <c r="I425" s="16"/>
      <c r="K425" s="16"/>
      <c r="L425" s="16"/>
      <c r="M425" s="16"/>
      <c r="N425" s="16"/>
      <c r="O425" s="16"/>
      <c r="P425" s="16"/>
      <c r="Q425" s="16"/>
      <c r="R425" s="16"/>
      <c r="S425" s="16"/>
    </row>
    <row r="426" spans="6:19" x14ac:dyDescent="0.2">
      <c r="F426" s="16"/>
      <c r="G426" s="16"/>
      <c r="H426" s="16"/>
      <c r="I426" s="16"/>
      <c r="K426" s="16"/>
      <c r="L426" s="16"/>
      <c r="M426" s="16"/>
      <c r="N426" s="16"/>
      <c r="O426" s="16"/>
      <c r="P426" s="16"/>
      <c r="Q426" s="16"/>
      <c r="R426" s="16"/>
      <c r="S426" s="16"/>
    </row>
    <row r="427" spans="6:19" x14ac:dyDescent="0.2">
      <c r="F427" s="16"/>
      <c r="G427" s="16"/>
      <c r="H427" s="16"/>
      <c r="I427" s="16"/>
      <c r="K427" s="16"/>
      <c r="L427" s="16"/>
      <c r="M427" s="16"/>
      <c r="N427" s="16"/>
      <c r="O427" s="16"/>
      <c r="P427" s="16"/>
      <c r="Q427" s="16"/>
      <c r="R427" s="16"/>
      <c r="S427" s="16"/>
    </row>
    <row r="428" spans="6:19" x14ac:dyDescent="0.2">
      <c r="F428" s="16"/>
      <c r="G428" s="16"/>
      <c r="H428" s="16"/>
      <c r="I428" s="16"/>
      <c r="K428" s="16"/>
      <c r="L428" s="16"/>
      <c r="M428" s="16"/>
      <c r="N428" s="16"/>
      <c r="O428" s="16"/>
      <c r="P428" s="16"/>
      <c r="Q428" s="16"/>
      <c r="R428" s="16"/>
      <c r="S428" s="16"/>
    </row>
    <row r="429" spans="6:19" x14ac:dyDescent="0.2">
      <c r="F429" s="16"/>
      <c r="G429" s="16"/>
      <c r="H429" s="16"/>
      <c r="I429" s="16"/>
      <c r="K429" s="16"/>
      <c r="L429" s="16"/>
      <c r="M429" s="16"/>
      <c r="N429" s="16"/>
      <c r="O429" s="16"/>
      <c r="P429" s="16"/>
      <c r="Q429" s="16"/>
      <c r="R429" s="16"/>
      <c r="S429" s="16"/>
    </row>
    <row r="430" spans="6:19" x14ac:dyDescent="0.2">
      <c r="F430" s="16"/>
      <c r="G430" s="16"/>
      <c r="H430" s="16"/>
      <c r="I430" s="16"/>
      <c r="K430" s="16"/>
      <c r="L430" s="16"/>
      <c r="M430" s="16"/>
      <c r="N430" s="16"/>
      <c r="O430" s="16"/>
      <c r="P430" s="16"/>
      <c r="Q430" s="16"/>
      <c r="R430" s="16"/>
      <c r="S430" s="16"/>
    </row>
    <row r="431" spans="6:19" x14ac:dyDescent="0.2">
      <c r="F431" s="16"/>
      <c r="G431" s="16"/>
      <c r="H431" s="16"/>
      <c r="I431" s="16"/>
      <c r="K431" s="16"/>
      <c r="L431" s="16"/>
      <c r="M431" s="16"/>
      <c r="N431" s="16"/>
      <c r="O431" s="16"/>
      <c r="P431" s="16"/>
      <c r="Q431" s="16"/>
      <c r="R431" s="16"/>
      <c r="S431" s="16"/>
    </row>
    <row r="432" spans="6:19" x14ac:dyDescent="0.2">
      <c r="F432" s="16"/>
      <c r="G432" s="16"/>
      <c r="H432" s="16"/>
      <c r="I432" s="16"/>
      <c r="K432" s="16"/>
      <c r="L432" s="16"/>
      <c r="M432" s="16"/>
      <c r="N432" s="16"/>
      <c r="O432" s="16"/>
      <c r="P432" s="16"/>
      <c r="Q432" s="16"/>
      <c r="R432" s="16"/>
      <c r="S432" s="16"/>
    </row>
    <row r="433" spans="6:19" x14ac:dyDescent="0.2">
      <c r="F433" s="16"/>
      <c r="G433" s="16"/>
      <c r="H433" s="16"/>
      <c r="I433" s="16"/>
      <c r="K433" s="16"/>
      <c r="L433" s="16"/>
      <c r="M433" s="16"/>
      <c r="N433" s="16"/>
      <c r="O433" s="16"/>
      <c r="P433" s="16"/>
      <c r="Q433" s="16"/>
      <c r="R433" s="16"/>
      <c r="S433" s="16"/>
    </row>
    <row r="434" spans="6:19" x14ac:dyDescent="0.2">
      <c r="F434" s="16"/>
      <c r="G434" s="16"/>
      <c r="H434" s="16"/>
      <c r="I434" s="16"/>
      <c r="K434" s="16"/>
      <c r="L434" s="16"/>
      <c r="M434" s="16"/>
      <c r="N434" s="16"/>
      <c r="O434" s="16"/>
      <c r="P434" s="16"/>
      <c r="Q434" s="16"/>
      <c r="R434" s="16"/>
      <c r="S434" s="16"/>
    </row>
    <row r="435" spans="6:19" x14ac:dyDescent="0.2">
      <c r="F435" s="16"/>
      <c r="G435" s="16"/>
      <c r="H435" s="16"/>
      <c r="I435" s="16"/>
      <c r="K435" s="16"/>
      <c r="L435" s="16"/>
      <c r="M435" s="16"/>
      <c r="N435" s="16"/>
      <c r="O435" s="16"/>
      <c r="P435" s="16"/>
      <c r="Q435" s="16"/>
      <c r="R435" s="16"/>
      <c r="S435" s="16"/>
    </row>
    <row r="436" spans="6:19" x14ac:dyDescent="0.2">
      <c r="F436" s="16"/>
      <c r="G436" s="16"/>
      <c r="H436" s="16"/>
      <c r="I436" s="16"/>
      <c r="K436" s="16"/>
      <c r="L436" s="16"/>
      <c r="M436" s="16"/>
      <c r="N436" s="16"/>
      <c r="O436" s="16"/>
      <c r="P436" s="16"/>
      <c r="Q436" s="16"/>
      <c r="R436" s="16"/>
      <c r="S436" s="16"/>
    </row>
    <row r="437" spans="6:19" x14ac:dyDescent="0.2">
      <c r="F437" s="16"/>
      <c r="G437" s="16"/>
      <c r="H437" s="16"/>
      <c r="I437" s="16"/>
      <c r="K437" s="16"/>
      <c r="L437" s="16"/>
      <c r="M437" s="16"/>
      <c r="N437" s="16"/>
      <c r="O437" s="16"/>
      <c r="P437" s="16"/>
      <c r="Q437" s="16"/>
      <c r="R437" s="16"/>
      <c r="S437" s="16"/>
    </row>
    <row r="438" spans="6:19" x14ac:dyDescent="0.2">
      <c r="F438" s="16"/>
      <c r="G438" s="16"/>
      <c r="H438" s="16"/>
      <c r="I438" s="16"/>
      <c r="K438" s="16"/>
      <c r="L438" s="16"/>
      <c r="M438" s="16"/>
      <c r="N438" s="16"/>
      <c r="O438" s="16"/>
      <c r="P438" s="16"/>
      <c r="Q438" s="16"/>
      <c r="R438" s="16"/>
      <c r="S438" s="16"/>
    </row>
    <row r="439" spans="6:19" x14ac:dyDescent="0.2">
      <c r="F439" s="16"/>
      <c r="G439" s="16"/>
      <c r="H439" s="16"/>
      <c r="I439" s="16"/>
      <c r="K439" s="16"/>
      <c r="L439" s="16"/>
      <c r="M439" s="16"/>
      <c r="N439" s="16"/>
      <c r="O439" s="16"/>
      <c r="P439" s="16"/>
      <c r="Q439" s="16"/>
      <c r="R439" s="16"/>
      <c r="S439" s="16"/>
    </row>
    <row r="440" spans="6:19" x14ac:dyDescent="0.2">
      <c r="F440" s="16"/>
      <c r="G440" s="16"/>
      <c r="H440" s="16"/>
      <c r="I440" s="16"/>
      <c r="K440" s="16"/>
      <c r="L440" s="16"/>
      <c r="M440" s="16"/>
      <c r="N440" s="16"/>
      <c r="O440" s="16"/>
      <c r="P440" s="16"/>
      <c r="Q440" s="16"/>
      <c r="R440" s="16"/>
      <c r="S440" s="16"/>
    </row>
    <row r="441" spans="6:19" x14ac:dyDescent="0.2">
      <c r="F441" s="16"/>
      <c r="G441" s="16"/>
      <c r="H441" s="16"/>
      <c r="I441" s="16"/>
      <c r="K441" s="16"/>
      <c r="L441" s="16"/>
      <c r="M441" s="16"/>
      <c r="N441" s="16"/>
      <c r="O441" s="16"/>
      <c r="P441" s="16"/>
      <c r="Q441" s="16"/>
      <c r="R441" s="16"/>
      <c r="S441" s="16"/>
    </row>
    <row r="442" spans="6:19" x14ac:dyDescent="0.2">
      <c r="F442" s="16"/>
      <c r="G442" s="16"/>
      <c r="H442" s="16"/>
      <c r="I442" s="16"/>
      <c r="K442" s="16"/>
      <c r="L442" s="16"/>
      <c r="M442" s="16"/>
      <c r="N442" s="16"/>
      <c r="O442" s="16"/>
      <c r="P442" s="16"/>
      <c r="Q442" s="16"/>
      <c r="R442" s="16"/>
      <c r="S442" s="16"/>
    </row>
    <row r="443" spans="6:19" x14ac:dyDescent="0.2">
      <c r="F443" s="16"/>
      <c r="G443" s="16"/>
      <c r="H443" s="16"/>
      <c r="I443" s="16"/>
      <c r="K443" s="16"/>
      <c r="L443" s="16"/>
      <c r="M443" s="16"/>
      <c r="N443" s="16"/>
      <c r="O443" s="16"/>
      <c r="P443" s="16"/>
      <c r="Q443" s="16"/>
      <c r="R443" s="16"/>
      <c r="S443" s="16"/>
    </row>
    <row r="444" spans="6:19" x14ac:dyDescent="0.2">
      <c r="F444" s="16"/>
      <c r="G444" s="16"/>
      <c r="H444" s="16"/>
      <c r="I444" s="16"/>
      <c r="K444" s="16"/>
      <c r="L444" s="16"/>
      <c r="M444" s="16"/>
      <c r="N444" s="16"/>
      <c r="O444" s="16"/>
      <c r="P444" s="16"/>
      <c r="Q444" s="16"/>
      <c r="R444" s="16"/>
      <c r="S444" s="16"/>
    </row>
    <row r="445" spans="6:19" x14ac:dyDescent="0.2">
      <c r="F445" s="16"/>
      <c r="G445" s="16"/>
      <c r="H445" s="16"/>
      <c r="I445" s="16"/>
      <c r="K445" s="16"/>
      <c r="L445" s="16"/>
      <c r="M445" s="16"/>
      <c r="N445" s="16"/>
      <c r="O445" s="16"/>
      <c r="P445" s="16"/>
      <c r="Q445" s="16"/>
      <c r="R445" s="16"/>
      <c r="S445" s="16"/>
    </row>
    <row r="446" spans="6:19" x14ac:dyDescent="0.2">
      <c r="F446" s="16"/>
      <c r="G446" s="16"/>
      <c r="H446" s="16"/>
      <c r="I446" s="16"/>
      <c r="K446" s="16"/>
      <c r="L446" s="16"/>
      <c r="M446" s="16"/>
      <c r="N446" s="16"/>
      <c r="O446" s="16"/>
      <c r="P446" s="16"/>
      <c r="Q446" s="16"/>
      <c r="R446" s="16"/>
      <c r="S446" s="16"/>
    </row>
    <row r="447" spans="6:19" x14ac:dyDescent="0.2">
      <c r="F447" s="16"/>
      <c r="G447" s="16"/>
      <c r="H447" s="16"/>
      <c r="I447" s="16"/>
      <c r="K447" s="16"/>
      <c r="L447" s="16"/>
      <c r="M447" s="16"/>
      <c r="N447" s="16"/>
      <c r="O447" s="16"/>
      <c r="P447" s="16"/>
      <c r="Q447" s="16"/>
      <c r="R447" s="16"/>
      <c r="S447" s="16"/>
    </row>
    <row r="448" spans="6:19" x14ac:dyDescent="0.2">
      <c r="F448" s="16"/>
      <c r="G448" s="16"/>
      <c r="H448" s="16"/>
      <c r="I448" s="16"/>
      <c r="K448" s="16"/>
      <c r="L448" s="16"/>
      <c r="M448" s="16"/>
      <c r="N448" s="16"/>
      <c r="O448" s="16"/>
      <c r="P448" s="16"/>
      <c r="Q448" s="16"/>
      <c r="R448" s="16"/>
      <c r="S448" s="16"/>
    </row>
    <row r="449" spans="6:19" x14ac:dyDescent="0.2">
      <c r="F449" s="16"/>
      <c r="G449" s="16"/>
      <c r="H449" s="16"/>
      <c r="I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6:19" x14ac:dyDescent="0.2">
      <c r="F450" s="16"/>
      <c r="G450" s="16"/>
      <c r="H450" s="16"/>
      <c r="I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1" spans="6:19" x14ac:dyDescent="0.2">
      <c r="F451" s="16"/>
      <c r="G451" s="16"/>
      <c r="H451" s="16"/>
      <c r="I451" s="16"/>
      <c r="K451" s="16"/>
      <c r="L451" s="16"/>
      <c r="M451" s="16"/>
      <c r="N451" s="16"/>
      <c r="O451" s="16"/>
      <c r="P451" s="16"/>
      <c r="Q451" s="16"/>
      <c r="R451" s="16"/>
      <c r="S451" s="16"/>
    </row>
    <row r="452" spans="6:19" x14ac:dyDescent="0.2">
      <c r="F452" s="16"/>
      <c r="G452" s="16"/>
      <c r="H452" s="16"/>
      <c r="I452" s="16"/>
      <c r="K452" s="16"/>
      <c r="L452" s="16"/>
      <c r="M452" s="16"/>
      <c r="N452" s="16"/>
      <c r="O452" s="16"/>
      <c r="P452" s="16"/>
      <c r="Q452" s="16"/>
      <c r="R452" s="16"/>
      <c r="S452" s="16"/>
    </row>
    <row r="453" spans="6:19" x14ac:dyDescent="0.2">
      <c r="F453" s="16"/>
      <c r="G453" s="16"/>
      <c r="H453" s="16"/>
      <c r="I453" s="16"/>
      <c r="K453" s="16"/>
      <c r="L453" s="16"/>
      <c r="M453" s="16"/>
      <c r="N453" s="16"/>
      <c r="O453" s="16"/>
      <c r="P453" s="16"/>
      <c r="Q453" s="16"/>
      <c r="R453" s="16"/>
      <c r="S453" s="16"/>
    </row>
    <row r="454" spans="6:19" x14ac:dyDescent="0.2">
      <c r="F454" s="16"/>
      <c r="G454" s="16"/>
      <c r="H454" s="16"/>
      <c r="I454" s="16"/>
      <c r="K454" s="16"/>
      <c r="L454" s="16"/>
      <c r="M454" s="16"/>
      <c r="N454" s="16"/>
      <c r="O454" s="16"/>
      <c r="P454" s="16"/>
      <c r="Q454" s="16"/>
      <c r="R454" s="16"/>
      <c r="S454" s="16"/>
    </row>
    <row r="455" spans="6:19" x14ac:dyDescent="0.2">
      <c r="F455" s="16"/>
      <c r="G455" s="16"/>
      <c r="H455" s="16"/>
      <c r="I455" s="16"/>
      <c r="K455" s="16"/>
      <c r="L455" s="16"/>
      <c r="M455" s="16"/>
      <c r="N455" s="16"/>
      <c r="O455" s="16"/>
      <c r="P455" s="16"/>
      <c r="Q455" s="16"/>
      <c r="R455" s="16"/>
      <c r="S455" s="16"/>
    </row>
    <row r="456" spans="6:19" x14ac:dyDescent="0.2">
      <c r="F456" s="16"/>
      <c r="G456" s="16"/>
      <c r="H456" s="16"/>
      <c r="I456" s="16"/>
      <c r="K456" s="16"/>
      <c r="L456" s="16"/>
      <c r="M456" s="16"/>
      <c r="N456" s="16"/>
      <c r="O456" s="16"/>
      <c r="P456" s="16"/>
      <c r="Q456" s="16"/>
      <c r="R456" s="16"/>
      <c r="S456" s="16"/>
    </row>
    <row r="457" spans="6:19" x14ac:dyDescent="0.2">
      <c r="F457" s="16"/>
      <c r="G457" s="16"/>
      <c r="H457" s="16"/>
      <c r="I457" s="16"/>
      <c r="K457" s="16"/>
      <c r="L457" s="16"/>
      <c r="M457" s="16"/>
      <c r="N457" s="16"/>
      <c r="O457" s="16"/>
      <c r="P457" s="16"/>
      <c r="Q457" s="16"/>
      <c r="R457" s="16"/>
      <c r="S457" s="16"/>
    </row>
    <row r="458" spans="6:19" x14ac:dyDescent="0.2">
      <c r="F458" s="16"/>
      <c r="G458" s="16"/>
      <c r="H458" s="16"/>
      <c r="I458" s="16"/>
      <c r="K458" s="16"/>
      <c r="L458" s="16"/>
      <c r="M458" s="16"/>
      <c r="N458" s="16"/>
      <c r="O458" s="16"/>
      <c r="P458" s="16"/>
      <c r="Q458" s="16"/>
      <c r="R458" s="16"/>
      <c r="S458" s="16"/>
    </row>
    <row r="459" spans="6:19" x14ac:dyDescent="0.2">
      <c r="F459" s="16"/>
      <c r="G459" s="16"/>
      <c r="H459" s="16"/>
      <c r="I459" s="16"/>
      <c r="K459" s="16"/>
      <c r="L459" s="16"/>
      <c r="M459" s="16"/>
      <c r="N459" s="16"/>
      <c r="O459" s="16"/>
      <c r="P459" s="16"/>
      <c r="Q459" s="16"/>
      <c r="R459" s="16"/>
      <c r="S459" s="16"/>
    </row>
    <row r="460" spans="6:19" x14ac:dyDescent="0.2">
      <c r="F460" s="16"/>
      <c r="G460" s="16"/>
      <c r="H460" s="16"/>
      <c r="I460" s="16"/>
      <c r="K460" s="16"/>
      <c r="L460" s="16"/>
      <c r="M460" s="16"/>
      <c r="N460" s="16"/>
      <c r="O460" s="16"/>
      <c r="P460" s="16"/>
      <c r="Q460" s="16"/>
      <c r="R460" s="16"/>
      <c r="S460" s="16"/>
    </row>
    <row r="461" spans="6:19" x14ac:dyDescent="0.2">
      <c r="F461" s="16"/>
      <c r="G461" s="16"/>
      <c r="H461" s="16"/>
      <c r="I461" s="16"/>
      <c r="K461" s="16"/>
      <c r="L461" s="16"/>
      <c r="M461" s="16"/>
      <c r="N461" s="16"/>
      <c r="O461" s="16"/>
      <c r="P461" s="16"/>
      <c r="Q461" s="16"/>
      <c r="R461" s="16"/>
      <c r="S461" s="16"/>
    </row>
    <row r="462" spans="6:19" x14ac:dyDescent="0.2">
      <c r="F462" s="16"/>
      <c r="G462" s="16"/>
      <c r="H462" s="16"/>
      <c r="I462" s="16"/>
      <c r="K462" s="16"/>
      <c r="L462" s="16"/>
      <c r="M462" s="16"/>
      <c r="N462" s="16"/>
      <c r="O462" s="16"/>
      <c r="P462" s="16"/>
      <c r="Q462" s="16"/>
      <c r="R462" s="16"/>
      <c r="S462" s="16"/>
    </row>
    <row r="463" spans="6:19" x14ac:dyDescent="0.2">
      <c r="F463" s="16"/>
      <c r="G463" s="16"/>
      <c r="H463" s="16"/>
      <c r="I463" s="16"/>
      <c r="K463" s="16"/>
      <c r="L463" s="16"/>
      <c r="M463" s="16"/>
      <c r="N463" s="16"/>
      <c r="O463" s="16"/>
      <c r="P463" s="16"/>
      <c r="Q463" s="16"/>
      <c r="R463" s="16"/>
      <c r="S463" s="16"/>
    </row>
    <row r="464" spans="6:19" x14ac:dyDescent="0.2">
      <c r="F464" s="16"/>
      <c r="G464" s="16"/>
      <c r="H464" s="16"/>
      <c r="I464" s="16"/>
      <c r="K464" s="16"/>
      <c r="L464" s="16"/>
      <c r="M464" s="16"/>
      <c r="N464" s="16"/>
      <c r="O464" s="16"/>
      <c r="P464" s="16"/>
      <c r="Q464" s="16"/>
      <c r="R464" s="16"/>
      <c r="S464" s="16"/>
    </row>
    <row r="465" spans="6:19" x14ac:dyDescent="0.2">
      <c r="F465" s="16"/>
      <c r="G465" s="16"/>
      <c r="H465" s="16"/>
      <c r="I465" s="16"/>
      <c r="K465" s="16"/>
      <c r="L465" s="16"/>
      <c r="M465" s="16"/>
      <c r="N465" s="16"/>
      <c r="O465" s="16"/>
      <c r="P465" s="16"/>
      <c r="Q465" s="16"/>
      <c r="R465" s="16"/>
      <c r="S465" s="16"/>
    </row>
    <row r="466" spans="6:19" x14ac:dyDescent="0.2">
      <c r="F466" s="16"/>
      <c r="G466" s="16"/>
      <c r="H466" s="16"/>
      <c r="I466" s="16"/>
      <c r="K466" s="16"/>
      <c r="L466" s="16"/>
      <c r="M466" s="16"/>
      <c r="N466" s="16"/>
      <c r="O466" s="16"/>
      <c r="P466" s="16"/>
      <c r="Q466" s="16"/>
      <c r="R466" s="16"/>
      <c r="S466" s="16"/>
    </row>
    <row r="467" spans="6:19" x14ac:dyDescent="0.2">
      <c r="F467" s="16"/>
      <c r="G467" s="16"/>
      <c r="H467" s="16"/>
      <c r="I467" s="16"/>
      <c r="K467" s="16"/>
      <c r="L467" s="16"/>
      <c r="M467" s="16"/>
      <c r="N467" s="16"/>
      <c r="O467" s="16"/>
      <c r="P467" s="16"/>
      <c r="Q467" s="16"/>
      <c r="R467" s="16"/>
      <c r="S467" s="16"/>
    </row>
    <row r="468" spans="6:19" x14ac:dyDescent="0.2">
      <c r="F468" s="16"/>
      <c r="G468" s="16"/>
      <c r="H468" s="16"/>
      <c r="I468" s="16"/>
      <c r="K468" s="16"/>
      <c r="L468" s="16"/>
      <c r="M468" s="16"/>
      <c r="N468" s="16"/>
      <c r="O468" s="16"/>
      <c r="P468" s="16"/>
      <c r="Q468" s="16"/>
      <c r="R468" s="16"/>
      <c r="S468" s="16"/>
    </row>
    <row r="469" spans="6:19" x14ac:dyDescent="0.2">
      <c r="F469" s="16"/>
      <c r="G469" s="16"/>
      <c r="H469" s="16"/>
      <c r="I469" s="16"/>
      <c r="K469" s="16"/>
      <c r="L469" s="16"/>
      <c r="M469" s="16"/>
      <c r="N469" s="16"/>
      <c r="O469" s="16"/>
      <c r="P469" s="16"/>
      <c r="Q469" s="16"/>
      <c r="R469" s="16"/>
      <c r="S469" s="16"/>
    </row>
    <row r="470" spans="6:19" x14ac:dyDescent="0.2">
      <c r="F470" s="16"/>
      <c r="G470" s="16"/>
      <c r="H470" s="16"/>
      <c r="I470" s="16"/>
      <c r="K470" s="16"/>
      <c r="L470" s="16"/>
      <c r="M470" s="16"/>
      <c r="N470" s="16"/>
      <c r="O470" s="16"/>
      <c r="P470" s="16"/>
      <c r="Q470" s="16"/>
      <c r="R470" s="16"/>
      <c r="S470" s="16"/>
    </row>
    <row r="471" spans="6:19" x14ac:dyDescent="0.2">
      <c r="F471" s="16"/>
      <c r="G471" s="16"/>
      <c r="H471" s="16"/>
      <c r="I471" s="16"/>
      <c r="K471" s="16"/>
      <c r="L471" s="16"/>
      <c r="M471" s="16"/>
      <c r="N471" s="16"/>
      <c r="O471" s="16"/>
      <c r="P471" s="16"/>
      <c r="Q471" s="16"/>
      <c r="R471" s="16"/>
      <c r="S471" s="16"/>
    </row>
    <row r="472" spans="6:19" x14ac:dyDescent="0.2">
      <c r="F472" s="16"/>
      <c r="G472" s="16"/>
      <c r="H472" s="16"/>
      <c r="I472" s="16"/>
      <c r="K472" s="16"/>
      <c r="L472" s="16"/>
      <c r="M472" s="16"/>
      <c r="N472" s="16"/>
      <c r="O472" s="16"/>
      <c r="P472" s="16"/>
      <c r="Q472" s="16"/>
      <c r="R472" s="16"/>
      <c r="S472" s="16"/>
    </row>
    <row r="473" spans="6:19" x14ac:dyDescent="0.2">
      <c r="F473" s="16"/>
      <c r="G473" s="16"/>
      <c r="H473" s="16"/>
      <c r="I473" s="16"/>
      <c r="K473" s="16"/>
      <c r="L473" s="16"/>
      <c r="M473" s="16"/>
      <c r="N473" s="16"/>
      <c r="O473" s="16"/>
      <c r="P473" s="16"/>
      <c r="Q473" s="16"/>
      <c r="R473" s="16"/>
      <c r="S473" s="16"/>
    </row>
    <row r="474" spans="6:19" x14ac:dyDescent="0.2">
      <c r="F474" s="16"/>
      <c r="G474" s="16"/>
      <c r="H474" s="16"/>
      <c r="I474" s="16"/>
      <c r="K474" s="16"/>
      <c r="L474" s="16"/>
      <c r="M474" s="16"/>
      <c r="N474" s="16"/>
      <c r="O474" s="16"/>
      <c r="P474" s="16"/>
      <c r="Q474" s="16"/>
      <c r="R474" s="16"/>
      <c r="S474" s="16"/>
    </row>
    <row r="475" spans="6:19" x14ac:dyDescent="0.2">
      <c r="F475" s="16"/>
      <c r="G475" s="16"/>
      <c r="H475" s="16"/>
      <c r="I475" s="16"/>
      <c r="K475" s="16"/>
      <c r="L475" s="16"/>
      <c r="M475" s="16"/>
      <c r="N475" s="16"/>
      <c r="O475" s="16"/>
      <c r="P475" s="16"/>
      <c r="Q475" s="16"/>
      <c r="R475" s="16"/>
      <c r="S475" s="16"/>
    </row>
    <row r="476" spans="6:19" x14ac:dyDescent="0.2">
      <c r="F476" s="16"/>
      <c r="G476" s="16"/>
      <c r="H476" s="16"/>
      <c r="I476" s="16"/>
      <c r="K476" s="16"/>
      <c r="L476" s="16"/>
      <c r="M476" s="16"/>
      <c r="N476" s="16"/>
      <c r="O476" s="16"/>
      <c r="P476" s="16"/>
      <c r="Q476" s="16"/>
      <c r="R476" s="16"/>
      <c r="S476" s="16"/>
    </row>
    <row r="477" spans="6:19" x14ac:dyDescent="0.2">
      <c r="F477" s="16"/>
      <c r="G477" s="16"/>
      <c r="H477" s="16"/>
      <c r="I477" s="16"/>
      <c r="K477" s="16"/>
      <c r="L477" s="16"/>
      <c r="M477" s="16"/>
      <c r="N477" s="16"/>
      <c r="O477" s="16"/>
      <c r="P477" s="16"/>
      <c r="Q477" s="16"/>
      <c r="R477" s="16"/>
      <c r="S477" s="16"/>
    </row>
    <row r="478" spans="6:19" x14ac:dyDescent="0.2">
      <c r="F478" s="16"/>
      <c r="G478" s="16"/>
      <c r="H478" s="16"/>
      <c r="I478" s="16"/>
      <c r="K478" s="16"/>
      <c r="L478" s="16"/>
      <c r="M478" s="16"/>
      <c r="N478" s="16"/>
      <c r="O478" s="16"/>
      <c r="P478" s="16"/>
      <c r="Q478" s="16"/>
      <c r="R478" s="16"/>
      <c r="S478" s="16"/>
    </row>
    <row r="479" spans="6:19" x14ac:dyDescent="0.2">
      <c r="F479" s="16"/>
      <c r="G479" s="16"/>
      <c r="H479" s="16"/>
      <c r="I479" s="16"/>
      <c r="K479" s="16"/>
      <c r="L479" s="16"/>
      <c r="M479" s="16"/>
      <c r="N479" s="16"/>
      <c r="O479" s="16"/>
      <c r="P479" s="16"/>
      <c r="Q479" s="16"/>
      <c r="R479" s="16"/>
      <c r="S479" s="16"/>
    </row>
    <row r="480" spans="6:19" x14ac:dyDescent="0.2">
      <c r="F480" s="16"/>
      <c r="G480" s="16"/>
      <c r="H480" s="16"/>
      <c r="I480" s="16"/>
      <c r="K480" s="16"/>
      <c r="L480" s="16"/>
      <c r="M480" s="16"/>
      <c r="N480" s="16"/>
      <c r="O480" s="16"/>
      <c r="P480" s="16"/>
      <c r="Q480" s="16"/>
      <c r="R480" s="16"/>
      <c r="S480" s="16"/>
    </row>
    <row r="481" spans="6:19" x14ac:dyDescent="0.2">
      <c r="F481" s="16"/>
      <c r="G481" s="16"/>
      <c r="H481" s="16"/>
      <c r="I481" s="16"/>
      <c r="K481" s="16"/>
      <c r="L481" s="16"/>
      <c r="M481" s="16"/>
      <c r="N481" s="16"/>
      <c r="O481" s="16"/>
      <c r="P481" s="16"/>
      <c r="Q481" s="16"/>
      <c r="R481" s="16"/>
      <c r="S481" s="16"/>
    </row>
    <row r="482" spans="6:19" x14ac:dyDescent="0.2">
      <c r="F482" s="16"/>
      <c r="G482" s="16"/>
      <c r="H482" s="16"/>
      <c r="I482" s="16"/>
      <c r="K482" s="16"/>
      <c r="L482" s="16"/>
      <c r="M482" s="16"/>
      <c r="N482" s="16"/>
      <c r="O482" s="16"/>
      <c r="P482" s="16"/>
      <c r="Q482" s="16"/>
      <c r="R482" s="16"/>
      <c r="S482" s="16"/>
    </row>
    <row r="483" spans="6:19" x14ac:dyDescent="0.2">
      <c r="F483" s="16"/>
      <c r="G483" s="16"/>
      <c r="H483" s="16"/>
      <c r="I483" s="16"/>
      <c r="K483" s="16"/>
      <c r="L483" s="16"/>
      <c r="M483" s="16"/>
      <c r="N483" s="16"/>
      <c r="O483" s="16"/>
      <c r="P483" s="16"/>
      <c r="Q483" s="16"/>
      <c r="R483" s="16"/>
      <c r="S483" s="16"/>
    </row>
    <row r="484" spans="6:19" x14ac:dyDescent="0.2">
      <c r="F484" s="16"/>
      <c r="G484" s="16"/>
      <c r="H484" s="16"/>
      <c r="I484" s="16"/>
      <c r="K484" s="16"/>
      <c r="L484" s="16"/>
      <c r="M484" s="16"/>
      <c r="N484" s="16"/>
      <c r="O484" s="16"/>
      <c r="P484" s="16"/>
      <c r="Q484" s="16"/>
      <c r="R484" s="16"/>
      <c r="S484" s="16"/>
    </row>
    <row r="485" spans="6:19" x14ac:dyDescent="0.2">
      <c r="F485" s="16"/>
      <c r="G485" s="16"/>
      <c r="H485" s="16"/>
      <c r="I485" s="16"/>
      <c r="K485" s="16"/>
      <c r="L485" s="16"/>
      <c r="M485" s="16"/>
      <c r="N485" s="16"/>
      <c r="O485" s="16"/>
      <c r="P485" s="16"/>
      <c r="Q485" s="16"/>
      <c r="R485" s="16"/>
      <c r="S485" s="16"/>
    </row>
    <row r="486" spans="6:19" x14ac:dyDescent="0.2">
      <c r="F486" s="16"/>
      <c r="G486" s="16"/>
      <c r="H486" s="16"/>
      <c r="I486" s="16"/>
      <c r="K486" s="16"/>
      <c r="L486" s="16"/>
      <c r="M486" s="16"/>
      <c r="N486" s="16"/>
      <c r="O486" s="16"/>
      <c r="P486" s="16"/>
      <c r="Q486" s="16"/>
      <c r="R486" s="16"/>
      <c r="S486" s="16"/>
    </row>
    <row r="487" spans="6:19" x14ac:dyDescent="0.2">
      <c r="F487" s="16"/>
      <c r="G487" s="16"/>
      <c r="H487" s="16"/>
      <c r="I487" s="16"/>
      <c r="K487" s="16"/>
      <c r="L487" s="16"/>
      <c r="M487" s="16"/>
      <c r="N487" s="16"/>
      <c r="O487" s="16"/>
      <c r="P487" s="16"/>
      <c r="Q487" s="16"/>
      <c r="R487" s="16"/>
      <c r="S487" s="16"/>
    </row>
    <row r="488" spans="6:19" x14ac:dyDescent="0.2">
      <c r="F488" s="16"/>
      <c r="G488" s="16"/>
      <c r="H488" s="16"/>
      <c r="I488" s="16"/>
      <c r="K488" s="16"/>
      <c r="L488" s="16"/>
      <c r="M488" s="16"/>
      <c r="N488" s="16"/>
      <c r="O488" s="16"/>
      <c r="P488" s="16"/>
      <c r="Q488" s="16"/>
      <c r="R488" s="16"/>
      <c r="S488" s="16"/>
    </row>
    <row r="489" spans="6:19" x14ac:dyDescent="0.2">
      <c r="F489" s="16"/>
      <c r="G489" s="16"/>
      <c r="H489" s="16"/>
      <c r="I489" s="16"/>
      <c r="K489" s="16"/>
      <c r="L489" s="16"/>
      <c r="M489" s="16"/>
      <c r="N489" s="16"/>
      <c r="O489" s="16"/>
      <c r="P489" s="16"/>
      <c r="Q489" s="16"/>
      <c r="R489" s="16"/>
      <c r="S489" s="16"/>
    </row>
    <row r="490" spans="6:19" x14ac:dyDescent="0.2">
      <c r="F490" s="16"/>
      <c r="G490" s="16"/>
      <c r="H490" s="16"/>
      <c r="I490" s="16"/>
      <c r="K490" s="16"/>
      <c r="L490" s="16"/>
      <c r="M490" s="16"/>
      <c r="N490" s="16"/>
      <c r="O490" s="16"/>
      <c r="P490" s="16"/>
      <c r="Q490" s="16"/>
      <c r="R490" s="16"/>
      <c r="S490" s="16"/>
    </row>
    <row r="491" spans="6:19" x14ac:dyDescent="0.2">
      <c r="F491" s="16"/>
      <c r="G491" s="16"/>
      <c r="H491" s="16"/>
      <c r="I491" s="16"/>
      <c r="K491" s="16"/>
      <c r="L491" s="16"/>
      <c r="M491" s="16"/>
      <c r="N491" s="16"/>
      <c r="O491" s="16"/>
      <c r="P491" s="16"/>
      <c r="Q491" s="16"/>
      <c r="R491" s="16"/>
      <c r="S491" s="16"/>
    </row>
    <row r="492" spans="6:19" x14ac:dyDescent="0.2">
      <c r="F492" s="16"/>
      <c r="G492" s="16"/>
      <c r="H492" s="16"/>
      <c r="I492" s="16"/>
      <c r="K492" s="16"/>
      <c r="L492" s="16"/>
      <c r="M492" s="16"/>
      <c r="N492" s="16"/>
      <c r="O492" s="16"/>
      <c r="P492" s="16"/>
      <c r="Q492" s="16"/>
      <c r="R492" s="16"/>
      <c r="S492" s="16"/>
    </row>
    <row r="493" spans="6:19" x14ac:dyDescent="0.2">
      <c r="F493" s="16"/>
      <c r="G493" s="16"/>
      <c r="H493" s="16"/>
      <c r="I493" s="16"/>
      <c r="K493" s="16"/>
      <c r="L493" s="16"/>
      <c r="M493" s="16"/>
      <c r="N493" s="16"/>
      <c r="O493" s="16"/>
      <c r="P493" s="16"/>
      <c r="Q493" s="16"/>
      <c r="R493" s="16"/>
      <c r="S493" s="16"/>
    </row>
    <row r="494" spans="6:19" x14ac:dyDescent="0.2">
      <c r="F494" s="16"/>
      <c r="G494" s="16"/>
      <c r="H494" s="16"/>
      <c r="I494" s="16"/>
      <c r="K494" s="16"/>
      <c r="L494" s="16"/>
      <c r="M494" s="16"/>
      <c r="N494" s="16"/>
      <c r="O494" s="16"/>
      <c r="P494" s="16"/>
      <c r="Q494" s="16"/>
      <c r="R494" s="16"/>
      <c r="S494" s="16"/>
    </row>
    <row r="495" spans="6:19" x14ac:dyDescent="0.2">
      <c r="F495" s="16"/>
      <c r="G495" s="16"/>
      <c r="H495" s="16"/>
      <c r="I495" s="16"/>
      <c r="K495" s="16"/>
      <c r="L495" s="16"/>
      <c r="M495" s="16"/>
      <c r="N495" s="16"/>
      <c r="O495" s="16"/>
      <c r="P495" s="16"/>
      <c r="Q495" s="16"/>
      <c r="R495" s="16"/>
      <c r="S495" s="16"/>
    </row>
    <row r="496" spans="6:19" x14ac:dyDescent="0.2">
      <c r="F496" s="16"/>
      <c r="G496" s="16"/>
      <c r="H496" s="16"/>
      <c r="I496" s="16"/>
      <c r="K496" s="16"/>
      <c r="L496" s="16"/>
      <c r="M496" s="16"/>
      <c r="N496" s="16"/>
      <c r="O496" s="16"/>
      <c r="P496" s="16"/>
      <c r="Q496" s="16"/>
      <c r="R496" s="16"/>
      <c r="S496" s="16"/>
    </row>
    <row r="497" spans="6:19" x14ac:dyDescent="0.2">
      <c r="F497" s="16"/>
      <c r="G497" s="16"/>
      <c r="H497" s="16"/>
      <c r="I497" s="16"/>
      <c r="K497" s="16"/>
      <c r="L497" s="16"/>
      <c r="M497" s="16"/>
      <c r="N497" s="16"/>
      <c r="O497" s="16"/>
      <c r="P497" s="16"/>
      <c r="Q497" s="16"/>
      <c r="R497" s="16"/>
      <c r="S497" s="16"/>
    </row>
    <row r="498" spans="6:19" x14ac:dyDescent="0.2">
      <c r="F498" s="16"/>
      <c r="G498" s="16"/>
      <c r="H498" s="16"/>
      <c r="I498" s="16"/>
      <c r="K498" s="16"/>
      <c r="L498" s="16"/>
      <c r="M498" s="16"/>
      <c r="N498" s="16"/>
      <c r="O498" s="16"/>
      <c r="P498" s="16"/>
      <c r="Q498" s="16"/>
      <c r="R498" s="16"/>
      <c r="S498" s="16"/>
    </row>
    <row r="499" spans="6:19" x14ac:dyDescent="0.2">
      <c r="F499" s="16"/>
      <c r="G499" s="16"/>
      <c r="H499" s="16"/>
      <c r="I499" s="16"/>
      <c r="K499" s="16"/>
      <c r="L499" s="16"/>
      <c r="M499" s="16"/>
      <c r="N499" s="16"/>
      <c r="O499" s="16"/>
      <c r="P499" s="16"/>
      <c r="Q499" s="16"/>
      <c r="R499" s="16"/>
      <c r="S499" s="16"/>
    </row>
    <row r="500" spans="6:19" x14ac:dyDescent="0.2">
      <c r="F500" s="16"/>
      <c r="G500" s="16"/>
      <c r="H500" s="16"/>
      <c r="I500" s="16"/>
      <c r="K500" s="16"/>
      <c r="L500" s="16"/>
      <c r="M500" s="16"/>
      <c r="N500" s="16"/>
      <c r="O500" s="16"/>
      <c r="P500" s="16"/>
      <c r="Q500" s="16"/>
      <c r="R500" s="16"/>
      <c r="S500" s="16"/>
    </row>
    <row r="501" spans="6:19" x14ac:dyDescent="0.2">
      <c r="F501" s="16"/>
      <c r="G501" s="16"/>
      <c r="H501" s="16"/>
      <c r="I501" s="16"/>
      <c r="K501" s="16"/>
      <c r="L501" s="16"/>
      <c r="M501" s="16"/>
      <c r="N501" s="16"/>
      <c r="O501" s="16"/>
      <c r="P501" s="16"/>
      <c r="Q501" s="16"/>
      <c r="R501" s="16"/>
      <c r="S501" s="16"/>
    </row>
    <row r="502" spans="6:19" x14ac:dyDescent="0.2">
      <c r="F502" s="16"/>
      <c r="G502" s="16"/>
      <c r="H502" s="16"/>
      <c r="I502" s="16"/>
      <c r="K502" s="16"/>
      <c r="L502" s="16"/>
      <c r="M502" s="16"/>
      <c r="N502" s="16"/>
      <c r="O502" s="16"/>
      <c r="P502" s="16"/>
      <c r="Q502" s="16"/>
      <c r="R502" s="16"/>
      <c r="S502" s="16"/>
    </row>
    <row r="503" spans="6:19" x14ac:dyDescent="0.2">
      <c r="F503" s="16"/>
      <c r="G503" s="16"/>
      <c r="H503" s="16"/>
      <c r="I503" s="16"/>
      <c r="K503" s="16"/>
      <c r="L503" s="16"/>
      <c r="M503" s="16"/>
      <c r="N503" s="16"/>
      <c r="O503" s="16"/>
      <c r="P503" s="16"/>
      <c r="Q503" s="16"/>
      <c r="R503" s="16"/>
      <c r="S503" s="16"/>
    </row>
    <row r="504" spans="6:19" x14ac:dyDescent="0.2">
      <c r="F504" s="16"/>
      <c r="G504" s="16"/>
      <c r="H504" s="16"/>
      <c r="I504" s="16"/>
      <c r="K504" s="16"/>
      <c r="L504" s="16"/>
      <c r="M504" s="16"/>
      <c r="N504" s="16"/>
      <c r="O504" s="16"/>
      <c r="P504" s="16"/>
      <c r="Q504" s="16"/>
      <c r="R504" s="16"/>
      <c r="S504" s="16"/>
    </row>
    <row r="505" spans="6:19" x14ac:dyDescent="0.2">
      <c r="F505" s="16"/>
      <c r="G505" s="16"/>
      <c r="H505" s="16"/>
      <c r="I505" s="16"/>
      <c r="K505" s="16"/>
      <c r="L505" s="16"/>
      <c r="M505" s="16"/>
      <c r="N505" s="16"/>
      <c r="O505" s="16"/>
      <c r="P505" s="16"/>
      <c r="Q505" s="16"/>
      <c r="R505" s="16"/>
      <c r="S505" s="16"/>
    </row>
    <row r="506" spans="6:19" x14ac:dyDescent="0.2">
      <c r="F506" s="16"/>
      <c r="G506" s="16"/>
      <c r="H506" s="16"/>
      <c r="I506" s="16"/>
      <c r="K506" s="16"/>
      <c r="L506" s="16"/>
      <c r="M506" s="16"/>
      <c r="N506" s="16"/>
      <c r="O506" s="16"/>
      <c r="P506" s="16"/>
      <c r="Q506" s="16"/>
      <c r="R506" s="16"/>
      <c r="S506" s="16"/>
    </row>
    <row r="507" spans="6:19" x14ac:dyDescent="0.2">
      <c r="F507" s="16"/>
      <c r="G507" s="16"/>
      <c r="H507" s="16"/>
      <c r="I507" s="16"/>
      <c r="K507" s="16"/>
      <c r="L507" s="16"/>
      <c r="M507" s="16"/>
      <c r="N507" s="16"/>
      <c r="O507" s="16"/>
      <c r="P507" s="16"/>
      <c r="Q507" s="16"/>
      <c r="R507" s="16"/>
      <c r="S507" s="16"/>
    </row>
    <row r="508" spans="6:19" x14ac:dyDescent="0.2">
      <c r="F508" s="16"/>
      <c r="G508" s="16"/>
      <c r="H508" s="16"/>
      <c r="I508" s="16"/>
      <c r="K508" s="16"/>
      <c r="L508" s="16"/>
      <c r="M508" s="16"/>
      <c r="N508" s="16"/>
      <c r="O508" s="16"/>
      <c r="P508" s="16"/>
      <c r="Q508" s="16"/>
      <c r="R508" s="16"/>
      <c r="S508" s="16"/>
    </row>
    <row r="509" spans="6:19" x14ac:dyDescent="0.2">
      <c r="F509" s="16"/>
      <c r="G509" s="16"/>
      <c r="H509" s="16"/>
      <c r="I509" s="16"/>
      <c r="K509" s="16"/>
      <c r="L509" s="16"/>
      <c r="M509" s="16"/>
      <c r="N509" s="16"/>
      <c r="O509" s="16"/>
      <c r="P509" s="16"/>
      <c r="Q509" s="16"/>
      <c r="R509" s="16"/>
      <c r="S509" s="16"/>
    </row>
    <row r="510" spans="6:19" x14ac:dyDescent="0.2">
      <c r="F510" s="16"/>
      <c r="G510" s="16"/>
      <c r="H510" s="16"/>
      <c r="I510" s="16"/>
      <c r="K510" s="16"/>
      <c r="L510" s="16"/>
      <c r="M510" s="16"/>
      <c r="N510" s="16"/>
      <c r="O510" s="16"/>
      <c r="P510" s="16"/>
      <c r="Q510" s="16"/>
      <c r="R510" s="16"/>
      <c r="S510" s="16"/>
    </row>
    <row r="511" spans="6:19" x14ac:dyDescent="0.2">
      <c r="F511" s="16"/>
      <c r="G511" s="16"/>
      <c r="H511" s="16"/>
      <c r="I511" s="16"/>
      <c r="K511" s="16"/>
      <c r="L511" s="16"/>
      <c r="M511" s="16"/>
      <c r="N511" s="16"/>
      <c r="O511" s="16"/>
      <c r="P511" s="16"/>
      <c r="Q511" s="16"/>
      <c r="R511" s="16"/>
      <c r="S511" s="16"/>
    </row>
    <row r="512" spans="6:19" x14ac:dyDescent="0.2">
      <c r="F512" s="16"/>
      <c r="G512" s="16"/>
      <c r="H512" s="16"/>
      <c r="I512" s="16"/>
      <c r="K512" s="16"/>
      <c r="L512" s="16"/>
      <c r="M512" s="16"/>
      <c r="N512" s="16"/>
      <c r="O512" s="16"/>
      <c r="P512" s="16"/>
      <c r="Q512" s="16"/>
      <c r="R512" s="16"/>
      <c r="S512" s="16"/>
    </row>
    <row r="513" spans="6:19" x14ac:dyDescent="0.2">
      <c r="F513" s="16"/>
      <c r="G513" s="16"/>
      <c r="H513" s="16"/>
      <c r="I513" s="16"/>
      <c r="K513" s="16"/>
      <c r="L513" s="16"/>
      <c r="M513" s="16"/>
      <c r="N513" s="16"/>
      <c r="O513" s="16"/>
      <c r="P513" s="16"/>
      <c r="Q513" s="16"/>
      <c r="R513" s="16"/>
      <c r="S513" s="16"/>
    </row>
    <row r="514" spans="6:19" x14ac:dyDescent="0.2">
      <c r="F514" s="16"/>
      <c r="G514" s="16"/>
      <c r="H514" s="16"/>
      <c r="I514" s="16"/>
      <c r="K514" s="16"/>
      <c r="L514" s="16"/>
      <c r="M514" s="16"/>
      <c r="N514" s="16"/>
      <c r="O514" s="16"/>
      <c r="P514" s="16"/>
      <c r="Q514" s="16"/>
      <c r="R514" s="16"/>
      <c r="S514" s="16"/>
    </row>
    <row r="515" spans="6:19" x14ac:dyDescent="0.2">
      <c r="F515" s="16"/>
      <c r="G515" s="16"/>
      <c r="H515" s="16"/>
      <c r="I515" s="16"/>
      <c r="K515" s="16"/>
      <c r="L515" s="16"/>
      <c r="M515" s="16"/>
      <c r="N515" s="16"/>
      <c r="O515" s="16"/>
      <c r="P515" s="16"/>
      <c r="Q515" s="16"/>
      <c r="R515" s="16"/>
      <c r="S515" s="16"/>
    </row>
    <row r="516" spans="6:19" x14ac:dyDescent="0.2">
      <c r="F516" s="16"/>
      <c r="G516" s="16"/>
      <c r="H516" s="16"/>
      <c r="I516" s="16"/>
      <c r="K516" s="16"/>
      <c r="L516" s="16"/>
      <c r="M516" s="16"/>
      <c r="N516" s="16"/>
      <c r="O516" s="16"/>
      <c r="P516" s="16"/>
      <c r="Q516" s="16"/>
      <c r="R516" s="16"/>
      <c r="S516" s="16"/>
    </row>
    <row r="517" spans="6:19" x14ac:dyDescent="0.2">
      <c r="F517" s="16"/>
      <c r="G517" s="16"/>
      <c r="H517" s="16"/>
      <c r="I517" s="16"/>
      <c r="K517" s="16"/>
      <c r="L517" s="16"/>
      <c r="M517" s="16"/>
      <c r="N517" s="16"/>
      <c r="O517" s="16"/>
      <c r="P517" s="16"/>
      <c r="Q517" s="16"/>
      <c r="R517" s="16"/>
      <c r="S517" s="16"/>
    </row>
    <row r="518" spans="6:19" x14ac:dyDescent="0.2">
      <c r="F518" s="16"/>
      <c r="G518" s="16"/>
      <c r="H518" s="16"/>
      <c r="I518" s="16"/>
      <c r="K518" s="16"/>
      <c r="L518" s="16"/>
      <c r="M518" s="16"/>
      <c r="N518" s="16"/>
      <c r="O518" s="16"/>
      <c r="P518" s="16"/>
      <c r="Q518" s="16"/>
      <c r="R518" s="16"/>
      <c r="S518" s="16"/>
    </row>
    <row r="519" spans="6:19" x14ac:dyDescent="0.2">
      <c r="F519" s="16"/>
      <c r="G519" s="16"/>
      <c r="H519" s="16"/>
      <c r="I519" s="16"/>
      <c r="K519" s="16"/>
      <c r="L519" s="16"/>
      <c r="M519" s="16"/>
      <c r="N519" s="16"/>
      <c r="O519" s="16"/>
      <c r="P519" s="16"/>
      <c r="Q519" s="16"/>
      <c r="R519" s="16"/>
      <c r="S519" s="16"/>
    </row>
    <row r="520" spans="6:19" x14ac:dyDescent="0.2">
      <c r="F520" s="16"/>
      <c r="G520" s="16"/>
      <c r="H520" s="16"/>
      <c r="I520" s="16"/>
      <c r="K520" s="16"/>
      <c r="L520" s="16"/>
      <c r="M520" s="16"/>
      <c r="N520" s="16"/>
      <c r="O520" s="16"/>
      <c r="P520" s="16"/>
      <c r="Q520" s="16"/>
      <c r="R520" s="16"/>
      <c r="S520" s="16"/>
    </row>
    <row r="521" spans="6:19" x14ac:dyDescent="0.2">
      <c r="F521" s="16"/>
      <c r="G521" s="16"/>
      <c r="H521" s="16"/>
      <c r="I521" s="16"/>
      <c r="K521" s="16"/>
      <c r="L521" s="16"/>
      <c r="M521" s="16"/>
      <c r="N521" s="16"/>
      <c r="O521" s="16"/>
      <c r="P521" s="16"/>
      <c r="Q521" s="16"/>
      <c r="R521" s="16"/>
      <c r="S521" s="16"/>
    </row>
    <row r="522" spans="6:19" x14ac:dyDescent="0.2">
      <c r="F522" s="16"/>
      <c r="G522" s="16"/>
      <c r="H522" s="16"/>
      <c r="I522" s="16"/>
      <c r="K522" s="16"/>
      <c r="L522" s="16"/>
      <c r="M522" s="16"/>
      <c r="N522" s="16"/>
      <c r="O522" s="16"/>
      <c r="P522" s="16"/>
      <c r="Q522" s="16"/>
      <c r="R522" s="16"/>
      <c r="S522" s="16"/>
    </row>
    <row r="523" spans="6:19" x14ac:dyDescent="0.2">
      <c r="F523" s="16"/>
      <c r="G523" s="16"/>
      <c r="H523" s="16"/>
      <c r="I523" s="16"/>
      <c r="K523" s="16"/>
      <c r="L523" s="16"/>
      <c r="M523" s="16"/>
      <c r="N523" s="16"/>
      <c r="O523" s="16"/>
      <c r="P523" s="16"/>
      <c r="Q523" s="16"/>
      <c r="R523" s="16"/>
      <c r="S523" s="16"/>
    </row>
    <row r="524" spans="6:19" x14ac:dyDescent="0.2">
      <c r="F524" s="16"/>
      <c r="G524" s="16"/>
      <c r="H524" s="16"/>
      <c r="I524" s="16"/>
      <c r="K524" s="16"/>
      <c r="L524" s="16"/>
      <c r="M524" s="16"/>
      <c r="N524" s="16"/>
      <c r="O524" s="16"/>
      <c r="P524" s="16"/>
      <c r="Q524" s="16"/>
      <c r="R524" s="16"/>
      <c r="S524" s="16"/>
    </row>
    <row r="525" spans="6:19" x14ac:dyDescent="0.2">
      <c r="F525" s="16"/>
      <c r="G525" s="16"/>
      <c r="H525" s="16"/>
      <c r="I525" s="16"/>
      <c r="K525" s="16"/>
      <c r="L525" s="16"/>
      <c r="M525" s="16"/>
      <c r="N525" s="16"/>
      <c r="O525" s="16"/>
      <c r="P525" s="16"/>
      <c r="Q525" s="16"/>
      <c r="R525" s="16"/>
      <c r="S525" s="16"/>
    </row>
    <row r="526" spans="6:19" x14ac:dyDescent="0.2">
      <c r="F526" s="16"/>
      <c r="G526" s="16"/>
      <c r="H526" s="16"/>
      <c r="I526" s="16"/>
      <c r="K526" s="16"/>
      <c r="L526" s="16"/>
      <c r="M526" s="16"/>
      <c r="N526" s="16"/>
      <c r="O526" s="16"/>
      <c r="P526" s="16"/>
      <c r="Q526" s="16"/>
      <c r="R526" s="16"/>
      <c r="S526" s="16"/>
    </row>
    <row r="527" spans="6:19" x14ac:dyDescent="0.2">
      <c r="F527" s="16"/>
      <c r="G527" s="16"/>
      <c r="H527" s="16"/>
      <c r="I527" s="16"/>
      <c r="K527" s="16"/>
      <c r="L527" s="16"/>
      <c r="M527" s="16"/>
      <c r="N527" s="16"/>
      <c r="O527" s="16"/>
      <c r="P527" s="16"/>
      <c r="Q527" s="16"/>
      <c r="R527" s="16"/>
      <c r="S527" s="16"/>
    </row>
    <row r="528" spans="6:19" x14ac:dyDescent="0.2">
      <c r="F528" s="16"/>
      <c r="G528" s="16"/>
      <c r="H528" s="16"/>
      <c r="I528" s="16"/>
      <c r="K528" s="16"/>
      <c r="L528" s="16"/>
      <c r="M528" s="16"/>
      <c r="N528" s="16"/>
      <c r="O528" s="16"/>
      <c r="P528" s="16"/>
      <c r="Q528" s="16"/>
      <c r="R528" s="16"/>
      <c r="S528" s="16"/>
    </row>
    <row r="529" spans="6:19" x14ac:dyDescent="0.2">
      <c r="F529" s="16"/>
      <c r="G529" s="16"/>
      <c r="H529" s="16"/>
      <c r="I529" s="16"/>
      <c r="K529" s="16"/>
      <c r="L529" s="16"/>
      <c r="M529" s="16"/>
      <c r="N529" s="16"/>
      <c r="O529" s="16"/>
      <c r="P529" s="16"/>
      <c r="Q529" s="16"/>
      <c r="R529" s="16"/>
      <c r="S529" s="16"/>
    </row>
    <row r="530" spans="6:19" x14ac:dyDescent="0.2">
      <c r="F530" s="16"/>
      <c r="G530" s="16"/>
      <c r="H530" s="16"/>
      <c r="I530" s="16"/>
      <c r="K530" s="16"/>
      <c r="L530" s="16"/>
      <c r="M530" s="16"/>
      <c r="N530" s="16"/>
      <c r="O530" s="16"/>
      <c r="P530" s="16"/>
      <c r="Q530" s="16"/>
      <c r="R530" s="16"/>
      <c r="S530" s="16"/>
    </row>
    <row r="531" spans="6:19" x14ac:dyDescent="0.2">
      <c r="F531" s="16"/>
      <c r="G531" s="16"/>
      <c r="H531" s="16"/>
      <c r="I531" s="16"/>
      <c r="K531" s="16"/>
      <c r="L531" s="16"/>
      <c r="M531" s="16"/>
      <c r="N531" s="16"/>
      <c r="O531" s="16"/>
      <c r="P531" s="16"/>
      <c r="Q531" s="16"/>
      <c r="R531" s="16"/>
      <c r="S531" s="16"/>
    </row>
    <row r="532" spans="6:19" x14ac:dyDescent="0.2">
      <c r="F532" s="16"/>
      <c r="G532" s="16"/>
      <c r="H532" s="16"/>
      <c r="I532" s="16"/>
      <c r="K532" s="16"/>
      <c r="L532" s="16"/>
      <c r="M532" s="16"/>
      <c r="N532" s="16"/>
      <c r="O532" s="16"/>
      <c r="P532" s="16"/>
      <c r="Q532" s="16"/>
      <c r="R532" s="16"/>
      <c r="S532" s="16"/>
    </row>
    <row r="533" spans="6:19" x14ac:dyDescent="0.2">
      <c r="F533" s="16"/>
      <c r="G533" s="16"/>
      <c r="H533" s="16"/>
      <c r="I533" s="16"/>
      <c r="K533" s="16"/>
      <c r="L533" s="16"/>
      <c r="M533" s="16"/>
      <c r="N533" s="16"/>
      <c r="O533" s="16"/>
      <c r="P533" s="16"/>
      <c r="Q533" s="16"/>
      <c r="R533" s="16"/>
      <c r="S533" s="16"/>
    </row>
    <row r="534" spans="6:19" x14ac:dyDescent="0.2">
      <c r="F534" s="16"/>
      <c r="G534" s="16"/>
      <c r="H534" s="16"/>
      <c r="I534" s="16"/>
      <c r="K534" s="16"/>
      <c r="L534" s="16"/>
      <c r="M534" s="16"/>
      <c r="N534" s="16"/>
      <c r="O534" s="16"/>
      <c r="P534" s="16"/>
      <c r="Q534" s="16"/>
      <c r="R534" s="16"/>
      <c r="S534" s="16"/>
    </row>
    <row r="535" spans="6:19" x14ac:dyDescent="0.2">
      <c r="F535" s="16"/>
      <c r="G535" s="16"/>
      <c r="H535" s="16"/>
      <c r="I535" s="16"/>
      <c r="K535" s="16"/>
      <c r="L535" s="16"/>
      <c r="M535" s="16"/>
      <c r="N535" s="16"/>
      <c r="O535" s="16"/>
      <c r="P535" s="16"/>
      <c r="Q535" s="16"/>
      <c r="R535" s="16"/>
      <c r="S535" s="16"/>
    </row>
    <row r="536" spans="6:19" x14ac:dyDescent="0.2">
      <c r="F536" s="16"/>
      <c r="G536" s="16"/>
      <c r="H536" s="16"/>
      <c r="I536" s="16"/>
      <c r="K536" s="16"/>
      <c r="L536" s="16"/>
      <c r="M536" s="16"/>
      <c r="N536" s="16"/>
      <c r="O536" s="16"/>
      <c r="P536" s="16"/>
      <c r="Q536" s="16"/>
      <c r="R536" s="16"/>
      <c r="S536" s="16"/>
    </row>
    <row r="537" spans="6:19" x14ac:dyDescent="0.2">
      <c r="F537" s="16"/>
      <c r="G537" s="16"/>
      <c r="H537" s="16"/>
      <c r="I537" s="16"/>
      <c r="K537" s="16"/>
      <c r="L537" s="16"/>
      <c r="M537" s="16"/>
      <c r="N537" s="16"/>
      <c r="O537" s="16"/>
      <c r="P537" s="16"/>
      <c r="Q537" s="16"/>
      <c r="R537" s="16"/>
      <c r="S537" s="16"/>
    </row>
    <row r="538" spans="6:19" x14ac:dyDescent="0.2">
      <c r="F538" s="16"/>
      <c r="G538" s="16"/>
      <c r="H538" s="16"/>
      <c r="I538" s="16"/>
      <c r="K538" s="16"/>
      <c r="L538" s="16"/>
      <c r="M538" s="16"/>
      <c r="N538" s="16"/>
      <c r="O538" s="16"/>
      <c r="P538" s="16"/>
      <c r="Q538" s="16"/>
      <c r="R538" s="16"/>
      <c r="S538" s="16"/>
    </row>
    <row r="539" spans="6:19" x14ac:dyDescent="0.2">
      <c r="F539" s="16"/>
      <c r="G539" s="16"/>
      <c r="H539" s="16"/>
      <c r="I539" s="16"/>
      <c r="K539" s="16"/>
      <c r="L539" s="16"/>
      <c r="M539" s="16"/>
      <c r="N539" s="16"/>
      <c r="O539" s="16"/>
      <c r="P539" s="16"/>
      <c r="Q539" s="16"/>
      <c r="R539" s="16"/>
      <c r="S539" s="16"/>
    </row>
    <row r="540" spans="6:19" x14ac:dyDescent="0.2">
      <c r="F540" s="16"/>
      <c r="G540" s="16"/>
      <c r="H540" s="16"/>
      <c r="I540" s="16"/>
      <c r="K540" s="16"/>
      <c r="L540" s="16"/>
      <c r="M540" s="16"/>
      <c r="N540" s="16"/>
      <c r="O540" s="16"/>
      <c r="P540" s="16"/>
      <c r="Q540" s="16"/>
      <c r="R540" s="16"/>
      <c r="S540" s="16"/>
    </row>
    <row r="541" spans="6:19" x14ac:dyDescent="0.2">
      <c r="F541" s="16"/>
      <c r="G541" s="16"/>
      <c r="H541" s="16"/>
      <c r="I541" s="16"/>
      <c r="K541" s="16"/>
      <c r="L541" s="16"/>
      <c r="M541" s="16"/>
      <c r="N541" s="16"/>
      <c r="O541" s="16"/>
      <c r="P541" s="16"/>
      <c r="Q541" s="16"/>
      <c r="R541" s="16"/>
      <c r="S541" s="16"/>
    </row>
    <row r="542" spans="6:19" x14ac:dyDescent="0.2">
      <c r="F542" s="16"/>
      <c r="G542" s="16"/>
      <c r="H542" s="16"/>
      <c r="I542" s="16"/>
      <c r="K542" s="16"/>
      <c r="L542" s="16"/>
      <c r="M542" s="16"/>
      <c r="N542" s="16"/>
      <c r="O542" s="16"/>
      <c r="P542" s="16"/>
      <c r="Q542" s="16"/>
      <c r="R542" s="16"/>
      <c r="S542" s="16"/>
    </row>
    <row r="543" spans="6:19" x14ac:dyDescent="0.2">
      <c r="F543" s="16"/>
      <c r="G543" s="16"/>
      <c r="H543" s="16"/>
      <c r="I543" s="16"/>
      <c r="K543" s="16"/>
      <c r="L543" s="16"/>
      <c r="M543" s="16"/>
      <c r="N543" s="16"/>
      <c r="O543" s="16"/>
      <c r="P543" s="16"/>
      <c r="Q543" s="16"/>
      <c r="R543" s="16"/>
      <c r="S543" s="16"/>
    </row>
    <row r="544" spans="6:19" x14ac:dyDescent="0.2">
      <c r="F544" s="16"/>
      <c r="G544" s="16"/>
      <c r="H544" s="16"/>
      <c r="I544" s="16"/>
      <c r="K544" s="16"/>
      <c r="L544" s="16"/>
      <c r="M544" s="16"/>
      <c r="N544" s="16"/>
      <c r="O544" s="16"/>
      <c r="P544" s="16"/>
      <c r="Q544" s="16"/>
      <c r="R544" s="16"/>
      <c r="S544" s="16"/>
    </row>
    <row r="545" spans="6:19" x14ac:dyDescent="0.2">
      <c r="F545" s="16"/>
      <c r="G545" s="16"/>
      <c r="H545" s="16"/>
      <c r="I545" s="16"/>
      <c r="K545" s="16"/>
      <c r="L545" s="16"/>
      <c r="M545" s="16"/>
      <c r="N545" s="16"/>
      <c r="O545" s="16"/>
      <c r="P545" s="16"/>
      <c r="Q545" s="16"/>
      <c r="R545" s="16"/>
      <c r="S545" s="16"/>
    </row>
    <row r="546" spans="6:19" x14ac:dyDescent="0.2">
      <c r="F546" s="16"/>
      <c r="G546" s="16"/>
      <c r="H546" s="16"/>
      <c r="I546" s="16"/>
      <c r="K546" s="16"/>
      <c r="L546" s="16"/>
      <c r="M546" s="16"/>
      <c r="N546" s="16"/>
      <c r="O546" s="16"/>
      <c r="P546" s="16"/>
      <c r="Q546" s="16"/>
      <c r="R546" s="16"/>
      <c r="S546" s="16"/>
    </row>
    <row r="547" spans="6:19" x14ac:dyDescent="0.2">
      <c r="F547" s="16"/>
      <c r="G547" s="16"/>
      <c r="H547" s="16"/>
      <c r="I547" s="16"/>
      <c r="K547" s="16"/>
      <c r="L547" s="16"/>
      <c r="M547" s="16"/>
      <c r="N547" s="16"/>
      <c r="O547" s="16"/>
      <c r="P547" s="16"/>
      <c r="Q547" s="16"/>
      <c r="R547" s="16"/>
      <c r="S547" s="16"/>
    </row>
    <row r="548" spans="6:19" x14ac:dyDescent="0.2">
      <c r="F548" s="16"/>
      <c r="G548" s="16"/>
      <c r="H548" s="16"/>
      <c r="I548" s="16"/>
      <c r="K548" s="16"/>
      <c r="L548" s="16"/>
      <c r="M548" s="16"/>
      <c r="N548" s="16"/>
      <c r="O548" s="16"/>
      <c r="P548" s="16"/>
      <c r="Q548" s="16"/>
      <c r="R548" s="16"/>
      <c r="S548" s="16"/>
    </row>
    <row r="549" spans="6:19" x14ac:dyDescent="0.2">
      <c r="F549" s="16"/>
      <c r="G549" s="16"/>
      <c r="H549" s="16"/>
      <c r="I549" s="16"/>
      <c r="K549" s="16"/>
      <c r="L549" s="16"/>
      <c r="M549" s="16"/>
      <c r="N549" s="16"/>
      <c r="O549" s="16"/>
      <c r="P549" s="16"/>
      <c r="Q549" s="16"/>
      <c r="R549" s="16"/>
      <c r="S549" s="16"/>
    </row>
    <row r="550" spans="6:19" x14ac:dyDescent="0.2">
      <c r="F550" s="16"/>
      <c r="G550" s="16"/>
      <c r="H550" s="16"/>
      <c r="I550" s="16"/>
      <c r="K550" s="16"/>
      <c r="L550" s="16"/>
      <c r="M550" s="16"/>
      <c r="N550" s="16"/>
      <c r="O550" s="16"/>
      <c r="P550" s="16"/>
      <c r="Q550" s="16"/>
      <c r="R550" s="16"/>
      <c r="S550" s="16"/>
    </row>
    <row r="551" spans="6:19" x14ac:dyDescent="0.2">
      <c r="F551" s="16"/>
      <c r="G551" s="16"/>
      <c r="H551" s="16"/>
      <c r="I551" s="16"/>
      <c r="K551" s="16"/>
      <c r="L551" s="16"/>
      <c r="M551" s="16"/>
      <c r="N551" s="16"/>
      <c r="O551" s="16"/>
      <c r="P551" s="16"/>
      <c r="Q551" s="16"/>
      <c r="R551" s="16"/>
      <c r="S551" s="16"/>
    </row>
    <row r="552" spans="6:19" x14ac:dyDescent="0.2">
      <c r="F552" s="16"/>
      <c r="G552" s="16"/>
      <c r="H552" s="16"/>
      <c r="I552" s="16"/>
      <c r="K552" s="16"/>
      <c r="L552" s="16"/>
      <c r="M552" s="16"/>
      <c r="N552" s="16"/>
      <c r="O552" s="16"/>
      <c r="P552" s="16"/>
      <c r="Q552" s="16"/>
      <c r="R552" s="16"/>
      <c r="S552" s="16"/>
    </row>
    <row r="553" spans="6:19" x14ac:dyDescent="0.2">
      <c r="F553" s="16"/>
      <c r="G553" s="16"/>
      <c r="H553" s="16"/>
      <c r="I553" s="16"/>
      <c r="K553" s="16"/>
      <c r="L553" s="16"/>
      <c r="M553" s="16"/>
      <c r="N553" s="16"/>
      <c r="O553" s="16"/>
      <c r="P553" s="16"/>
      <c r="Q553" s="16"/>
      <c r="R553" s="16"/>
      <c r="S553" s="16"/>
    </row>
    <row r="554" spans="6:19" x14ac:dyDescent="0.2">
      <c r="F554" s="16"/>
      <c r="G554" s="16"/>
      <c r="H554" s="16"/>
      <c r="I554" s="16"/>
      <c r="K554" s="16"/>
      <c r="L554" s="16"/>
      <c r="M554" s="16"/>
      <c r="N554" s="16"/>
      <c r="O554" s="16"/>
      <c r="P554" s="16"/>
      <c r="Q554" s="16"/>
      <c r="R554" s="16"/>
      <c r="S554" s="16"/>
    </row>
    <row r="555" spans="6:19" x14ac:dyDescent="0.2">
      <c r="F555" s="16"/>
      <c r="G555" s="16"/>
      <c r="H555" s="16"/>
      <c r="I555" s="16"/>
      <c r="K555" s="16"/>
      <c r="L555" s="16"/>
      <c r="M555" s="16"/>
      <c r="N555" s="16"/>
      <c r="O555" s="16"/>
      <c r="P555" s="16"/>
      <c r="Q555" s="16"/>
      <c r="R555" s="16"/>
      <c r="S555" s="16"/>
    </row>
    <row r="556" spans="6:19" x14ac:dyDescent="0.2">
      <c r="F556" s="16"/>
      <c r="G556" s="16"/>
      <c r="H556" s="16"/>
      <c r="I556" s="16"/>
      <c r="K556" s="16"/>
      <c r="L556" s="16"/>
      <c r="M556" s="16"/>
      <c r="N556" s="16"/>
      <c r="O556" s="16"/>
      <c r="P556" s="16"/>
      <c r="Q556" s="16"/>
      <c r="R556" s="16"/>
      <c r="S556" s="16"/>
    </row>
    <row r="557" spans="6:19" x14ac:dyDescent="0.2">
      <c r="F557" s="16"/>
      <c r="G557" s="16"/>
      <c r="H557" s="16"/>
      <c r="I557" s="16"/>
      <c r="K557" s="16"/>
      <c r="L557" s="16"/>
      <c r="M557" s="16"/>
      <c r="N557" s="16"/>
      <c r="O557" s="16"/>
      <c r="P557" s="16"/>
      <c r="Q557" s="16"/>
      <c r="R557" s="16"/>
      <c r="S557" s="16"/>
    </row>
    <row r="558" spans="6:19" x14ac:dyDescent="0.2">
      <c r="F558" s="16"/>
      <c r="G558" s="16"/>
      <c r="H558" s="16"/>
      <c r="I558" s="16"/>
      <c r="K558" s="16"/>
      <c r="L558" s="16"/>
      <c r="M558" s="16"/>
      <c r="N558" s="16"/>
      <c r="O558" s="16"/>
      <c r="P558" s="16"/>
      <c r="Q558" s="16"/>
      <c r="R558" s="16"/>
      <c r="S558" s="16"/>
    </row>
    <row r="559" spans="6:19" x14ac:dyDescent="0.2">
      <c r="F559" s="16"/>
      <c r="G559" s="16"/>
      <c r="H559" s="16"/>
      <c r="I559" s="16"/>
      <c r="K559" s="16"/>
      <c r="L559" s="16"/>
      <c r="M559" s="16"/>
      <c r="N559" s="16"/>
      <c r="O559" s="16"/>
      <c r="P559" s="16"/>
      <c r="Q559" s="16"/>
      <c r="R559" s="16"/>
      <c r="S559" s="16"/>
    </row>
    <row r="560" spans="6:19" x14ac:dyDescent="0.2">
      <c r="F560" s="16"/>
      <c r="G560" s="16"/>
      <c r="H560" s="16"/>
      <c r="I560" s="16"/>
      <c r="K560" s="16"/>
      <c r="L560" s="16"/>
      <c r="M560" s="16"/>
      <c r="N560" s="16"/>
      <c r="O560" s="16"/>
      <c r="P560" s="16"/>
      <c r="Q560" s="16"/>
      <c r="R560" s="16"/>
      <c r="S560" s="16"/>
    </row>
    <row r="561" spans="6:19" x14ac:dyDescent="0.2">
      <c r="F561" s="16"/>
      <c r="G561" s="16"/>
      <c r="H561" s="16"/>
      <c r="I561" s="16"/>
      <c r="K561" s="16"/>
      <c r="L561" s="16"/>
      <c r="M561" s="16"/>
      <c r="N561" s="16"/>
      <c r="O561" s="16"/>
      <c r="P561" s="16"/>
      <c r="Q561" s="16"/>
      <c r="R561" s="16"/>
      <c r="S561" s="16"/>
    </row>
    <row r="562" spans="6:19" x14ac:dyDescent="0.2">
      <c r="F562" s="16"/>
      <c r="G562" s="16"/>
      <c r="H562" s="16"/>
      <c r="I562" s="16"/>
      <c r="K562" s="16"/>
      <c r="L562" s="16"/>
      <c r="M562" s="16"/>
      <c r="N562" s="16"/>
      <c r="O562" s="16"/>
      <c r="P562" s="16"/>
      <c r="Q562" s="16"/>
      <c r="R562" s="16"/>
      <c r="S562" s="16"/>
    </row>
    <row r="563" spans="6:19" x14ac:dyDescent="0.2">
      <c r="F563" s="16"/>
      <c r="G563" s="16"/>
      <c r="H563" s="16"/>
      <c r="I563" s="16"/>
      <c r="K563" s="16"/>
      <c r="L563" s="16"/>
      <c r="M563" s="16"/>
      <c r="N563" s="16"/>
      <c r="O563" s="16"/>
      <c r="P563" s="16"/>
      <c r="Q563" s="16"/>
      <c r="R563" s="16"/>
      <c r="S563" s="16"/>
    </row>
    <row r="564" spans="6:19" x14ac:dyDescent="0.2">
      <c r="F564" s="16"/>
      <c r="G564" s="16"/>
      <c r="H564" s="16"/>
      <c r="I564" s="16"/>
      <c r="K564" s="16"/>
      <c r="L564" s="16"/>
      <c r="M564" s="16"/>
      <c r="N564" s="16"/>
      <c r="O564" s="16"/>
      <c r="P564" s="16"/>
      <c r="Q564" s="16"/>
      <c r="R564" s="16"/>
      <c r="S564" s="16"/>
    </row>
    <row r="565" spans="6:19" x14ac:dyDescent="0.2">
      <c r="F565" s="16"/>
      <c r="G565" s="16"/>
      <c r="H565" s="16"/>
      <c r="I565" s="16"/>
      <c r="K565" s="16"/>
      <c r="L565" s="16"/>
      <c r="M565" s="16"/>
      <c r="N565" s="16"/>
      <c r="O565" s="16"/>
      <c r="P565" s="16"/>
      <c r="Q565" s="16"/>
      <c r="R565" s="16"/>
      <c r="S565" s="16"/>
    </row>
    <row r="566" spans="6:19" x14ac:dyDescent="0.2">
      <c r="F566" s="16"/>
      <c r="G566" s="16"/>
      <c r="H566" s="16"/>
      <c r="I566" s="16"/>
      <c r="K566" s="16"/>
      <c r="L566" s="16"/>
      <c r="M566" s="16"/>
      <c r="N566" s="16"/>
      <c r="O566" s="16"/>
      <c r="P566" s="16"/>
      <c r="Q566" s="16"/>
      <c r="R566" s="16"/>
      <c r="S566" s="16"/>
    </row>
    <row r="567" spans="6:19" x14ac:dyDescent="0.2">
      <c r="F567" s="16"/>
      <c r="G567" s="16"/>
      <c r="H567" s="16"/>
      <c r="I567" s="16"/>
      <c r="K567" s="16"/>
      <c r="L567" s="16"/>
      <c r="M567" s="16"/>
      <c r="N567" s="16"/>
      <c r="O567" s="16"/>
      <c r="P567" s="16"/>
      <c r="Q567" s="16"/>
      <c r="R567" s="16"/>
      <c r="S567" s="16"/>
    </row>
    <row r="568" spans="6:19" x14ac:dyDescent="0.2">
      <c r="F568" s="16"/>
      <c r="G568" s="16"/>
      <c r="H568" s="16"/>
      <c r="I568" s="16"/>
      <c r="K568" s="16"/>
      <c r="L568" s="16"/>
      <c r="M568" s="16"/>
      <c r="N568" s="16"/>
      <c r="O568" s="16"/>
      <c r="P568" s="16"/>
      <c r="Q568" s="16"/>
      <c r="R568" s="16"/>
      <c r="S568" s="16"/>
    </row>
    <row r="569" spans="6:19" x14ac:dyDescent="0.2">
      <c r="F569" s="16"/>
      <c r="G569" s="16"/>
      <c r="H569" s="16"/>
      <c r="I569" s="16"/>
      <c r="K569" s="16"/>
      <c r="L569" s="16"/>
      <c r="M569" s="16"/>
      <c r="N569" s="16"/>
      <c r="O569" s="16"/>
      <c r="P569" s="16"/>
      <c r="Q569" s="16"/>
      <c r="R569" s="16"/>
      <c r="S569" s="16"/>
    </row>
    <row r="570" spans="6:19" x14ac:dyDescent="0.2">
      <c r="F570" s="16"/>
      <c r="G570" s="16"/>
      <c r="H570" s="16"/>
      <c r="I570" s="16"/>
      <c r="K570" s="16"/>
      <c r="L570" s="16"/>
      <c r="M570" s="16"/>
      <c r="N570" s="16"/>
      <c r="O570" s="16"/>
      <c r="P570" s="16"/>
      <c r="Q570" s="16"/>
      <c r="R570" s="16"/>
      <c r="S570" s="16"/>
    </row>
    <row r="571" spans="6:19" x14ac:dyDescent="0.2">
      <c r="F571" s="16"/>
      <c r="G571" s="16"/>
      <c r="H571" s="16"/>
      <c r="I571" s="16"/>
      <c r="K571" s="16"/>
      <c r="L571" s="16"/>
      <c r="M571" s="16"/>
      <c r="N571" s="16"/>
      <c r="O571" s="16"/>
      <c r="P571" s="16"/>
      <c r="Q571" s="16"/>
      <c r="R571" s="16"/>
      <c r="S571" s="16"/>
    </row>
    <row r="572" spans="6:19" x14ac:dyDescent="0.2">
      <c r="F572" s="16"/>
      <c r="G572" s="16"/>
      <c r="H572" s="16"/>
      <c r="I572" s="16"/>
      <c r="K572" s="16"/>
      <c r="L572" s="16"/>
      <c r="M572" s="16"/>
      <c r="N572" s="16"/>
      <c r="O572" s="16"/>
      <c r="P572" s="16"/>
      <c r="Q572" s="16"/>
      <c r="R572" s="16"/>
      <c r="S572" s="16"/>
    </row>
    <row r="573" spans="6:19" x14ac:dyDescent="0.2">
      <c r="F573" s="16"/>
      <c r="G573" s="16"/>
      <c r="H573" s="16"/>
      <c r="I573" s="16"/>
      <c r="K573" s="16"/>
      <c r="L573" s="16"/>
      <c r="M573" s="16"/>
      <c r="N573" s="16"/>
      <c r="O573" s="16"/>
      <c r="P573" s="16"/>
      <c r="Q573" s="16"/>
      <c r="R573" s="16"/>
      <c r="S573" s="16"/>
    </row>
    <row r="574" spans="6:19" x14ac:dyDescent="0.2">
      <c r="F574" s="16"/>
      <c r="G574" s="16"/>
      <c r="H574" s="16"/>
      <c r="I574" s="16"/>
      <c r="K574" s="16"/>
      <c r="L574" s="16"/>
      <c r="M574" s="16"/>
      <c r="N574" s="16"/>
      <c r="O574" s="16"/>
      <c r="P574" s="16"/>
      <c r="Q574" s="16"/>
      <c r="R574" s="16"/>
      <c r="S574" s="16"/>
    </row>
    <row r="575" spans="6:19" x14ac:dyDescent="0.2">
      <c r="F575" s="16"/>
      <c r="G575" s="16"/>
      <c r="H575" s="16"/>
      <c r="I575" s="16"/>
      <c r="K575" s="16"/>
      <c r="L575" s="16"/>
      <c r="M575" s="16"/>
      <c r="N575" s="16"/>
      <c r="O575" s="16"/>
      <c r="P575" s="16"/>
      <c r="Q575" s="16"/>
      <c r="R575" s="16"/>
      <c r="S575" s="16"/>
    </row>
    <row r="576" spans="6:19" x14ac:dyDescent="0.2">
      <c r="F576" s="16"/>
      <c r="G576" s="16"/>
      <c r="H576" s="16"/>
      <c r="I576" s="16"/>
      <c r="K576" s="16"/>
      <c r="L576" s="16"/>
      <c r="M576" s="16"/>
      <c r="N576" s="16"/>
      <c r="O576" s="16"/>
      <c r="P576" s="16"/>
      <c r="Q576" s="16"/>
      <c r="R576" s="16"/>
      <c r="S576" s="16"/>
    </row>
    <row r="577" spans="6:19" x14ac:dyDescent="0.2">
      <c r="F577" s="16"/>
      <c r="G577" s="16"/>
      <c r="H577" s="16"/>
      <c r="I577" s="16"/>
      <c r="K577" s="16"/>
      <c r="L577" s="16"/>
      <c r="M577" s="16"/>
      <c r="N577" s="16"/>
      <c r="O577" s="16"/>
      <c r="P577" s="16"/>
      <c r="Q577" s="16"/>
      <c r="R577" s="16"/>
      <c r="S577" s="16"/>
    </row>
    <row r="578" spans="6:19" x14ac:dyDescent="0.2">
      <c r="F578" s="16"/>
      <c r="G578" s="16"/>
      <c r="H578" s="16"/>
      <c r="I578" s="16"/>
      <c r="K578" s="16"/>
      <c r="L578" s="16"/>
      <c r="M578" s="16"/>
      <c r="N578" s="16"/>
      <c r="O578" s="16"/>
      <c r="P578" s="16"/>
      <c r="Q578" s="16"/>
      <c r="R578" s="16"/>
      <c r="S578" s="16"/>
    </row>
    <row r="579" spans="6:19" x14ac:dyDescent="0.2">
      <c r="F579" s="16"/>
      <c r="G579" s="16"/>
      <c r="H579" s="16"/>
      <c r="I579" s="16"/>
      <c r="K579" s="16"/>
      <c r="L579" s="16"/>
      <c r="M579" s="16"/>
      <c r="N579" s="16"/>
      <c r="O579" s="16"/>
      <c r="P579" s="16"/>
      <c r="Q579" s="16"/>
      <c r="R579" s="16"/>
      <c r="S579" s="16"/>
    </row>
    <row r="580" spans="6:19" x14ac:dyDescent="0.2">
      <c r="F580" s="16"/>
      <c r="G580" s="16"/>
      <c r="H580" s="16"/>
      <c r="I580" s="16"/>
      <c r="K580" s="16"/>
      <c r="L580" s="16"/>
      <c r="M580" s="16"/>
      <c r="N580" s="16"/>
      <c r="O580" s="16"/>
      <c r="P580" s="16"/>
      <c r="Q580" s="16"/>
      <c r="R580" s="16"/>
      <c r="S580" s="16"/>
    </row>
    <row r="581" spans="6:19" x14ac:dyDescent="0.2">
      <c r="F581" s="16"/>
      <c r="G581" s="16"/>
      <c r="H581" s="16"/>
      <c r="I581" s="16"/>
      <c r="K581" s="16"/>
      <c r="L581" s="16"/>
      <c r="M581" s="16"/>
      <c r="N581" s="16"/>
      <c r="O581" s="16"/>
      <c r="P581" s="16"/>
      <c r="Q581" s="16"/>
      <c r="R581" s="16"/>
      <c r="S581" s="16"/>
    </row>
    <row r="582" spans="6:19" x14ac:dyDescent="0.2">
      <c r="F582" s="16"/>
      <c r="G582" s="16"/>
      <c r="H582" s="16"/>
      <c r="I582" s="16"/>
      <c r="K582" s="16"/>
      <c r="L582" s="16"/>
      <c r="M582" s="16"/>
      <c r="N582" s="16"/>
      <c r="O582" s="16"/>
      <c r="P582" s="16"/>
      <c r="Q582" s="16"/>
      <c r="R582" s="16"/>
      <c r="S582" s="16"/>
    </row>
    <row r="583" spans="6:19" x14ac:dyDescent="0.2">
      <c r="F583" s="16"/>
      <c r="G583" s="16"/>
      <c r="H583" s="16"/>
      <c r="I583" s="16"/>
      <c r="K583" s="16"/>
      <c r="L583" s="16"/>
      <c r="M583" s="16"/>
      <c r="N583" s="16"/>
      <c r="O583" s="16"/>
      <c r="P583" s="16"/>
      <c r="Q583" s="16"/>
      <c r="R583" s="16"/>
      <c r="S583" s="16"/>
    </row>
    <row r="584" spans="6:19" x14ac:dyDescent="0.2">
      <c r="F584" s="16"/>
      <c r="G584" s="16"/>
      <c r="H584" s="16"/>
      <c r="I584" s="16"/>
      <c r="K584" s="16"/>
      <c r="L584" s="16"/>
      <c r="M584" s="16"/>
      <c r="N584" s="16"/>
      <c r="O584" s="16"/>
      <c r="P584" s="16"/>
      <c r="Q584" s="16"/>
      <c r="R584" s="16"/>
      <c r="S584" s="16"/>
    </row>
    <row r="585" spans="6:19" x14ac:dyDescent="0.2">
      <c r="F585" s="16"/>
      <c r="G585" s="16"/>
      <c r="H585" s="16"/>
      <c r="I585" s="16"/>
      <c r="K585" s="16"/>
      <c r="L585" s="16"/>
      <c r="M585" s="16"/>
      <c r="N585" s="16"/>
      <c r="O585" s="16"/>
      <c r="P585" s="16"/>
      <c r="Q585" s="16"/>
      <c r="R585" s="16"/>
      <c r="S585" s="16"/>
    </row>
    <row r="586" spans="6:19" x14ac:dyDescent="0.2">
      <c r="F586" s="16"/>
      <c r="G586" s="16"/>
      <c r="H586" s="16"/>
      <c r="I586" s="16"/>
      <c r="K586" s="16"/>
      <c r="L586" s="16"/>
      <c r="M586" s="16"/>
      <c r="N586" s="16"/>
      <c r="O586" s="16"/>
      <c r="P586" s="16"/>
      <c r="Q586" s="16"/>
      <c r="R586" s="16"/>
      <c r="S586" s="16"/>
    </row>
    <row r="587" spans="6:19" x14ac:dyDescent="0.2">
      <c r="F587" s="16"/>
      <c r="G587" s="16"/>
      <c r="H587" s="16"/>
      <c r="I587" s="16"/>
      <c r="K587" s="16"/>
      <c r="L587" s="16"/>
      <c r="M587" s="16"/>
      <c r="N587" s="16"/>
      <c r="O587" s="16"/>
      <c r="P587" s="16"/>
      <c r="Q587" s="16"/>
      <c r="R587" s="16"/>
      <c r="S587" s="16"/>
    </row>
    <row r="588" spans="6:19" x14ac:dyDescent="0.2">
      <c r="F588" s="16"/>
      <c r="G588" s="16"/>
      <c r="H588" s="16"/>
      <c r="I588" s="16"/>
      <c r="K588" s="16"/>
      <c r="L588" s="16"/>
      <c r="M588" s="16"/>
      <c r="N588" s="16"/>
      <c r="O588" s="16"/>
      <c r="P588" s="16"/>
      <c r="Q588" s="16"/>
      <c r="R588" s="16"/>
      <c r="S588" s="16"/>
    </row>
    <row r="589" spans="6:19" x14ac:dyDescent="0.2">
      <c r="F589" s="16"/>
      <c r="G589" s="16"/>
      <c r="H589" s="16"/>
      <c r="I589" s="16"/>
      <c r="K589" s="16"/>
      <c r="L589" s="16"/>
      <c r="M589" s="16"/>
      <c r="N589" s="16"/>
      <c r="O589" s="16"/>
      <c r="P589" s="16"/>
      <c r="Q589" s="16"/>
      <c r="R589" s="16"/>
      <c r="S589" s="16"/>
    </row>
    <row r="590" spans="6:19" x14ac:dyDescent="0.2">
      <c r="F590" s="16"/>
      <c r="G590" s="16"/>
      <c r="H590" s="16"/>
      <c r="I590" s="16"/>
      <c r="K590" s="16"/>
      <c r="L590" s="16"/>
      <c r="M590" s="16"/>
      <c r="N590" s="16"/>
      <c r="O590" s="16"/>
      <c r="P590" s="16"/>
      <c r="Q590" s="16"/>
      <c r="R590" s="16"/>
      <c r="S590" s="16"/>
    </row>
    <row r="591" spans="6:19" x14ac:dyDescent="0.2">
      <c r="F591" s="16"/>
      <c r="G591" s="16"/>
      <c r="H591" s="16"/>
      <c r="I591" s="16"/>
      <c r="K591" s="16"/>
      <c r="L591" s="16"/>
      <c r="M591" s="16"/>
      <c r="N591" s="16"/>
      <c r="O591" s="16"/>
      <c r="P591" s="16"/>
      <c r="Q591" s="16"/>
      <c r="R591" s="16"/>
      <c r="S591" s="16"/>
    </row>
    <row r="592" spans="6:19" x14ac:dyDescent="0.2">
      <c r="F592" s="16"/>
      <c r="G592" s="16"/>
      <c r="H592" s="16"/>
      <c r="I592" s="16"/>
      <c r="K592" s="16"/>
      <c r="L592" s="16"/>
      <c r="M592" s="16"/>
      <c r="N592" s="16"/>
      <c r="O592" s="16"/>
      <c r="P592" s="16"/>
      <c r="Q592" s="16"/>
      <c r="R592" s="16"/>
      <c r="S592" s="16"/>
    </row>
    <row r="593" spans="6:19" x14ac:dyDescent="0.2">
      <c r="F593" s="16"/>
      <c r="G593" s="16"/>
      <c r="H593" s="16"/>
      <c r="I593" s="16"/>
      <c r="K593" s="16"/>
      <c r="L593" s="16"/>
      <c r="M593" s="16"/>
      <c r="N593" s="16"/>
      <c r="O593" s="16"/>
      <c r="P593" s="16"/>
      <c r="Q593" s="16"/>
      <c r="R593" s="16"/>
      <c r="S593" s="16"/>
    </row>
    <row r="594" spans="6:19" x14ac:dyDescent="0.2">
      <c r="F594" s="16"/>
      <c r="G594" s="16"/>
      <c r="H594" s="16"/>
      <c r="I594" s="16"/>
      <c r="K594" s="16"/>
      <c r="L594" s="16"/>
      <c r="M594" s="16"/>
      <c r="N594" s="16"/>
      <c r="O594" s="16"/>
      <c r="P594" s="16"/>
      <c r="Q594" s="16"/>
      <c r="R594" s="16"/>
      <c r="S594" s="16"/>
    </row>
    <row r="595" spans="6:19" x14ac:dyDescent="0.2">
      <c r="F595" s="16"/>
      <c r="G595" s="16"/>
      <c r="H595" s="16"/>
      <c r="I595" s="16"/>
      <c r="K595" s="16"/>
      <c r="L595" s="16"/>
      <c r="M595" s="16"/>
      <c r="N595" s="16"/>
      <c r="O595" s="16"/>
      <c r="P595" s="16"/>
      <c r="Q595" s="16"/>
      <c r="R595" s="16"/>
      <c r="S595" s="16"/>
    </row>
    <row r="596" spans="6:19" x14ac:dyDescent="0.2">
      <c r="F596" s="16"/>
      <c r="G596" s="16"/>
      <c r="H596" s="16"/>
      <c r="I596" s="16"/>
      <c r="K596" s="16"/>
      <c r="L596" s="16"/>
      <c r="M596" s="16"/>
      <c r="N596" s="16"/>
      <c r="O596" s="16"/>
      <c r="P596" s="16"/>
      <c r="Q596" s="16"/>
      <c r="R596" s="16"/>
      <c r="S596" s="16"/>
    </row>
    <row r="597" spans="6:19" x14ac:dyDescent="0.2">
      <c r="F597" s="16"/>
      <c r="G597" s="16"/>
      <c r="H597" s="16"/>
      <c r="I597" s="16"/>
      <c r="K597" s="16"/>
      <c r="L597" s="16"/>
      <c r="M597" s="16"/>
      <c r="N597" s="16"/>
      <c r="O597" s="16"/>
      <c r="P597" s="16"/>
      <c r="Q597" s="16"/>
      <c r="R597" s="16"/>
      <c r="S597" s="16"/>
    </row>
    <row r="598" spans="6:19" x14ac:dyDescent="0.2">
      <c r="F598" s="16"/>
      <c r="G598" s="16"/>
      <c r="H598" s="16"/>
      <c r="I598" s="16"/>
      <c r="K598" s="16"/>
      <c r="L598" s="16"/>
      <c r="M598" s="16"/>
      <c r="N598" s="16"/>
      <c r="O598" s="16"/>
      <c r="P598" s="16"/>
      <c r="Q598" s="16"/>
      <c r="R598" s="16"/>
      <c r="S598" s="16"/>
    </row>
    <row r="599" spans="6:19" x14ac:dyDescent="0.2">
      <c r="F599" s="16"/>
      <c r="G599" s="16"/>
      <c r="H599" s="16"/>
      <c r="I599" s="16"/>
      <c r="K599" s="16"/>
      <c r="L599" s="16"/>
      <c r="M599" s="16"/>
      <c r="N599" s="16"/>
      <c r="O599" s="16"/>
      <c r="P599" s="16"/>
      <c r="Q599" s="16"/>
      <c r="R599" s="16"/>
      <c r="S599" s="16"/>
    </row>
    <row r="600" spans="6:19" x14ac:dyDescent="0.2">
      <c r="F600" s="16"/>
      <c r="G600" s="16"/>
      <c r="H600" s="16"/>
      <c r="I600" s="16"/>
      <c r="K600" s="16"/>
      <c r="L600" s="16"/>
      <c r="M600" s="16"/>
      <c r="N600" s="16"/>
      <c r="O600" s="16"/>
      <c r="P600" s="16"/>
      <c r="Q600" s="16"/>
      <c r="R600" s="16"/>
      <c r="S600" s="16"/>
    </row>
    <row r="601" spans="6:19" x14ac:dyDescent="0.2">
      <c r="F601" s="16"/>
      <c r="G601" s="16"/>
      <c r="H601" s="16"/>
      <c r="I601" s="16"/>
      <c r="K601" s="16"/>
      <c r="L601" s="16"/>
      <c r="M601" s="16"/>
      <c r="N601" s="16"/>
      <c r="O601" s="16"/>
      <c r="P601" s="16"/>
      <c r="Q601" s="16"/>
      <c r="R601" s="16"/>
      <c r="S601" s="16"/>
    </row>
    <row r="602" spans="6:19" x14ac:dyDescent="0.2">
      <c r="F602" s="16"/>
      <c r="G602" s="16"/>
      <c r="H602" s="16"/>
      <c r="I602" s="16"/>
      <c r="K602" s="16"/>
      <c r="L602" s="16"/>
      <c r="M602" s="16"/>
      <c r="N602" s="16"/>
      <c r="O602" s="16"/>
      <c r="P602" s="16"/>
      <c r="Q602" s="16"/>
      <c r="R602" s="16"/>
      <c r="S602" s="16"/>
    </row>
    <row r="603" spans="6:19" x14ac:dyDescent="0.2">
      <c r="F603" s="16"/>
      <c r="G603" s="16"/>
      <c r="H603" s="16"/>
      <c r="I603" s="16"/>
      <c r="K603" s="16"/>
      <c r="L603" s="16"/>
      <c r="M603" s="16"/>
      <c r="N603" s="16"/>
      <c r="O603" s="16"/>
      <c r="P603" s="16"/>
      <c r="Q603" s="16"/>
      <c r="R603" s="16"/>
      <c r="S603" s="16"/>
    </row>
    <row r="604" spans="6:19" x14ac:dyDescent="0.2">
      <c r="F604" s="16"/>
      <c r="G604" s="16"/>
      <c r="H604" s="16"/>
      <c r="I604" s="16"/>
      <c r="K604" s="16"/>
      <c r="L604" s="16"/>
      <c r="M604" s="16"/>
      <c r="N604" s="16"/>
      <c r="O604" s="16"/>
      <c r="P604" s="16"/>
      <c r="Q604" s="16"/>
      <c r="R604" s="16"/>
      <c r="S604" s="16"/>
    </row>
    <row r="605" spans="6:19" x14ac:dyDescent="0.2">
      <c r="F605" s="16"/>
      <c r="G605" s="16"/>
      <c r="H605" s="16"/>
      <c r="I605" s="16"/>
      <c r="K605" s="16"/>
      <c r="L605" s="16"/>
      <c r="M605" s="16"/>
      <c r="N605" s="16"/>
      <c r="O605" s="16"/>
      <c r="P605" s="16"/>
      <c r="Q605" s="16"/>
      <c r="R605" s="16"/>
      <c r="S605" s="16"/>
    </row>
    <row r="606" spans="6:19" x14ac:dyDescent="0.2">
      <c r="F606" s="16"/>
      <c r="G606" s="16"/>
      <c r="H606" s="16"/>
      <c r="I606" s="16"/>
      <c r="K606" s="16"/>
      <c r="L606" s="16"/>
      <c r="M606" s="16"/>
      <c r="N606" s="16"/>
      <c r="O606" s="16"/>
      <c r="P606" s="16"/>
      <c r="Q606" s="16"/>
      <c r="R606" s="16"/>
      <c r="S606" s="16"/>
    </row>
    <row r="607" spans="6:19" x14ac:dyDescent="0.2">
      <c r="F607" s="16"/>
      <c r="G607" s="16"/>
      <c r="H607" s="16"/>
      <c r="I607" s="16"/>
      <c r="K607" s="16"/>
      <c r="L607" s="16"/>
      <c r="M607" s="16"/>
      <c r="N607" s="16"/>
      <c r="O607" s="16"/>
      <c r="P607" s="16"/>
      <c r="Q607" s="16"/>
      <c r="R607" s="16"/>
      <c r="S607" s="16"/>
    </row>
    <row r="608" spans="6:19" x14ac:dyDescent="0.2">
      <c r="F608" s="16"/>
      <c r="G608" s="16"/>
      <c r="H608" s="16"/>
      <c r="I608" s="16"/>
      <c r="K608" s="16"/>
      <c r="L608" s="16"/>
      <c r="M608" s="16"/>
      <c r="N608" s="16"/>
      <c r="O608" s="16"/>
      <c r="P608" s="16"/>
      <c r="Q608" s="16"/>
      <c r="R608" s="16"/>
      <c r="S608" s="16"/>
    </row>
    <row r="609" spans="6:19" x14ac:dyDescent="0.2">
      <c r="F609" s="16"/>
      <c r="G609" s="16"/>
      <c r="H609" s="16"/>
      <c r="I609" s="16"/>
      <c r="K609" s="16"/>
      <c r="L609" s="16"/>
      <c r="M609" s="16"/>
      <c r="N609" s="16"/>
      <c r="O609" s="16"/>
      <c r="P609" s="16"/>
      <c r="Q609" s="16"/>
      <c r="R609" s="16"/>
      <c r="S609" s="16"/>
    </row>
    <row r="610" spans="6:19" x14ac:dyDescent="0.2">
      <c r="F610" s="16"/>
      <c r="G610" s="16"/>
      <c r="H610" s="16"/>
      <c r="I610" s="16"/>
      <c r="K610" s="16"/>
      <c r="L610" s="16"/>
      <c r="M610" s="16"/>
      <c r="N610" s="16"/>
      <c r="O610" s="16"/>
      <c r="P610" s="16"/>
      <c r="Q610" s="16"/>
      <c r="R610" s="16"/>
      <c r="S610" s="16"/>
    </row>
    <row r="611" spans="6:19" x14ac:dyDescent="0.2">
      <c r="F611" s="16"/>
      <c r="G611" s="16"/>
      <c r="H611" s="16"/>
      <c r="I611" s="16"/>
      <c r="K611" s="16"/>
      <c r="L611" s="16"/>
      <c r="M611" s="16"/>
      <c r="N611" s="16"/>
      <c r="O611" s="16"/>
      <c r="P611" s="16"/>
      <c r="Q611" s="16"/>
      <c r="R611" s="16"/>
      <c r="S611" s="16"/>
    </row>
    <row r="612" spans="6:19" x14ac:dyDescent="0.2">
      <c r="F612" s="16"/>
      <c r="G612" s="16"/>
      <c r="H612" s="16"/>
      <c r="I612" s="16"/>
      <c r="K612" s="16"/>
      <c r="L612" s="16"/>
      <c r="M612" s="16"/>
      <c r="N612" s="16"/>
      <c r="O612" s="16"/>
      <c r="P612" s="16"/>
      <c r="Q612" s="16"/>
      <c r="R612" s="16"/>
      <c r="S612" s="16"/>
    </row>
    <row r="613" spans="6:19" x14ac:dyDescent="0.2">
      <c r="F613" s="16"/>
      <c r="G613" s="16"/>
      <c r="H613" s="16"/>
      <c r="I613" s="16"/>
      <c r="K613" s="16"/>
      <c r="L613" s="16"/>
      <c r="M613" s="16"/>
      <c r="N613" s="16"/>
      <c r="O613" s="16"/>
      <c r="P613" s="16"/>
      <c r="Q613" s="16"/>
      <c r="R613" s="16"/>
      <c r="S613" s="16"/>
    </row>
    <row r="614" spans="6:19" x14ac:dyDescent="0.2">
      <c r="F614" s="16"/>
      <c r="G614" s="16"/>
      <c r="H614" s="16"/>
      <c r="I614" s="16"/>
      <c r="K614" s="16"/>
      <c r="L614" s="16"/>
      <c r="M614" s="16"/>
      <c r="N614" s="16"/>
      <c r="O614" s="16"/>
      <c r="P614" s="16"/>
      <c r="Q614" s="16"/>
      <c r="R614" s="16"/>
      <c r="S614" s="16"/>
    </row>
    <row r="615" spans="6:19" x14ac:dyDescent="0.2">
      <c r="F615" s="16"/>
      <c r="G615" s="16"/>
      <c r="H615" s="16"/>
      <c r="I615" s="16"/>
      <c r="K615" s="16"/>
      <c r="L615" s="16"/>
      <c r="M615" s="16"/>
      <c r="N615" s="16"/>
      <c r="O615" s="16"/>
      <c r="P615" s="16"/>
      <c r="Q615" s="16"/>
      <c r="R615" s="16"/>
      <c r="S615" s="16"/>
    </row>
    <row r="616" spans="6:19" x14ac:dyDescent="0.2">
      <c r="F616" s="16"/>
      <c r="G616" s="16"/>
      <c r="H616" s="16"/>
      <c r="I616" s="16"/>
      <c r="K616" s="16"/>
      <c r="L616" s="16"/>
      <c r="M616" s="16"/>
      <c r="N616" s="16"/>
      <c r="O616" s="16"/>
      <c r="P616" s="16"/>
      <c r="Q616" s="16"/>
      <c r="R616" s="16"/>
      <c r="S616" s="16"/>
    </row>
    <row r="617" spans="6:19" x14ac:dyDescent="0.2">
      <c r="F617" s="16"/>
      <c r="G617" s="16"/>
      <c r="H617" s="16"/>
      <c r="I617" s="16"/>
      <c r="K617" s="16"/>
      <c r="L617" s="16"/>
      <c r="M617" s="16"/>
      <c r="N617" s="16"/>
      <c r="O617" s="16"/>
      <c r="P617" s="16"/>
      <c r="Q617" s="16"/>
      <c r="R617" s="16"/>
      <c r="S617" s="16"/>
    </row>
    <row r="618" spans="6:19" x14ac:dyDescent="0.2">
      <c r="F618" s="16"/>
      <c r="G618" s="16"/>
      <c r="H618" s="16"/>
      <c r="I618" s="16"/>
      <c r="K618" s="16"/>
      <c r="L618" s="16"/>
      <c r="M618" s="16"/>
      <c r="N618" s="16"/>
      <c r="O618" s="16"/>
      <c r="P618" s="16"/>
      <c r="Q618" s="16"/>
      <c r="R618" s="16"/>
      <c r="S618" s="16"/>
    </row>
    <row r="619" spans="6:19" x14ac:dyDescent="0.2">
      <c r="F619" s="16"/>
      <c r="G619" s="16"/>
      <c r="H619" s="16"/>
      <c r="I619" s="16"/>
      <c r="K619" s="16"/>
      <c r="L619" s="16"/>
      <c r="M619" s="16"/>
      <c r="N619" s="16"/>
      <c r="O619" s="16"/>
      <c r="P619" s="16"/>
      <c r="Q619" s="16"/>
      <c r="R619" s="16"/>
      <c r="S619" s="16"/>
    </row>
    <row r="620" spans="6:19" x14ac:dyDescent="0.2">
      <c r="F620" s="16"/>
      <c r="G620" s="16"/>
      <c r="H620" s="16"/>
      <c r="I620" s="16"/>
      <c r="K620" s="16"/>
      <c r="L620" s="16"/>
      <c r="M620" s="16"/>
      <c r="N620" s="16"/>
      <c r="O620" s="16"/>
      <c r="P620" s="16"/>
      <c r="Q620" s="16"/>
      <c r="R620" s="16"/>
      <c r="S620" s="16"/>
    </row>
    <row r="621" spans="6:19" x14ac:dyDescent="0.2">
      <c r="F621" s="16"/>
      <c r="G621" s="16"/>
      <c r="H621" s="16"/>
      <c r="I621" s="16"/>
      <c r="K621" s="16"/>
      <c r="L621" s="16"/>
      <c r="M621" s="16"/>
      <c r="N621" s="16"/>
      <c r="O621" s="16"/>
      <c r="P621" s="16"/>
      <c r="Q621" s="16"/>
      <c r="R621" s="16"/>
      <c r="S621" s="16"/>
    </row>
    <row r="622" spans="6:19" x14ac:dyDescent="0.2">
      <c r="F622" s="16"/>
      <c r="G622" s="16"/>
      <c r="H622" s="16"/>
      <c r="I622" s="16"/>
      <c r="K622" s="16"/>
      <c r="L622" s="16"/>
      <c r="M622" s="16"/>
      <c r="N622" s="16"/>
      <c r="O622" s="16"/>
      <c r="P622" s="16"/>
      <c r="Q622" s="16"/>
      <c r="R622" s="16"/>
      <c r="S622" s="16"/>
    </row>
    <row r="623" spans="6:19" x14ac:dyDescent="0.2">
      <c r="F623" s="16"/>
      <c r="G623" s="16"/>
      <c r="H623" s="16"/>
      <c r="I623" s="16"/>
      <c r="K623" s="16"/>
      <c r="L623" s="16"/>
      <c r="M623" s="16"/>
      <c r="N623" s="16"/>
      <c r="O623" s="16"/>
      <c r="P623" s="16"/>
      <c r="Q623" s="16"/>
      <c r="R623" s="16"/>
      <c r="S623" s="16"/>
    </row>
    <row r="624" spans="6:19" x14ac:dyDescent="0.2">
      <c r="F624" s="16"/>
      <c r="G624" s="16"/>
      <c r="H624" s="16"/>
      <c r="I624" s="16"/>
      <c r="K624" s="16"/>
      <c r="L624" s="16"/>
      <c r="M624" s="16"/>
      <c r="N624" s="16"/>
      <c r="O624" s="16"/>
      <c r="P624" s="16"/>
      <c r="Q624" s="16"/>
      <c r="R624" s="16"/>
      <c r="S624" s="16"/>
    </row>
    <row r="625" spans="6:19" x14ac:dyDescent="0.2">
      <c r="F625" s="16"/>
      <c r="G625" s="16"/>
      <c r="H625" s="16"/>
      <c r="I625" s="16"/>
      <c r="K625" s="16"/>
      <c r="L625" s="16"/>
      <c r="M625" s="16"/>
      <c r="N625" s="16"/>
      <c r="O625" s="16"/>
      <c r="P625" s="16"/>
      <c r="Q625" s="16"/>
      <c r="R625" s="16"/>
      <c r="S625" s="16"/>
    </row>
    <row r="626" spans="6:19" x14ac:dyDescent="0.2">
      <c r="F626" s="16"/>
      <c r="G626" s="16"/>
      <c r="H626" s="16"/>
      <c r="I626" s="16"/>
      <c r="K626" s="16"/>
      <c r="L626" s="16"/>
      <c r="M626" s="16"/>
      <c r="N626" s="16"/>
      <c r="O626" s="16"/>
      <c r="P626" s="16"/>
      <c r="Q626" s="16"/>
      <c r="R626" s="16"/>
      <c r="S626" s="16"/>
    </row>
    <row r="627" spans="6:19" x14ac:dyDescent="0.2">
      <c r="F627" s="16"/>
      <c r="G627" s="16"/>
      <c r="H627" s="16"/>
      <c r="I627" s="16"/>
      <c r="K627" s="16"/>
      <c r="L627" s="16"/>
      <c r="M627" s="16"/>
      <c r="N627" s="16"/>
      <c r="O627" s="16"/>
      <c r="P627" s="16"/>
      <c r="Q627" s="16"/>
      <c r="R627" s="16"/>
      <c r="S627" s="16"/>
    </row>
    <row r="628" spans="6:19" x14ac:dyDescent="0.2">
      <c r="F628" s="16"/>
      <c r="G628" s="16"/>
      <c r="H628" s="16"/>
      <c r="I628" s="16"/>
      <c r="K628" s="16"/>
      <c r="L628" s="16"/>
      <c r="M628" s="16"/>
      <c r="N628" s="16"/>
      <c r="O628" s="16"/>
      <c r="P628" s="16"/>
      <c r="Q628" s="16"/>
      <c r="R628" s="16"/>
      <c r="S628" s="16"/>
    </row>
    <row r="629" spans="6:19" x14ac:dyDescent="0.2">
      <c r="F629" s="16"/>
      <c r="G629" s="16"/>
      <c r="H629" s="16"/>
      <c r="I629" s="16"/>
      <c r="K629" s="16"/>
      <c r="L629" s="16"/>
      <c r="M629" s="16"/>
      <c r="N629" s="16"/>
      <c r="O629" s="16"/>
      <c r="P629" s="16"/>
      <c r="Q629" s="16"/>
      <c r="R629" s="16"/>
      <c r="S629" s="16"/>
    </row>
    <row r="630" spans="6:19" x14ac:dyDescent="0.2">
      <c r="F630" s="16"/>
      <c r="G630" s="16"/>
      <c r="H630" s="16"/>
      <c r="I630" s="16"/>
      <c r="K630" s="16"/>
      <c r="L630" s="16"/>
      <c r="M630" s="16"/>
      <c r="N630" s="16"/>
      <c r="O630" s="16"/>
      <c r="P630" s="16"/>
      <c r="Q630" s="16"/>
      <c r="R630" s="16"/>
      <c r="S630" s="16"/>
    </row>
    <row r="631" spans="6:19" x14ac:dyDescent="0.2">
      <c r="F631" s="16"/>
      <c r="G631" s="16"/>
      <c r="H631" s="16"/>
      <c r="I631" s="16"/>
      <c r="K631" s="16"/>
      <c r="L631" s="16"/>
      <c r="M631" s="16"/>
      <c r="N631" s="16"/>
      <c r="O631" s="16"/>
      <c r="P631" s="16"/>
      <c r="Q631" s="16"/>
      <c r="R631" s="16"/>
      <c r="S631" s="16"/>
    </row>
    <row r="632" spans="6:19" x14ac:dyDescent="0.2">
      <c r="F632" s="16"/>
      <c r="G632" s="16"/>
      <c r="H632" s="16"/>
      <c r="I632" s="16"/>
      <c r="K632" s="16"/>
      <c r="L632" s="16"/>
      <c r="M632" s="16"/>
      <c r="N632" s="16"/>
      <c r="O632" s="16"/>
      <c r="P632" s="16"/>
      <c r="Q632" s="16"/>
      <c r="R632" s="16"/>
      <c r="S632" s="16"/>
    </row>
    <row r="633" spans="6:19" x14ac:dyDescent="0.2">
      <c r="F633" s="16"/>
      <c r="G633" s="16"/>
      <c r="H633" s="16"/>
      <c r="I633" s="16"/>
      <c r="K633" s="16"/>
      <c r="L633" s="16"/>
      <c r="M633" s="16"/>
      <c r="N633" s="16"/>
      <c r="O633" s="16"/>
      <c r="P633" s="16"/>
      <c r="Q633" s="16"/>
      <c r="R633" s="16"/>
      <c r="S633" s="16"/>
    </row>
    <row r="634" spans="6:19" x14ac:dyDescent="0.2">
      <c r="F634" s="16"/>
      <c r="G634" s="16"/>
      <c r="H634" s="16"/>
      <c r="I634" s="16"/>
      <c r="K634" s="16"/>
      <c r="L634" s="16"/>
      <c r="M634" s="16"/>
      <c r="N634" s="16"/>
      <c r="O634" s="16"/>
      <c r="P634" s="16"/>
      <c r="Q634" s="16"/>
      <c r="R634" s="16"/>
      <c r="S634" s="16"/>
    </row>
    <row r="635" spans="6:19" x14ac:dyDescent="0.2">
      <c r="F635" s="16"/>
      <c r="G635" s="16"/>
      <c r="H635" s="16"/>
      <c r="I635" s="16"/>
      <c r="K635" s="16"/>
      <c r="L635" s="16"/>
      <c r="M635" s="16"/>
      <c r="N635" s="16"/>
      <c r="O635" s="16"/>
      <c r="P635" s="16"/>
      <c r="Q635" s="16"/>
      <c r="R635" s="16"/>
      <c r="S635" s="16"/>
    </row>
    <row r="636" spans="6:19" x14ac:dyDescent="0.2">
      <c r="F636" s="16"/>
      <c r="G636" s="16"/>
      <c r="H636" s="16"/>
      <c r="I636" s="16"/>
      <c r="K636" s="16"/>
      <c r="L636" s="16"/>
      <c r="M636" s="16"/>
      <c r="N636" s="16"/>
      <c r="O636" s="16"/>
      <c r="P636" s="16"/>
      <c r="Q636" s="16"/>
      <c r="R636" s="16"/>
      <c r="S636" s="16"/>
    </row>
    <row r="637" spans="6:19" x14ac:dyDescent="0.2">
      <c r="F637" s="16"/>
      <c r="G637" s="16"/>
      <c r="H637" s="16"/>
      <c r="I637" s="16"/>
      <c r="K637" s="16"/>
      <c r="L637" s="16"/>
      <c r="M637" s="16"/>
      <c r="N637" s="16"/>
      <c r="O637" s="16"/>
      <c r="P637" s="16"/>
      <c r="Q637" s="16"/>
      <c r="R637" s="16"/>
      <c r="S637" s="16"/>
    </row>
    <row r="638" spans="6:19" x14ac:dyDescent="0.2">
      <c r="F638" s="16"/>
      <c r="G638" s="16"/>
      <c r="H638" s="16"/>
      <c r="I638" s="16"/>
      <c r="K638" s="16"/>
      <c r="L638" s="16"/>
      <c r="M638" s="16"/>
      <c r="N638" s="16"/>
      <c r="O638" s="16"/>
      <c r="P638" s="16"/>
      <c r="Q638" s="16"/>
      <c r="R638" s="16"/>
      <c r="S638" s="16"/>
    </row>
    <row r="639" spans="6:19" x14ac:dyDescent="0.2">
      <c r="F639" s="16"/>
      <c r="G639" s="16"/>
      <c r="H639" s="16"/>
      <c r="I639" s="16"/>
      <c r="K639" s="16"/>
      <c r="L639" s="16"/>
      <c r="M639" s="16"/>
      <c r="N639" s="16"/>
      <c r="O639" s="16"/>
      <c r="P639" s="16"/>
      <c r="Q639" s="16"/>
      <c r="R639" s="16"/>
      <c r="S639" s="16"/>
    </row>
    <row r="640" spans="6:19" x14ac:dyDescent="0.2">
      <c r="F640" s="16"/>
      <c r="G640" s="16"/>
      <c r="H640" s="16"/>
      <c r="I640" s="16"/>
      <c r="K640" s="16"/>
      <c r="L640" s="16"/>
      <c r="M640" s="16"/>
      <c r="N640" s="16"/>
      <c r="O640" s="16"/>
      <c r="P640" s="16"/>
      <c r="Q640" s="16"/>
      <c r="R640" s="16"/>
      <c r="S640" s="16"/>
    </row>
    <row r="641" spans="6:19" x14ac:dyDescent="0.2">
      <c r="F641" s="16"/>
      <c r="G641" s="16"/>
      <c r="H641" s="16"/>
      <c r="I641" s="16"/>
      <c r="K641" s="16"/>
      <c r="L641" s="16"/>
      <c r="M641" s="16"/>
      <c r="N641" s="16"/>
      <c r="O641" s="16"/>
      <c r="P641" s="16"/>
      <c r="Q641" s="16"/>
      <c r="R641" s="16"/>
      <c r="S641" s="16"/>
    </row>
    <row r="642" spans="6:19" x14ac:dyDescent="0.2">
      <c r="F642" s="16"/>
      <c r="G642" s="16"/>
      <c r="H642" s="16"/>
      <c r="I642" s="16"/>
      <c r="K642" s="16"/>
      <c r="L642" s="16"/>
      <c r="M642" s="16"/>
      <c r="N642" s="16"/>
      <c r="O642" s="16"/>
      <c r="P642" s="16"/>
      <c r="Q642" s="16"/>
      <c r="R642" s="16"/>
      <c r="S642" s="16"/>
    </row>
    <row r="643" spans="6:19" x14ac:dyDescent="0.2">
      <c r="F643" s="16"/>
      <c r="G643" s="16"/>
      <c r="H643" s="16"/>
      <c r="I643" s="16"/>
      <c r="K643" s="16"/>
      <c r="L643" s="16"/>
      <c r="M643" s="16"/>
      <c r="N643" s="16"/>
      <c r="O643" s="16"/>
      <c r="P643" s="16"/>
      <c r="Q643" s="16"/>
      <c r="R643" s="16"/>
      <c r="S643" s="16"/>
    </row>
    <row r="644" spans="6:19" x14ac:dyDescent="0.2">
      <c r="F644" s="16"/>
      <c r="G644" s="16"/>
      <c r="H644" s="16"/>
      <c r="I644" s="16"/>
      <c r="K644" s="16"/>
      <c r="L644" s="16"/>
      <c r="M644" s="16"/>
      <c r="N644" s="16"/>
      <c r="O644" s="16"/>
      <c r="P644" s="16"/>
      <c r="Q644" s="16"/>
      <c r="R644" s="16"/>
      <c r="S644" s="16"/>
    </row>
    <row r="645" spans="6:19" x14ac:dyDescent="0.2">
      <c r="F645" s="16"/>
      <c r="G645" s="16"/>
      <c r="H645" s="16"/>
      <c r="I645" s="16"/>
      <c r="K645" s="16"/>
      <c r="L645" s="16"/>
      <c r="M645" s="16"/>
      <c r="N645" s="16"/>
      <c r="O645" s="16"/>
      <c r="P645" s="16"/>
      <c r="Q645" s="16"/>
      <c r="R645" s="16"/>
      <c r="S645" s="16"/>
    </row>
    <row r="646" spans="6:19" x14ac:dyDescent="0.2">
      <c r="F646" s="16"/>
      <c r="G646" s="16"/>
      <c r="H646" s="16"/>
      <c r="I646" s="16"/>
      <c r="K646" s="16"/>
      <c r="L646" s="16"/>
      <c r="M646" s="16"/>
      <c r="N646" s="16"/>
      <c r="O646" s="16"/>
      <c r="P646" s="16"/>
      <c r="Q646" s="16"/>
      <c r="R646" s="16"/>
      <c r="S646" s="16"/>
    </row>
    <row r="647" spans="6:19" x14ac:dyDescent="0.2">
      <c r="F647" s="16"/>
      <c r="G647" s="16"/>
      <c r="H647" s="16"/>
      <c r="I647" s="16"/>
      <c r="K647" s="16"/>
      <c r="L647" s="16"/>
      <c r="M647" s="16"/>
      <c r="N647" s="16"/>
      <c r="O647" s="16"/>
      <c r="P647" s="16"/>
      <c r="Q647" s="16"/>
      <c r="R647" s="16"/>
      <c r="S647" s="16"/>
    </row>
    <row r="648" spans="6:19" x14ac:dyDescent="0.2">
      <c r="F648" s="16"/>
      <c r="G648" s="16"/>
      <c r="H648" s="16"/>
      <c r="I648" s="16"/>
      <c r="K648" s="16"/>
      <c r="L648" s="16"/>
      <c r="M648" s="16"/>
      <c r="N648" s="16"/>
      <c r="O648" s="16"/>
      <c r="P648" s="16"/>
      <c r="Q648" s="16"/>
      <c r="R648" s="16"/>
      <c r="S648" s="16"/>
    </row>
    <row r="649" spans="6:19" x14ac:dyDescent="0.2">
      <c r="F649" s="16"/>
      <c r="G649" s="16"/>
      <c r="H649" s="16"/>
      <c r="I649" s="16"/>
      <c r="K649" s="16"/>
      <c r="L649" s="16"/>
      <c r="M649" s="16"/>
      <c r="N649" s="16"/>
      <c r="O649" s="16"/>
      <c r="P649" s="16"/>
      <c r="Q649" s="16"/>
      <c r="R649" s="16"/>
      <c r="S649" s="16"/>
    </row>
    <row r="650" spans="6:19" x14ac:dyDescent="0.2">
      <c r="F650" s="16"/>
      <c r="G650" s="16"/>
      <c r="H650" s="16"/>
      <c r="I650" s="16"/>
      <c r="K650" s="16"/>
      <c r="L650" s="16"/>
      <c r="M650" s="16"/>
      <c r="N650" s="16"/>
      <c r="O650" s="16"/>
      <c r="P650" s="16"/>
      <c r="Q650" s="16"/>
      <c r="R650" s="16"/>
      <c r="S650" s="16"/>
    </row>
    <row r="651" spans="6:19" x14ac:dyDescent="0.2">
      <c r="F651" s="16"/>
      <c r="G651" s="16"/>
      <c r="H651" s="16"/>
      <c r="I651" s="16"/>
      <c r="K651" s="16"/>
      <c r="L651" s="16"/>
      <c r="M651" s="16"/>
      <c r="N651" s="16"/>
      <c r="O651" s="16"/>
      <c r="P651" s="16"/>
      <c r="Q651" s="16"/>
      <c r="R651" s="16"/>
      <c r="S651" s="16"/>
    </row>
    <row r="652" spans="6:19" x14ac:dyDescent="0.2">
      <c r="F652" s="16"/>
      <c r="G652" s="16"/>
      <c r="H652" s="16"/>
      <c r="I652" s="16"/>
      <c r="K652" s="16"/>
      <c r="L652" s="16"/>
      <c r="M652" s="16"/>
      <c r="N652" s="16"/>
      <c r="O652" s="16"/>
      <c r="P652" s="16"/>
      <c r="Q652" s="16"/>
      <c r="R652" s="16"/>
      <c r="S652" s="16"/>
    </row>
    <row r="653" spans="6:19" x14ac:dyDescent="0.2">
      <c r="F653" s="16"/>
      <c r="G653" s="16"/>
      <c r="H653" s="16"/>
      <c r="I653" s="16"/>
      <c r="K653" s="16"/>
      <c r="L653" s="16"/>
      <c r="M653" s="16"/>
      <c r="N653" s="16"/>
      <c r="O653" s="16"/>
      <c r="P653" s="16"/>
      <c r="Q653" s="16"/>
      <c r="R653" s="16"/>
      <c r="S653" s="16"/>
    </row>
    <row r="654" spans="6:19" x14ac:dyDescent="0.2">
      <c r="F654" s="16"/>
      <c r="G654" s="16"/>
      <c r="H654" s="16"/>
      <c r="I654" s="16"/>
      <c r="K654" s="16"/>
      <c r="L654" s="16"/>
      <c r="M654" s="16"/>
      <c r="N654" s="16"/>
      <c r="O654" s="16"/>
      <c r="P654" s="16"/>
      <c r="Q654" s="16"/>
      <c r="R654" s="16"/>
      <c r="S654" s="16"/>
    </row>
    <row r="655" spans="6:19" x14ac:dyDescent="0.2">
      <c r="F655" s="16"/>
      <c r="G655" s="16"/>
      <c r="H655" s="16"/>
      <c r="I655" s="16"/>
      <c r="K655" s="16"/>
      <c r="L655" s="16"/>
      <c r="M655" s="16"/>
      <c r="N655" s="16"/>
      <c r="O655" s="16"/>
      <c r="P655" s="16"/>
      <c r="Q655" s="16"/>
      <c r="R655" s="16"/>
      <c r="S655" s="16"/>
    </row>
    <row r="656" spans="6:19" x14ac:dyDescent="0.2">
      <c r="F656" s="16"/>
      <c r="G656" s="16"/>
      <c r="H656" s="16"/>
      <c r="I656" s="16"/>
      <c r="K656" s="16"/>
      <c r="L656" s="16"/>
      <c r="M656" s="16"/>
      <c r="N656" s="16"/>
      <c r="O656" s="16"/>
      <c r="P656" s="16"/>
      <c r="Q656" s="16"/>
      <c r="R656" s="16"/>
      <c r="S656" s="16"/>
    </row>
    <row r="657" spans="6:19" x14ac:dyDescent="0.2">
      <c r="F657" s="16"/>
      <c r="G657" s="16"/>
      <c r="H657" s="16"/>
      <c r="I657" s="16"/>
      <c r="K657" s="16"/>
      <c r="L657" s="16"/>
      <c r="M657" s="16"/>
      <c r="N657" s="16"/>
      <c r="O657" s="16"/>
      <c r="P657" s="16"/>
      <c r="Q657" s="16"/>
      <c r="R657" s="16"/>
      <c r="S657" s="16"/>
    </row>
    <row r="658" spans="6:19" x14ac:dyDescent="0.2">
      <c r="F658" s="16"/>
      <c r="G658" s="16"/>
      <c r="H658" s="16"/>
      <c r="I658" s="16"/>
      <c r="K658" s="16"/>
      <c r="L658" s="16"/>
      <c r="M658" s="16"/>
      <c r="N658" s="16"/>
      <c r="O658" s="16"/>
      <c r="P658" s="16"/>
      <c r="Q658" s="16"/>
      <c r="R658" s="16"/>
      <c r="S658" s="16"/>
    </row>
    <row r="659" spans="6:19" x14ac:dyDescent="0.2">
      <c r="F659" s="16"/>
      <c r="G659" s="16"/>
      <c r="H659" s="16"/>
      <c r="I659" s="16"/>
      <c r="K659" s="16"/>
      <c r="L659" s="16"/>
      <c r="M659" s="16"/>
      <c r="N659" s="16"/>
      <c r="O659" s="16"/>
      <c r="P659" s="16"/>
      <c r="Q659" s="16"/>
      <c r="R659" s="16"/>
      <c r="S659" s="16"/>
    </row>
    <row r="660" spans="6:19" x14ac:dyDescent="0.2">
      <c r="F660" s="16"/>
      <c r="G660" s="16"/>
      <c r="H660" s="16"/>
      <c r="I660" s="16"/>
      <c r="K660" s="16"/>
      <c r="L660" s="16"/>
      <c r="M660" s="16"/>
      <c r="N660" s="16"/>
      <c r="O660" s="16"/>
      <c r="P660" s="16"/>
      <c r="Q660" s="16"/>
      <c r="R660" s="16"/>
      <c r="S660" s="16"/>
    </row>
    <row r="661" spans="6:19" x14ac:dyDescent="0.2">
      <c r="F661" s="16"/>
      <c r="G661" s="16"/>
      <c r="H661" s="16"/>
      <c r="I661" s="16"/>
      <c r="K661" s="16"/>
      <c r="L661" s="16"/>
      <c r="M661" s="16"/>
      <c r="N661" s="16"/>
      <c r="O661" s="16"/>
      <c r="P661" s="16"/>
      <c r="Q661" s="16"/>
      <c r="R661" s="16"/>
      <c r="S661" s="16"/>
    </row>
    <row r="662" spans="6:19" x14ac:dyDescent="0.2">
      <c r="F662" s="16"/>
      <c r="G662" s="16"/>
      <c r="H662" s="16"/>
      <c r="I662" s="16"/>
      <c r="K662" s="16"/>
      <c r="L662" s="16"/>
      <c r="M662" s="16"/>
      <c r="N662" s="16"/>
      <c r="O662" s="16"/>
      <c r="P662" s="16"/>
      <c r="Q662" s="16"/>
      <c r="R662" s="16"/>
      <c r="S662" s="16"/>
    </row>
    <row r="663" spans="6:19" x14ac:dyDescent="0.2">
      <c r="F663" s="16"/>
      <c r="G663" s="16"/>
      <c r="H663" s="16"/>
      <c r="I663" s="16"/>
      <c r="K663" s="16"/>
      <c r="L663" s="16"/>
      <c r="M663" s="16"/>
      <c r="N663" s="16"/>
      <c r="O663" s="16"/>
      <c r="P663" s="16"/>
      <c r="Q663" s="16"/>
      <c r="R663" s="16"/>
      <c r="S663" s="16"/>
    </row>
    <row r="664" spans="6:19" x14ac:dyDescent="0.2">
      <c r="F664" s="16"/>
      <c r="G664" s="16"/>
      <c r="H664" s="16"/>
      <c r="I664" s="16"/>
      <c r="K664" s="16"/>
      <c r="L664" s="16"/>
      <c r="M664" s="16"/>
      <c r="N664" s="16"/>
      <c r="O664" s="16"/>
      <c r="P664" s="16"/>
      <c r="Q664" s="16"/>
      <c r="R664" s="16"/>
      <c r="S664" s="16"/>
    </row>
    <row r="665" spans="6:19" x14ac:dyDescent="0.2">
      <c r="F665" s="16"/>
      <c r="G665" s="16"/>
      <c r="H665" s="16"/>
      <c r="I665" s="16"/>
      <c r="K665" s="16"/>
      <c r="L665" s="16"/>
      <c r="M665" s="16"/>
      <c r="N665" s="16"/>
      <c r="O665" s="16"/>
      <c r="P665" s="16"/>
      <c r="Q665" s="16"/>
      <c r="R665" s="16"/>
      <c r="S665" s="16"/>
    </row>
    <row r="666" spans="6:19" x14ac:dyDescent="0.2">
      <c r="F666" s="16"/>
      <c r="G666" s="16"/>
      <c r="H666" s="16"/>
      <c r="I666" s="16"/>
      <c r="K666" s="16"/>
      <c r="L666" s="16"/>
      <c r="M666" s="16"/>
      <c r="N666" s="16"/>
      <c r="O666" s="16"/>
      <c r="P666" s="16"/>
      <c r="Q666" s="16"/>
      <c r="R666" s="16"/>
      <c r="S666" s="16"/>
    </row>
    <row r="667" spans="6:19" x14ac:dyDescent="0.2">
      <c r="F667" s="16"/>
      <c r="G667" s="16"/>
      <c r="H667" s="16"/>
      <c r="I667" s="16"/>
      <c r="K667" s="16"/>
      <c r="L667" s="16"/>
      <c r="M667" s="16"/>
      <c r="N667" s="16"/>
      <c r="O667" s="16"/>
      <c r="P667" s="16"/>
      <c r="Q667" s="16"/>
      <c r="R667" s="16"/>
      <c r="S667" s="16"/>
    </row>
    <row r="668" spans="6:19" x14ac:dyDescent="0.2">
      <c r="F668" s="16"/>
      <c r="G668" s="16"/>
      <c r="H668" s="16"/>
      <c r="I668" s="16"/>
      <c r="K668" s="16"/>
      <c r="L668" s="16"/>
      <c r="M668" s="16"/>
      <c r="N668" s="16"/>
      <c r="O668" s="16"/>
      <c r="P668" s="16"/>
      <c r="Q668" s="16"/>
      <c r="R668" s="16"/>
      <c r="S668" s="16"/>
    </row>
    <row r="669" spans="6:19" x14ac:dyDescent="0.2">
      <c r="F669" s="16"/>
      <c r="G669" s="16"/>
      <c r="H669" s="16"/>
      <c r="I669" s="16"/>
      <c r="K669" s="16"/>
      <c r="L669" s="16"/>
      <c r="M669" s="16"/>
      <c r="N669" s="16"/>
      <c r="O669" s="16"/>
      <c r="P669" s="16"/>
      <c r="Q669" s="16"/>
      <c r="R669" s="16"/>
      <c r="S669" s="16"/>
    </row>
    <row r="670" spans="6:19" x14ac:dyDescent="0.2">
      <c r="F670" s="16"/>
      <c r="G670" s="16"/>
      <c r="H670" s="16"/>
      <c r="I670" s="16"/>
      <c r="K670" s="16"/>
      <c r="L670" s="16"/>
      <c r="M670" s="16"/>
      <c r="N670" s="16"/>
      <c r="O670" s="16"/>
      <c r="P670" s="16"/>
      <c r="Q670" s="16"/>
      <c r="R670" s="16"/>
      <c r="S670" s="16"/>
    </row>
    <row r="671" spans="6:19" x14ac:dyDescent="0.2">
      <c r="F671" s="16"/>
      <c r="G671" s="16"/>
      <c r="H671" s="16"/>
      <c r="I671" s="16"/>
      <c r="K671" s="16"/>
      <c r="L671" s="16"/>
      <c r="M671" s="16"/>
      <c r="N671" s="16"/>
      <c r="O671" s="16"/>
      <c r="P671" s="16"/>
      <c r="Q671" s="16"/>
      <c r="R671" s="16"/>
      <c r="S671" s="16"/>
    </row>
    <row r="672" spans="6:19" x14ac:dyDescent="0.2">
      <c r="F672" s="16"/>
      <c r="G672" s="16"/>
      <c r="H672" s="16"/>
      <c r="I672" s="16"/>
      <c r="K672" s="16"/>
      <c r="L672" s="16"/>
      <c r="M672" s="16"/>
      <c r="N672" s="16"/>
      <c r="O672" s="16"/>
      <c r="P672" s="16"/>
      <c r="Q672" s="16"/>
      <c r="R672" s="16"/>
      <c r="S672" s="16"/>
    </row>
    <row r="673" spans="6:19" x14ac:dyDescent="0.2">
      <c r="F673" s="16"/>
      <c r="G673" s="16"/>
      <c r="H673" s="16"/>
      <c r="I673" s="16"/>
      <c r="K673" s="16"/>
      <c r="L673" s="16"/>
      <c r="M673" s="16"/>
      <c r="N673" s="16"/>
      <c r="O673" s="16"/>
      <c r="P673" s="16"/>
      <c r="Q673" s="16"/>
      <c r="R673" s="16"/>
      <c r="S673" s="16"/>
    </row>
    <row r="674" spans="6:19" x14ac:dyDescent="0.2">
      <c r="F674" s="16"/>
      <c r="G674" s="16"/>
      <c r="H674" s="16"/>
      <c r="I674" s="16"/>
      <c r="K674" s="16"/>
      <c r="L674" s="16"/>
      <c r="M674" s="16"/>
      <c r="N674" s="16"/>
      <c r="O674" s="16"/>
      <c r="P674" s="16"/>
      <c r="Q674" s="16"/>
      <c r="R674" s="16"/>
      <c r="S674" s="16"/>
    </row>
    <row r="675" spans="6:19" x14ac:dyDescent="0.2">
      <c r="F675" s="16"/>
      <c r="G675" s="16"/>
      <c r="H675" s="16"/>
      <c r="I675" s="16"/>
      <c r="K675" s="16"/>
      <c r="L675" s="16"/>
      <c r="M675" s="16"/>
      <c r="N675" s="16"/>
      <c r="O675" s="16"/>
      <c r="P675" s="16"/>
      <c r="Q675" s="16"/>
      <c r="R675" s="16"/>
      <c r="S675" s="16"/>
    </row>
    <row r="676" spans="6:19" x14ac:dyDescent="0.2">
      <c r="F676" s="16"/>
      <c r="G676" s="16"/>
      <c r="H676" s="16"/>
      <c r="I676" s="16"/>
      <c r="K676" s="16"/>
      <c r="L676" s="16"/>
      <c r="M676" s="16"/>
      <c r="N676" s="16"/>
      <c r="O676" s="16"/>
      <c r="P676" s="16"/>
      <c r="Q676" s="16"/>
      <c r="R676" s="16"/>
      <c r="S676" s="16"/>
    </row>
    <row r="677" spans="6:19" x14ac:dyDescent="0.2">
      <c r="F677" s="16"/>
      <c r="G677" s="16"/>
      <c r="H677" s="16"/>
      <c r="I677" s="16"/>
      <c r="K677" s="16"/>
      <c r="L677" s="16"/>
      <c r="M677" s="16"/>
      <c r="N677" s="16"/>
      <c r="O677" s="16"/>
      <c r="P677" s="16"/>
      <c r="Q677" s="16"/>
      <c r="R677" s="16"/>
      <c r="S677" s="16"/>
    </row>
    <row r="678" spans="6:19" x14ac:dyDescent="0.2">
      <c r="F678" s="16"/>
      <c r="G678" s="16"/>
      <c r="H678" s="16"/>
      <c r="I678" s="16"/>
      <c r="K678" s="16"/>
      <c r="L678" s="16"/>
      <c r="M678" s="16"/>
      <c r="N678" s="16"/>
      <c r="O678" s="16"/>
      <c r="P678" s="16"/>
      <c r="Q678" s="16"/>
      <c r="R678" s="16"/>
      <c r="S678" s="16"/>
    </row>
    <row r="679" spans="6:19" x14ac:dyDescent="0.2">
      <c r="F679" s="16"/>
      <c r="G679" s="16"/>
      <c r="H679" s="16"/>
      <c r="I679" s="16"/>
      <c r="K679" s="16"/>
      <c r="L679" s="16"/>
      <c r="M679" s="16"/>
      <c r="N679" s="16"/>
      <c r="O679" s="16"/>
      <c r="P679" s="16"/>
      <c r="Q679" s="16"/>
      <c r="R679" s="16"/>
      <c r="S679" s="16"/>
    </row>
    <row r="680" spans="6:19" x14ac:dyDescent="0.2">
      <c r="F680" s="16"/>
      <c r="G680" s="16"/>
      <c r="H680" s="16"/>
      <c r="I680" s="16"/>
      <c r="K680" s="16"/>
      <c r="L680" s="16"/>
      <c r="M680" s="16"/>
      <c r="N680" s="16"/>
      <c r="O680" s="16"/>
      <c r="P680" s="16"/>
      <c r="Q680" s="16"/>
      <c r="R680" s="16"/>
      <c r="S680" s="16"/>
    </row>
    <row r="681" spans="6:19" x14ac:dyDescent="0.2">
      <c r="F681" s="16"/>
      <c r="G681" s="16"/>
      <c r="H681" s="16"/>
      <c r="I681" s="16"/>
      <c r="K681" s="16"/>
      <c r="L681" s="16"/>
      <c r="M681" s="16"/>
      <c r="N681" s="16"/>
      <c r="O681" s="16"/>
      <c r="P681" s="16"/>
      <c r="Q681" s="16"/>
      <c r="R681" s="16"/>
      <c r="S681" s="16"/>
    </row>
    <row r="682" spans="6:19" x14ac:dyDescent="0.2">
      <c r="F682" s="16"/>
      <c r="G682" s="16"/>
      <c r="H682" s="16"/>
      <c r="I682" s="16"/>
      <c r="K682" s="16"/>
      <c r="L682" s="16"/>
      <c r="M682" s="16"/>
      <c r="N682" s="16"/>
      <c r="O682" s="16"/>
      <c r="P682" s="16"/>
      <c r="Q682" s="16"/>
      <c r="R682" s="16"/>
      <c r="S682" s="16"/>
    </row>
    <row r="683" spans="6:19" x14ac:dyDescent="0.2">
      <c r="F683" s="16"/>
      <c r="G683" s="16"/>
      <c r="H683" s="16"/>
      <c r="I683" s="16"/>
      <c r="K683" s="16"/>
      <c r="L683" s="16"/>
      <c r="M683" s="16"/>
      <c r="N683" s="16"/>
      <c r="O683" s="16"/>
      <c r="P683" s="16"/>
      <c r="Q683" s="16"/>
      <c r="R683" s="16"/>
      <c r="S683" s="16"/>
    </row>
    <row r="684" spans="6:19" x14ac:dyDescent="0.2">
      <c r="F684" s="16"/>
      <c r="G684" s="16"/>
      <c r="H684" s="16"/>
      <c r="I684" s="16"/>
      <c r="K684" s="16"/>
      <c r="L684" s="16"/>
      <c r="M684" s="16"/>
      <c r="N684" s="16"/>
      <c r="O684" s="16"/>
      <c r="P684" s="16"/>
      <c r="Q684" s="16"/>
      <c r="R684" s="16"/>
      <c r="S684" s="16"/>
    </row>
    <row r="685" spans="6:19" x14ac:dyDescent="0.2">
      <c r="F685" s="16"/>
      <c r="G685" s="16"/>
      <c r="H685" s="16"/>
      <c r="I685" s="16"/>
      <c r="K685" s="16"/>
      <c r="L685" s="16"/>
      <c r="M685" s="16"/>
      <c r="N685" s="16"/>
      <c r="O685" s="16"/>
      <c r="P685" s="16"/>
      <c r="Q685" s="16"/>
      <c r="R685" s="16"/>
      <c r="S685" s="16"/>
    </row>
    <row r="686" spans="6:19" x14ac:dyDescent="0.2">
      <c r="F686" s="16"/>
      <c r="G686" s="16"/>
      <c r="H686" s="16"/>
      <c r="I686" s="16"/>
      <c r="K686" s="16"/>
      <c r="L686" s="16"/>
      <c r="M686" s="16"/>
      <c r="N686" s="16"/>
      <c r="O686" s="16"/>
      <c r="P686" s="16"/>
      <c r="Q686" s="16"/>
      <c r="R686" s="16"/>
      <c r="S686" s="16"/>
    </row>
    <row r="687" spans="6:19" x14ac:dyDescent="0.2">
      <c r="F687" s="16"/>
      <c r="G687" s="16"/>
      <c r="H687" s="16"/>
      <c r="I687" s="16"/>
      <c r="K687" s="16"/>
      <c r="L687" s="16"/>
      <c r="M687" s="16"/>
      <c r="N687" s="16"/>
      <c r="O687" s="16"/>
      <c r="P687" s="16"/>
      <c r="Q687" s="16"/>
      <c r="R687" s="16"/>
      <c r="S687" s="16"/>
    </row>
    <row r="688" spans="6:19" x14ac:dyDescent="0.2">
      <c r="F688" s="16"/>
      <c r="G688" s="16"/>
      <c r="H688" s="16"/>
      <c r="I688" s="16"/>
      <c r="K688" s="16"/>
      <c r="L688" s="16"/>
      <c r="M688" s="16"/>
      <c r="N688" s="16"/>
      <c r="O688" s="16"/>
      <c r="P688" s="16"/>
      <c r="Q688" s="16"/>
      <c r="R688" s="16"/>
      <c r="S688" s="16"/>
    </row>
    <row r="689" spans="6:19" x14ac:dyDescent="0.2">
      <c r="F689" s="16"/>
      <c r="G689" s="16"/>
      <c r="H689" s="16"/>
      <c r="I689" s="16"/>
      <c r="K689" s="16"/>
      <c r="L689" s="16"/>
      <c r="M689" s="16"/>
      <c r="N689" s="16"/>
      <c r="O689" s="16"/>
      <c r="P689" s="16"/>
      <c r="Q689" s="16"/>
      <c r="R689" s="16"/>
      <c r="S689" s="16"/>
    </row>
    <row r="690" spans="6:19" x14ac:dyDescent="0.2">
      <c r="F690" s="16"/>
      <c r="G690" s="16"/>
      <c r="H690" s="16"/>
      <c r="I690" s="16"/>
      <c r="K690" s="16"/>
      <c r="L690" s="16"/>
      <c r="M690" s="16"/>
      <c r="N690" s="16"/>
      <c r="O690" s="16"/>
      <c r="P690" s="16"/>
      <c r="Q690" s="16"/>
      <c r="R690" s="16"/>
      <c r="S690" s="16"/>
    </row>
    <row r="691" spans="6:19" x14ac:dyDescent="0.2">
      <c r="F691" s="16"/>
      <c r="G691" s="16"/>
      <c r="H691" s="16"/>
      <c r="I691" s="16"/>
      <c r="K691" s="16"/>
      <c r="L691" s="16"/>
      <c r="M691" s="16"/>
      <c r="N691" s="16"/>
      <c r="O691" s="16"/>
      <c r="P691" s="16"/>
      <c r="Q691" s="16"/>
      <c r="R691" s="16"/>
      <c r="S691" s="16"/>
    </row>
    <row r="692" spans="6:19" x14ac:dyDescent="0.2">
      <c r="F692" s="16"/>
      <c r="G692" s="16"/>
      <c r="H692" s="16"/>
      <c r="I692" s="16"/>
      <c r="K692" s="16"/>
      <c r="L692" s="16"/>
      <c r="M692" s="16"/>
      <c r="N692" s="16"/>
      <c r="O692" s="16"/>
      <c r="P692" s="16"/>
      <c r="Q692" s="16"/>
      <c r="R692" s="16"/>
      <c r="S692" s="16"/>
    </row>
    <row r="693" spans="6:19" x14ac:dyDescent="0.2">
      <c r="F693" s="16"/>
      <c r="G693" s="16"/>
      <c r="H693" s="16"/>
      <c r="I693" s="16"/>
      <c r="K693" s="16"/>
      <c r="L693" s="16"/>
      <c r="M693" s="16"/>
      <c r="N693" s="16"/>
      <c r="O693" s="16"/>
      <c r="P693" s="16"/>
      <c r="Q693" s="16"/>
      <c r="R693" s="16"/>
      <c r="S693" s="16"/>
    </row>
    <row r="694" spans="6:19" x14ac:dyDescent="0.2">
      <c r="F694" s="16"/>
      <c r="G694" s="16"/>
      <c r="H694" s="16"/>
      <c r="I694" s="16"/>
      <c r="K694" s="16"/>
      <c r="L694" s="16"/>
      <c r="M694" s="16"/>
      <c r="N694" s="16"/>
      <c r="O694" s="16"/>
      <c r="P694" s="16"/>
      <c r="Q694" s="16"/>
      <c r="R694" s="16"/>
      <c r="S694" s="16"/>
    </row>
    <row r="695" spans="6:19" x14ac:dyDescent="0.2">
      <c r="F695" s="16"/>
      <c r="G695" s="16"/>
      <c r="H695" s="16"/>
      <c r="I695" s="16"/>
      <c r="K695" s="16"/>
      <c r="L695" s="16"/>
      <c r="M695" s="16"/>
      <c r="N695" s="16"/>
      <c r="O695" s="16"/>
      <c r="P695" s="16"/>
      <c r="Q695" s="16"/>
      <c r="R695" s="16"/>
      <c r="S695" s="16"/>
    </row>
    <row r="696" spans="6:19" x14ac:dyDescent="0.2">
      <c r="F696" s="16"/>
      <c r="G696" s="16"/>
      <c r="H696" s="16"/>
      <c r="I696" s="16"/>
      <c r="K696" s="16"/>
      <c r="L696" s="16"/>
      <c r="M696" s="16"/>
      <c r="N696" s="16"/>
      <c r="O696" s="16"/>
      <c r="P696" s="16"/>
      <c r="Q696" s="16"/>
      <c r="R696" s="16"/>
      <c r="S696" s="16"/>
    </row>
    <row r="697" spans="6:19" x14ac:dyDescent="0.2">
      <c r="F697" s="16"/>
      <c r="G697" s="16"/>
      <c r="H697" s="16"/>
      <c r="I697" s="16"/>
      <c r="K697" s="16"/>
      <c r="L697" s="16"/>
      <c r="M697" s="16"/>
      <c r="N697" s="16"/>
      <c r="O697" s="16"/>
      <c r="P697" s="16"/>
      <c r="Q697" s="16"/>
      <c r="R697" s="16"/>
      <c r="S697" s="16"/>
    </row>
    <row r="698" spans="6:19" x14ac:dyDescent="0.2">
      <c r="F698" s="16"/>
      <c r="G698" s="16"/>
      <c r="H698" s="16"/>
      <c r="I698" s="16"/>
      <c r="K698" s="16"/>
      <c r="L698" s="16"/>
      <c r="M698" s="16"/>
      <c r="N698" s="16"/>
      <c r="O698" s="16"/>
      <c r="P698" s="16"/>
      <c r="Q698" s="16"/>
      <c r="R698" s="16"/>
      <c r="S698" s="16"/>
    </row>
    <row r="699" spans="6:19" x14ac:dyDescent="0.2">
      <c r="F699" s="16"/>
      <c r="G699" s="16"/>
      <c r="H699" s="16"/>
      <c r="I699" s="16"/>
      <c r="K699" s="16"/>
      <c r="L699" s="16"/>
      <c r="M699" s="16"/>
      <c r="N699" s="16"/>
      <c r="O699" s="16"/>
      <c r="P699" s="16"/>
      <c r="Q699" s="16"/>
      <c r="R699" s="16"/>
      <c r="S699" s="16"/>
    </row>
    <row r="700" spans="6:19" x14ac:dyDescent="0.2">
      <c r="F700" s="16"/>
      <c r="G700" s="16"/>
      <c r="H700" s="16"/>
      <c r="I700" s="16"/>
      <c r="K700" s="16"/>
      <c r="L700" s="16"/>
      <c r="M700" s="16"/>
      <c r="N700" s="16"/>
      <c r="O700" s="16"/>
      <c r="P700" s="16"/>
      <c r="Q700" s="16"/>
      <c r="R700" s="16"/>
      <c r="S700" s="16"/>
    </row>
    <row r="701" spans="6:19" x14ac:dyDescent="0.2">
      <c r="F701" s="16"/>
      <c r="G701" s="16"/>
      <c r="H701" s="16"/>
      <c r="I701" s="16"/>
      <c r="K701" s="16"/>
      <c r="L701" s="16"/>
      <c r="M701" s="16"/>
      <c r="N701" s="16"/>
      <c r="O701" s="16"/>
      <c r="P701" s="16"/>
      <c r="Q701" s="16"/>
      <c r="R701" s="16"/>
      <c r="S701" s="16"/>
    </row>
    <row r="702" spans="6:19" x14ac:dyDescent="0.2">
      <c r="F702" s="16"/>
      <c r="G702" s="16"/>
      <c r="H702" s="16"/>
      <c r="I702" s="16"/>
      <c r="K702" s="16"/>
      <c r="L702" s="16"/>
      <c r="M702" s="16"/>
      <c r="N702" s="16"/>
      <c r="O702" s="16"/>
      <c r="P702" s="16"/>
      <c r="Q702" s="16"/>
      <c r="R702" s="16"/>
      <c r="S702" s="16"/>
    </row>
    <row r="703" spans="6:19" x14ac:dyDescent="0.2">
      <c r="F703" s="16"/>
      <c r="G703" s="16"/>
      <c r="H703" s="16"/>
      <c r="I703" s="16"/>
      <c r="K703" s="16"/>
      <c r="L703" s="16"/>
      <c r="M703" s="16"/>
      <c r="N703" s="16"/>
      <c r="O703" s="16"/>
      <c r="P703" s="16"/>
      <c r="Q703" s="16"/>
      <c r="R703" s="16"/>
      <c r="S703" s="16"/>
    </row>
    <row r="704" spans="6:19" x14ac:dyDescent="0.2">
      <c r="F704" s="16"/>
      <c r="G704" s="16"/>
      <c r="H704" s="16"/>
      <c r="I704" s="16"/>
      <c r="K704" s="16"/>
      <c r="L704" s="16"/>
      <c r="M704" s="16"/>
      <c r="N704" s="16"/>
      <c r="O704" s="16"/>
      <c r="P704" s="16"/>
      <c r="Q704" s="16"/>
      <c r="R704" s="16"/>
      <c r="S704" s="16"/>
    </row>
    <row r="705" spans="6:19" x14ac:dyDescent="0.2">
      <c r="F705" s="16"/>
      <c r="G705" s="16"/>
      <c r="H705" s="16"/>
      <c r="I705" s="16"/>
      <c r="K705" s="16"/>
      <c r="L705" s="16"/>
      <c r="M705" s="16"/>
      <c r="N705" s="16"/>
      <c r="O705" s="16"/>
      <c r="P705" s="16"/>
      <c r="Q705" s="16"/>
      <c r="R705" s="16"/>
      <c r="S705" s="16"/>
    </row>
    <row r="706" spans="6:19" x14ac:dyDescent="0.2">
      <c r="F706" s="16"/>
      <c r="G706" s="16"/>
      <c r="H706" s="16"/>
      <c r="I706" s="16"/>
      <c r="K706" s="16"/>
      <c r="L706" s="16"/>
      <c r="M706" s="16"/>
      <c r="N706" s="16"/>
      <c r="O706" s="16"/>
      <c r="P706" s="16"/>
      <c r="Q706" s="16"/>
      <c r="R706" s="16"/>
      <c r="S706" s="16"/>
    </row>
    <row r="707" spans="6:19" x14ac:dyDescent="0.2">
      <c r="F707" s="16"/>
      <c r="G707" s="16"/>
      <c r="H707" s="16"/>
      <c r="I707" s="16"/>
      <c r="K707" s="16"/>
      <c r="L707" s="16"/>
      <c r="M707" s="16"/>
      <c r="N707" s="16"/>
      <c r="O707" s="16"/>
      <c r="P707" s="16"/>
      <c r="Q707" s="16"/>
      <c r="R707" s="16"/>
      <c r="S707" s="16"/>
    </row>
    <row r="708" spans="6:19" x14ac:dyDescent="0.2">
      <c r="F708" s="16"/>
      <c r="G708" s="16"/>
      <c r="H708" s="16"/>
      <c r="I708" s="16"/>
      <c r="K708" s="16"/>
      <c r="L708" s="16"/>
      <c r="M708" s="16"/>
      <c r="N708" s="16"/>
      <c r="O708" s="16"/>
      <c r="P708" s="16"/>
      <c r="Q708" s="16"/>
      <c r="R708" s="16"/>
      <c r="S708" s="16"/>
    </row>
    <row r="709" spans="6:19" x14ac:dyDescent="0.2">
      <c r="F709" s="16"/>
      <c r="G709" s="16"/>
      <c r="H709" s="16"/>
      <c r="I709" s="16"/>
      <c r="K709" s="16"/>
      <c r="L709" s="16"/>
      <c r="M709" s="16"/>
      <c r="N709" s="16"/>
      <c r="O709" s="16"/>
      <c r="P709" s="16"/>
      <c r="Q709" s="16"/>
      <c r="R709" s="16"/>
      <c r="S709" s="16"/>
    </row>
    <row r="710" spans="6:19" x14ac:dyDescent="0.2">
      <c r="F710" s="16"/>
      <c r="G710" s="16"/>
      <c r="H710" s="16"/>
      <c r="I710" s="16"/>
      <c r="K710" s="16"/>
      <c r="L710" s="16"/>
      <c r="M710" s="16"/>
      <c r="N710" s="16"/>
      <c r="O710" s="16"/>
      <c r="P710" s="16"/>
      <c r="Q710" s="16"/>
      <c r="R710" s="16"/>
      <c r="S710" s="16"/>
    </row>
    <row r="711" spans="6:19" x14ac:dyDescent="0.2">
      <c r="F711" s="16"/>
      <c r="G711" s="16"/>
      <c r="H711" s="16"/>
      <c r="I711" s="16"/>
      <c r="K711" s="16"/>
      <c r="L711" s="16"/>
      <c r="M711" s="16"/>
      <c r="N711" s="16"/>
      <c r="O711" s="16"/>
      <c r="P711" s="16"/>
      <c r="Q711" s="16"/>
      <c r="R711" s="16"/>
      <c r="S711" s="16"/>
    </row>
    <row r="712" spans="6:19" x14ac:dyDescent="0.2">
      <c r="F712" s="16"/>
      <c r="G712" s="16"/>
      <c r="H712" s="16"/>
      <c r="I712" s="16"/>
      <c r="K712" s="16"/>
      <c r="L712" s="16"/>
      <c r="M712" s="16"/>
      <c r="N712" s="16"/>
      <c r="O712" s="16"/>
      <c r="P712" s="16"/>
      <c r="Q712" s="16"/>
      <c r="R712" s="16"/>
      <c r="S712" s="16"/>
    </row>
    <row r="713" spans="6:19" x14ac:dyDescent="0.2">
      <c r="F713" s="16"/>
      <c r="G713" s="16"/>
      <c r="H713" s="16"/>
      <c r="I713" s="16"/>
      <c r="K713" s="16"/>
      <c r="L713" s="16"/>
      <c r="M713" s="16"/>
      <c r="N713" s="16"/>
      <c r="O713" s="16"/>
      <c r="P713" s="16"/>
      <c r="Q713" s="16"/>
      <c r="R713" s="16"/>
      <c r="S713" s="16"/>
    </row>
    <row r="714" spans="6:19" x14ac:dyDescent="0.2">
      <c r="F714" s="16"/>
      <c r="G714" s="16"/>
      <c r="H714" s="16"/>
      <c r="I714" s="16"/>
      <c r="K714" s="16"/>
      <c r="L714" s="16"/>
      <c r="M714" s="16"/>
      <c r="N714" s="16"/>
      <c r="O714" s="16"/>
      <c r="P714" s="16"/>
      <c r="Q714" s="16"/>
      <c r="R714" s="16"/>
      <c r="S714" s="16"/>
    </row>
    <row r="715" spans="6:19" x14ac:dyDescent="0.2">
      <c r="F715" s="16"/>
      <c r="G715" s="16"/>
      <c r="H715" s="16"/>
      <c r="I715" s="16"/>
      <c r="K715" s="16"/>
      <c r="L715" s="16"/>
      <c r="M715" s="16"/>
      <c r="N715" s="16"/>
      <c r="O715" s="16"/>
      <c r="P715" s="16"/>
      <c r="Q715" s="16"/>
      <c r="R715" s="16"/>
      <c r="S715" s="16"/>
    </row>
    <row r="716" spans="6:19" x14ac:dyDescent="0.2">
      <c r="F716" s="16"/>
      <c r="G716" s="16"/>
      <c r="H716" s="16"/>
      <c r="I716" s="16"/>
      <c r="K716" s="16"/>
      <c r="L716" s="16"/>
      <c r="M716" s="16"/>
      <c r="N716" s="16"/>
      <c r="O716" s="16"/>
      <c r="P716" s="16"/>
      <c r="Q716" s="16"/>
      <c r="R716" s="16"/>
      <c r="S716" s="16"/>
    </row>
    <row r="717" spans="6:19" x14ac:dyDescent="0.2">
      <c r="F717" s="16"/>
      <c r="G717" s="16"/>
      <c r="H717" s="16"/>
      <c r="I717" s="16"/>
      <c r="K717" s="16"/>
      <c r="L717" s="16"/>
      <c r="M717" s="16"/>
      <c r="N717" s="16"/>
      <c r="O717" s="16"/>
      <c r="P717" s="16"/>
      <c r="Q717" s="16"/>
      <c r="R717" s="16"/>
      <c r="S717" s="16"/>
    </row>
    <row r="718" spans="6:19" x14ac:dyDescent="0.2">
      <c r="F718" s="16"/>
      <c r="G718" s="16"/>
      <c r="H718" s="16"/>
      <c r="I718" s="16"/>
      <c r="K718" s="16"/>
      <c r="L718" s="16"/>
      <c r="M718" s="16"/>
      <c r="N718" s="16"/>
      <c r="O718" s="16"/>
      <c r="P718" s="16"/>
      <c r="Q718" s="16"/>
      <c r="R718" s="16"/>
      <c r="S718" s="16"/>
    </row>
    <row r="719" spans="6:19" x14ac:dyDescent="0.2">
      <c r="F719" s="16"/>
      <c r="G719" s="16"/>
      <c r="H719" s="16"/>
      <c r="I719" s="16"/>
      <c r="K719" s="16"/>
      <c r="L719" s="16"/>
      <c r="M719" s="16"/>
      <c r="N719" s="16"/>
      <c r="O719" s="16"/>
      <c r="P719" s="16"/>
      <c r="Q719" s="16"/>
      <c r="R719" s="16"/>
      <c r="S719" s="16"/>
    </row>
    <row r="720" spans="6:19" x14ac:dyDescent="0.2">
      <c r="F720" s="16"/>
      <c r="G720" s="16"/>
      <c r="H720" s="16"/>
      <c r="I720" s="16"/>
      <c r="K720" s="16"/>
      <c r="L720" s="16"/>
      <c r="M720" s="16"/>
      <c r="N720" s="16"/>
      <c r="O720" s="16"/>
      <c r="P720" s="16"/>
      <c r="Q720" s="16"/>
      <c r="R720" s="16"/>
      <c r="S720" s="16"/>
    </row>
    <row r="721" spans="6:19" x14ac:dyDescent="0.2">
      <c r="F721" s="16"/>
      <c r="G721" s="16"/>
      <c r="H721" s="16"/>
      <c r="I721" s="16"/>
      <c r="K721" s="16"/>
      <c r="L721" s="16"/>
      <c r="M721" s="16"/>
      <c r="N721" s="16"/>
      <c r="O721" s="16"/>
      <c r="P721" s="16"/>
      <c r="Q721" s="16"/>
      <c r="R721" s="16"/>
      <c r="S721" s="16"/>
    </row>
    <row r="722" spans="6:19" x14ac:dyDescent="0.2">
      <c r="F722" s="16"/>
      <c r="G722" s="16"/>
      <c r="H722" s="16"/>
      <c r="I722" s="16"/>
      <c r="K722" s="16"/>
      <c r="L722" s="16"/>
      <c r="M722" s="16"/>
      <c r="N722" s="16"/>
      <c r="O722" s="16"/>
      <c r="P722" s="16"/>
      <c r="Q722" s="16"/>
      <c r="R722" s="16"/>
      <c r="S722" s="16"/>
    </row>
    <row r="723" spans="6:19" x14ac:dyDescent="0.2">
      <c r="F723" s="16"/>
      <c r="G723" s="16"/>
      <c r="H723" s="16"/>
      <c r="I723" s="16"/>
      <c r="K723" s="16"/>
      <c r="L723" s="16"/>
      <c r="M723" s="16"/>
      <c r="N723" s="16"/>
      <c r="O723" s="16"/>
      <c r="P723" s="16"/>
      <c r="Q723" s="16"/>
      <c r="R723" s="16"/>
      <c r="S723" s="16"/>
    </row>
    <row r="724" spans="6:19" x14ac:dyDescent="0.2">
      <c r="F724" s="16"/>
      <c r="G724" s="16"/>
      <c r="H724" s="16"/>
      <c r="I724" s="16"/>
      <c r="K724" s="16"/>
      <c r="L724" s="16"/>
      <c r="M724" s="16"/>
      <c r="N724" s="16"/>
      <c r="O724" s="16"/>
      <c r="P724" s="16"/>
      <c r="Q724" s="16"/>
      <c r="R724" s="16"/>
      <c r="S724" s="16"/>
    </row>
    <row r="725" spans="6:19" x14ac:dyDescent="0.2">
      <c r="F725" s="16"/>
      <c r="G725" s="16"/>
      <c r="H725" s="16"/>
      <c r="I725" s="16"/>
      <c r="K725" s="16"/>
      <c r="L725" s="16"/>
      <c r="M725" s="16"/>
      <c r="N725" s="16"/>
      <c r="O725" s="16"/>
      <c r="P725" s="16"/>
      <c r="Q725" s="16"/>
      <c r="R725" s="16"/>
      <c r="S725" s="16"/>
    </row>
    <row r="726" spans="6:19" x14ac:dyDescent="0.2">
      <c r="F726" s="16"/>
      <c r="G726" s="16"/>
      <c r="H726" s="16"/>
      <c r="I726" s="16"/>
      <c r="K726" s="16"/>
      <c r="L726" s="16"/>
      <c r="M726" s="16"/>
      <c r="N726" s="16"/>
      <c r="O726" s="16"/>
      <c r="P726" s="16"/>
      <c r="Q726" s="16"/>
      <c r="R726" s="16"/>
      <c r="S726" s="16"/>
    </row>
    <row r="727" spans="6:19" x14ac:dyDescent="0.2">
      <c r="F727" s="16"/>
      <c r="G727" s="16"/>
      <c r="H727" s="16"/>
      <c r="I727" s="16"/>
      <c r="K727" s="16"/>
      <c r="L727" s="16"/>
      <c r="M727" s="16"/>
      <c r="N727" s="16"/>
      <c r="O727" s="16"/>
      <c r="P727" s="16"/>
      <c r="Q727" s="16"/>
      <c r="R727" s="16"/>
      <c r="S727" s="16"/>
    </row>
    <row r="728" spans="6:19" x14ac:dyDescent="0.2">
      <c r="F728" s="16"/>
      <c r="G728" s="16"/>
      <c r="H728" s="16"/>
      <c r="I728" s="16"/>
      <c r="K728" s="16"/>
      <c r="L728" s="16"/>
      <c r="M728" s="16"/>
      <c r="N728" s="16"/>
      <c r="O728" s="16"/>
      <c r="P728" s="16"/>
      <c r="Q728" s="16"/>
      <c r="R728" s="16"/>
      <c r="S728" s="16"/>
    </row>
    <row r="729" spans="6:19" x14ac:dyDescent="0.2">
      <c r="F729" s="16"/>
      <c r="G729" s="16"/>
      <c r="H729" s="16"/>
      <c r="I729" s="16"/>
      <c r="K729" s="16"/>
      <c r="L729" s="16"/>
      <c r="M729" s="16"/>
      <c r="N729" s="16"/>
      <c r="O729" s="16"/>
      <c r="P729" s="16"/>
      <c r="Q729" s="16"/>
      <c r="R729" s="16"/>
      <c r="S729" s="16"/>
    </row>
    <row r="730" spans="6:19" x14ac:dyDescent="0.2">
      <c r="F730" s="16"/>
      <c r="G730" s="16"/>
      <c r="H730" s="16"/>
      <c r="I730" s="16"/>
      <c r="K730" s="16"/>
      <c r="L730" s="16"/>
      <c r="M730" s="16"/>
      <c r="N730" s="16"/>
      <c r="O730" s="16"/>
      <c r="P730" s="16"/>
      <c r="Q730" s="16"/>
      <c r="R730" s="16"/>
      <c r="S730" s="16"/>
    </row>
    <row r="731" spans="6:19" x14ac:dyDescent="0.2">
      <c r="F731" s="16"/>
      <c r="G731" s="16"/>
      <c r="H731" s="16"/>
      <c r="I731" s="16"/>
      <c r="K731" s="16"/>
      <c r="L731" s="16"/>
      <c r="M731" s="16"/>
      <c r="N731" s="16"/>
      <c r="O731" s="16"/>
      <c r="P731" s="16"/>
      <c r="Q731" s="16"/>
      <c r="R731" s="16"/>
      <c r="S731" s="16"/>
    </row>
    <row r="732" spans="6:19" x14ac:dyDescent="0.2">
      <c r="F732" s="16"/>
      <c r="G732" s="16"/>
      <c r="H732" s="16"/>
      <c r="I732" s="16"/>
      <c r="K732" s="16"/>
      <c r="L732" s="16"/>
      <c r="M732" s="16"/>
      <c r="N732" s="16"/>
      <c r="O732" s="16"/>
      <c r="P732" s="16"/>
      <c r="Q732" s="16"/>
      <c r="R732" s="16"/>
      <c r="S732" s="16"/>
    </row>
    <row r="733" spans="6:19" x14ac:dyDescent="0.2">
      <c r="F733" s="16"/>
      <c r="G733" s="16"/>
      <c r="H733" s="16"/>
      <c r="I733" s="16"/>
      <c r="K733" s="16"/>
      <c r="L733" s="16"/>
      <c r="M733" s="16"/>
      <c r="N733" s="16"/>
      <c r="O733" s="16"/>
      <c r="P733" s="16"/>
      <c r="Q733" s="16"/>
      <c r="R733" s="16"/>
      <c r="S733" s="16"/>
    </row>
    <row r="734" spans="6:19" x14ac:dyDescent="0.2">
      <c r="F734" s="16"/>
      <c r="G734" s="16"/>
      <c r="H734" s="16"/>
      <c r="I734" s="16"/>
      <c r="K734" s="16"/>
      <c r="L734" s="16"/>
      <c r="M734" s="16"/>
      <c r="N734" s="16"/>
      <c r="O734" s="16"/>
      <c r="P734" s="16"/>
      <c r="Q734" s="16"/>
      <c r="R734" s="16"/>
      <c r="S734" s="16"/>
    </row>
    <row r="735" spans="6:19" x14ac:dyDescent="0.2">
      <c r="F735" s="16"/>
      <c r="G735" s="16"/>
      <c r="H735" s="16"/>
      <c r="I735" s="16"/>
      <c r="K735" s="16"/>
      <c r="L735" s="16"/>
      <c r="M735" s="16"/>
      <c r="N735" s="16"/>
      <c r="O735" s="16"/>
      <c r="P735" s="16"/>
      <c r="Q735" s="16"/>
      <c r="R735" s="16"/>
      <c r="S735" s="16"/>
    </row>
    <row r="736" spans="6:19" x14ac:dyDescent="0.2">
      <c r="F736" s="16"/>
      <c r="G736" s="16"/>
      <c r="H736" s="16"/>
      <c r="I736" s="16"/>
      <c r="K736" s="16"/>
      <c r="L736" s="16"/>
      <c r="M736" s="16"/>
      <c r="N736" s="16"/>
      <c r="O736" s="16"/>
      <c r="P736" s="16"/>
      <c r="Q736" s="16"/>
      <c r="R736" s="16"/>
      <c r="S736" s="16"/>
    </row>
    <row r="737" spans="6:19" x14ac:dyDescent="0.2">
      <c r="F737" s="16"/>
      <c r="G737" s="16"/>
      <c r="H737" s="16"/>
      <c r="I737" s="16"/>
      <c r="K737" s="16"/>
      <c r="L737" s="16"/>
      <c r="M737" s="16"/>
      <c r="N737" s="16"/>
      <c r="O737" s="16"/>
      <c r="P737" s="16"/>
      <c r="Q737" s="16"/>
      <c r="R737" s="16"/>
      <c r="S737" s="16"/>
    </row>
    <row r="738" spans="6:19" x14ac:dyDescent="0.2">
      <c r="F738" s="16"/>
      <c r="G738" s="16"/>
      <c r="H738" s="16"/>
      <c r="I738" s="16"/>
      <c r="K738" s="16"/>
      <c r="L738" s="16"/>
      <c r="M738" s="16"/>
      <c r="N738" s="16"/>
      <c r="O738" s="16"/>
      <c r="P738" s="16"/>
      <c r="Q738" s="16"/>
      <c r="R738" s="16"/>
      <c r="S738" s="16"/>
    </row>
    <row r="739" spans="6:19" x14ac:dyDescent="0.2">
      <c r="F739" s="16"/>
      <c r="G739" s="16"/>
      <c r="H739" s="16"/>
      <c r="I739" s="16"/>
      <c r="K739" s="16"/>
      <c r="L739" s="16"/>
      <c r="M739" s="16"/>
      <c r="N739" s="16"/>
      <c r="O739" s="16"/>
      <c r="P739" s="16"/>
      <c r="Q739" s="16"/>
      <c r="R739" s="16"/>
      <c r="S739" s="16"/>
    </row>
    <row r="740" spans="6:19" x14ac:dyDescent="0.2">
      <c r="F740" s="16"/>
      <c r="G740" s="16"/>
      <c r="H740" s="16"/>
      <c r="I740" s="16"/>
      <c r="K740" s="16"/>
      <c r="L740" s="16"/>
      <c r="M740" s="16"/>
      <c r="N740" s="16"/>
      <c r="O740" s="16"/>
      <c r="P740" s="16"/>
      <c r="Q740" s="16"/>
      <c r="R740" s="16"/>
      <c r="S740" s="16"/>
    </row>
    <row r="741" spans="6:19" x14ac:dyDescent="0.2">
      <c r="F741" s="16"/>
      <c r="G741" s="16"/>
      <c r="H741" s="16"/>
      <c r="I741" s="16"/>
      <c r="K741" s="16"/>
      <c r="L741" s="16"/>
      <c r="M741" s="16"/>
      <c r="N741" s="16"/>
      <c r="O741" s="16"/>
      <c r="P741" s="16"/>
      <c r="Q741" s="16"/>
      <c r="R741" s="16"/>
      <c r="S741" s="16"/>
    </row>
    <row r="742" spans="6:19" x14ac:dyDescent="0.2">
      <c r="F742" s="16"/>
      <c r="G742" s="16"/>
      <c r="H742" s="16"/>
      <c r="I742" s="16"/>
      <c r="K742" s="16"/>
      <c r="L742" s="16"/>
      <c r="M742" s="16"/>
      <c r="N742" s="16"/>
      <c r="O742" s="16"/>
      <c r="P742" s="16"/>
      <c r="Q742" s="16"/>
      <c r="R742" s="16"/>
      <c r="S742" s="16"/>
    </row>
    <row r="743" spans="6:19" x14ac:dyDescent="0.2">
      <c r="F743" s="16"/>
      <c r="G743" s="16"/>
      <c r="H743" s="16"/>
      <c r="I743" s="16"/>
      <c r="K743" s="16"/>
      <c r="L743" s="16"/>
      <c r="M743" s="16"/>
      <c r="N743" s="16"/>
      <c r="O743" s="16"/>
      <c r="P743" s="16"/>
      <c r="Q743" s="16"/>
      <c r="R743" s="16"/>
      <c r="S743" s="16"/>
    </row>
    <row r="744" spans="6:19" x14ac:dyDescent="0.2">
      <c r="F744" s="16"/>
      <c r="G744" s="16"/>
      <c r="H744" s="16"/>
      <c r="I744" s="16"/>
      <c r="K744" s="16"/>
      <c r="L744" s="16"/>
      <c r="M744" s="16"/>
      <c r="N744" s="16"/>
      <c r="O744" s="16"/>
      <c r="P744" s="16"/>
      <c r="Q744" s="16"/>
      <c r="R744" s="16"/>
      <c r="S744" s="16"/>
    </row>
    <row r="745" spans="6:19" x14ac:dyDescent="0.2">
      <c r="F745" s="16"/>
      <c r="G745" s="16"/>
      <c r="H745" s="16"/>
      <c r="I745" s="16"/>
      <c r="K745" s="16"/>
      <c r="L745" s="16"/>
      <c r="M745" s="16"/>
      <c r="N745" s="16"/>
      <c r="O745" s="16"/>
      <c r="P745" s="16"/>
      <c r="Q745" s="16"/>
      <c r="R745" s="16"/>
      <c r="S745" s="16"/>
    </row>
    <row r="746" spans="6:19" x14ac:dyDescent="0.2">
      <c r="F746" s="16"/>
      <c r="G746" s="16"/>
      <c r="H746" s="16"/>
      <c r="I746" s="16"/>
      <c r="K746" s="16"/>
      <c r="L746" s="16"/>
      <c r="M746" s="16"/>
      <c r="N746" s="16"/>
      <c r="O746" s="16"/>
      <c r="P746" s="16"/>
      <c r="Q746" s="16"/>
      <c r="R746" s="16"/>
      <c r="S746" s="16"/>
    </row>
    <row r="747" spans="6:19" x14ac:dyDescent="0.2">
      <c r="F747" s="16"/>
      <c r="G747" s="16"/>
      <c r="H747" s="16"/>
      <c r="I747" s="16"/>
      <c r="K747" s="16"/>
      <c r="L747" s="16"/>
      <c r="M747" s="16"/>
      <c r="N747" s="16"/>
      <c r="O747" s="16"/>
      <c r="P747" s="16"/>
      <c r="Q747" s="16"/>
      <c r="R747" s="16"/>
      <c r="S747" s="16"/>
    </row>
    <row r="748" spans="6:19" x14ac:dyDescent="0.2">
      <c r="F748" s="16"/>
      <c r="G748" s="16"/>
      <c r="H748" s="16"/>
      <c r="I748" s="16"/>
      <c r="K748" s="16"/>
      <c r="L748" s="16"/>
      <c r="M748" s="16"/>
      <c r="N748" s="16"/>
      <c r="O748" s="16"/>
      <c r="P748" s="16"/>
      <c r="Q748" s="16"/>
      <c r="R748" s="16"/>
      <c r="S748" s="16"/>
    </row>
    <row r="749" spans="6:19" x14ac:dyDescent="0.2">
      <c r="F749" s="16"/>
      <c r="G749" s="16"/>
      <c r="H749" s="16"/>
      <c r="I749" s="16"/>
      <c r="K749" s="16"/>
      <c r="L749" s="16"/>
      <c r="M749" s="16"/>
      <c r="N749" s="16"/>
      <c r="O749" s="16"/>
      <c r="P749" s="16"/>
      <c r="Q749" s="16"/>
      <c r="R749" s="16"/>
      <c r="S749" s="16"/>
    </row>
    <row r="750" spans="6:19" x14ac:dyDescent="0.2">
      <c r="F750" s="16"/>
      <c r="G750" s="16"/>
      <c r="H750" s="16"/>
      <c r="I750" s="16"/>
      <c r="K750" s="16"/>
      <c r="L750" s="16"/>
      <c r="M750" s="16"/>
      <c r="N750" s="16"/>
      <c r="O750" s="16"/>
      <c r="P750" s="16"/>
      <c r="Q750" s="16"/>
      <c r="R750" s="16"/>
      <c r="S750" s="16"/>
    </row>
    <row r="751" spans="6:19" x14ac:dyDescent="0.2">
      <c r="F751" s="16"/>
      <c r="G751" s="16"/>
      <c r="H751" s="16"/>
      <c r="I751" s="16"/>
      <c r="K751" s="16"/>
      <c r="L751" s="16"/>
      <c r="M751" s="16"/>
      <c r="N751" s="16"/>
      <c r="O751" s="16"/>
      <c r="P751" s="16"/>
      <c r="Q751" s="16"/>
      <c r="R751" s="16"/>
      <c r="S751" s="16"/>
    </row>
    <row r="752" spans="6:19" x14ac:dyDescent="0.2">
      <c r="F752" s="16"/>
      <c r="G752" s="16"/>
      <c r="H752" s="16"/>
      <c r="I752" s="16"/>
      <c r="K752" s="16"/>
      <c r="L752" s="16"/>
      <c r="M752" s="16"/>
      <c r="N752" s="16"/>
      <c r="O752" s="16"/>
      <c r="P752" s="16"/>
      <c r="Q752" s="16"/>
      <c r="R752" s="16"/>
      <c r="S752" s="16"/>
    </row>
    <row r="753" spans="6:19" x14ac:dyDescent="0.2">
      <c r="F753" s="16"/>
      <c r="G753" s="16"/>
      <c r="H753" s="16"/>
      <c r="I753" s="16"/>
      <c r="K753" s="16"/>
      <c r="L753" s="16"/>
      <c r="M753" s="16"/>
      <c r="N753" s="16"/>
      <c r="O753" s="16"/>
      <c r="P753" s="16"/>
      <c r="Q753" s="16"/>
      <c r="R753" s="16"/>
      <c r="S753" s="16"/>
    </row>
    <row r="754" spans="6:19" x14ac:dyDescent="0.2">
      <c r="F754" s="16"/>
      <c r="G754" s="16"/>
      <c r="H754" s="16"/>
      <c r="I754" s="16"/>
      <c r="K754" s="16"/>
      <c r="L754" s="16"/>
      <c r="M754" s="16"/>
      <c r="N754" s="16"/>
      <c r="O754" s="16"/>
      <c r="P754" s="16"/>
      <c r="Q754" s="16"/>
      <c r="R754" s="16"/>
      <c r="S754" s="16"/>
    </row>
    <row r="755" spans="6:19" x14ac:dyDescent="0.2">
      <c r="F755" s="16"/>
      <c r="G755" s="16"/>
      <c r="H755" s="16"/>
      <c r="I755" s="16"/>
      <c r="K755" s="16"/>
      <c r="L755" s="16"/>
      <c r="M755" s="16"/>
      <c r="N755" s="16"/>
      <c r="O755" s="16"/>
      <c r="P755" s="16"/>
      <c r="Q755" s="16"/>
      <c r="R755" s="16"/>
      <c r="S755" s="16"/>
    </row>
    <row r="756" spans="6:19" x14ac:dyDescent="0.2">
      <c r="F756" s="16"/>
      <c r="G756" s="16"/>
      <c r="H756" s="16"/>
      <c r="I756" s="16"/>
      <c r="K756" s="16"/>
      <c r="L756" s="16"/>
      <c r="M756" s="16"/>
      <c r="N756" s="16"/>
      <c r="O756" s="16"/>
      <c r="P756" s="16"/>
      <c r="Q756" s="16"/>
      <c r="R756" s="16"/>
      <c r="S756" s="16"/>
    </row>
    <row r="757" spans="6:19" x14ac:dyDescent="0.2">
      <c r="F757" s="16"/>
      <c r="G757" s="16"/>
      <c r="H757" s="16"/>
      <c r="I757" s="16"/>
      <c r="K757" s="16"/>
      <c r="L757" s="16"/>
      <c r="M757" s="16"/>
      <c r="N757" s="16"/>
      <c r="O757" s="16"/>
      <c r="P757" s="16"/>
      <c r="Q757" s="16"/>
      <c r="R757" s="16"/>
      <c r="S757" s="16"/>
    </row>
    <row r="758" spans="6:19" x14ac:dyDescent="0.2">
      <c r="F758" s="16"/>
      <c r="G758" s="16"/>
      <c r="H758" s="16"/>
      <c r="I758" s="16"/>
      <c r="K758" s="16"/>
      <c r="L758" s="16"/>
      <c r="M758" s="16"/>
      <c r="N758" s="16"/>
      <c r="O758" s="16"/>
      <c r="P758" s="16"/>
      <c r="Q758" s="16"/>
      <c r="R758" s="16"/>
      <c r="S758" s="16"/>
    </row>
    <row r="759" spans="6:19" x14ac:dyDescent="0.2">
      <c r="F759" s="16"/>
      <c r="G759" s="16"/>
      <c r="H759" s="16"/>
      <c r="I759" s="16"/>
      <c r="K759" s="16"/>
      <c r="L759" s="16"/>
      <c r="M759" s="16"/>
      <c r="N759" s="16"/>
      <c r="O759" s="16"/>
      <c r="P759" s="16"/>
      <c r="Q759" s="16"/>
      <c r="R759" s="16"/>
      <c r="S759" s="16"/>
    </row>
    <row r="760" spans="6:19" x14ac:dyDescent="0.2">
      <c r="F760" s="16"/>
      <c r="G760" s="16"/>
      <c r="H760" s="16"/>
      <c r="I760" s="16"/>
      <c r="K760" s="16"/>
      <c r="L760" s="16"/>
      <c r="M760" s="16"/>
      <c r="N760" s="16"/>
      <c r="O760" s="16"/>
      <c r="P760" s="16"/>
      <c r="Q760" s="16"/>
      <c r="R760" s="16"/>
      <c r="S760" s="16"/>
    </row>
    <row r="761" spans="6:19" x14ac:dyDescent="0.2">
      <c r="F761" s="16"/>
      <c r="G761" s="16"/>
      <c r="H761" s="16"/>
      <c r="I761" s="16"/>
      <c r="K761" s="16"/>
      <c r="L761" s="16"/>
      <c r="M761" s="16"/>
      <c r="N761" s="16"/>
      <c r="O761" s="16"/>
      <c r="P761" s="16"/>
      <c r="Q761" s="16"/>
      <c r="R761" s="16"/>
      <c r="S761" s="16"/>
    </row>
    <row r="762" spans="6:19" x14ac:dyDescent="0.2">
      <c r="F762" s="16"/>
      <c r="G762" s="16"/>
      <c r="H762" s="16"/>
      <c r="I762" s="16"/>
      <c r="K762" s="16"/>
      <c r="L762" s="16"/>
      <c r="M762" s="16"/>
      <c r="N762" s="16"/>
      <c r="O762" s="16"/>
      <c r="P762" s="16"/>
      <c r="Q762" s="16"/>
      <c r="R762" s="16"/>
      <c r="S762" s="16"/>
    </row>
    <row r="763" spans="6:19" x14ac:dyDescent="0.2">
      <c r="F763" s="16"/>
      <c r="G763" s="16"/>
      <c r="H763" s="16"/>
      <c r="I763" s="16"/>
      <c r="K763" s="16"/>
      <c r="L763" s="16"/>
      <c r="M763" s="16"/>
      <c r="N763" s="16"/>
      <c r="O763" s="16"/>
      <c r="P763" s="16"/>
      <c r="Q763" s="16"/>
      <c r="R763" s="16"/>
      <c r="S763" s="16"/>
    </row>
    <row r="764" spans="6:19" x14ac:dyDescent="0.2">
      <c r="F764" s="16"/>
      <c r="G764" s="16"/>
      <c r="H764" s="16"/>
      <c r="I764" s="16"/>
      <c r="K764" s="16"/>
      <c r="L764" s="16"/>
      <c r="M764" s="16"/>
      <c r="N764" s="16"/>
      <c r="O764" s="16"/>
      <c r="P764" s="16"/>
      <c r="Q764" s="16"/>
      <c r="R764" s="16"/>
      <c r="S764" s="16"/>
    </row>
    <row r="765" spans="6:19" x14ac:dyDescent="0.2">
      <c r="F765" s="16"/>
      <c r="G765" s="16"/>
      <c r="H765" s="16"/>
      <c r="I765" s="16"/>
      <c r="K765" s="16"/>
      <c r="L765" s="16"/>
      <c r="M765" s="16"/>
      <c r="N765" s="16"/>
      <c r="O765" s="16"/>
      <c r="P765" s="16"/>
      <c r="Q765" s="16"/>
      <c r="R765" s="16"/>
      <c r="S765" s="16"/>
    </row>
    <row r="766" spans="6:19" x14ac:dyDescent="0.2">
      <c r="F766" s="16"/>
      <c r="G766" s="16"/>
      <c r="H766" s="16"/>
      <c r="I766" s="16"/>
      <c r="K766" s="16"/>
      <c r="L766" s="16"/>
      <c r="M766" s="16"/>
      <c r="N766" s="16"/>
      <c r="O766" s="16"/>
      <c r="P766" s="16"/>
      <c r="Q766" s="16"/>
      <c r="R766" s="16"/>
      <c r="S766" s="16"/>
    </row>
    <row r="767" spans="6:19" x14ac:dyDescent="0.2">
      <c r="F767" s="16"/>
      <c r="G767" s="16"/>
      <c r="H767" s="16"/>
      <c r="I767" s="16"/>
      <c r="K767" s="16"/>
      <c r="L767" s="16"/>
      <c r="M767" s="16"/>
      <c r="N767" s="16"/>
      <c r="O767" s="16"/>
      <c r="P767" s="16"/>
      <c r="Q767" s="16"/>
      <c r="R767" s="16"/>
      <c r="S767" s="16"/>
    </row>
    <row r="768" spans="6:19" x14ac:dyDescent="0.2">
      <c r="F768" s="16"/>
      <c r="G768" s="16"/>
      <c r="H768" s="16"/>
      <c r="I768" s="16"/>
      <c r="K768" s="16"/>
      <c r="L768" s="16"/>
      <c r="M768" s="16"/>
      <c r="N768" s="16"/>
      <c r="O768" s="16"/>
      <c r="P768" s="16"/>
      <c r="Q768" s="16"/>
      <c r="R768" s="16"/>
      <c r="S768" s="16"/>
    </row>
    <row r="769" spans="6:19" x14ac:dyDescent="0.2">
      <c r="F769" s="16"/>
      <c r="G769" s="16"/>
      <c r="H769" s="16"/>
      <c r="I769" s="16"/>
      <c r="K769" s="16"/>
      <c r="L769" s="16"/>
      <c r="M769" s="16"/>
      <c r="N769" s="16"/>
      <c r="O769" s="16"/>
      <c r="P769" s="16"/>
      <c r="Q769" s="16"/>
      <c r="R769" s="16"/>
      <c r="S769" s="16"/>
    </row>
    <row r="770" spans="6:19" x14ac:dyDescent="0.2">
      <c r="F770" s="16"/>
      <c r="G770" s="16"/>
      <c r="H770" s="16"/>
      <c r="I770" s="16"/>
      <c r="K770" s="16"/>
      <c r="L770" s="16"/>
      <c r="M770" s="16"/>
      <c r="N770" s="16"/>
      <c r="O770" s="16"/>
      <c r="P770" s="16"/>
      <c r="Q770" s="16"/>
      <c r="R770" s="16"/>
      <c r="S770" s="16"/>
    </row>
    <row r="771" spans="6:19" x14ac:dyDescent="0.2">
      <c r="F771" s="16"/>
      <c r="G771" s="16"/>
      <c r="H771" s="16"/>
      <c r="I771" s="16"/>
      <c r="K771" s="16"/>
      <c r="L771" s="16"/>
      <c r="M771" s="16"/>
      <c r="N771" s="16"/>
      <c r="O771" s="16"/>
      <c r="P771" s="16"/>
      <c r="Q771" s="16"/>
      <c r="R771" s="16"/>
      <c r="S771" s="16"/>
    </row>
    <row r="772" spans="6:19" x14ac:dyDescent="0.2">
      <c r="F772" s="16"/>
      <c r="G772" s="16"/>
      <c r="H772" s="16"/>
      <c r="I772" s="16"/>
      <c r="K772" s="16"/>
      <c r="L772" s="16"/>
      <c r="M772" s="16"/>
      <c r="N772" s="16"/>
      <c r="O772" s="16"/>
      <c r="P772" s="16"/>
      <c r="Q772" s="16"/>
      <c r="R772" s="16"/>
      <c r="S772" s="16"/>
    </row>
    <row r="773" spans="6:19" x14ac:dyDescent="0.2">
      <c r="F773" s="16"/>
      <c r="G773" s="16"/>
      <c r="H773" s="16"/>
      <c r="I773" s="16"/>
      <c r="K773" s="16"/>
      <c r="L773" s="16"/>
      <c r="M773" s="16"/>
      <c r="N773" s="16"/>
      <c r="O773" s="16"/>
      <c r="P773" s="16"/>
      <c r="Q773" s="16"/>
      <c r="R773" s="16"/>
      <c r="S773" s="16"/>
    </row>
    <row r="774" spans="6:19" x14ac:dyDescent="0.2">
      <c r="F774" s="16"/>
      <c r="G774" s="16"/>
      <c r="H774" s="16"/>
      <c r="I774" s="16"/>
      <c r="K774" s="16"/>
      <c r="L774" s="16"/>
      <c r="M774" s="16"/>
      <c r="N774" s="16"/>
      <c r="O774" s="16"/>
      <c r="P774" s="16"/>
      <c r="Q774" s="16"/>
      <c r="R774" s="16"/>
      <c r="S774" s="16"/>
    </row>
    <row r="775" spans="6:19" x14ac:dyDescent="0.2">
      <c r="F775" s="16"/>
      <c r="G775" s="16"/>
      <c r="H775" s="16"/>
      <c r="I775" s="16"/>
      <c r="K775" s="16"/>
      <c r="L775" s="16"/>
      <c r="M775" s="16"/>
      <c r="N775" s="16"/>
      <c r="O775" s="16"/>
      <c r="P775" s="16"/>
      <c r="Q775" s="16"/>
      <c r="R775" s="16"/>
      <c r="S775" s="16"/>
    </row>
    <row r="776" spans="6:19" x14ac:dyDescent="0.2">
      <c r="F776" s="16"/>
      <c r="G776" s="16"/>
      <c r="H776" s="16"/>
      <c r="I776" s="16"/>
      <c r="K776" s="16"/>
      <c r="L776" s="16"/>
      <c r="M776" s="16"/>
      <c r="N776" s="16"/>
      <c r="O776" s="16"/>
      <c r="P776" s="16"/>
      <c r="Q776" s="16"/>
      <c r="R776" s="16"/>
      <c r="S776" s="16"/>
    </row>
    <row r="777" spans="6:19" x14ac:dyDescent="0.2">
      <c r="F777" s="16"/>
      <c r="G777" s="16"/>
      <c r="H777" s="16"/>
      <c r="I777" s="16"/>
      <c r="K777" s="16"/>
      <c r="L777" s="16"/>
      <c r="M777" s="16"/>
      <c r="N777" s="16"/>
      <c r="O777" s="16"/>
      <c r="P777" s="16"/>
      <c r="Q777" s="16"/>
      <c r="R777" s="16"/>
      <c r="S777" s="16"/>
    </row>
    <row r="778" spans="6:19" x14ac:dyDescent="0.2">
      <c r="F778" s="16"/>
      <c r="G778" s="16"/>
      <c r="H778" s="16"/>
      <c r="I778" s="16"/>
      <c r="K778" s="16"/>
      <c r="L778" s="16"/>
      <c r="M778" s="16"/>
      <c r="N778" s="16"/>
      <c r="O778" s="16"/>
      <c r="P778" s="16"/>
      <c r="Q778" s="16"/>
      <c r="R778" s="16"/>
      <c r="S778" s="16"/>
    </row>
    <row r="779" spans="6:19" x14ac:dyDescent="0.2">
      <c r="F779" s="16"/>
      <c r="G779" s="16"/>
      <c r="H779" s="16"/>
      <c r="I779" s="16"/>
      <c r="K779" s="16"/>
      <c r="L779" s="16"/>
      <c r="M779" s="16"/>
      <c r="N779" s="16"/>
      <c r="O779" s="16"/>
      <c r="P779" s="16"/>
      <c r="Q779" s="16"/>
      <c r="R779" s="16"/>
      <c r="S779" s="16"/>
    </row>
    <row r="780" spans="6:19" x14ac:dyDescent="0.2">
      <c r="F780" s="16"/>
      <c r="G780" s="16"/>
      <c r="H780" s="16"/>
      <c r="I780" s="16"/>
      <c r="K780" s="16"/>
      <c r="L780" s="16"/>
      <c r="M780" s="16"/>
      <c r="N780" s="16"/>
      <c r="O780" s="16"/>
      <c r="P780" s="16"/>
      <c r="Q780" s="16"/>
      <c r="R780" s="16"/>
      <c r="S780" s="16"/>
    </row>
  </sheetData>
  <conditionalFormatting sqref="B2">
    <cfRule type="cellIs" dxfId="2" priority="6" operator="equal">
      <formula>TRUE</formula>
    </cfRule>
  </conditionalFormatting>
  <conditionalFormatting sqref="C55">
    <cfRule type="cellIs" dxfId="1" priority="9" operator="equal">
      <formula>TRUE</formula>
    </cfRule>
  </conditionalFormatting>
  <conditionalFormatting sqref="C78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  <ignoredErrors>
    <ignoredError sqref="F31:I31 K87:P227 S87:S227 K48:M82 K85:M85 M83:M84 M86 K46:M46 K31:M39" formulaRange="1"/>
    <ignoredError sqref="Q228:R238" formula="1"/>
    <ignoredError sqref="Q87:R227 S48:S86 N48:R82 Q83:Q84 Q86 N85:R85 O83:O84 O86 N46:S46 N31:S39" formula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</vt:lpstr>
      <vt:lpstr>Manual</vt:lpstr>
      <vt:lpstr>Disclaimer</vt:lpstr>
      <vt:lpstr>Input</vt:lpstr>
      <vt:lpstr>WORKINGS&gt;&gt;</vt:lpstr>
      <vt:lpstr>Valuation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2025-07-15T14:48:39Z</dcterms:modified>
</cp:coreProperties>
</file>