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valuations\"/>
    </mc:Choice>
  </mc:AlternateContent>
  <xr:revisionPtr revIDLastSave="0" documentId="13_ncr:1_{79B693E1-A575-49D9-A198-9A125DBABF5F}" xr6:coauthVersionLast="47" xr6:coauthVersionMax="47" xr10:uidLastSave="{00000000-0000-0000-0000-000000000000}"/>
  <bookViews>
    <workbookView xWindow="-105" yWindow="0" windowWidth="26010" windowHeight="2098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3" i="10" l="1"/>
  <c r="R42" i="10"/>
  <c r="F26" i="10"/>
  <c r="G26" i="10"/>
  <c r="H26" i="10"/>
  <c r="I26" i="10"/>
  <c r="J26" i="10"/>
  <c r="K26" i="10"/>
  <c r="L26" i="10"/>
  <c r="F27" i="10"/>
  <c r="G27" i="10"/>
  <c r="H27" i="10"/>
  <c r="I27" i="10"/>
  <c r="J27" i="10"/>
  <c r="K27" i="10"/>
  <c r="L27" i="10"/>
  <c r="F28" i="10"/>
  <c r="G28" i="10"/>
  <c r="H28" i="10"/>
  <c r="I28" i="10"/>
  <c r="J28" i="10"/>
  <c r="K28" i="10"/>
  <c r="L28" i="10"/>
  <c r="F29" i="10"/>
  <c r="G29" i="10"/>
  <c r="H29" i="10"/>
  <c r="I29" i="10"/>
  <c r="J29" i="10"/>
  <c r="K29" i="10"/>
  <c r="L29" i="10"/>
  <c r="M54" i="10"/>
  <c r="L54" i="10"/>
  <c r="K54" i="10"/>
  <c r="J54" i="10"/>
  <c r="I54" i="10"/>
  <c r="H54" i="10"/>
  <c r="G54" i="10"/>
  <c r="F54" i="10"/>
  <c r="N54" i="10"/>
  <c r="O54" i="10"/>
  <c r="C54" i="10" l="1" a="1"/>
  <c r="C54" i="10" s="1"/>
  <c r="N46" i="10" l="1"/>
  <c r="N48" i="10" s="1"/>
  <c r="O46" i="10"/>
  <c r="O48" i="10" s="1"/>
  <c r="N42" i="10"/>
  <c r="O42" i="10"/>
  <c r="N39" i="10"/>
  <c r="O39" i="10"/>
  <c r="N43" i="10" l="1"/>
  <c r="N49" i="10" s="1"/>
  <c r="O43" i="10"/>
  <c r="O49" i="10" s="1"/>
  <c r="Q23" i="10" l="1"/>
  <c r="R23" i="10"/>
  <c r="N13" i="10"/>
  <c r="N16" i="10" s="1"/>
  <c r="N18" i="10" s="1"/>
  <c r="N21" i="10" s="1"/>
  <c r="N24" i="10" s="1"/>
  <c r="M13" i="10"/>
  <c r="M16" i="10" s="1"/>
  <c r="M18" i="10" s="1"/>
  <c r="M21" i="10" s="1"/>
  <c r="M24" i="10" s="1"/>
  <c r="O13" i="10"/>
  <c r="O16" i="10" s="1"/>
  <c r="O18" i="10" s="1"/>
  <c r="O21" i="10" s="1"/>
  <c r="O24" i="10" s="1"/>
  <c r="E37" i="10"/>
  <c r="E36" i="10"/>
  <c r="E8" i="10"/>
  <c r="Q15" i="10" l="1"/>
  <c r="Q11" i="10"/>
  <c r="R11" i="10"/>
  <c r="Q20" i="10"/>
  <c r="R20" i="10"/>
  <c r="M26" i="10"/>
  <c r="R17" i="10"/>
  <c r="Q17" i="10"/>
  <c r="R15" i="10" l="1"/>
  <c r="M29" i="10"/>
  <c r="G16" i="4"/>
  <c r="H16" i="4" s="1"/>
  <c r="I16" i="4" s="1"/>
  <c r="J16" i="4" s="1"/>
  <c r="Q14" i="10"/>
  <c r="Q22" i="10"/>
  <c r="Q13" i="10"/>
  <c r="Q12" i="10"/>
  <c r="R22" i="10"/>
  <c r="R14" i="10"/>
  <c r="R13" i="10"/>
  <c r="R12" i="10"/>
  <c r="E9" i="10"/>
  <c r="O26" i="10"/>
  <c r="N26" i="10"/>
  <c r="N27" i="10"/>
  <c r="D5" i="10"/>
  <c r="D3" i="10"/>
  <c r="A3" i="4"/>
  <c r="A1" i="4"/>
  <c r="A3" i="2"/>
  <c r="A1" i="2"/>
  <c r="A2" i="3"/>
  <c r="A2" i="2" s="1"/>
  <c r="R16" i="10" l="1"/>
  <c r="Q16" i="10"/>
  <c r="M27" i="10"/>
  <c r="M28" i="10"/>
  <c r="R19" i="10"/>
  <c r="Q19" i="10"/>
  <c r="A2" i="4"/>
  <c r="D4" i="10"/>
  <c r="A2" i="1"/>
  <c r="A3" i="1"/>
  <c r="A1" i="3"/>
  <c r="N34" i="10" l="1"/>
  <c r="N28" i="10"/>
  <c r="I34" i="10"/>
  <c r="K34" i="10"/>
  <c r="J34" i="10"/>
  <c r="H34" i="10"/>
  <c r="G34" i="10"/>
  <c r="O27" i="10"/>
  <c r="R18" i="10"/>
  <c r="Q18" i="10"/>
  <c r="A1" i="1"/>
  <c r="M34" i="10" l="1"/>
  <c r="N29" i="10"/>
  <c r="L34" i="10"/>
  <c r="R21" i="10"/>
  <c r="O28" i="10"/>
  <c r="Q21" i="10"/>
  <c r="F34" i="10"/>
  <c r="O29" i="10" l="1"/>
  <c r="R24" i="10"/>
  <c r="Q24" i="10"/>
  <c r="O34" i="10"/>
  <c r="C34" i="10" s="1" a="1"/>
  <c r="C34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<sst xmlns="http://schemas.openxmlformats.org/spreadsheetml/2006/main" count="99" uniqueCount="97">
  <si>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</si>
  <si>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</si>
  <si>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</si>
  <si>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</si>
  <si>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</si>
  <si>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</si>
  <si>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</si>
  <si>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</si>
  <si>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</si>
  <si>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</si>
  <si>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</si>
  <si>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</si>
  <si>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</si>
  <si>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</si>
  <si>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</si>
  <si>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</si>
  <si>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</si>
  <si>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</si>
  <si>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</si>
  <si>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</si>
  <si>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</si>
  <si>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</si>
  <si>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</si>
  <si>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</si>
  <si>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Net financial result</t>
  </si>
  <si>
    <t>EBT</t>
  </si>
  <si>
    <t>Taxes</t>
  </si>
  <si>
    <t>Net income</t>
  </si>
  <si>
    <t>Check</t>
  </si>
  <si>
    <t>Source</t>
  </si>
  <si>
    <t>Cash</t>
  </si>
  <si>
    <t>Receivables</t>
  </si>
  <si>
    <t>Inventory</t>
  </si>
  <si>
    <t>PPE</t>
  </si>
  <si>
    <t>Total assets</t>
  </si>
  <si>
    <t>Revenue growth</t>
  </si>
  <si>
    <t>EBIT-margin</t>
  </si>
  <si>
    <t>Net income growth</t>
  </si>
  <si>
    <t>Source: BHP Group Limited annual report</t>
  </si>
  <si>
    <t>Currency</t>
  </si>
  <si>
    <t>Notes</t>
  </si>
  <si>
    <t>FY24</t>
  </si>
  <si>
    <t>FY23</t>
  </si>
  <si>
    <t>FY22</t>
  </si>
  <si>
    <t>FY21</t>
  </si>
  <si>
    <t>FY20</t>
  </si>
  <si>
    <t>CAGR</t>
  </si>
  <si>
    <t>FY15-24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</si>
  <si>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</si>
  <si>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</si>
  <si>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</si>
  <si>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</si>
  <si>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</si>
  <si>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</si>
  <si>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</si>
  <si>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</si>
  <si>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</si>
  <si>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</si>
  <si>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</si>
  <si>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31/12/2024</t>
  </si>
  <si>
    <t>COGS</t>
  </si>
  <si>
    <t>Gross profit</t>
  </si>
  <si>
    <t>Other operating expenses</t>
  </si>
  <si>
    <t>EBITDA</t>
  </si>
  <si>
    <t>EBIT</t>
  </si>
  <si>
    <t>Dec 24</t>
  </si>
  <si>
    <t>Dec 23</t>
  </si>
  <si>
    <t>Dec 22</t>
  </si>
  <si>
    <t>Other current</t>
  </si>
  <si>
    <t>Total current</t>
  </si>
  <si>
    <t>Intangible assets</t>
  </si>
  <si>
    <t>Other non-current</t>
  </si>
  <si>
    <t>Equity</t>
  </si>
  <si>
    <t>Income from associates</t>
  </si>
  <si>
    <t>Investments</t>
  </si>
  <si>
    <t>Philip Morris International Inc.</t>
  </si>
  <si>
    <t>US</t>
  </si>
  <si>
    <t>NYSE</t>
  </si>
  <si>
    <t>NYSE:PM</t>
  </si>
  <si>
    <t>$m</t>
  </si>
  <si>
    <t>SG&amp;A</t>
  </si>
  <si>
    <t>Impariment</t>
  </si>
  <si>
    <t>Non-controlling interests</t>
  </si>
  <si>
    <t>FY15</t>
  </si>
  <si>
    <t>FY16</t>
  </si>
  <si>
    <t>FY17</t>
  </si>
  <si>
    <t>FY18</t>
  </si>
  <si>
    <t>FY19</t>
  </si>
  <si>
    <t>Dec 15</t>
  </si>
  <si>
    <t>Dec 16</t>
  </si>
  <si>
    <t>Dec 17</t>
  </si>
  <si>
    <t>Dec 18</t>
  </si>
  <si>
    <t>Dec 19</t>
  </si>
  <si>
    <t>Dec 20</t>
  </si>
  <si>
    <t>Dec 21</t>
  </si>
  <si>
    <t>PM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</si>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</sst>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0.0%;\(0.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44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41" fontId="0" fillId="0" borderId="0" xfId="0" applyNumberFormat="1"/>
    <xf numFmtId="41" fontId="2" fillId="0" borderId="0" xfId="0" applyNumberFormat="1" applyFont="1"/>
    <xf numFmtId="41" fontId="0" fillId="0" borderId="2" xfId="0" applyNumberFormat="1" applyBorder="1"/>
    <xf numFmtId="41" fontId="0" fillId="3" borderId="0" xfId="0" applyNumberFormat="1" applyFill="1"/>
    <xf numFmtId="41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41" fontId="3" fillId="2" borderId="0" xfId="0" applyNumberFormat="1" applyFont="1" applyFill="1"/>
    <xf numFmtId="164" fontId="6" fillId="0" borderId="5" xfId="1" applyNumberFormat="1" applyFont="1" applyBorder="1" applyAlignment="1">
      <alignment horizontal="right"/>
    </xf>
    <xf numFmtId="164" fontId="6" fillId="0" borderId="6" xfId="1" applyNumberFormat="1" applyFont="1" applyBorder="1" applyAlignment="1">
      <alignment horizontal="right"/>
    </xf>
    <xf numFmtId="164" fontId="6" fillId="0" borderId="0" xfId="1" applyNumberFormat="1" applyFont="1" applyBorder="1" applyAlignment="1">
      <alignment horizontal="right"/>
    </xf>
    <xf numFmtId="164" fontId="6" fillId="0" borderId="8" xfId="1" applyNumberFormat="1" applyFont="1" applyBorder="1" applyAlignment="1">
      <alignment horizontal="right"/>
    </xf>
    <xf numFmtId="164" fontId="6" fillId="0" borderId="2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4" fontId="7" fillId="0" borderId="0" xfId="1" applyNumberFormat="1" applyFont="1" applyBorder="1" applyAlignment="1">
      <alignment horizontal="right"/>
    </xf>
    <xf numFmtId="164" fontId="0" fillId="0" borderId="0" xfId="0" applyNumberFormat="1"/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41" fontId="0" fillId="1" borderId="0" xfId="0" applyNumberFormat="1" applyFill="1" applyAlignment="1">
      <alignment horizontal="right"/>
    </xf>
    <xf numFmtId="164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4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Philip Morris International Inc.: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Philip Morris International Inc.: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Philip Morris International Inc.: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4" sqref="E4"/>
    </sheetView>
  </sheetViews>
  <sheetFormatPr defaultColWidth="8.85546875" defaultRowHeight="12.75" x14ac:dyDescent="0.2"/>
  <cols>
    <col min="5" max="5" width="28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Philip Morris International Inc.: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75</v>
      </c>
    </row>
    <row r="8" spans="1:11" x14ac:dyDescent="0.2">
      <c r="B8" t="s">
        <v>17</v>
      </c>
      <c r="E8" s="11" t="s">
        <v>95</v>
      </c>
    </row>
    <row r="9" spans="1:11" x14ac:dyDescent="0.2">
      <c r="B9" t="s">
        <v>21</v>
      </c>
      <c r="E9" s="11" t="s">
        <v>76</v>
      </c>
    </row>
    <row r="10" spans="1:11" x14ac:dyDescent="0.2">
      <c r="B10" t="s">
        <v>22</v>
      </c>
      <c r="E10" s="11" t="s">
        <v>77</v>
      </c>
    </row>
    <row r="11" spans="1:11" x14ac:dyDescent="0.2">
      <c r="B11" t="s">
        <v>18</v>
      </c>
      <c r="E11" s="11" t="s">
        <v>78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57</v>
      </c>
      <c r="E13" s="44" t="s">
        <v>59</v>
      </c>
    </row>
    <row r="14" spans="1:11" x14ac:dyDescent="0.2">
      <c r="B14" t="s">
        <v>39</v>
      </c>
      <c r="E14" s="11" t="s">
        <v>79</v>
      </c>
    </row>
    <row r="16" spans="1:11" x14ac:dyDescent="0.2">
      <c r="B16" s="5" t="s">
        <v>50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2" t="s">
        <v>49</v>
      </c>
    </row>
    <row r="18" spans="2:11" x14ac:dyDescent="0.2">
      <c r="B18" t="s">
        <v>51</v>
      </c>
      <c r="E18" s="40"/>
      <c r="F18" s="40"/>
      <c r="G18" s="40"/>
      <c r="H18" s="40"/>
      <c r="I18" s="40"/>
      <c r="J18" s="40"/>
      <c r="K18" s="41">
        <v>0.01</v>
      </c>
    </row>
    <row r="21" spans="2:11" x14ac:dyDescent="0.2">
      <c r="B21" s="5" t="s">
        <v>53</v>
      </c>
    </row>
    <row r="22" spans="2:11" x14ac:dyDescent="0.2">
      <c r="B22" t="s">
        <v>54</v>
      </c>
      <c r="E22" s="43"/>
    </row>
    <row r="23" spans="2:11" x14ac:dyDescent="0.2">
      <c r="B23" t="s">
        <v>55</v>
      </c>
      <c r="E23" s="43"/>
    </row>
    <row r="24" spans="2:11" x14ac:dyDescent="0.2">
      <c r="B24" t="s">
        <v>56</v>
      </c>
      <c r="E24" s="11"/>
    </row>
    <row r="25" spans="2:11" x14ac:dyDescent="0.2">
      <c r="B25" t="s">
        <v>58</v>
      </c>
      <c r="E25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A734"/>
  <sheetViews>
    <sheetView showGridLines="0" tabSelected="1" zoomScale="130" zoomScaleNormal="130" workbookViewId="0">
      <selection activeCell="M7" sqref="M7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5" max="15" width="9.28515625" bestFit="1" customWidth="1"/>
    <col min="20" max="20" width="52.85546875" style="30" bestFit="1" customWidth="1"/>
  </cols>
  <sheetData>
    <row r="1" spans="2:20" s="8" customFormat="1" outlineLevel="1" x14ac:dyDescent="0.2">
      <c r="B1" s="8">
        <v>0.1</v>
      </c>
    </row>
    <row r="2" spans="2:20" s="8" customFormat="1" outlineLevel="1" x14ac:dyDescent="0.2">
      <c r="B2" s="15" t="b">
        <f>AND(C:C)</f>
        <v>0</v>
      </c>
    </row>
    <row r="3" spans="2:20" x14ac:dyDescent="0.2">
      <c r="D3" s="5" t="str">
        <f ca="1">MID(CELL("filename",D3),FIND("]",CELL("filename",D3))+1,256)</f>
        <v>Historical</v>
      </c>
    </row>
    <row r="4" spans="2:20" x14ac:dyDescent="0.2">
      <c r="D4" s="6" t="str">
        <f>Cover!$A$2</f>
        <v>Indicative valuation of Philip Morris International Inc.: Public information</v>
      </c>
    </row>
    <row r="5" spans="2:20" x14ac:dyDescent="0.2">
      <c r="D5" s="6" t="str">
        <f>Cover!$A$3</f>
        <v>Educational purposes only, no financial advice</v>
      </c>
    </row>
    <row r="8" spans="2:20" x14ac:dyDescent="0.2">
      <c r="E8" s="5" t="str">
        <f>Input!$E$8&amp;" - P&amp;L"</f>
        <v>PM - P&amp;L</v>
      </c>
      <c r="O8" s="9"/>
      <c r="Q8" s="34" t="s">
        <v>46</v>
      </c>
      <c r="R8" s="33"/>
      <c r="T8" s="31" t="s">
        <v>40</v>
      </c>
    </row>
    <row r="9" spans="2:20" x14ac:dyDescent="0.2">
      <c r="E9" s="10" t="str">
        <f>+Input!$E$14</f>
        <v>$m</v>
      </c>
      <c r="F9" s="32" t="s">
        <v>83</v>
      </c>
      <c r="G9" s="32" t="s">
        <v>84</v>
      </c>
      <c r="H9" s="32" t="s">
        <v>85</v>
      </c>
      <c r="I9" s="32" t="s">
        <v>86</v>
      </c>
      <c r="J9" s="32" t="s">
        <v>87</v>
      </c>
      <c r="K9" s="32" t="s">
        <v>45</v>
      </c>
      <c r="L9" s="32" t="s">
        <v>44</v>
      </c>
      <c r="M9" s="32" t="s">
        <v>43</v>
      </c>
      <c r="N9" s="32" t="s">
        <v>42</v>
      </c>
      <c r="O9" s="32" t="s">
        <v>41</v>
      </c>
      <c r="Q9" s="33" t="s">
        <v>47</v>
      </c>
      <c r="R9" s="33" t="s">
        <v>48</v>
      </c>
    </row>
    <row r="10" spans="2:20" ht="3" customHeight="1" x14ac:dyDescent="0.2"/>
    <row r="11" spans="2:20" x14ac:dyDescent="0.2">
      <c r="E11" s="13" t="s">
        <v>23</v>
      </c>
      <c r="F11" s="16"/>
      <c r="G11" s="16"/>
      <c r="H11" s="16"/>
      <c r="I11" s="16"/>
      <c r="J11" s="16"/>
      <c r="K11" s="16"/>
      <c r="L11" s="16"/>
      <c r="M11" s="16">
        <v>31762</v>
      </c>
      <c r="N11" s="16">
        <v>35174</v>
      </c>
      <c r="O11" s="16">
        <v>37878</v>
      </c>
      <c r="Q11" s="25" t="str">
        <f>IFERROR((O11/F11)^(1/9)-1,"n/a")</f>
        <v>n/a</v>
      </c>
      <c r="R11" s="25" t="str">
        <f>IFERROR((O11/L11)^(1/3)-1,"n/a")</f>
        <v>n/a</v>
      </c>
    </row>
    <row r="12" spans="2:20" x14ac:dyDescent="0.2">
      <c r="E12" s="13" t="s">
        <v>60</v>
      </c>
      <c r="F12" s="18"/>
      <c r="G12" s="18"/>
      <c r="H12" s="18"/>
      <c r="I12" s="18"/>
      <c r="J12" s="18"/>
      <c r="K12" s="18"/>
      <c r="L12" s="18"/>
      <c r="M12" s="18">
        <v>-11402</v>
      </c>
      <c r="N12" s="18">
        <v>-12893</v>
      </c>
      <c r="O12" s="18">
        <v>-13329</v>
      </c>
      <c r="Q12" s="25" t="str">
        <f t="shared" ref="Q12:Q24" si="0">IFERROR((O12/F12)^(1/9)-1,"n/a")</f>
        <v>n/a</v>
      </c>
      <c r="R12" s="25" t="str">
        <f t="shared" ref="R12:R24" si="1">IFERROR((O12/L12)^(1/3)-1,"n/a")</f>
        <v>n/a</v>
      </c>
    </row>
    <row r="13" spans="2:20" x14ac:dyDescent="0.2">
      <c r="E13" s="5" t="s">
        <v>61</v>
      </c>
      <c r="F13" s="17"/>
      <c r="G13" s="17"/>
      <c r="H13" s="17"/>
      <c r="I13" s="17"/>
      <c r="J13" s="17"/>
      <c r="K13" s="17"/>
      <c r="L13" s="17"/>
      <c r="M13" s="17">
        <f t="shared" ref="M13:N13" si="2">SUM(M11:M12)</f>
        <v>20360</v>
      </c>
      <c r="N13" s="17">
        <f t="shared" si="2"/>
        <v>22281</v>
      </c>
      <c r="O13" s="17">
        <f>SUM(O11:O12)</f>
        <v>24549</v>
      </c>
      <c r="Q13" s="35" t="str">
        <f t="shared" si="0"/>
        <v>n/a</v>
      </c>
      <c r="R13" s="35" t="str">
        <f t="shared" si="1"/>
        <v>n/a</v>
      </c>
    </row>
    <row r="14" spans="2:20" x14ac:dyDescent="0.2">
      <c r="E14" s="13" t="s">
        <v>80</v>
      </c>
      <c r="F14" s="16"/>
      <c r="G14" s="16"/>
      <c r="H14" s="16"/>
      <c r="I14" s="16"/>
      <c r="J14" s="16"/>
      <c r="K14" s="16"/>
      <c r="L14" s="16"/>
      <c r="M14" s="16">
        <v>-8114</v>
      </c>
      <c r="N14" s="16">
        <v>-10060</v>
      </c>
      <c r="O14" s="16">
        <v>-11147</v>
      </c>
      <c r="Q14" s="25" t="str">
        <f>IFERROR((O14/F14)^(1/9)-1,"n/a")</f>
        <v>n/a</v>
      </c>
      <c r="R14" s="25" t="str">
        <f t="shared" si="1"/>
        <v>n/a</v>
      </c>
    </row>
    <row r="15" spans="2:20" x14ac:dyDescent="0.2">
      <c r="E15" s="13" t="s">
        <v>62</v>
      </c>
      <c r="F15" s="18"/>
      <c r="G15" s="18"/>
      <c r="H15" s="18"/>
      <c r="I15" s="18"/>
      <c r="J15" s="18"/>
      <c r="K15" s="18"/>
      <c r="L15" s="18"/>
      <c r="M15" s="18">
        <v>-24</v>
      </c>
      <c r="N15" s="18">
        <v>-45</v>
      </c>
      <c r="O15" s="18">
        <v>-60</v>
      </c>
      <c r="Q15" s="25" t="str">
        <f>IFERROR((O15/F15)^(1/9)-1,"n/a")</f>
        <v>n/a</v>
      </c>
      <c r="R15" s="25" t="str">
        <f t="shared" si="1"/>
        <v>n/a</v>
      </c>
    </row>
    <row r="16" spans="2:20" x14ac:dyDescent="0.2">
      <c r="E16" s="5" t="s">
        <v>63</v>
      </c>
      <c r="F16" s="17"/>
      <c r="G16" s="17"/>
      <c r="H16" s="17"/>
      <c r="I16" s="17"/>
      <c r="J16" s="17"/>
      <c r="K16" s="17"/>
      <c r="L16" s="17"/>
      <c r="M16" s="17">
        <f>SUM(M13:M15)</f>
        <v>12222</v>
      </c>
      <c r="N16" s="17">
        <f t="shared" ref="N16:O16" si="3">SUM(N13:N15)</f>
        <v>12176</v>
      </c>
      <c r="O16" s="17">
        <f t="shared" si="3"/>
        <v>13342</v>
      </c>
      <c r="Q16" s="35" t="str">
        <f t="shared" ref="Q16:Q17" si="4">IFERROR((O16/F16)^(1/9)-1,"n/a")</f>
        <v>n/a</v>
      </c>
      <c r="R16" s="35" t="str">
        <f t="shared" ref="R16:R17" si="5">IFERROR((O16/L16)^(1/3)-1,"n/a")</f>
        <v>n/a</v>
      </c>
    </row>
    <row r="17" spans="5:18" x14ac:dyDescent="0.2">
      <c r="E17" s="13" t="s">
        <v>81</v>
      </c>
      <c r="F17" s="18"/>
      <c r="G17" s="18"/>
      <c r="H17" s="18"/>
      <c r="I17" s="18"/>
      <c r="J17" s="18"/>
      <c r="K17" s="18"/>
      <c r="L17" s="18"/>
      <c r="M17" s="18">
        <v>0</v>
      </c>
      <c r="N17" s="18">
        <v>-665</v>
      </c>
      <c r="O17" s="18">
        <v>-2316</v>
      </c>
      <c r="Q17" s="25" t="str">
        <f t="shared" si="4"/>
        <v>n/a</v>
      </c>
      <c r="R17" s="25" t="str">
        <f t="shared" si="5"/>
        <v>n/a</v>
      </c>
    </row>
    <row r="18" spans="5:18" x14ac:dyDescent="0.2">
      <c r="E18" s="5" t="s">
        <v>64</v>
      </c>
      <c r="F18" s="17"/>
      <c r="G18" s="17"/>
      <c r="H18" s="17"/>
      <c r="I18" s="17"/>
      <c r="J18" s="17"/>
      <c r="K18" s="17"/>
      <c r="L18" s="17"/>
      <c r="M18" s="17">
        <f>+M17+M16</f>
        <v>12222</v>
      </c>
      <c r="N18" s="17">
        <f t="shared" ref="N18:O18" si="6">+N17+N16</f>
        <v>11511</v>
      </c>
      <c r="O18" s="17">
        <f t="shared" si="6"/>
        <v>11026</v>
      </c>
      <c r="Q18" s="35" t="str">
        <f t="shared" si="0"/>
        <v>n/a</v>
      </c>
      <c r="R18" s="35" t="str">
        <f t="shared" si="1"/>
        <v>n/a</v>
      </c>
    </row>
    <row r="19" spans="5:18" x14ac:dyDescent="0.2">
      <c r="E19" s="13" t="s">
        <v>24</v>
      </c>
      <c r="F19" s="16"/>
      <c r="G19" s="16"/>
      <c r="H19" s="16"/>
      <c r="I19" s="16"/>
      <c r="J19" s="16"/>
      <c r="K19" s="16"/>
      <c r="L19" s="16"/>
      <c r="M19" s="16">
        <v>-588</v>
      </c>
      <c r="N19" s="16">
        <v>-1061</v>
      </c>
      <c r="O19" s="16">
        <v>-1143</v>
      </c>
      <c r="Q19" s="35" t="str">
        <f t="shared" si="0"/>
        <v>n/a</v>
      </c>
      <c r="R19" s="35" t="str">
        <f t="shared" si="1"/>
        <v>n/a</v>
      </c>
    </row>
    <row r="20" spans="5:18" x14ac:dyDescent="0.2">
      <c r="E20" s="13" t="s">
        <v>73</v>
      </c>
      <c r="F20" s="18"/>
      <c r="G20" s="18"/>
      <c r="H20" s="18"/>
      <c r="I20" s="18"/>
      <c r="J20" s="18"/>
      <c r="K20" s="18"/>
      <c r="L20" s="18"/>
      <c r="M20" s="18">
        <v>137</v>
      </c>
      <c r="N20" s="18">
        <v>157</v>
      </c>
      <c r="O20" s="18">
        <v>637</v>
      </c>
      <c r="Q20" s="35" t="str">
        <f t="shared" si="0"/>
        <v>n/a</v>
      </c>
      <c r="R20" s="35" t="str">
        <f t="shared" si="1"/>
        <v>n/a</v>
      </c>
    </row>
    <row r="21" spans="5:18" x14ac:dyDescent="0.2">
      <c r="E21" s="14" t="s">
        <v>25</v>
      </c>
      <c r="F21" s="17"/>
      <c r="G21" s="17"/>
      <c r="H21" s="17"/>
      <c r="I21" s="17"/>
      <c r="J21" s="17"/>
      <c r="K21" s="17"/>
      <c r="L21" s="17"/>
      <c r="M21" s="17">
        <f t="shared" ref="M21:O21" si="7">SUM(M18:M20)</f>
        <v>11771</v>
      </c>
      <c r="N21" s="17">
        <f t="shared" si="7"/>
        <v>10607</v>
      </c>
      <c r="O21" s="17">
        <f t="shared" si="7"/>
        <v>10520</v>
      </c>
      <c r="Q21" s="35" t="str">
        <f t="shared" si="0"/>
        <v>n/a</v>
      </c>
      <c r="R21" s="35" t="str">
        <f t="shared" si="1"/>
        <v>n/a</v>
      </c>
    </row>
    <row r="22" spans="5:18" x14ac:dyDescent="0.2">
      <c r="E22" t="s">
        <v>26</v>
      </c>
      <c r="F22" s="16"/>
      <c r="G22" s="16"/>
      <c r="H22" s="16"/>
      <c r="I22" s="16"/>
      <c r="J22" s="16"/>
      <c r="K22" s="16"/>
      <c r="L22" s="16"/>
      <c r="M22" s="16">
        <v>-2244</v>
      </c>
      <c r="N22" s="16">
        <v>-2339</v>
      </c>
      <c r="O22" s="16">
        <v>-3017</v>
      </c>
      <c r="Q22" s="25" t="str">
        <f t="shared" si="0"/>
        <v>n/a</v>
      </c>
      <c r="R22" s="25" t="str">
        <f t="shared" si="1"/>
        <v>n/a</v>
      </c>
    </row>
    <row r="23" spans="5:18" x14ac:dyDescent="0.2">
      <c r="E23" t="s">
        <v>82</v>
      </c>
      <c r="F23" s="16"/>
      <c r="G23" s="16"/>
      <c r="H23" s="16"/>
      <c r="I23" s="16"/>
      <c r="J23" s="16"/>
      <c r="K23" s="16"/>
      <c r="L23" s="16"/>
      <c r="M23" s="16">
        <v>-479</v>
      </c>
      <c r="N23" s="16">
        <v>-455</v>
      </c>
      <c r="O23" s="16">
        <v>-446</v>
      </c>
      <c r="Q23" s="25" t="str">
        <f t="shared" si="0"/>
        <v>n/a</v>
      </c>
      <c r="R23" s="25" t="str">
        <f t="shared" si="1"/>
        <v>n/a</v>
      </c>
    </row>
    <row r="24" spans="5:18" ht="13.5" thickBot="1" x14ac:dyDescent="0.25">
      <c r="E24" s="5" t="s">
        <v>27</v>
      </c>
      <c r="F24" s="20"/>
      <c r="G24" s="20"/>
      <c r="H24" s="20"/>
      <c r="I24" s="20"/>
      <c r="J24" s="20"/>
      <c r="K24" s="20"/>
      <c r="L24" s="20"/>
      <c r="M24" s="20">
        <f>SUM(M21:M23)</f>
        <v>9048</v>
      </c>
      <c r="N24" s="20">
        <f t="shared" ref="N24:O24" si="8">SUM(N21:N23)</f>
        <v>7813</v>
      </c>
      <c r="O24" s="20">
        <f t="shared" si="8"/>
        <v>7057</v>
      </c>
      <c r="Q24" s="35" t="str">
        <f t="shared" si="0"/>
        <v>n/a</v>
      </c>
      <c r="R24" s="35" t="str">
        <f t="shared" si="1"/>
        <v>n/a</v>
      </c>
    </row>
    <row r="25" spans="5:18" ht="3" customHeight="1" x14ac:dyDescent="0.2"/>
    <row r="26" spans="5:18" x14ac:dyDescent="0.2">
      <c r="E26" s="37" t="s">
        <v>35</v>
      </c>
      <c r="F26" s="23" t="str">
        <f t="shared" ref="F26:L26" si="9">IFERROR(+F11/E11-1,"n/a")</f>
        <v>n/a</v>
      </c>
      <c r="G26" s="23" t="str">
        <f t="shared" si="9"/>
        <v>n/a</v>
      </c>
      <c r="H26" s="23" t="str">
        <f t="shared" si="9"/>
        <v>n/a</v>
      </c>
      <c r="I26" s="23" t="str">
        <f t="shared" si="9"/>
        <v>n/a</v>
      </c>
      <c r="J26" s="23" t="str">
        <f t="shared" si="9"/>
        <v>n/a</v>
      </c>
      <c r="K26" s="23" t="str">
        <f t="shared" si="9"/>
        <v>n/a</v>
      </c>
      <c r="L26" s="23" t="str">
        <f t="shared" si="9"/>
        <v>n/a</v>
      </c>
      <c r="M26" s="23" t="str">
        <f>IFERROR(+M11/L11-1,"n/a")</f>
        <v>n/a</v>
      </c>
      <c r="N26" s="23">
        <f>IFERROR(+N11/M11-1,"n/a")</f>
        <v>0.10742396574523005</v>
      </c>
      <c r="O26" s="24">
        <f>IFERROR(+O11/N11-1,"n/a")</f>
        <v>7.6874964462386952E-2</v>
      </c>
    </row>
    <row r="27" spans="5:18" x14ac:dyDescent="0.2">
      <c r="E27" s="38" t="s">
        <v>36</v>
      </c>
      <c r="F27" s="25" t="str">
        <f t="shared" ref="F27:L27" si="10">IFERROR(+F18/F11,"n/a")</f>
        <v>n/a</v>
      </c>
      <c r="G27" s="25" t="str">
        <f t="shared" si="10"/>
        <v>n/a</v>
      </c>
      <c r="H27" s="25" t="str">
        <f t="shared" si="10"/>
        <v>n/a</v>
      </c>
      <c r="I27" s="25" t="str">
        <f t="shared" si="10"/>
        <v>n/a</v>
      </c>
      <c r="J27" s="25" t="str">
        <f t="shared" si="10"/>
        <v>n/a</v>
      </c>
      <c r="K27" s="25" t="str">
        <f t="shared" si="10"/>
        <v>n/a</v>
      </c>
      <c r="L27" s="25" t="str">
        <f t="shared" si="10"/>
        <v>n/a</v>
      </c>
      <c r="M27" s="25">
        <f>IFERROR(+M18/M11,"n/a")</f>
        <v>0.384799445878723</v>
      </c>
      <c r="N27" s="25">
        <f>IFERROR(+N18/N11,"n/a")</f>
        <v>0.32725877068289078</v>
      </c>
      <c r="O27" s="26">
        <f>IFERROR(+O18/O11,"n/a")</f>
        <v>0.29109245472305822</v>
      </c>
      <c r="Q27" s="36"/>
    </row>
    <row r="28" spans="5:18" x14ac:dyDescent="0.2">
      <c r="E28" s="38" t="s">
        <v>52</v>
      </c>
      <c r="F28" s="25" t="e">
        <f t="shared" ref="F28:L28" si="11">-F22/F21</f>
        <v>#DIV/0!</v>
      </c>
      <c r="G28" s="25" t="e">
        <f t="shared" si="11"/>
        <v>#DIV/0!</v>
      </c>
      <c r="H28" s="25" t="e">
        <f t="shared" si="11"/>
        <v>#DIV/0!</v>
      </c>
      <c r="I28" s="25" t="e">
        <f t="shared" si="11"/>
        <v>#DIV/0!</v>
      </c>
      <c r="J28" s="25" t="e">
        <f t="shared" si="11"/>
        <v>#DIV/0!</v>
      </c>
      <c r="K28" s="25" t="e">
        <f t="shared" si="11"/>
        <v>#DIV/0!</v>
      </c>
      <c r="L28" s="25" t="e">
        <f t="shared" si="11"/>
        <v>#DIV/0!</v>
      </c>
      <c r="M28" s="25">
        <f t="shared" ref="M28" si="12">-M22/M21</f>
        <v>0.19063800866536404</v>
      </c>
      <c r="N28" s="25">
        <f t="shared" ref="N28:O28" si="13">-N22/N21</f>
        <v>0.22051475440746676</v>
      </c>
      <c r="O28" s="26">
        <f t="shared" si="13"/>
        <v>0.28678707224334599</v>
      </c>
      <c r="Q28" s="36"/>
    </row>
    <row r="29" spans="5:18" x14ac:dyDescent="0.2">
      <c r="E29" s="39" t="s">
        <v>37</v>
      </c>
      <c r="F29" s="27" t="str">
        <f t="shared" ref="F29" si="14">IFERROR(+F24/E24-1,"n/a")</f>
        <v>n/a</v>
      </c>
      <c r="G29" s="27" t="str">
        <f t="shared" ref="G29" si="15">IFERROR(+G24/F24-1,"n/a")</f>
        <v>n/a</v>
      </c>
      <c r="H29" s="27" t="str">
        <f t="shared" ref="H29" si="16">IFERROR(+H24/G24-1,"n/a")</f>
        <v>n/a</v>
      </c>
      <c r="I29" s="27" t="str">
        <f t="shared" ref="I29" si="17">IFERROR(+I24/H24-1,"n/a")</f>
        <v>n/a</v>
      </c>
      <c r="J29" s="27" t="str">
        <f t="shared" ref="J29" si="18">IFERROR(+J24/I24-1,"n/a")</f>
        <v>n/a</v>
      </c>
      <c r="K29" s="27" t="str">
        <f t="shared" ref="K29" si="19">IFERROR(+K24/J24-1,"n/a")</f>
        <v>n/a</v>
      </c>
      <c r="L29" s="27" t="str">
        <f t="shared" ref="L29" si="20">IFERROR(+L24/K24-1,"n/a")</f>
        <v>n/a</v>
      </c>
      <c r="M29" s="27" t="str">
        <f t="shared" ref="M29:O29" si="21">IFERROR(+M24/L24-1,"n/a")</f>
        <v>n/a</v>
      </c>
      <c r="N29" s="27">
        <f t="shared" si="21"/>
        <v>-0.1364942528735632</v>
      </c>
      <c r="O29" s="28">
        <f t="shared" si="21"/>
        <v>-9.6761807244336362E-2</v>
      </c>
    </row>
    <row r="30" spans="5:18" ht="3" customHeight="1" x14ac:dyDescent="0.2"/>
    <row r="31" spans="5:18" ht="10.5" customHeight="1" x14ac:dyDescent="0.2">
      <c r="E31" s="29" t="s">
        <v>38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5:18" x14ac:dyDescent="0.2"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3:27" x14ac:dyDescent="0.2">
      <c r="E33" s="8" t="s">
        <v>29</v>
      </c>
      <c r="F33" s="19"/>
      <c r="G33" s="19"/>
      <c r="H33" s="19"/>
      <c r="I33" s="19"/>
      <c r="J33" s="19"/>
      <c r="K33" s="19"/>
      <c r="L33" s="19"/>
      <c r="M33" s="19">
        <v>9048</v>
      </c>
      <c r="N33" s="19">
        <v>7813</v>
      </c>
      <c r="O33" s="19">
        <v>7057</v>
      </c>
    </row>
    <row r="34" spans="3:27" x14ac:dyDescent="0.2">
      <c r="C34" s="15" t="b" cm="1">
        <f t="array" ref="C34">AND(G34:O34&lt;$B$1,G34:O34&gt;-$B$1)</f>
        <v>1</v>
      </c>
      <c r="E34" s="8" t="s">
        <v>28</v>
      </c>
      <c r="F34" s="19">
        <f t="shared" ref="F34:O34" si="22">+F33-F24</f>
        <v>0</v>
      </c>
      <c r="G34" s="19">
        <f t="shared" si="22"/>
        <v>0</v>
      </c>
      <c r="H34" s="19">
        <f t="shared" si="22"/>
        <v>0</v>
      </c>
      <c r="I34" s="19">
        <f t="shared" si="22"/>
        <v>0</v>
      </c>
      <c r="J34" s="19">
        <f t="shared" si="22"/>
        <v>0</v>
      </c>
      <c r="K34" s="19">
        <f t="shared" si="22"/>
        <v>0</v>
      </c>
      <c r="L34" s="19">
        <f t="shared" si="22"/>
        <v>0</v>
      </c>
      <c r="M34" s="19">
        <f t="shared" si="22"/>
        <v>0</v>
      </c>
      <c r="N34" s="19">
        <f t="shared" si="22"/>
        <v>0</v>
      </c>
      <c r="O34" s="19">
        <f t="shared" si="22"/>
        <v>0</v>
      </c>
    </row>
    <row r="35" spans="3:27" x14ac:dyDescent="0.2"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3:27" x14ac:dyDescent="0.2">
      <c r="E36" s="5" t="str">
        <f>Input!$E$8&amp;" - BS"</f>
        <v>PM - BS</v>
      </c>
      <c r="O36" s="9"/>
      <c r="AA36" s="30"/>
    </row>
    <row r="37" spans="3:27" x14ac:dyDescent="0.2">
      <c r="E37" s="10" t="str">
        <f>+Input!$E$14</f>
        <v>$m</v>
      </c>
      <c r="F37" s="21" t="s">
        <v>88</v>
      </c>
      <c r="G37" s="21" t="s">
        <v>89</v>
      </c>
      <c r="H37" s="21" t="s">
        <v>90</v>
      </c>
      <c r="I37" s="21" t="s">
        <v>91</v>
      </c>
      <c r="J37" s="21" t="s">
        <v>92</v>
      </c>
      <c r="K37" s="21" t="s">
        <v>93</v>
      </c>
      <c r="L37" s="21" t="s">
        <v>94</v>
      </c>
      <c r="M37" s="21" t="s">
        <v>67</v>
      </c>
      <c r="N37" s="21" t="s">
        <v>66</v>
      </c>
      <c r="O37" s="21" t="s">
        <v>65</v>
      </c>
      <c r="AA37" s="30"/>
    </row>
    <row r="38" spans="3:27" ht="3" customHeight="1" x14ac:dyDescent="0.2">
      <c r="AA38" s="30"/>
    </row>
    <row r="39" spans="3:27" x14ac:dyDescent="0.2">
      <c r="E39" s="13" t="s">
        <v>70</v>
      </c>
      <c r="F39" s="16"/>
      <c r="G39" s="16"/>
      <c r="H39" s="16"/>
      <c r="I39" s="16"/>
      <c r="J39" s="16"/>
      <c r="K39" s="16"/>
      <c r="L39" s="16"/>
      <c r="M39" s="16"/>
      <c r="N39" s="16">
        <f>16779+9864</f>
        <v>26643</v>
      </c>
      <c r="O39" s="16">
        <f>16600+11327</f>
        <v>27927</v>
      </c>
    </row>
    <row r="40" spans="3:27" x14ac:dyDescent="0.2">
      <c r="E40" s="13" t="s">
        <v>74</v>
      </c>
      <c r="F40" s="16"/>
      <c r="G40" s="16"/>
      <c r="H40" s="16"/>
      <c r="I40" s="16"/>
      <c r="J40" s="16"/>
      <c r="K40" s="16"/>
      <c r="L40" s="16"/>
      <c r="M40" s="16"/>
      <c r="N40" s="16">
        <v>4929</v>
      </c>
      <c r="O40" s="16">
        <v>2654</v>
      </c>
      <c r="R40">
        <v>137</v>
      </c>
    </row>
    <row r="41" spans="3:27" x14ac:dyDescent="0.2">
      <c r="E41" s="13" t="s">
        <v>33</v>
      </c>
      <c r="F41" s="16"/>
      <c r="G41" s="16"/>
      <c r="H41" s="16"/>
      <c r="I41" s="16"/>
      <c r="J41" s="16"/>
      <c r="K41" s="16"/>
      <c r="L41" s="16"/>
      <c r="M41" s="16"/>
      <c r="N41" s="16">
        <v>7516</v>
      </c>
      <c r="O41" s="16">
        <v>7310</v>
      </c>
      <c r="R41">
        <v>22</v>
      </c>
    </row>
    <row r="42" spans="3:27" x14ac:dyDescent="0.2">
      <c r="E42" s="13" t="s">
        <v>96</v>
      </c>
      <c r="F42" s="16"/>
      <c r="G42" s="16"/>
      <c r="H42" s="16"/>
      <c r="I42" s="16"/>
      <c r="J42" s="16"/>
      <c r="K42" s="16"/>
      <c r="L42" s="16"/>
      <c r="M42" s="16"/>
      <c r="N42" s="18">
        <f>814+5647</f>
        <v>6461</v>
      </c>
      <c r="O42" s="18">
        <f>940+2783</f>
        <v>3723</v>
      </c>
      <c r="R42">
        <f>R41-R40</f>
        <v>-115</v>
      </c>
    </row>
    <row r="43" spans="3:27" x14ac:dyDescent="0.2">
      <c r="E43" s="14" t="s">
        <v>71</v>
      </c>
      <c r="F43" s="16"/>
      <c r="G43" s="16"/>
      <c r="H43" s="16"/>
      <c r="I43" s="16"/>
      <c r="J43" s="16"/>
      <c r="K43" s="16"/>
      <c r="L43" s="16"/>
      <c r="M43" s="16"/>
      <c r="N43" s="17">
        <f>SUM(N39:N42)</f>
        <v>45549</v>
      </c>
      <c r="O43" s="17">
        <f>SUM(O39:O42)</f>
        <v>41614</v>
      </c>
      <c r="R43">
        <f>R41/R42</f>
        <v>-0.19130434782608696</v>
      </c>
    </row>
    <row r="44" spans="3:27" x14ac:dyDescent="0.2">
      <c r="E44" s="13" t="s">
        <v>30</v>
      </c>
      <c r="F44" s="16"/>
      <c r="G44" s="16"/>
      <c r="H44" s="16"/>
      <c r="I44" s="16"/>
      <c r="J44" s="16"/>
      <c r="K44" s="16"/>
      <c r="L44" s="16"/>
      <c r="M44" s="16"/>
      <c r="N44" s="16">
        <v>3060</v>
      </c>
      <c r="O44" s="16">
        <v>4216</v>
      </c>
    </row>
    <row r="45" spans="3:27" x14ac:dyDescent="0.2">
      <c r="E45" s="13" t="s">
        <v>32</v>
      </c>
      <c r="F45" s="16"/>
      <c r="G45" s="16"/>
      <c r="H45" s="16"/>
      <c r="I45" s="16"/>
      <c r="J45" s="16"/>
      <c r="K45" s="16"/>
      <c r="L45" s="16"/>
      <c r="M45" s="16"/>
      <c r="N45" s="16">
        <v>10774</v>
      </c>
      <c r="O45" s="16">
        <v>9453</v>
      </c>
    </row>
    <row r="46" spans="3:27" x14ac:dyDescent="0.2">
      <c r="E46" s="13" t="s">
        <v>31</v>
      </c>
      <c r="F46" s="16"/>
      <c r="G46" s="16"/>
      <c r="H46" s="16"/>
      <c r="I46" s="16"/>
      <c r="J46" s="16"/>
      <c r="K46" s="16"/>
      <c r="L46" s="16"/>
      <c r="M46" s="16"/>
      <c r="N46" s="16">
        <f>3461+930</f>
        <v>4391</v>
      </c>
      <c r="O46" s="16">
        <f>3789+886</f>
        <v>4675</v>
      </c>
    </row>
    <row r="47" spans="3:27" x14ac:dyDescent="0.2">
      <c r="E47" s="13" t="s">
        <v>68</v>
      </c>
      <c r="F47" s="16"/>
      <c r="G47" s="16"/>
      <c r="H47" s="16"/>
      <c r="I47" s="16"/>
      <c r="J47" s="16"/>
      <c r="K47" s="16"/>
      <c r="L47" s="16"/>
      <c r="M47" s="16"/>
      <c r="N47" s="18">
        <v>1530</v>
      </c>
      <c r="O47" s="18">
        <v>1826</v>
      </c>
    </row>
    <row r="48" spans="3:27" x14ac:dyDescent="0.2">
      <c r="E48" s="5" t="s">
        <v>69</v>
      </c>
      <c r="F48" s="16"/>
      <c r="G48" s="16"/>
      <c r="H48" s="16"/>
      <c r="I48" s="16"/>
      <c r="J48" s="16"/>
      <c r="K48" s="16"/>
      <c r="L48" s="16"/>
      <c r="M48" s="16"/>
      <c r="N48" s="17">
        <f>SUM(N44:N47)</f>
        <v>19755</v>
      </c>
      <c r="O48" s="17">
        <f>SUM(O44:O47)</f>
        <v>20170</v>
      </c>
    </row>
    <row r="49" spans="3:15" ht="13.5" thickBot="1" x14ac:dyDescent="0.25">
      <c r="E49" s="14" t="s">
        <v>34</v>
      </c>
      <c r="F49" s="16"/>
      <c r="G49" s="16"/>
      <c r="H49" s="16"/>
      <c r="I49" s="16"/>
      <c r="J49" s="16"/>
      <c r="K49" s="16"/>
      <c r="L49" s="16"/>
      <c r="M49" s="16"/>
      <c r="N49" s="20">
        <f>+N48+N43</f>
        <v>65304</v>
      </c>
      <c r="O49" s="20">
        <f>+O48+O43</f>
        <v>61784</v>
      </c>
    </row>
    <row r="50" spans="3:15" x14ac:dyDescent="0.2"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3:15" x14ac:dyDescent="0.2">
      <c r="E51" s="5" t="s">
        <v>72</v>
      </c>
      <c r="F51" s="16"/>
      <c r="G51" s="16"/>
      <c r="H51" s="16"/>
      <c r="I51" s="16"/>
      <c r="J51" s="16"/>
      <c r="K51" s="16"/>
      <c r="L51" s="16"/>
      <c r="M51" s="16"/>
      <c r="N51" s="17"/>
      <c r="O51" s="17"/>
    </row>
    <row r="52" spans="3:15" x14ac:dyDescent="0.2"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3:15" x14ac:dyDescent="0.2">
      <c r="E53" s="8" t="s">
        <v>29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3:15" x14ac:dyDescent="0.2">
      <c r="C54" s="15" t="b" cm="1">
        <f t="array" ref="C54">AND(G54:O54&lt;$B$1,G54:O54&gt;-$B$1)</f>
        <v>0</v>
      </c>
      <c r="E54" s="8" t="s">
        <v>28</v>
      </c>
      <c r="F54" s="19">
        <f t="shared" ref="F54:M54" si="23">+F53-F49</f>
        <v>0</v>
      </c>
      <c r="G54" s="19">
        <f t="shared" si="23"/>
        <v>0</v>
      </c>
      <c r="H54" s="19">
        <f t="shared" si="23"/>
        <v>0</v>
      </c>
      <c r="I54" s="19">
        <f t="shared" si="23"/>
        <v>0</v>
      </c>
      <c r="J54" s="19">
        <f t="shared" si="23"/>
        <v>0</v>
      </c>
      <c r="K54" s="19">
        <f t="shared" si="23"/>
        <v>0</v>
      </c>
      <c r="L54" s="19">
        <f t="shared" si="23"/>
        <v>0</v>
      </c>
      <c r="M54" s="19">
        <f t="shared" si="23"/>
        <v>0</v>
      </c>
      <c r="N54" s="19">
        <f>+N53-N49</f>
        <v>-65304</v>
      </c>
      <c r="O54" s="19">
        <f>+O53-O49</f>
        <v>-61784</v>
      </c>
    </row>
    <row r="55" spans="3:15" x14ac:dyDescent="0.2"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3:15" x14ac:dyDescent="0.2"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3:15" x14ac:dyDescent="0.2"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3:15" x14ac:dyDescent="0.2"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3:15" x14ac:dyDescent="0.2"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3:15" x14ac:dyDescent="0.2"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3:15" x14ac:dyDescent="0.2"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3:15" x14ac:dyDescent="0.2"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3:15" x14ac:dyDescent="0.2"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3:15" x14ac:dyDescent="0.2"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6:15" x14ac:dyDescent="0.2"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6:15" x14ac:dyDescent="0.2"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6:15" x14ac:dyDescent="0.2"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6:15" x14ac:dyDescent="0.2"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6:15" x14ac:dyDescent="0.2"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6:15" x14ac:dyDescent="0.2"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6:15" x14ac:dyDescent="0.2"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6:15" x14ac:dyDescent="0.2"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6:15" x14ac:dyDescent="0.2"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6:15" x14ac:dyDescent="0.2"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6:15" x14ac:dyDescent="0.2"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6:15" x14ac:dyDescent="0.2"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6:15" x14ac:dyDescent="0.2"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6:15" x14ac:dyDescent="0.2"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6:15" x14ac:dyDescent="0.2"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6:15" x14ac:dyDescent="0.2"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6:15" x14ac:dyDescent="0.2"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6:15" x14ac:dyDescent="0.2"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6:15" x14ac:dyDescent="0.2"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6:15" x14ac:dyDescent="0.2"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6:15" x14ac:dyDescent="0.2"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6:15" x14ac:dyDescent="0.2"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6:15" x14ac:dyDescent="0.2"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6:15" x14ac:dyDescent="0.2"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6:15" x14ac:dyDescent="0.2"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6:15" x14ac:dyDescent="0.2"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6:15" x14ac:dyDescent="0.2"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6:15" x14ac:dyDescent="0.2"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6:15" x14ac:dyDescent="0.2"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6:15" x14ac:dyDescent="0.2"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6:15" x14ac:dyDescent="0.2"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6:15" x14ac:dyDescent="0.2"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6:15" x14ac:dyDescent="0.2"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6:15" x14ac:dyDescent="0.2"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6:15" x14ac:dyDescent="0.2"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6:15" x14ac:dyDescent="0.2"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6:15" x14ac:dyDescent="0.2"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6:15" x14ac:dyDescent="0.2"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6:15" x14ac:dyDescent="0.2"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6:15" x14ac:dyDescent="0.2"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6:15" x14ac:dyDescent="0.2"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6:15" x14ac:dyDescent="0.2"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6:15" x14ac:dyDescent="0.2"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6:15" x14ac:dyDescent="0.2"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6:15" x14ac:dyDescent="0.2"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6:15" x14ac:dyDescent="0.2"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6:15" x14ac:dyDescent="0.2"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6:15" x14ac:dyDescent="0.2"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6:15" x14ac:dyDescent="0.2"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6:15" x14ac:dyDescent="0.2"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6:15" x14ac:dyDescent="0.2"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6:15" x14ac:dyDescent="0.2"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6:15" x14ac:dyDescent="0.2"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6:15" x14ac:dyDescent="0.2"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6:15" x14ac:dyDescent="0.2"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6:15" x14ac:dyDescent="0.2"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6:15" x14ac:dyDescent="0.2"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6:15" x14ac:dyDescent="0.2"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6:15" x14ac:dyDescent="0.2"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6:15" x14ac:dyDescent="0.2"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6:15" x14ac:dyDescent="0.2"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6:15" x14ac:dyDescent="0.2"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6:15" x14ac:dyDescent="0.2"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6:15" x14ac:dyDescent="0.2"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6:15" x14ac:dyDescent="0.2"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6:15" x14ac:dyDescent="0.2"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6:15" x14ac:dyDescent="0.2"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6:15" x14ac:dyDescent="0.2"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6:15" x14ac:dyDescent="0.2"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6:15" x14ac:dyDescent="0.2"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6:15" x14ac:dyDescent="0.2"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6:15" x14ac:dyDescent="0.2"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6:15" x14ac:dyDescent="0.2"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6:15" x14ac:dyDescent="0.2"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6:15" x14ac:dyDescent="0.2"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6:15" x14ac:dyDescent="0.2"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6:15" x14ac:dyDescent="0.2"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6:15" x14ac:dyDescent="0.2"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6:15" x14ac:dyDescent="0.2"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6:15" x14ac:dyDescent="0.2"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6:15" x14ac:dyDescent="0.2"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6:15" x14ac:dyDescent="0.2"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6:15" x14ac:dyDescent="0.2"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6:15" x14ac:dyDescent="0.2"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6:15" x14ac:dyDescent="0.2"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6:15" x14ac:dyDescent="0.2"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6:15" x14ac:dyDescent="0.2"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6:15" x14ac:dyDescent="0.2"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6:15" x14ac:dyDescent="0.2"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6:15" x14ac:dyDescent="0.2"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6:15" x14ac:dyDescent="0.2"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6:15" x14ac:dyDescent="0.2"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6:15" x14ac:dyDescent="0.2"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6:15" x14ac:dyDescent="0.2"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6:15" x14ac:dyDescent="0.2"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6:15" x14ac:dyDescent="0.2"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6:15" x14ac:dyDescent="0.2"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6:15" x14ac:dyDescent="0.2"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6:15" x14ac:dyDescent="0.2"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6:15" x14ac:dyDescent="0.2"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6:15" x14ac:dyDescent="0.2"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6:15" x14ac:dyDescent="0.2"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6:15" x14ac:dyDescent="0.2"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6:15" x14ac:dyDescent="0.2"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6:15" x14ac:dyDescent="0.2"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6:15" x14ac:dyDescent="0.2"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6:15" x14ac:dyDescent="0.2"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6:15" x14ac:dyDescent="0.2"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6:15" x14ac:dyDescent="0.2"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6:15" x14ac:dyDescent="0.2"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6:15" x14ac:dyDescent="0.2"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6:15" x14ac:dyDescent="0.2"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6:15" x14ac:dyDescent="0.2"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6:15" x14ac:dyDescent="0.2"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6:15" x14ac:dyDescent="0.2"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6:15" x14ac:dyDescent="0.2"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6:15" x14ac:dyDescent="0.2"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6:15" x14ac:dyDescent="0.2"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6:15" x14ac:dyDescent="0.2"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6:15" x14ac:dyDescent="0.2"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6:15" x14ac:dyDescent="0.2"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6:15" x14ac:dyDescent="0.2"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6:15" x14ac:dyDescent="0.2"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6:15" x14ac:dyDescent="0.2"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6:15" x14ac:dyDescent="0.2"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6:15" x14ac:dyDescent="0.2"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6:15" x14ac:dyDescent="0.2"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6:15" x14ac:dyDescent="0.2"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6:15" x14ac:dyDescent="0.2"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6:15" x14ac:dyDescent="0.2"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6:15" x14ac:dyDescent="0.2"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6:15" x14ac:dyDescent="0.2"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6:15" x14ac:dyDescent="0.2"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6:15" x14ac:dyDescent="0.2"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6:15" x14ac:dyDescent="0.2"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6:15" x14ac:dyDescent="0.2"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6:15" x14ac:dyDescent="0.2"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6:15" x14ac:dyDescent="0.2"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6:15" x14ac:dyDescent="0.2"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6:15" x14ac:dyDescent="0.2"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6:15" x14ac:dyDescent="0.2"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6:15" x14ac:dyDescent="0.2"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6:15" x14ac:dyDescent="0.2"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6:15" x14ac:dyDescent="0.2"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6:15" x14ac:dyDescent="0.2"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6:15" x14ac:dyDescent="0.2"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6:15" x14ac:dyDescent="0.2"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6:15" x14ac:dyDescent="0.2"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6:15" x14ac:dyDescent="0.2"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6:15" x14ac:dyDescent="0.2"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6:15" x14ac:dyDescent="0.2"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6:15" x14ac:dyDescent="0.2"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6:15" x14ac:dyDescent="0.2"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6:15" x14ac:dyDescent="0.2"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6:15" x14ac:dyDescent="0.2"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6:15" x14ac:dyDescent="0.2"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6:15" x14ac:dyDescent="0.2"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6:15" x14ac:dyDescent="0.2"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6:15" x14ac:dyDescent="0.2"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6:15" x14ac:dyDescent="0.2"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6:15" x14ac:dyDescent="0.2"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6:15" x14ac:dyDescent="0.2"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6:15" x14ac:dyDescent="0.2"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6:15" x14ac:dyDescent="0.2"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6:15" x14ac:dyDescent="0.2"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6:15" x14ac:dyDescent="0.2"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6:15" x14ac:dyDescent="0.2"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6:15" x14ac:dyDescent="0.2"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6:15" x14ac:dyDescent="0.2"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6:15" x14ac:dyDescent="0.2"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6:15" x14ac:dyDescent="0.2">
      <c r="F235" s="16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6:15" x14ac:dyDescent="0.2"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6:15" x14ac:dyDescent="0.2"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6:15" x14ac:dyDescent="0.2"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6:15" x14ac:dyDescent="0.2"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6:15" x14ac:dyDescent="0.2"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6:15" x14ac:dyDescent="0.2"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6:15" x14ac:dyDescent="0.2"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6:15" x14ac:dyDescent="0.2"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6:15" x14ac:dyDescent="0.2">
      <c r="F244" s="16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6:15" x14ac:dyDescent="0.2">
      <c r="F245" s="16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6:15" x14ac:dyDescent="0.2"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6:15" x14ac:dyDescent="0.2"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6:15" x14ac:dyDescent="0.2"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6:15" x14ac:dyDescent="0.2">
      <c r="F249" s="16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6:15" x14ac:dyDescent="0.2"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6:15" x14ac:dyDescent="0.2"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6:15" x14ac:dyDescent="0.2"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6:15" x14ac:dyDescent="0.2"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6:15" x14ac:dyDescent="0.2"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6:15" x14ac:dyDescent="0.2"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6:15" x14ac:dyDescent="0.2"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6:15" x14ac:dyDescent="0.2"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6:15" x14ac:dyDescent="0.2"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6:15" x14ac:dyDescent="0.2"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6:15" x14ac:dyDescent="0.2"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6:15" x14ac:dyDescent="0.2"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6:15" x14ac:dyDescent="0.2"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6:15" x14ac:dyDescent="0.2"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6:15" x14ac:dyDescent="0.2"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6:15" x14ac:dyDescent="0.2"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6:15" x14ac:dyDescent="0.2"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6:15" x14ac:dyDescent="0.2"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6:15" x14ac:dyDescent="0.2"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6:15" x14ac:dyDescent="0.2"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6:15" x14ac:dyDescent="0.2"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6:15" x14ac:dyDescent="0.2"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6:15" x14ac:dyDescent="0.2"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6:15" x14ac:dyDescent="0.2"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6:15" x14ac:dyDescent="0.2"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6:15" x14ac:dyDescent="0.2"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6:15" x14ac:dyDescent="0.2"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6:15" x14ac:dyDescent="0.2"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6:15" x14ac:dyDescent="0.2"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6:15" x14ac:dyDescent="0.2"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6:15" x14ac:dyDescent="0.2"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6:15" x14ac:dyDescent="0.2"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6:15" x14ac:dyDescent="0.2"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6:15" x14ac:dyDescent="0.2"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6:15" x14ac:dyDescent="0.2"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6:15" x14ac:dyDescent="0.2"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6:15" x14ac:dyDescent="0.2"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6:15" x14ac:dyDescent="0.2"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6:15" x14ac:dyDescent="0.2"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6:15" x14ac:dyDescent="0.2"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6:15" x14ac:dyDescent="0.2"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6:15" x14ac:dyDescent="0.2"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6:15" x14ac:dyDescent="0.2"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6:15" x14ac:dyDescent="0.2"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6:15" x14ac:dyDescent="0.2"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6:15" x14ac:dyDescent="0.2"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6:15" x14ac:dyDescent="0.2"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6:15" x14ac:dyDescent="0.2"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6:15" x14ac:dyDescent="0.2"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6:15" x14ac:dyDescent="0.2"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6:15" x14ac:dyDescent="0.2"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6:15" x14ac:dyDescent="0.2"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6:15" x14ac:dyDescent="0.2"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6:15" x14ac:dyDescent="0.2"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6:15" x14ac:dyDescent="0.2"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6:15" x14ac:dyDescent="0.2"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6:15" x14ac:dyDescent="0.2"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6:15" x14ac:dyDescent="0.2"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6:15" x14ac:dyDescent="0.2"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6:15" x14ac:dyDescent="0.2"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6:15" x14ac:dyDescent="0.2"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6:15" x14ac:dyDescent="0.2"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6:15" x14ac:dyDescent="0.2"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6:15" x14ac:dyDescent="0.2"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6:15" x14ac:dyDescent="0.2"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6:15" x14ac:dyDescent="0.2"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6:15" x14ac:dyDescent="0.2"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6:15" x14ac:dyDescent="0.2"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6:15" x14ac:dyDescent="0.2"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6:15" x14ac:dyDescent="0.2"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6:15" x14ac:dyDescent="0.2"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6:15" x14ac:dyDescent="0.2"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6:15" x14ac:dyDescent="0.2"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6:15" x14ac:dyDescent="0.2"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6:15" x14ac:dyDescent="0.2"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6:15" x14ac:dyDescent="0.2"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6:15" x14ac:dyDescent="0.2"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6:15" x14ac:dyDescent="0.2"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6:15" x14ac:dyDescent="0.2"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6:15" x14ac:dyDescent="0.2"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6:15" x14ac:dyDescent="0.2"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6:15" x14ac:dyDescent="0.2"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6:15" x14ac:dyDescent="0.2"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6:15" x14ac:dyDescent="0.2"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6:15" x14ac:dyDescent="0.2"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6:15" x14ac:dyDescent="0.2"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6:15" x14ac:dyDescent="0.2"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6:15" x14ac:dyDescent="0.2"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6:15" x14ac:dyDescent="0.2"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6:15" x14ac:dyDescent="0.2"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6:15" x14ac:dyDescent="0.2"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6:15" x14ac:dyDescent="0.2"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6:15" x14ac:dyDescent="0.2"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6:15" x14ac:dyDescent="0.2"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6:15" x14ac:dyDescent="0.2"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6:15" x14ac:dyDescent="0.2"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6:15" x14ac:dyDescent="0.2"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6:15" x14ac:dyDescent="0.2"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6:15" x14ac:dyDescent="0.2"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6:15" x14ac:dyDescent="0.2"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6:15" x14ac:dyDescent="0.2"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6:15" x14ac:dyDescent="0.2"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6:15" x14ac:dyDescent="0.2"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6:15" x14ac:dyDescent="0.2"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6:15" x14ac:dyDescent="0.2"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6:15" x14ac:dyDescent="0.2"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6:15" x14ac:dyDescent="0.2"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6:15" x14ac:dyDescent="0.2"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6:15" x14ac:dyDescent="0.2"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6:15" x14ac:dyDescent="0.2"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6:15" x14ac:dyDescent="0.2"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6:15" x14ac:dyDescent="0.2"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6:15" x14ac:dyDescent="0.2"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6:15" x14ac:dyDescent="0.2"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6:15" x14ac:dyDescent="0.2"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6:15" x14ac:dyDescent="0.2"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6:15" x14ac:dyDescent="0.2"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6:15" x14ac:dyDescent="0.2"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6:15" x14ac:dyDescent="0.2"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6:15" x14ac:dyDescent="0.2"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6:15" x14ac:dyDescent="0.2"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6:15" x14ac:dyDescent="0.2"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6:15" x14ac:dyDescent="0.2">
      <c r="F372" s="16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6:15" x14ac:dyDescent="0.2">
      <c r="F373" s="16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6:15" x14ac:dyDescent="0.2">
      <c r="F374" s="16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6:15" x14ac:dyDescent="0.2"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6:15" x14ac:dyDescent="0.2"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6:15" x14ac:dyDescent="0.2"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6:15" x14ac:dyDescent="0.2"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6:15" x14ac:dyDescent="0.2"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6:15" x14ac:dyDescent="0.2"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6:15" x14ac:dyDescent="0.2">
      <c r="F381" s="16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6:15" x14ac:dyDescent="0.2">
      <c r="F382" s="16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6:15" x14ac:dyDescent="0.2">
      <c r="F383" s="16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6:15" x14ac:dyDescent="0.2">
      <c r="F384" s="16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6:15" x14ac:dyDescent="0.2"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6:15" x14ac:dyDescent="0.2">
      <c r="F386" s="16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6:15" x14ac:dyDescent="0.2">
      <c r="F387" s="16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6:15" x14ac:dyDescent="0.2">
      <c r="F388" s="16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6:15" x14ac:dyDescent="0.2">
      <c r="F389" s="16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6:15" x14ac:dyDescent="0.2"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6:15" x14ac:dyDescent="0.2"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6:15" x14ac:dyDescent="0.2">
      <c r="F392" s="16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6:15" x14ac:dyDescent="0.2">
      <c r="F393" s="16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6:15" x14ac:dyDescent="0.2"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6:15" x14ac:dyDescent="0.2"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6:15" x14ac:dyDescent="0.2">
      <c r="F396" s="16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6:15" x14ac:dyDescent="0.2">
      <c r="F397" s="16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6:15" x14ac:dyDescent="0.2">
      <c r="F398" s="16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6:15" x14ac:dyDescent="0.2">
      <c r="F399" s="16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6:15" x14ac:dyDescent="0.2">
      <c r="F400" s="16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6:15" x14ac:dyDescent="0.2"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6:15" x14ac:dyDescent="0.2"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6:15" x14ac:dyDescent="0.2"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6:15" x14ac:dyDescent="0.2"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6:15" x14ac:dyDescent="0.2"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6:15" x14ac:dyDescent="0.2">
      <c r="F406" s="16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6:15" x14ac:dyDescent="0.2">
      <c r="F407" s="16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6:15" x14ac:dyDescent="0.2">
      <c r="F408" s="16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6:15" x14ac:dyDescent="0.2">
      <c r="F409" s="16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6:15" x14ac:dyDescent="0.2">
      <c r="F410" s="16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6:15" x14ac:dyDescent="0.2">
      <c r="F411" s="16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6:15" x14ac:dyDescent="0.2"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6:15" x14ac:dyDescent="0.2"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6:15" x14ac:dyDescent="0.2">
      <c r="F414" s="16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6:15" x14ac:dyDescent="0.2">
      <c r="F415" s="16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6:15" x14ac:dyDescent="0.2">
      <c r="F416" s="16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6:15" x14ac:dyDescent="0.2">
      <c r="F417" s="16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6:15" x14ac:dyDescent="0.2"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6:15" x14ac:dyDescent="0.2"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6:15" x14ac:dyDescent="0.2"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6:15" x14ac:dyDescent="0.2">
      <c r="F421" s="16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6:15" x14ac:dyDescent="0.2">
      <c r="F422" s="16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6:15" x14ac:dyDescent="0.2">
      <c r="F423" s="16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6:15" x14ac:dyDescent="0.2">
      <c r="F424" s="16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6:15" x14ac:dyDescent="0.2"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6:15" x14ac:dyDescent="0.2"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6:15" x14ac:dyDescent="0.2">
      <c r="F427" s="16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6:15" x14ac:dyDescent="0.2">
      <c r="F428" s="16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6:15" x14ac:dyDescent="0.2">
      <c r="F429" s="16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6:15" x14ac:dyDescent="0.2">
      <c r="F430" s="16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6:15" x14ac:dyDescent="0.2"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6:15" x14ac:dyDescent="0.2"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6:15" x14ac:dyDescent="0.2"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6:15" x14ac:dyDescent="0.2"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6:15" x14ac:dyDescent="0.2"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6:15" x14ac:dyDescent="0.2">
      <c r="F436" s="16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6:15" x14ac:dyDescent="0.2">
      <c r="F437" s="16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6:15" x14ac:dyDescent="0.2">
      <c r="F438" s="16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6:15" x14ac:dyDescent="0.2">
      <c r="F439" s="16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6:15" x14ac:dyDescent="0.2">
      <c r="F440" s="16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6:15" x14ac:dyDescent="0.2"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6:15" x14ac:dyDescent="0.2"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6:15" x14ac:dyDescent="0.2"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6:15" x14ac:dyDescent="0.2"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6:15" x14ac:dyDescent="0.2"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6:15" x14ac:dyDescent="0.2">
      <c r="F446" s="16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6:15" x14ac:dyDescent="0.2">
      <c r="F447" s="16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6:15" x14ac:dyDescent="0.2">
      <c r="F448" s="16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6:15" x14ac:dyDescent="0.2"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6:15" x14ac:dyDescent="0.2"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6:15" x14ac:dyDescent="0.2">
      <c r="F451" s="16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6:15" x14ac:dyDescent="0.2">
      <c r="F452" s="16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6:15" x14ac:dyDescent="0.2">
      <c r="F453" s="16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6:15" x14ac:dyDescent="0.2">
      <c r="F454" s="16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6:15" x14ac:dyDescent="0.2">
      <c r="F455" s="16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6:15" x14ac:dyDescent="0.2">
      <c r="F456" s="16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6:15" x14ac:dyDescent="0.2">
      <c r="F457" s="16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6:15" x14ac:dyDescent="0.2">
      <c r="F458" s="16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6:15" x14ac:dyDescent="0.2"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6:15" x14ac:dyDescent="0.2"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6:15" x14ac:dyDescent="0.2">
      <c r="F461" s="16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6:15" x14ac:dyDescent="0.2">
      <c r="F462" s="16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6:15" x14ac:dyDescent="0.2">
      <c r="F463" s="16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6:15" x14ac:dyDescent="0.2">
      <c r="F464" s="16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6:15" x14ac:dyDescent="0.2">
      <c r="F465" s="16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6:15" x14ac:dyDescent="0.2">
      <c r="F466" s="16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6:15" x14ac:dyDescent="0.2">
      <c r="F467" s="16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6:15" x14ac:dyDescent="0.2"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6:15" x14ac:dyDescent="0.2"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6:15" x14ac:dyDescent="0.2">
      <c r="F470" s="16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6:15" x14ac:dyDescent="0.2">
      <c r="F471" s="16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6:15" x14ac:dyDescent="0.2">
      <c r="F472" s="16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6:15" x14ac:dyDescent="0.2">
      <c r="F473" s="16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6:15" x14ac:dyDescent="0.2">
      <c r="F474" s="16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6:15" x14ac:dyDescent="0.2">
      <c r="F475" s="16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6:15" x14ac:dyDescent="0.2">
      <c r="F476" s="16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6:15" x14ac:dyDescent="0.2">
      <c r="F477" s="16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6:15" x14ac:dyDescent="0.2"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6:15" x14ac:dyDescent="0.2"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6:15" x14ac:dyDescent="0.2">
      <c r="F480" s="16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6:15" x14ac:dyDescent="0.2"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6:15" x14ac:dyDescent="0.2">
      <c r="F482" s="16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6:15" x14ac:dyDescent="0.2">
      <c r="F483" s="16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6:15" x14ac:dyDescent="0.2">
      <c r="F484" s="16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6:15" x14ac:dyDescent="0.2">
      <c r="F485" s="16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6:15" x14ac:dyDescent="0.2"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6:15" x14ac:dyDescent="0.2"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6:15" x14ac:dyDescent="0.2"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6:15" x14ac:dyDescent="0.2"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6:15" x14ac:dyDescent="0.2"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6:15" x14ac:dyDescent="0.2"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6:15" x14ac:dyDescent="0.2"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6:15" x14ac:dyDescent="0.2"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6:15" x14ac:dyDescent="0.2"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6:15" x14ac:dyDescent="0.2"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6:15" x14ac:dyDescent="0.2">
      <c r="F496" s="16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6:15" x14ac:dyDescent="0.2">
      <c r="F497" s="16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6:15" x14ac:dyDescent="0.2">
      <c r="F498" s="16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6:15" x14ac:dyDescent="0.2"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6:15" x14ac:dyDescent="0.2"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6:15" x14ac:dyDescent="0.2">
      <c r="F501" s="16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6:15" x14ac:dyDescent="0.2">
      <c r="F502" s="16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6:15" x14ac:dyDescent="0.2"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6:15" x14ac:dyDescent="0.2">
      <c r="F504" s="16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6:15" x14ac:dyDescent="0.2">
      <c r="F505" s="16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6:15" x14ac:dyDescent="0.2">
      <c r="F506" s="16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6:15" x14ac:dyDescent="0.2">
      <c r="F507" s="16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6:15" x14ac:dyDescent="0.2">
      <c r="F508" s="16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6:15" x14ac:dyDescent="0.2"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6:15" x14ac:dyDescent="0.2"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6:15" x14ac:dyDescent="0.2">
      <c r="F511" s="16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6:15" x14ac:dyDescent="0.2">
      <c r="F512" s="16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6:15" x14ac:dyDescent="0.2">
      <c r="F513" s="16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6:15" x14ac:dyDescent="0.2">
      <c r="F514" s="16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6:15" x14ac:dyDescent="0.2">
      <c r="F515" s="16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6:15" x14ac:dyDescent="0.2">
      <c r="F516" s="16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6:15" x14ac:dyDescent="0.2">
      <c r="F517" s="16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6:15" x14ac:dyDescent="0.2"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6:15" x14ac:dyDescent="0.2"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6:15" x14ac:dyDescent="0.2"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6:15" x14ac:dyDescent="0.2">
      <c r="F521" s="16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6:15" x14ac:dyDescent="0.2">
      <c r="F522" s="16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6:15" x14ac:dyDescent="0.2">
      <c r="F523" s="16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6:15" x14ac:dyDescent="0.2">
      <c r="F524" s="16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6:15" x14ac:dyDescent="0.2">
      <c r="F525" s="16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6:15" x14ac:dyDescent="0.2">
      <c r="F526" s="16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6:15" x14ac:dyDescent="0.2"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6:15" x14ac:dyDescent="0.2"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6:15" x14ac:dyDescent="0.2"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6:15" x14ac:dyDescent="0.2">
      <c r="F530" s="16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6:15" x14ac:dyDescent="0.2">
      <c r="F531" s="16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6:15" x14ac:dyDescent="0.2">
      <c r="F532" s="16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6:15" x14ac:dyDescent="0.2">
      <c r="F533" s="16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6:15" x14ac:dyDescent="0.2">
      <c r="F534" s="16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6:15" x14ac:dyDescent="0.2">
      <c r="F535" s="16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6:15" x14ac:dyDescent="0.2">
      <c r="F536" s="16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6:15" x14ac:dyDescent="0.2">
      <c r="F537" s="16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6:15" x14ac:dyDescent="0.2"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6:15" x14ac:dyDescent="0.2"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6:15" x14ac:dyDescent="0.2">
      <c r="F540" s="16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6:15" x14ac:dyDescent="0.2">
      <c r="F541" s="16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6:15" x14ac:dyDescent="0.2">
      <c r="F542" s="16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6:15" x14ac:dyDescent="0.2"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6:15" x14ac:dyDescent="0.2"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6:15" x14ac:dyDescent="0.2"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6:15" x14ac:dyDescent="0.2">
      <c r="F546" s="16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6:15" x14ac:dyDescent="0.2">
      <c r="F547" s="16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6:15" x14ac:dyDescent="0.2">
      <c r="F548" s="16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6:15" x14ac:dyDescent="0.2"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6:15" x14ac:dyDescent="0.2"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6:15" x14ac:dyDescent="0.2"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6:15" x14ac:dyDescent="0.2">
      <c r="F552" s="16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6:15" x14ac:dyDescent="0.2">
      <c r="F553" s="16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6:15" x14ac:dyDescent="0.2">
      <c r="F554" s="16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6:15" x14ac:dyDescent="0.2"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6:15" x14ac:dyDescent="0.2"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6:15" x14ac:dyDescent="0.2">
      <c r="F557" s="16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6:15" x14ac:dyDescent="0.2">
      <c r="F558" s="16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6:15" x14ac:dyDescent="0.2">
      <c r="F559" s="16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6:15" x14ac:dyDescent="0.2">
      <c r="F560" s="16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6:15" x14ac:dyDescent="0.2"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6:15" x14ac:dyDescent="0.2"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6:15" x14ac:dyDescent="0.2">
      <c r="F563" s="16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6:15" x14ac:dyDescent="0.2">
      <c r="F564" s="16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6:15" x14ac:dyDescent="0.2">
      <c r="F565" s="16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6:15" x14ac:dyDescent="0.2">
      <c r="F566" s="16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6:15" x14ac:dyDescent="0.2"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6:15" x14ac:dyDescent="0.2"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6:15" x14ac:dyDescent="0.2"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6:15" x14ac:dyDescent="0.2">
      <c r="F570" s="16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6:15" x14ac:dyDescent="0.2">
      <c r="F571" s="16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6:15" x14ac:dyDescent="0.2"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6:15" x14ac:dyDescent="0.2"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6:15" x14ac:dyDescent="0.2"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6:15" x14ac:dyDescent="0.2">
      <c r="F575" s="16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6:15" x14ac:dyDescent="0.2">
      <c r="F576" s="16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6:15" x14ac:dyDescent="0.2">
      <c r="F577" s="16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6:15" x14ac:dyDescent="0.2">
      <c r="F578" s="16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6:15" x14ac:dyDescent="0.2">
      <c r="F579" s="16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6:15" x14ac:dyDescent="0.2">
      <c r="F580" s="16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6:15" x14ac:dyDescent="0.2"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6:15" x14ac:dyDescent="0.2"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6:15" x14ac:dyDescent="0.2">
      <c r="F583" s="16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6:15" x14ac:dyDescent="0.2">
      <c r="F584" s="16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6:15" x14ac:dyDescent="0.2">
      <c r="F585" s="16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6:15" x14ac:dyDescent="0.2">
      <c r="F586" s="16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6:15" x14ac:dyDescent="0.2">
      <c r="F587" s="16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6:15" x14ac:dyDescent="0.2">
      <c r="F588" s="16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6:15" x14ac:dyDescent="0.2"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6:15" x14ac:dyDescent="0.2"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6:15" x14ac:dyDescent="0.2">
      <c r="F591" s="16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6:15" x14ac:dyDescent="0.2">
      <c r="F592" s="16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6:15" x14ac:dyDescent="0.2">
      <c r="F593" s="16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6:15" x14ac:dyDescent="0.2">
      <c r="F594" s="16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6:15" x14ac:dyDescent="0.2"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6:15" x14ac:dyDescent="0.2"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6:15" x14ac:dyDescent="0.2">
      <c r="F597" s="16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6:15" x14ac:dyDescent="0.2">
      <c r="F598" s="16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6:15" x14ac:dyDescent="0.2"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6:15" x14ac:dyDescent="0.2"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6:15" x14ac:dyDescent="0.2"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6:15" x14ac:dyDescent="0.2">
      <c r="F602" s="16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6:15" x14ac:dyDescent="0.2">
      <c r="F603" s="16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6:15" x14ac:dyDescent="0.2"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6:15" x14ac:dyDescent="0.2"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6:15" x14ac:dyDescent="0.2"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6:15" x14ac:dyDescent="0.2"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6:15" x14ac:dyDescent="0.2"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6:15" x14ac:dyDescent="0.2"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6:15" x14ac:dyDescent="0.2"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6:15" x14ac:dyDescent="0.2"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6:15" x14ac:dyDescent="0.2"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6:15" x14ac:dyDescent="0.2"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6:15" x14ac:dyDescent="0.2">
      <c r="F614" s="16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6:15" x14ac:dyDescent="0.2">
      <c r="F615" s="16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6:15" x14ac:dyDescent="0.2">
      <c r="F616" s="16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6:15" x14ac:dyDescent="0.2">
      <c r="F617" s="16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6:15" x14ac:dyDescent="0.2">
      <c r="F618" s="16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6:15" x14ac:dyDescent="0.2"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6:15" x14ac:dyDescent="0.2"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6:15" x14ac:dyDescent="0.2"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6:15" x14ac:dyDescent="0.2"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6:15" x14ac:dyDescent="0.2"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6:15" x14ac:dyDescent="0.2"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6:15" x14ac:dyDescent="0.2"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6:15" x14ac:dyDescent="0.2"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6:15" x14ac:dyDescent="0.2"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6:15" x14ac:dyDescent="0.2"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6:15" x14ac:dyDescent="0.2"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6:15" x14ac:dyDescent="0.2"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6:15" x14ac:dyDescent="0.2"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6:15" x14ac:dyDescent="0.2"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6:15" x14ac:dyDescent="0.2"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6:15" x14ac:dyDescent="0.2"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6:15" x14ac:dyDescent="0.2"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6:15" x14ac:dyDescent="0.2"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6:15" x14ac:dyDescent="0.2">
      <c r="F637" s="16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6:15" x14ac:dyDescent="0.2">
      <c r="F638" s="16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6:15" x14ac:dyDescent="0.2">
      <c r="F639" s="16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6:15" x14ac:dyDescent="0.2">
      <c r="F640" s="16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6:15" x14ac:dyDescent="0.2"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6:15" x14ac:dyDescent="0.2"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6:15" x14ac:dyDescent="0.2">
      <c r="F643" s="16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6:15" x14ac:dyDescent="0.2"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6:15" x14ac:dyDescent="0.2"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6:15" x14ac:dyDescent="0.2"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6:15" x14ac:dyDescent="0.2"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6:15" x14ac:dyDescent="0.2"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6:15" x14ac:dyDescent="0.2"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6:15" x14ac:dyDescent="0.2"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6:15" x14ac:dyDescent="0.2"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6:15" x14ac:dyDescent="0.2"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6:15" x14ac:dyDescent="0.2"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6:15" x14ac:dyDescent="0.2"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6:15" x14ac:dyDescent="0.2"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6:15" x14ac:dyDescent="0.2"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6:15" x14ac:dyDescent="0.2"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6:15" x14ac:dyDescent="0.2"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6:15" x14ac:dyDescent="0.2"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6:15" x14ac:dyDescent="0.2">
      <c r="F660" s="16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6:15" x14ac:dyDescent="0.2">
      <c r="F661" s="16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6:15" x14ac:dyDescent="0.2">
      <c r="F662" s="16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6:15" x14ac:dyDescent="0.2">
      <c r="F663" s="16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6:15" x14ac:dyDescent="0.2">
      <c r="F664" s="16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6:15" x14ac:dyDescent="0.2"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6:15" x14ac:dyDescent="0.2"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6:15" x14ac:dyDescent="0.2">
      <c r="F667" s="16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6:15" x14ac:dyDescent="0.2">
      <c r="F668" s="16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6:15" x14ac:dyDescent="0.2">
      <c r="F669" s="16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6:15" x14ac:dyDescent="0.2"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6:15" x14ac:dyDescent="0.2"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6:15" x14ac:dyDescent="0.2"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6:15" x14ac:dyDescent="0.2"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6:15" x14ac:dyDescent="0.2"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6:15" x14ac:dyDescent="0.2"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6:15" x14ac:dyDescent="0.2"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6:15" x14ac:dyDescent="0.2"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6:15" x14ac:dyDescent="0.2"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6:15" x14ac:dyDescent="0.2"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6:15" x14ac:dyDescent="0.2"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6:15" x14ac:dyDescent="0.2"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6:15" x14ac:dyDescent="0.2"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6:15" x14ac:dyDescent="0.2"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6:15" x14ac:dyDescent="0.2"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6:15" x14ac:dyDescent="0.2"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6:15" x14ac:dyDescent="0.2">
      <c r="F686" s="16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6:15" x14ac:dyDescent="0.2">
      <c r="F687" s="16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6:15" x14ac:dyDescent="0.2">
      <c r="F688" s="16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6:15" x14ac:dyDescent="0.2">
      <c r="F689" s="16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6:15" x14ac:dyDescent="0.2">
      <c r="F690" s="16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6:15" x14ac:dyDescent="0.2"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6:15" x14ac:dyDescent="0.2"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6:15" x14ac:dyDescent="0.2"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6:15" x14ac:dyDescent="0.2"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6:15" x14ac:dyDescent="0.2"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6:15" x14ac:dyDescent="0.2"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6:15" x14ac:dyDescent="0.2"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6:15" x14ac:dyDescent="0.2"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6:15" x14ac:dyDescent="0.2"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6:15" x14ac:dyDescent="0.2"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6:15" x14ac:dyDescent="0.2"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6:15" x14ac:dyDescent="0.2"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6:15" x14ac:dyDescent="0.2"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6:15" x14ac:dyDescent="0.2">
      <c r="F704" s="16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6:15" x14ac:dyDescent="0.2"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6:15" x14ac:dyDescent="0.2"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6:15" x14ac:dyDescent="0.2"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6:15" x14ac:dyDescent="0.2"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6:15" x14ac:dyDescent="0.2">
      <c r="F709" s="16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6:15" x14ac:dyDescent="0.2">
      <c r="F710" s="16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6:15" x14ac:dyDescent="0.2"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6:15" x14ac:dyDescent="0.2"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6:15" x14ac:dyDescent="0.2"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6:15" x14ac:dyDescent="0.2">
      <c r="F714" s="16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6:15" x14ac:dyDescent="0.2">
      <c r="F715" s="16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6:15" x14ac:dyDescent="0.2">
      <c r="F716" s="16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6:15" x14ac:dyDescent="0.2"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6:15" x14ac:dyDescent="0.2">
      <c r="F718" s="16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6:15" x14ac:dyDescent="0.2"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6:15" x14ac:dyDescent="0.2"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6:15" x14ac:dyDescent="0.2"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6:15" x14ac:dyDescent="0.2"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6:15" x14ac:dyDescent="0.2"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6:15" x14ac:dyDescent="0.2"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6:15" x14ac:dyDescent="0.2"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6:15" x14ac:dyDescent="0.2"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6:15" x14ac:dyDescent="0.2"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6:15" x14ac:dyDescent="0.2"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6:15" x14ac:dyDescent="0.2"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6:15" x14ac:dyDescent="0.2"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6:15" x14ac:dyDescent="0.2"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6:15" x14ac:dyDescent="0.2"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6:15" x14ac:dyDescent="0.2"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6:15" x14ac:dyDescent="0.2">
      <c r="F734" s="16"/>
      <c r="G734" s="16"/>
      <c r="H734" s="16"/>
      <c r="I734" s="16"/>
      <c r="J734" s="16"/>
      <c r="K734" s="16"/>
      <c r="L734" s="16"/>
      <c r="M734" s="16"/>
      <c r="N734" s="16"/>
      <c r="O734" s="16"/>
    </row>
  </sheetData>
  <conditionalFormatting sqref="B2">
    <cfRule type="cellIs" dxfId="2" priority="8" operator="equal">
      <formula>TRUE</formula>
    </cfRule>
  </conditionalFormatting>
  <conditionalFormatting sqref="C34">
    <cfRule type="cellIs" dxfId="1" priority="11" operator="equal">
      <formula>TRUE</formula>
    </cfRule>
  </conditionalFormatting>
  <conditionalFormatting sqref="C54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2025-05-09T07:02:57Z</dcterms:modified>
</cp:coreProperties>
</file>