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yinzhepei/Desktop/Course/PHYS5032/"/>
    </mc:Choice>
  </mc:AlternateContent>
  <xr:revisionPtr revIDLastSave="0" documentId="13_ncr:1_{EADE6545-F728-BC4A-BD27-B2C9C9B0ACD5}" xr6:coauthVersionLast="47" xr6:coauthVersionMax="47" xr10:uidLastSave="{00000000-0000-0000-0000-000000000000}"/>
  <bookViews>
    <workbookView xWindow="0" yWindow="720" windowWidth="29400" windowHeight="18400" activeTab="2" xr2:uid="{00000000-000D-0000-FFFF-FFFF00000000}"/>
  </bookViews>
  <sheets>
    <sheet name="Week 1 " sheetId="1" r:id="rId1"/>
    <sheet name="Week 2 &amp; 3" sheetId="2" r:id="rId2"/>
    <sheet name="Week 4 &amp; 5" sheetId="3" r:id="rId3"/>
  </sheets>
  <definedNames>
    <definedName name="_xlchart.v1.0" hidden="1">'Week 2 &amp; 3'!$V$6:$V$45</definedName>
    <definedName name="_xlchart.v1.1" hidden="1">'Week 2 &amp; 3'!$W$6:$W$45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32" i="3" l="1"/>
  <c r="O26" i="3"/>
  <c r="K26" i="3"/>
  <c r="O20" i="3"/>
  <c r="J24" i="3"/>
  <c r="J23" i="3"/>
  <c r="J22" i="3"/>
  <c r="K20" i="3"/>
  <c r="I6" i="3" a="1"/>
  <c r="I6" i="3" s="1"/>
  <c r="AA44" i="2" l="1"/>
  <c r="AA35" i="2"/>
  <c r="Z39" i="2"/>
  <c r="Z38" i="2"/>
  <c r="Z37" i="2"/>
  <c r="Y24" i="2" a="1"/>
  <c r="Y24" i="2" s="1"/>
  <c r="E23" i="2" a="1"/>
  <c r="E23" i="2" s="1"/>
  <c r="G44" i="2" s="1"/>
  <c r="AG3" i="1"/>
  <c r="AG2" i="1"/>
  <c r="AG5" i="1"/>
  <c r="AG4" i="1"/>
  <c r="Z6"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3" i="1"/>
  <c r="F7" i="1"/>
  <c r="F8" i="1"/>
  <c r="F9" i="1"/>
  <c r="F10" i="1"/>
  <c r="F6" i="1"/>
  <c r="I4" i="1"/>
  <c r="I3" i="1"/>
  <c r="I2" i="1"/>
  <c r="F37" i="2" l="1"/>
  <c r="F38" i="2"/>
  <c r="G35" i="2"/>
  <c r="F39" i="2"/>
  <c r="R2" i="1"/>
  <c r="R3" i="1" s="1"/>
  <c r="R4" i="1" s="1"/>
  <c r="N4" i="1"/>
  <c r="N3" i="1"/>
  <c r="Z3" i="1" s="1"/>
  <c r="I6" i="1"/>
  <c r="I7" i="1"/>
  <c r="Z4" i="1" s="1"/>
  <c r="Z7" i="1" s="1"/>
  <c r="Z9" i="1" l="1"/>
  <c r="Z8" i="1"/>
  <c r="T6" i="1"/>
  <c r="T5" i="1"/>
  <c r="S7" i="1" s="1"/>
  <c r="Y10" i="1" l="1"/>
  <c r="Z10" i="1"/>
  <c r="Z11" i="1"/>
  <c r="T7" i="1"/>
  <c r="T8" i="1"/>
  <c r="Y21"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<sst xmlns="http://schemas.openxmlformats.org/spreadsheetml/2006/main" count="195" uniqueCount="117">
  <si>
    <t>h1_global_temprature</t>
  </si>
  <si>
    <t>Global Land and Ocean June Temperature Anomalies</t>
  </si>
  <si>
    <t>Units: Degrees Celsius</t>
  </si>
  <si>
    <t>Base Period: 1901-2000</t>
  </si>
  <si>
    <t>Missing: -999</t>
  </si>
  <si>
    <t>Year</t>
  </si>
  <si>
    <t>Anomaly</t>
  </si>
  <si>
    <t>The Mean Temperature anomoly during 1851-1971</t>
  </si>
  <si>
    <t>The variance of temperature anomoly during 1851-1971</t>
  </si>
  <si>
    <t>Standard deviation</t>
  </si>
  <si>
    <t>Question 1</t>
  </si>
  <si>
    <t>Value</t>
  </si>
  <si>
    <t>Mean of our data</t>
  </si>
  <si>
    <t>Variance of our data</t>
  </si>
  <si>
    <t>Once finished, calculate the expected value and the variance of your actual data set. Are they the same as the ones that you used for defining the random number generator? If not, why not?</t>
  </si>
  <si>
    <t>Question 2</t>
  </si>
  <si>
    <t>Question 3</t>
  </si>
  <si>
    <t>Calculate t-value</t>
  </si>
  <si>
    <t>degree of freedom</t>
  </si>
  <si>
    <t>Margin of Error</t>
  </si>
  <si>
    <t>95% Upper bound of Confidence interval</t>
  </si>
  <si>
    <t>95% Lower bound of Confidence interval</t>
  </si>
  <si>
    <t xml:space="preserve">So the 95% confidence interval is[ </t>
  </si>
  <si>
    <t>]</t>
  </si>
  <si>
    <t>Question 4</t>
  </si>
  <si>
    <t>No.</t>
  </si>
  <si>
    <t>Variance = 1/2 * Var ( When N = 5 )</t>
  </si>
  <si>
    <t xml:space="preserve">N = </t>
  </si>
  <si>
    <t>Expected Value = E ( When N = 40 )</t>
  </si>
  <si>
    <t xml:space="preserve">degree of freedom </t>
  </si>
  <si>
    <t xml:space="preserve">So the confidence interval is[ </t>
  </si>
  <si>
    <t xml:space="preserve">The width of confidence interval is </t>
  </si>
  <si>
    <r>
      <rPr>
        <b/>
        <sz val="12"/>
        <color rgb="FF000000"/>
        <rFont val="Helvetica Neue"/>
        <family val="2"/>
      </rPr>
      <t>Answer 4.2</t>
    </r>
    <r>
      <rPr>
        <sz val="12"/>
        <color rgb="FF000000"/>
        <rFont val="Helvetica Neue"/>
        <family val="2"/>
      </rPr>
      <t xml:space="preserve">
We create a factor T to compare the confidence interval</t>
    </r>
  </si>
  <si>
    <t>We define T = (1 - CI2 / CI1) * 100%,</t>
  </si>
  <si>
    <t>where CI2 = confidence interval for question4, 
          CI1 = confidence interval for question3</t>
  </si>
  <si>
    <t xml:space="preserve">According to calculation, T = </t>
  </si>
  <si>
    <r>
      <rPr>
        <b/>
        <sz val="12"/>
        <color rgb="FF000000"/>
        <rFont val="Helvetica Neue"/>
        <family val="2"/>
      </rPr>
      <t>Answer 4.1</t>
    </r>
    <r>
      <rPr>
        <sz val="12"/>
        <color rgb="FF000000"/>
        <rFont val="Helvetica Neue"/>
        <family val="2"/>
      </rPr>
      <t xml:space="preserve">
The confidence interval is more narrow than when N = 40</t>
    </r>
  </si>
  <si>
    <t>So, the confidence interval in Q4 is T times smaller than in Q3</t>
  </si>
  <si>
    <t>Question 5</t>
  </si>
  <si>
    <t>The Mean Temperature anomoly during 1971-2023</t>
  </si>
  <si>
    <t>The variance of temperature anomoly during 1971-2023</t>
  </si>
  <si>
    <t>Q1:  How much they changed?</t>
  </si>
  <si>
    <t>Q2: Why they changed?</t>
  </si>
  <si>
    <r>
      <rPr>
        <sz val="12"/>
        <color rgb="FF000000"/>
        <rFont val="Times New Roman"/>
        <family val="1"/>
      </rPr>
      <t>Yes , they changed.
a ) For expected value: it changes from -0.136 to 0.464, which increases by</t>
    </r>
    <r>
      <rPr>
        <sz val="12"/>
        <color rgb="FFFF0000"/>
        <rFont val="Times New Roman"/>
        <family val="1"/>
      </rPr>
      <t xml:space="preserve"> </t>
    </r>
    <r>
      <rPr>
        <b/>
        <u/>
        <sz val="12"/>
        <color rgb="FFFF0000"/>
        <rFont val="Times New Roman"/>
        <family val="1"/>
      </rPr>
      <t>0.6</t>
    </r>
    <r>
      <rPr>
        <sz val="12"/>
        <color rgb="FF000000"/>
        <rFont val="Times New Roman"/>
        <family val="1"/>
      </rPr>
      <t xml:space="preserve">.
b ) For variance: it changes from 0.0210 to 0.0774, which increases by </t>
    </r>
    <r>
      <rPr>
        <b/>
        <u/>
        <sz val="12"/>
        <color rgb="FFFF0000"/>
        <rFont val="Times New Roman"/>
        <family val="1"/>
      </rPr>
      <t>0.0564</t>
    </r>
    <r>
      <rPr>
        <b/>
        <sz val="12"/>
        <color rgb="FF000000"/>
        <rFont val="Times New Roman"/>
        <family val="1"/>
      </rPr>
      <t>.</t>
    </r>
    <r>
      <rPr>
        <sz val="12"/>
        <color rgb="FF000000"/>
        <rFont val="Times New Roman"/>
        <family val="1"/>
      </rPr>
      <t xml:space="preserve">
</t>
    </r>
    <r>
      <rPr>
        <sz val="12"/>
        <color indexed="8"/>
        <rFont val="Times New Roman"/>
        <family val="1"/>
      </rPr>
      <t xml:space="preserve">
</t>
    </r>
  </si>
  <si>
    <r>
      <t xml:space="preserve">Answer 1
</t>
    </r>
    <r>
      <rPr>
        <sz val="14"/>
        <color rgb="FF000000"/>
        <rFont val="Times New Roman"/>
        <family val="1"/>
      </rPr>
      <t xml:space="preserve">They are not the same.
The reason is:
 We only generate 5 numbers and it's just a sample. The sample mean and variance may deviate from the theoretical values, which are the values we used for generator
</t>
    </r>
  </si>
  <si>
    <r>
      <t xml:space="preserve">Answer 2
</t>
    </r>
    <r>
      <rPr>
        <sz val="14"/>
        <color rgb="FF000000"/>
        <rFont val="Times New Roman"/>
        <family val="1"/>
      </rPr>
      <t>As we observed, the expected value and variance of our data have a smaller range of changes than question 1. Meanwhile, the values are closer to initial ones.</t>
    </r>
  </si>
  <si>
    <t>Research Data for tree experiment</t>
  </si>
  <si>
    <t>No</t>
  </si>
  <si>
    <t>Age of Tree in years</t>
  </si>
  <si>
    <t>Width of Trunk in cm</t>
  </si>
  <si>
    <t xml:space="preserve"> β̂</t>
  </si>
  <si>
    <t>Q3</t>
  </si>
  <si>
    <t>α̂</t>
  </si>
  <si>
    <r>
      <t xml:space="preserve">Assume our regression model is 
</t>
    </r>
    <r>
      <rPr>
        <sz val="12"/>
        <color rgb="FF000000"/>
        <rFont val="Cambria"/>
        <family val="1"/>
      </rPr>
      <t>y = α̂ +  β̂ x</t>
    </r>
    <r>
      <rPr>
        <sz val="12"/>
        <color indexed="8"/>
        <rFont val="Cambria"/>
        <family val="1"/>
      </rPr>
      <t xml:space="preserve">
According to our calculation, 
α̂ = 68.638 , β̂ = 0.3377</t>
    </r>
  </si>
  <si>
    <t>Q4</t>
  </si>
  <si>
    <t xml:space="preserve">α̂ </t>
  </si>
  <si>
    <t>Significance level</t>
  </si>
  <si>
    <t>tinv</t>
  </si>
  <si>
    <t>H0:
α̂  = 0</t>
  </si>
  <si>
    <t>Reject</t>
  </si>
  <si>
    <t>When significance level is 0.1.We reject the null hypothesis and conclude that the intercept is significantly different from zero.</t>
  </si>
  <si>
    <t>When significance level is 0.05.We reject the null hypothesis and conclude that the intercept is significantly different from zero.</t>
  </si>
  <si>
    <t>When significance level is 0.01.We reject the null hypothesis and conclude that the intercept is significantly different from zero.</t>
  </si>
  <si>
    <t>t_stat_β̂ = β̂ / SE(β̂) =</t>
  </si>
  <si>
    <t>t_stat_α̂ = α̂ / SE(α̂) =</t>
  </si>
  <si>
    <t>H0:
β̂  = 0</t>
  </si>
  <si>
    <t>Fail to reject</t>
  </si>
  <si>
    <t>When significance level is 0.05.We fail to reject the null hypothesis.</t>
  </si>
  <si>
    <t>When significance level is 0.01.We fail to reject the null hypothesis.</t>
  </si>
  <si>
    <t>Answer 4</t>
  </si>
  <si>
    <r>
      <t xml:space="preserve">When significance level is 5%, for α̂, the linear model </t>
    </r>
    <r>
      <rPr>
        <b/>
        <sz val="18"/>
        <color rgb="FF000000"/>
        <rFont val="Cambria"/>
        <family val="1"/>
      </rPr>
      <t>supports a rejection</t>
    </r>
    <r>
      <rPr>
        <sz val="18"/>
        <color rgb="FF000000"/>
        <rFont val="Cambria"/>
        <family val="1"/>
      </rPr>
      <t xml:space="preserve"> of null hypothesis.
For  β̂, the linear model </t>
    </r>
    <r>
      <rPr>
        <b/>
        <sz val="18"/>
        <color rgb="FF000000"/>
        <rFont val="Cambria"/>
        <family val="1"/>
      </rPr>
      <t>fails to support</t>
    </r>
    <r>
      <rPr>
        <sz val="18"/>
        <color rgb="FF000000"/>
        <rFont val="Cambria"/>
        <family val="1"/>
      </rPr>
      <t xml:space="preserve"> a rejection of null hypothesis.</t>
    </r>
  </si>
  <si>
    <t>Q5</t>
  </si>
  <si>
    <r>
      <t xml:space="preserve">Assume our regression model is 
</t>
    </r>
    <r>
      <rPr>
        <sz val="12"/>
        <color rgb="FF000000"/>
        <rFont val="Cambria"/>
        <family val="1"/>
      </rPr>
      <t>y = α̂ +  β̂ x</t>
    </r>
    <r>
      <rPr>
        <sz val="12"/>
        <color indexed="8"/>
        <rFont val="Cambria"/>
        <family val="1"/>
      </rPr>
      <t xml:space="preserve">
According to our calculation, 
α̂ = 44.782 , β̂ = 0.5982</t>
    </r>
  </si>
  <si>
    <t>Q6</t>
  </si>
  <si>
    <t>Answer 6</t>
  </si>
  <si>
    <t>The new dataset satisfies the requirement as demanded by the forest authority, we can reject the null hypothesis at a type-I-error probability of 1%.</t>
  </si>
  <si>
    <t>When significance level is 0.1.We reject the null hypothesis.There is a relationship between tree age and width.</t>
  </si>
  <si>
    <t>When significance level is 0.05.We reject the null hypothesis.There is a relationship between tree age and width.</t>
  </si>
  <si>
    <t>When significance level is 0.01.We reject the null hypothesis.There is a relationship between tree age and width.</t>
  </si>
  <si>
    <t>Section 1 (20)</t>
  </si>
  <si>
    <t>Sector 2 (40)</t>
  </si>
  <si>
    <t>Question 7</t>
  </si>
  <si>
    <t xml:space="preserve">In term of statistic, these two coefficients changed because of data. They are not derived from the same dataset. The first set of coefficient is calculated from data within 1851-1971 while the second one is calculated from data within 1971-2023. The recorded value of mean temperature anomoly are different between these two periods. This is the direct reason that causes their changes.
The increase of expected value could represent the increase of global temperature and the increase of variance could represent that global temperature was becoming more and more instable. But it is just a speculation, further experiment are needed to test the correlation, causation and robustness.
-----------------------------------
From the perspective of academy. The foundamental reason of the change of expected value could be the Climate Change. After the industrial revolution, human activities generated large amount of greenhouse gases, including carbon dioxide, methane and nitrous oxide. Combustion of fossil fuels is one of the key factors leading to an increase in GHG concentrations in the atmosphere.These gases trap heat from the Sun, preventing it from escaping back into space. As a result, the Earth's surface temperature gradually increases.
Another factor is the loss of nature carbon sinks.When trees are cut down or oceans become too saturated with CO₂, more heat remains in the atmosphere. 
--------------Reference---------------
[1] Filonchyk, M., Peterson, M. P., Zhang, L., Hurynovich, V., &amp; He, Y. (2024). Greenhouse gases emissions and global climate change: Examining the influence of CO2, CH4, and N2O. Science of The Total Environment, 173359.
</t>
  </si>
  <si>
    <t>Q3 Regression calculation</t>
  </si>
  <si>
    <t>Q5 Regression calculation</t>
  </si>
  <si>
    <t>Whole of Africa</t>
  </si>
  <si>
    <t>TCL</t>
  </si>
  <si>
    <t>ITN</t>
  </si>
  <si>
    <t>ACT</t>
  </si>
  <si>
    <t>Malaria Cases (in million)</t>
  </si>
  <si>
    <t>x4</t>
  </si>
  <si>
    <t>x3</t>
  </si>
  <si>
    <t xml:space="preserve"> β̂4</t>
  </si>
  <si>
    <t xml:space="preserve"> β̂3</t>
  </si>
  <si>
    <t xml:space="preserve"> β̂2</t>
  </si>
  <si>
    <t xml:space="preserve"> β̂1</t>
  </si>
  <si>
    <t xml:space="preserve"> β̂0</t>
  </si>
  <si>
    <t>x2</t>
  </si>
  <si>
    <t>x1</t>
  </si>
  <si>
    <t>Name</t>
  </si>
  <si>
    <t>Explanatory Variables</t>
  </si>
  <si>
    <t>Explained variable</t>
  </si>
  <si>
    <t>y</t>
  </si>
  <si>
    <t>Q 2</t>
  </si>
  <si>
    <t>SE</t>
  </si>
  <si>
    <t>t_stat_ β̂0 = β̂0/ SE( β̂0) =</t>
  </si>
  <si>
    <t>H0:
β̂0 = 0</t>
  </si>
  <si>
    <t>t_stat_ β̂1 = β̂1/ SE( β̂1) =</t>
  </si>
  <si>
    <t>t_stat_ β̂2 = β̂2/ SE( β̂2) =</t>
  </si>
  <si>
    <t>H0:
β̂2 = 0</t>
  </si>
  <si>
    <t>H0:
β̂1 = 0</t>
  </si>
  <si>
    <t>t_stat_ β̂3 = β̂3/ SE( β̂3) =</t>
  </si>
  <si>
    <t>H0:
β̂3 = 0</t>
  </si>
  <si>
    <t>Accept</t>
  </si>
  <si>
    <t>t_stat_ β̂4 = β̂4/ SE( β̂4) =</t>
  </si>
  <si>
    <t>H0:
β̂4 = 0</t>
  </si>
  <si>
    <t>y =  β0 +  β1 * x1 + β2 * x2 + β3 * x3 + β4 * x4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</si>
</sst>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7" formatCode="0.000"/>
  </numFmts>
  <fonts count="31" x14ac:knownFonts="1">
    <font>
      <sz val="10"/>
      <color indexed="8"/>
      <name val="Helvetica Neue"/>
    </font>
    <font>
      <sz val="12"/>
      <color indexed="8"/>
      <name val="Helvetica Neue"/>
      <family val="2"/>
    </font>
    <font>
      <b/>
      <sz val="10"/>
      <color indexed="8"/>
      <name val="Helvetica Neue"/>
      <family val="2"/>
    </font>
    <font>
      <sz val="10"/>
      <color indexed="8"/>
      <name val="Helvetica Neue"/>
      <family val="2"/>
    </font>
    <font>
      <sz val="12"/>
      <color rgb="FF000000"/>
      <name val="Helvetica Neue"/>
      <family val="2"/>
    </font>
    <font>
      <b/>
      <sz val="16"/>
      <color rgb="FF000000"/>
      <name val="Helvetica Neue"/>
      <family val="2"/>
    </font>
    <font>
      <b/>
      <sz val="12"/>
      <color rgb="FF000000"/>
      <name val="Times New Roman"/>
      <family val="1"/>
    </font>
    <font>
      <b/>
      <sz val="14"/>
      <color rgb="FF000000"/>
      <name val="Times New Roman"/>
      <family val="1"/>
    </font>
    <font>
      <b/>
      <sz val="10"/>
      <color rgb="FF000000"/>
      <name val="Helvetica Neue"/>
      <family val="2"/>
    </font>
    <font>
      <b/>
      <sz val="12"/>
      <color rgb="FF000000"/>
      <name val="Helvetica Neue"/>
      <family val="2"/>
    </font>
    <font>
      <sz val="12"/>
      <color rgb="FF000000"/>
      <name val="Times New Roman"/>
      <family val="1"/>
    </font>
    <font>
      <sz val="14"/>
      <color rgb="FF000000"/>
      <name val="Times New Roman"/>
      <family val="1"/>
    </font>
    <font>
      <sz val="12"/>
      <color rgb="FFFF0000"/>
      <name val="Times New Roman"/>
      <family val="1"/>
    </font>
    <font>
      <sz val="12"/>
      <color indexed="8"/>
      <name val="Times New Roman"/>
      <family val="1"/>
    </font>
    <font>
      <sz val="14"/>
      <color indexed="8"/>
      <name val="Helvetica Neue"/>
      <family val="2"/>
    </font>
    <font>
      <b/>
      <u/>
      <sz val="12"/>
      <color rgb="FFFF0000"/>
      <name val="Times New Roman"/>
      <family val="1"/>
    </font>
    <font>
      <b/>
      <sz val="12"/>
      <color theme="1"/>
      <name val="Helvetica Neue"/>
      <family val="2"/>
      <scheme val="minor"/>
    </font>
    <font>
      <b/>
      <sz val="14"/>
      <color rgb="FF000000"/>
      <name val="Helvetica Neue"/>
      <family val="2"/>
    </font>
    <font>
      <b/>
      <sz val="18"/>
      <color rgb="FF000000"/>
      <name val="Helvetica Neue"/>
      <family val="2"/>
    </font>
    <font>
      <b/>
      <sz val="20"/>
      <color rgb="FF000000"/>
      <name val="Helvetica Neue"/>
      <family val="2"/>
    </font>
    <font>
      <sz val="10"/>
      <color indexed="8"/>
      <name val="Cambria"/>
      <family val="1"/>
    </font>
    <font>
      <sz val="11"/>
      <color indexed="8"/>
      <name val="Cambria"/>
      <family val="1"/>
    </font>
    <font>
      <sz val="12"/>
      <color indexed="8"/>
      <name val="Cambria"/>
      <family val="1"/>
    </font>
    <font>
      <sz val="14"/>
      <color indexed="8"/>
      <name val="Cambria"/>
      <family val="1"/>
    </font>
    <font>
      <sz val="12"/>
      <color rgb="FF000000"/>
      <name val="Cambria"/>
      <family val="1"/>
    </font>
    <font>
      <sz val="14"/>
      <color rgb="FF000000"/>
      <name val="Cambria"/>
      <family val="1"/>
    </font>
    <font>
      <sz val="18"/>
      <color rgb="FF000000"/>
      <name val="Cambria"/>
      <family val="1"/>
    </font>
    <font>
      <sz val="22"/>
      <color rgb="FF000000"/>
      <name val="Cambria"/>
      <family val="1"/>
    </font>
    <font>
      <sz val="24"/>
      <color rgb="FF000000"/>
      <name val="Cambria"/>
      <family val="1"/>
    </font>
    <font>
      <b/>
      <sz val="18"/>
      <color rgb="FF000000"/>
      <name val="Cambria"/>
      <family val="1"/>
    </font>
    <font>
      <b/>
      <sz val="12"/>
      <color rgb="FFFF0000"/>
      <name val="Cambria"/>
      <family val="1"/>
    </font>
  </fonts>
  <fills count="1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theme="2"/>
        <bgColor indexed="64"/>
      </patternFill>
    </fill>
    <fill>
      <patternFill patternType="solid">
        <fgColor theme="5" tint="0.79998168889431442"/>
        <bgColor indexed="64"/>
      </patternFill>
    </fill>
    <fill>
      <patternFill patternType="solid">
        <fgColor theme="8" tint="0.39997558519241921"/>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theme="2" tint="-9.9978637043366805E-2"/>
        <bgColor indexed="64"/>
      </patternFill>
    </fill>
    <fill>
      <patternFill patternType="solid">
        <fgColor theme="0" tint="-4.9989318521683403E-2"/>
        <bgColor indexed="64"/>
      </patternFill>
    </fill>
  </fills>
  <borders count="32">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applyNumberFormat="0" applyFill="0" applyBorder="0" applyProtection="0">
      <alignment vertical="top" wrapText="1"/>
    </xf>
  </cellStyleXfs>
  <cellXfs count="281">
    <xf numFmtId="0" fontId="0" fillId="0" borderId="0" xfId="0">
      <alignment vertical="top" wrapText="1"/>
    </xf>
    <xf numFmtId="0" fontId="0" fillId="0" borderId="0" xfId="0" applyNumberFormat="1" applyAlignment="1">
      <alignment vertical="top"/>
    </xf>
    <xf numFmtId="49" fontId="2" fillId="2" borderId="1" xfId="0" applyNumberFormat="1" applyFont="1" applyFill="1" applyBorder="1" applyAlignment="1">
      <alignment vertical="top"/>
    </xf>
    <xf numFmtId="0" fontId="2" fillId="2" borderId="1" xfId="0" applyFont="1" applyFill="1" applyBorder="1" applyAlignment="1">
      <alignment vertical="top"/>
    </xf>
    <xf numFmtId="49" fontId="2" fillId="3" borderId="2" xfId="0" applyNumberFormat="1" applyFont="1" applyFill="1" applyBorder="1" applyAlignment="1">
      <alignment vertical="top"/>
    </xf>
    <xf numFmtId="0" fontId="0" fillId="0" borderId="3" xfId="0" applyBorder="1" applyAlignment="1">
      <alignment vertical="top"/>
    </xf>
    <xf numFmtId="49" fontId="2" fillId="3" borderId="4" xfId="0" applyNumberFormat="1" applyFont="1" applyFill="1" applyBorder="1" applyAlignment="1">
      <alignment vertical="top"/>
    </xf>
    <xf numFmtId="0" fontId="0" fillId="0" borderId="5" xfId="0" applyBorder="1" applyAlignment="1">
      <alignment vertical="top"/>
    </xf>
    <xf numFmtId="49" fontId="0" fillId="0" borderId="5" xfId="0" applyNumberFormat="1" applyBorder="1" applyAlignment="1">
      <alignment vertical="top"/>
    </xf>
    <xf numFmtId="0" fontId="2" fillId="3" borderId="4" xfId="0" applyNumberFormat="1" applyFont="1" applyFill="1" applyBorder="1" applyAlignment="1">
      <alignment vertical="top"/>
    </xf>
    <xf numFmtId="0" fontId="0" fillId="0" borderId="5" xfId="0" applyNumberFormat="1" applyBorder="1" applyAlignment="1">
      <alignment vertical="top"/>
    </xf>
    <xf numFmtId="0" fontId="0" fillId="0" borderId="9" xfId="0" applyNumberFormat="1" applyBorder="1" applyAlignment="1">
      <alignment vertical="top"/>
    </xf>
    <xf numFmtId="0" fontId="3" fillId="4" borderId="6" xfId="0" applyNumberFormat="1" applyFont="1" applyFill="1" applyBorder="1" applyAlignment="1">
      <alignment horizontal="center" vertical="top"/>
    </xf>
    <xf numFmtId="0" fontId="0" fillId="7" borderId="8" xfId="0" applyNumberFormat="1" applyFill="1" applyBorder="1" applyAlignment="1">
      <alignment horizontal="center" vertical="top"/>
    </xf>
    <xf numFmtId="0" fontId="3" fillId="0" borderId="7" xfId="0" applyNumberFormat="1" applyFont="1" applyBorder="1" applyAlignment="1">
      <alignment horizontal="center" vertical="top"/>
    </xf>
    <xf numFmtId="0" fontId="0" fillId="0" borderId="16" xfId="0" applyNumberFormat="1" applyBorder="1" applyAlignment="1">
      <alignment vertical="top"/>
    </xf>
    <xf numFmtId="0" fontId="0" fillId="0" borderId="15" xfId="0" applyNumberFormat="1" applyBorder="1" applyAlignment="1">
      <alignment vertical="top"/>
    </xf>
    <xf numFmtId="0" fontId="0" fillId="0" borderId="0" xfId="0" applyNumberFormat="1" applyBorder="1" applyAlignment="1">
      <alignment vertical="top"/>
    </xf>
    <xf numFmtId="0" fontId="3" fillId="0" borderId="17" xfId="0" applyNumberFormat="1" applyFont="1" applyBorder="1" applyAlignment="1">
      <alignment horizontal="center" vertical="top"/>
    </xf>
    <xf numFmtId="0" fontId="3" fillId="0" borderId="18" xfId="0" applyNumberFormat="1" applyFont="1" applyBorder="1" applyAlignment="1">
      <alignment horizontal="center" vertical="top"/>
    </xf>
    <xf numFmtId="0" fontId="0" fillId="0" borderId="19" xfId="0" applyNumberFormat="1" applyBorder="1" applyAlignment="1">
      <alignment vertical="top"/>
    </xf>
    <xf numFmtId="0" fontId="0" fillId="0" borderId="21" xfId="0" applyNumberFormat="1" applyBorder="1" applyAlignment="1">
      <alignment vertical="top"/>
    </xf>
    <xf numFmtId="0" fontId="0" fillId="0" borderId="15" xfId="0" applyNumberFormat="1" applyBorder="1" applyAlignment="1">
      <alignment horizontal="center" vertical="top"/>
    </xf>
    <xf numFmtId="0" fontId="0" fillId="0" borderId="19" xfId="0" applyNumberFormat="1" applyBorder="1" applyAlignment="1">
      <alignment horizontal="center" vertical="top"/>
    </xf>
    <xf numFmtId="0" fontId="0" fillId="0" borderId="20" xfId="0" applyNumberFormat="1" applyBorder="1" applyAlignment="1">
      <alignment vertical="top"/>
    </xf>
    <xf numFmtId="0" fontId="3" fillId="0" borderId="15" xfId="0" applyNumberFormat="1" applyFont="1" applyBorder="1" applyAlignment="1">
      <alignment horizontal="left" vertical="top"/>
    </xf>
    <xf numFmtId="0" fontId="3" fillId="0" borderId="0" xfId="0" applyNumberFormat="1" applyFont="1" applyBorder="1" applyAlignment="1">
      <alignment horizontal="left" vertical="top"/>
    </xf>
    <xf numFmtId="0" fontId="0" fillId="0" borderId="23" xfId="0" applyNumberFormat="1" applyBorder="1" applyAlignment="1">
      <alignment vertical="top"/>
    </xf>
    <xf numFmtId="0" fontId="0" fillId="0" borderId="24" xfId="0" applyNumberFormat="1" applyBorder="1" applyAlignment="1">
      <alignment vertical="top"/>
    </xf>
    <xf numFmtId="0" fontId="0" fillId="0" borderId="25" xfId="0" applyNumberFormat="1" applyBorder="1" applyAlignment="1">
      <alignment vertical="top"/>
    </xf>
    <xf numFmtId="0" fontId="3" fillId="0" borderId="19" xfId="0" applyNumberFormat="1" applyFont="1" applyBorder="1" applyAlignment="1">
      <alignment horizontal="left" vertical="top"/>
    </xf>
    <xf numFmtId="0" fontId="3" fillId="0" borderId="20" xfId="0" applyNumberFormat="1" applyFont="1" applyBorder="1" applyAlignment="1">
      <alignment horizontal="left" vertical="top"/>
    </xf>
    <xf numFmtId="0" fontId="3" fillId="0" borderId="21" xfId="0" applyNumberFormat="1" applyFont="1" applyBorder="1" applyAlignment="1">
      <alignment horizontal="left" vertical="top"/>
    </xf>
    <xf numFmtId="0" fontId="0" fillId="0" borderId="11" xfId="0" applyNumberFormat="1" applyBorder="1" applyAlignment="1">
      <alignment vertical="top"/>
    </xf>
    <xf numFmtId="0" fontId="0" fillId="0" borderId="18" xfId="0" applyNumberFormat="1" applyBorder="1" applyAlignment="1">
      <alignment vertical="top"/>
    </xf>
    <xf numFmtId="0" fontId="3" fillId="0" borderId="20" xfId="0" applyNumberFormat="1" applyFont="1" applyBorder="1" applyAlignment="1">
      <alignment vertical="top"/>
    </xf>
    <xf numFmtId="0" fontId="3" fillId="0" borderId="22" xfId="0" applyNumberFormat="1" applyFont="1" applyBorder="1" applyAlignment="1">
      <alignment vertical="top"/>
    </xf>
    <xf numFmtId="0" fontId="0" fillId="0" borderId="26" xfId="0" applyNumberFormat="1" applyBorder="1" applyAlignment="1">
      <alignment vertical="top"/>
    </xf>
    <xf numFmtId="0" fontId="3" fillId="0" borderId="15" xfId="0" applyNumberFormat="1" applyFont="1" applyBorder="1" applyAlignment="1">
      <alignment vertical="top"/>
    </xf>
    <xf numFmtId="0" fontId="3" fillId="0" borderId="16" xfId="0" applyNumberFormat="1" applyFont="1" applyBorder="1" applyAlignment="1">
      <alignment vertical="top"/>
    </xf>
    <xf numFmtId="0" fontId="3" fillId="8" borderId="15" xfId="0" applyNumberFormat="1" applyFont="1" applyFill="1" applyBorder="1" applyAlignment="1">
      <alignment vertical="top"/>
    </xf>
    <xf numFmtId="0" fontId="0" fillId="8" borderId="0" xfId="0" applyNumberFormat="1" applyFill="1" applyBorder="1" applyAlignment="1">
      <alignment vertical="top"/>
    </xf>
    <xf numFmtId="10" fontId="0" fillId="8" borderId="23" xfId="0" applyNumberFormat="1" applyFill="1" applyBorder="1" applyAlignment="1">
      <alignment vertical="top"/>
    </xf>
    <xf numFmtId="0" fontId="11" fillId="0" borderId="0" xfId="0" applyNumberFormat="1" applyFont="1" applyBorder="1">
      <alignment vertical="top" wrapText="1"/>
    </xf>
    <xf numFmtId="0" fontId="11" fillId="0" borderId="17" xfId="0" applyNumberFormat="1" applyFont="1" applyBorder="1" applyAlignment="1">
      <alignment horizontal="justify" vertical="top" wrapText="1"/>
    </xf>
    <xf numFmtId="0" fontId="11" fillId="0" borderId="11" xfId="0" applyNumberFormat="1" applyFont="1" applyBorder="1" applyAlignment="1">
      <alignment horizontal="justify" vertical="top" wrapText="1"/>
    </xf>
    <xf numFmtId="0" fontId="11" fillId="0" borderId="18" xfId="0" applyNumberFormat="1" applyFont="1" applyBorder="1" applyAlignment="1">
      <alignment horizontal="justify" vertical="top" wrapText="1"/>
    </xf>
    <xf numFmtId="0" fontId="11" fillId="0" borderId="15" xfId="0" applyNumberFormat="1" applyFont="1" applyBorder="1" applyAlignment="1">
      <alignment horizontal="justify" vertical="top" wrapText="1"/>
    </xf>
    <xf numFmtId="0" fontId="11" fillId="0" borderId="0" xfId="0" applyNumberFormat="1" applyFont="1" applyBorder="1" applyAlignment="1">
      <alignment horizontal="justify" vertical="top" wrapText="1"/>
    </xf>
    <xf numFmtId="0" fontId="11" fillId="0" borderId="16" xfId="0" applyNumberFormat="1" applyFont="1" applyBorder="1" applyAlignment="1">
      <alignment horizontal="justify" vertical="top" wrapText="1"/>
    </xf>
    <xf numFmtId="0" fontId="11" fillId="0" borderId="19" xfId="0" applyNumberFormat="1" applyFont="1" applyBorder="1" applyAlignment="1">
      <alignment horizontal="justify" vertical="top" wrapText="1"/>
    </xf>
    <xf numFmtId="0" fontId="11" fillId="0" borderId="20" xfId="0" applyNumberFormat="1" applyFont="1" applyBorder="1" applyAlignment="1">
      <alignment horizontal="justify" vertical="top" wrapText="1"/>
    </xf>
    <xf numFmtId="0" fontId="11" fillId="0" borderId="21" xfId="0" applyNumberFormat="1" applyFont="1" applyBorder="1" applyAlignment="1">
      <alignment horizontal="justify" vertical="top" wrapText="1"/>
    </xf>
    <xf numFmtId="0" fontId="3" fillId="0" borderId="15" xfId="0" applyNumberFormat="1" applyFont="1" applyBorder="1" applyAlignment="1">
      <alignment horizontal="left" vertical="top"/>
    </xf>
    <xf numFmtId="0" fontId="3" fillId="0" borderId="0" xfId="0" applyNumberFormat="1" applyFont="1" applyBorder="1" applyAlignment="1">
      <alignment horizontal="left" vertical="top"/>
    </xf>
    <xf numFmtId="0" fontId="3" fillId="0" borderId="15" xfId="0" applyNumberFormat="1" applyFont="1" applyBorder="1" applyAlignment="1">
      <alignment horizontal="left" vertical="top" wrapText="1"/>
    </xf>
    <xf numFmtId="0" fontId="5" fillId="6" borderId="17" xfId="0" applyNumberFormat="1" applyFont="1" applyFill="1" applyBorder="1" applyAlignment="1">
      <alignment horizontal="center" vertical="top"/>
    </xf>
    <xf numFmtId="0" fontId="0" fillId="6" borderId="11" xfId="0" applyNumberFormat="1" applyFill="1" applyBorder="1" applyAlignment="1">
      <alignment horizontal="center" vertical="top"/>
    </xf>
    <xf numFmtId="0" fontId="0" fillId="6" borderId="18" xfId="0" applyNumberFormat="1" applyFill="1" applyBorder="1" applyAlignment="1">
      <alignment horizontal="center" vertical="top"/>
    </xf>
    <xf numFmtId="0" fontId="2" fillId="0" borderId="17" xfId="0" applyNumberFormat="1" applyFont="1" applyBorder="1" applyAlignment="1">
      <alignment horizontal="center" vertical="top" wrapText="1"/>
    </xf>
    <xf numFmtId="0" fontId="2" fillId="0" borderId="11" xfId="0" applyNumberFormat="1" applyFont="1" applyBorder="1" applyAlignment="1">
      <alignment horizontal="center" vertical="top" wrapText="1"/>
    </xf>
    <xf numFmtId="0" fontId="2" fillId="0" borderId="19" xfId="0" applyNumberFormat="1" applyFont="1" applyBorder="1" applyAlignment="1">
      <alignment horizontal="center" vertical="top" wrapText="1"/>
    </xf>
    <xf numFmtId="0" fontId="2" fillId="0" borderId="20" xfId="0" applyNumberFormat="1" applyFont="1" applyBorder="1" applyAlignment="1">
      <alignment horizontal="center" vertical="top" wrapText="1"/>
    </xf>
    <xf numFmtId="0" fontId="3" fillId="4" borderId="17" xfId="0" applyNumberFormat="1" applyFont="1" applyFill="1" applyBorder="1" applyAlignment="1">
      <alignment horizontal="center" vertical="top"/>
    </xf>
    <xf numFmtId="0" fontId="3" fillId="4" borderId="11" xfId="0" applyNumberFormat="1" applyFont="1" applyFill="1" applyBorder="1" applyAlignment="1">
      <alignment horizontal="center" vertical="top"/>
    </xf>
    <xf numFmtId="0" fontId="3" fillId="4" borderId="15" xfId="0" applyNumberFormat="1" applyFont="1" applyFill="1" applyBorder="1" applyAlignment="1">
      <alignment horizontal="center" vertical="top"/>
    </xf>
    <xf numFmtId="0" fontId="3" fillId="4" borderId="0" xfId="0" applyNumberFormat="1" applyFont="1" applyFill="1" applyBorder="1" applyAlignment="1">
      <alignment horizontal="center" vertical="top"/>
    </xf>
    <xf numFmtId="0" fontId="3" fillId="8" borderId="15" xfId="0" applyNumberFormat="1" applyFont="1" applyFill="1" applyBorder="1" applyAlignment="1">
      <alignment horizontal="center" vertical="top"/>
    </xf>
    <xf numFmtId="0" fontId="3" fillId="8" borderId="0" xfId="0" applyNumberFormat="1" applyFont="1" applyFill="1" applyBorder="1" applyAlignment="1">
      <alignment horizontal="center" vertical="top"/>
    </xf>
    <xf numFmtId="0" fontId="3" fillId="8" borderId="19" xfId="0" applyNumberFormat="1" applyFont="1" applyFill="1" applyBorder="1" applyAlignment="1">
      <alignment horizontal="center" vertical="top"/>
    </xf>
    <xf numFmtId="0" fontId="3" fillId="8" borderId="20" xfId="0" applyNumberFormat="1" applyFont="1" applyFill="1" applyBorder="1" applyAlignment="1">
      <alignment horizontal="center" vertical="top"/>
    </xf>
    <xf numFmtId="0" fontId="2" fillId="0" borderId="22" xfId="0" applyNumberFormat="1" applyFont="1" applyBorder="1" applyAlignment="1">
      <alignment horizontal="center" vertical="top"/>
    </xf>
    <xf numFmtId="0" fontId="2" fillId="0" borderId="26" xfId="0" applyNumberFormat="1" applyFont="1" applyBorder="1" applyAlignment="1">
      <alignment horizontal="center" vertical="top"/>
    </xf>
    <xf numFmtId="0" fontId="2" fillId="0" borderId="27" xfId="0" applyNumberFormat="1" applyFont="1" applyBorder="1" applyAlignment="1">
      <alignment horizontal="center" vertical="top"/>
    </xf>
    <xf numFmtId="0" fontId="13" fillId="0" borderId="17" xfId="0" applyNumberFormat="1" applyFont="1" applyBorder="1" applyAlignment="1">
      <alignment horizontal="justify" vertical="top" wrapText="1"/>
    </xf>
    <xf numFmtId="0" fontId="0" fillId="0" borderId="11" xfId="0" applyNumberFormat="1" applyBorder="1" applyAlignment="1">
      <alignment horizontal="justify" vertical="top"/>
    </xf>
    <xf numFmtId="0" fontId="0" fillId="0" borderId="18" xfId="0" applyNumberFormat="1" applyBorder="1" applyAlignment="1">
      <alignment horizontal="justify" vertical="top"/>
    </xf>
    <xf numFmtId="0" fontId="0" fillId="0" borderId="15" xfId="0" applyNumberFormat="1" applyBorder="1" applyAlignment="1">
      <alignment horizontal="justify" vertical="top"/>
    </xf>
    <xf numFmtId="0" fontId="0" fillId="0" borderId="0" xfId="0" applyNumberFormat="1" applyBorder="1" applyAlignment="1">
      <alignment horizontal="justify" vertical="top"/>
    </xf>
    <xf numFmtId="0" fontId="0" fillId="0" borderId="16" xfId="0" applyNumberFormat="1" applyBorder="1" applyAlignment="1">
      <alignment horizontal="justify" vertical="top"/>
    </xf>
    <xf numFmtId="0" fontId="0" fillId="0" borderId="19" xfId="0" applyNumberFormat="1" applyBorder="1" applyAlignment="1">
      <alignment horizontal="justify" vertical="top"/>
    </xf>
    <xf numFmtId="0" fontId="0" fillId="0" borderId="20" xfId="0" applyNumberFormat="1" applyBorder="1" applyAlignment="1">
      <alignment horizontal="justify" vertical="top"/>
    </xf>
    <xf numFmtId="0" fontId="0" fillId="0" borderId="21" xfId="0" applyNumberFormat="1" applyBorder="1" applyAlignment="1">
      <alignment horizontal="justify" vertical="top"/>
    </xf>
    <xf numFmtId="0" fontId="8" fillId="0" borderId="17" xfId="0" applyNumberFormat="1" applyFont="1" applyBorder="1" applyAlignment="1">
      <alignment horizontal="center" vertical="top"/>
    </xf>
    <xf numFmtId="0" fontId="0" fillId="0" borderId="11" xfId="0" applyNumberFormat="1" applyBorder="1" applyAlignment="1">
      <alignment horizontal="center" vertical="top"/>
    </xf>
    <xf numFmtId="0" fontId="0" fillId="0" borderId="18" xfId="0" applyNumberFormat="1" applyBorder="1" applyAlignment="1">
      <alignment horizontal="center" vertical="top"/>
    </xf>
    <xf numFmtId="0" fontId="4" fillId="0" borderId="17" xfId="0" applyNumberFormat="1" applyFont="1" applyBorder="1" applyAlignment="1">
      <alignment horizontal="left" vertical="top" wrapText="1"/>
    </xf>
    <xf numFmtId="0" fontId="4" fillId="0" borderId="11" xfId="0" applyNumberFormat="1" applyFont="1" applyBorder="1" applyAlignment="1">
      <alignment horizontal="left" vertical="top" wrapText="1"/>
    </xf>
    <xf numFmtId="0" fontId="4" fillId="0" borderId="18" xfId="0" applyNumberFormat="1" applyFont="1" applyBorder="1" applyAlignment="1">
      <alignment horizontal="left" vertical="top" wrapText="1"/>
    </xf>
    <xf numFmtId="0" fontId="4" fillId="0" borderId="15" xfId="0" applyNumberFormat="1" applyFont="1" applyBorder="1" applyAlignment="1">
      <alignment horizontal="left" vertical="top" wrapText="1"/>
    </xf>
    <xf numFmtId="0" fontId="4" fillId="0" borderId="0" xfId="0" applyNumberFormat="1" applyFont="1" applyBorder="1" applyAlignment="1">
      <alignment horizontal="left" vertical="top" wrapText="1"/>
    </xf>
    <xf numFmtId="0" fontId="4" fillId="0" borderId="19" xfId="0" applyNumberFormat="1" applyFont="1" applyBorder="1" applyAlignment="1">
      <alignment horizontal="left" vertical="top" wrapText="1"/>
    </xf>
    <xf numFmtId="0" fontId="4" fillId="0" borderId="20" xfId="0" applyNumberFormat="1" applyFont="1" applyBorder="1" applyAlignment="1">
      <alignment horizontal="left" vertical="top" wrapText="1"/>
    </xf>
    <xf numFmtId="0" fontId="3" fillId="0" borderId="19" xfId="0" applyNumberFormat="1" applyFont="1" applyBorder="1" applyAlignment="1">
      <alignment horizontal="center" vertical="top"/>
    </xf>
    <xf numFmtId="0" fontId="3" fillId="0" borderId="20" xfId="0" applyNumberFormat="1" applyFont="1" applyBorder="1" applyAlignment="1">
      <alignment horizontal="center" vertical="top"/>
    </xf>
    <xf numFmtId="0" fontId="3" fillId="0" borderId="17" xfId="0" applyNumberFormat="1" applyFont="1" applyBorder="1" applyAlignment="1">
      <alignment horizontal="left" vertical="top"/>
    </xf>
    <xf numFmtId="0" fontId="3" fillId="0" borderId="18" xfId="0" applyNumberFormat="1" applyFont="1" applyBorder="1" applyAlignment="1">
      <alignment horizontal="left" vertical="top"/>
    </xf>
    <xf numFmtId="0" fontId="3" fillId="0" borderId="16" xfId="0" applyNumberFormat="1" applyFont="1" applyBorder="1" applyAlignment="1">
      <alignment horizontal="left" vertical="top"/>
    </xf>
    <xf numFmtId="0" fontId="3" fillId="0" borderId="11" xfId="0" applyNumberFormat="1" applyFont="1" applyBorder="1" applyAlignment="1">
      <alignment horizontal="left" vertical="top"/>
    </xf>
    <xf numFmtId="0" fontId="7" fillId="0" borderId="17" xfId="0" applyNumberFormat="1" applyFont="1" applyBorder="1" applyAlignment="1">
      <alignment horizontal="justify" vertical="center" wrapText="1"/>
    </xf>
    <xf numFmtId="0" fontId="14" fillId="0" borderId="11" xfId="0" applyNumberFormat="1" applyFont="1" applyBorder="1" applyAlignment="1">
      <alignment horizontal="justify" vertical="center"/>
    </xf>
    <xf numFmtId="0" fontId="14" fillId="0" borderId="15" xfId="0" applyNumberFormat="1" applyFont="1" applyBorder="1" applyAlignment="1">
      <alignment horizontal="justify" vertical="center"/>
    </xf>
    <xf numFmtId="0" fontId="14" fillId="0" borderId="0" xfId="0" applyNumberFormat="1" applyFont="1" applyBorder="1" applyAlignment="1">
      <alignment horizontal="justify" vertical="center"/>
    </xf>
    <xf numFmtId="0" fontId="14" fillId="0" borderId="19" xfId="0" applyNumberFormat="1" applyFont="1" applyBorder="1" applyAlignment="1">
      <alignment horizontal="justify" vertical="center"/>
    </xf>
    <xf numFmtId="0" fontId="14" fillId="0" borderId="20" xfId="0" applyNumberFormat="1" applyFont="1" applyBorder="1" applyAlignment="1">
      <alignment horizontal="justify" vertical="center"/>
    </xf>
    <xf numFmtId="0" fontId="5" fillId="6" borderId="12" xfId="0" applyNumberFormat="1" applyFont="1" applyFill="1" applyBorder="1" applyAlignment="1">
      <alignment horizontal="center" vertical="top"/>
    </xf>
    <xf numFmtId="0" fontId="0" fillId="6" borderId="13" xfId="0" applyNumberFormat="1" applyFill="1" applyBorder="1" applyAlignment="1">
      <alignment horizontal="center" vertical="top"/>
    </xf>
    <xf numFmtId="0" fontId="0" fillId="6" borderId="14" xfId="0" applyNumberFormat="1" applyFill="1" applyBorder="1" applyAlignment="1">
      <alignment horizontal="center" vertical="top"/>
    </xf>
    <xf numFmtId="0" fontId="14" fillId="0" borderId="18" xfId="0" applyNumberFormat="1" applyFont="1" applyBorder="1" applyAlignment="1">
      <alignment horizontal="justify" vertical="center"/>
    </xf>
    <xf numFmtId="0" fontId="14" fillId="0" borderId="16" xfId="0" applyNumberFormat="1" applyFont="1" applyBorder="1" applyAlignment="1">
      <alignment horizontal="justify" vertical="center"/>
    </xf>
    <xf numFmtId="0" fontId="14" fillId="0" borderId="21" xfId="0" applyNumberFormat="1" applyFont="1" applyBorder="1" applyAlignment="1">
      <alignment horizontal="justify" vertical="center"/>
    </xf>
    <xf numFmtId="0" fontId="6" fillId="0" borderId="17" xfId="0" applyNumberFormat="1" applyFont="1" applyBorder="1" applyAlignment="1">
      <alignment horizontal="center" vertical="top" wrapText="1"/>
    </xf>
    <xf numFmtId="49" fontId="7" fillId="0" borderId="10" xfId="0" applyNumberFormat="1" applyFont="1" applyBorder="1" applyAlignment="1">
      <alignment horizontal="center" vertical="center" wrapText="1"/>
    </xf>
    <xf numFmtId="49" fontId="7" fillId="0" borderId="22" xfId="0" applyNumberFormat="1" applyFont="1" applyBorder="1" applyAlignment="1">
      <alignment horizontal="center" vertical="center" wrapText="1"/>
    </xf>
    <xf numFmtId="0" fontId="1" fillId="0" borderId="0" xfId="0" applyFont="1" applyAlignment="1">
      <alignment horizontal="center" vertical="center"/>
    </xf>
    <xf numFmtId="0" fontId="3" fillId="5" borderId="15" xfId="0" applyNumberFormat="1" applyFont="1" applyFill="1" applyBorder="1" applyAlignment="1">
      <alignment horizontal="center" vertical="top"/>
    </xf>
    <xf numFmtId="0" fontId="0" fillId="5" borderId="0" xfId="0" applyNumberFormat="1" applyFill="1" applyBorder="1" applyAlignment="1">
      <alignment horizontal="center" vertical="top"/>
    </xf>
    <xf numFmtId="0" fontId="16" fillId="0" borderId="0" xfId="0" applyFont="1" applyAlignment="1"/>
    <xf numFmtId="0" fontId="0" fillId="0" borderId="0" xfId="0" applyAlignment="1"/>
    <xf numFmtId="0" fontId="3" fillId="0" borderId="0" xfId="0" applyFont="1">
      <alignment vertical="top" wrapText="1"/>
    </xf>
    <xf numFmtId="0" fontId="9" fillId="9" borderId="23" xfId="0" applyFont="1" applyFill="1" applyBorder="1" applyAlignment="1">
      <alignment horizontal="center" vertical="center" wrapText="1"/>
    </xf>
    <xf numFmtId="0" fontId="0" fillId="9" borderId="24" xfId="0" applyFill="1" applyBorder="1" applyAlignment="1">
      <alignment horizontal="center" vertical="center" wrapText="1"/>
    </xf>
    <xf numFmtId="0" fontId="0" fillId="9" borderId="25" xfId="0" applyFill="1" applyBorder="1" applyAlignment="1">
      <alignment horizontal="center" vertical="center" wrapText="1"/>
    </xf>
    <xf numFmtId="0" fontId="5" fillId="0" borderId="17"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9" xfId="0" applyFont="1" applyBorder="1" applyAlignment="1">
      <alignment horizontal="center" vertical="center" wrapText="1"/>
    </xf>
    <xf numFmtId="0" fontId="5" fillId="0" borderId="20" xfId="0" applyFont="1" applyBorder="1" applyAlignment="1">
      <alignment horizontal="center" vertical="center" wrapText="1"/>
    </xf>
    <xf numFmtId="0" fontId="5" fillId="0" borderId="21" xfId="0" applyFont="1" applyBorder="1" applyAlignment="1">
      <alignment horizontal="center" vertical="center" wrapText="1"/>
    </xf>
    <xf numFmtId="0" fontId="9" fillId="9" borderId="24" xfId="0" applyFont="1" applyFill="1" applyBorder="1" applyAlignment="1">
      <alignment horizontal="center" vertical="center" wrapText="1"/>
    </xf>
    <xf numFmtId="0" fontId="0" fillId="0" borderId="17" xfId="0" applyBorder="1">
      <alignment vertical="top" wrapText="1"/>
    </xf>
    <xf numFmtId="0" fontId="0" fillId="0" borderId="11" xfId="0" applyBorder="1">
      <alignment vertical="top" wrapText="1"/>
    </xf>
    <xf numFmtId="0" fontId="22" fillId="0" borderId="11" xfId="0" applyFont="1" applyBorder="1" applyAlignment="1">
      <alignment horizontal="center" vertical="top" wrapText="1"/>
    </xf>
    <xf numFmtId="0" fontId="22" fillId="0" borderId="18" xfId="0" applyFont="1" applyBorder="1" applyAlignment="1">
      <alignment horizontal="center" vertical="top" wrapText="1"/>
    </xf>
    <xf numFmtId="0" fontId="0" fillId="0" borderId="15" xfId="0" applyBorder="1">
      <alignment vertical="top" wrapText="1"/>
    </xf>
    <xf numFmtId="0" fontId="0" fillId="0" borderId="0" xfId="0" applyBorder="1">
      <alignment vertical="top" wrapText="1"/>
    </xf>
    <xf numFmtId="0" fontId="22" fillId="0" borderId="0" xfId="0" applyFont="1" applyBorder="1" applyAlignment="1">
      <alignment horizontal="center" vertical="top" wrapText="1"/>
    </xf>
    <xf numFmtId="0" fontId="22" fillId="0" borderId="16" xfId="0" applyFont="1" applyBorder="1" applyAlignment="1">
      <alignment horizontal="center" vertical="top" wrapText="1"/>
    </xf>
    <xf numFmtId="0" fontId="0" fillId="0" borderId="19" xfId="0" applyBorder="1">
      <alignment vertical="top" wrapText="1"/>
    </xf>
    <xf numFmtId="0" fontId="0" fillId="0" borderId="20" xfId="0" applyBorder="1">
      <alignment vertical="top" wrapText="1"/>
    </xf>
    <xf numFmtId="0" fontId="22" fillId="0" borderId="20" xfId="0" applyFont="1" applyBorder="1" applyAlignment="1">
      <alignment horizontal="center" vertical="top" wrapText="1"/>
    </xf>
    <xf numFmtId="0" fontId="22" fillId="0" borderId="21" xfId="0" applyFont="1" applyBorder="1" applyAlignment="1">
      <alignment horizontal="center" vertical="top" wrapText="1"/>
    </xf>
    <xf numFmtId="0" fontId="22" fillId="0" borderId="17" xfId="0" applyFont="1" applyBorder="1" applyAlignment="1">
      <alignment horizontal="center" vertical="top" wrapText="1"/>
    </xf>
    <xf numFmtId="0" fontId="22" fillId="0" borderId="15" xfId="0" applyFont="1" applyBorder="1" applyAlignment="1">
      <alignment horizontal="center" vertical="top" wrapText="1"/>
    </xf>
    <xf numFmtId="0" fontId="22" fillId="0" borderId="19" xfId="0" applyFont="1" applyBorder="1" applyAlignment="1">
      <alignment horizontal="center" vertical="top" wrapText="1"/>
    </xf>
    <xf numFmtId="0" fontId="24" fillId="0" borderId="17" xfId="0" applyFont="1" applyBorder="1" applyAlignment="1">
      <alignment horizontal="center" vertical="center" wrapText="1"/>
    </xf>
    <xf numFmtId="167" fontId="20" fillId="0" borderId="11" xfId="0" applyNumberFormat="1" applyFont="1" applyBorder="1" applyAlignment="1">
      <alignment horizontal="center" vertical="center" wrapText="1"/>
    </xf>
    <xf numFmtId="0" fontId="0" fillId="0" borderId="18" xfId="0" applyBorder="1">
      <alignment vertical="top" wrapText="1"/>
    </xf>
    <xf numFmtId="0" fontId="22" fillId="0" borderId="15" xfId="0" applyFont="1" applyBorder="1" applyAlignment="1">
      <alignment horizontal="center" vertical="center" wrapText="1"/>
    </xf>
    <xf numFmtId="0" fontId="22" fillId="0" borderId="0" xfId="0" applyFont="1" applyBorder="1" applyAlignment="1">
      <alignment horizontal="center" vertical="center" wrapText="1"/>
    </xf>
    <xf numFmtId="0" fontId="24" fillId="0" borderId="0" xfId="0" applyFont="1" applyBorder="1" applyAlignment="1">
      <alignment horizontal="center" vertical="top" wrapText="1"/>
    </xf>
    <xf numFmtId="0" fontId="0" fillId="0" borderId="16" xfId="0" applyBorder="1">
      <alignment vertical="top" wrapText="1"/>
    </xf>
    <xf numFmtId="167" fontId="20" fillId="0" borderId="0" xfId="0" applyNumberFormat="1" applyFont="1" applyBorder="1" applyAlignment="1">
      <alignment horizontal="center" vertical="center" wrapText="1"/>
    </xf>
    <xf numFmtId="0" fontId="25" fillId="0" borderId="0" xfId="0" applyFont="1" applyBorder="1" applyAlignment="1">
      <alignment horizontal="center" vertical="top"/>
    </xf>
    <xf numFmtId="0" fontId="25" fillId="0" borderId="16" xfId="0" applyFont="1" applyBorder="1" applyAlignment="1">
      <alignment horizontal="center" vertical="top"/>
    </xf>
    <xf numFmtId="0" fontId="22" fillId="0" borderId="19" xfId="0" applyFont="1" applyBorder="1" applyAlignment="1">
      <alignment horizontal="center" vertical="center" wrapText="1"/>
    </xf>
    <xf numFmtId="167" fontId="20" fillId="0" borderId="20" xfId="0" applyNumberFormat="1" applyFont="1" applyBorder="1" applyAlignment="1">
      <alignment horizontal="center" vertical="center" wrapText="1"/>
    </xf>
    <xf numFmtId="0" fontId="22" fillId="0" borderId="20" xfId="0" applyFont="1" applyBorder="1" applyAlignment="1">
      <alignment horizontal="center" vertical="center" wrapText="1"/>
    </xf>
    <xf numFmtId="0" fontId="25" fillId="0" borderId="20" xfId="0" applyFont="1" applyBorder="1" applyAlignment="1">
      <alignment horizontal="center" vertical="top"/>
    </xf>
    <xf numFmtId="0" fontId="25" fillId="0" borderId="21" xfId="0" applyFont="1" applyBorder="1" applyAlignment="1">
      <alignment horizontal="center" vertical="top"/>
    </xf>
    <xf numFmtId="0" fontId="28" fillId="8" borderId="17" xfId="0" applyFont="1" applyFill="1" applyBorder="1" applyAlignment="1">
      <alignment horizontal="center" vertical="center" wrapText="1"/>
    </xf>
    <xf numFmtId="0" fontId="28" fillId="8" borderId="11" xfId="0" applyFont="1" applyFill="1" applyBorder="1" applyAlignment="1">
      <alignment horizontal="center" vertical="center" wrapText="1"/>
    </xf>
    <xf numFmtId="0" fontId="28" fillId="8" borderId="18" xfId="0" applyFont="1" applyFill="1" applyBorder="1" applyAlignment="1">
      <alignment horizontal="center" vertical="center" wrapText="1"/>
    </xf>
    <xf numFmtId="0" fontId="28" fillId="8" borderId="15" xfId="0" applyFont="1" applyFill="1" applyBorder="1" applyAlignment="1">
      <alignment horizontal="center" vertical="center" wrapText="1"/>
    </xf>
    <xf numFmtId="0" fontId="28" fillId="8" borderId="0" xfId="0" applyFont="1" applyFill="1" applyBorder="1" applyAlignment="1">
      <alignment horizontal="center" vertical="center" wrapText="1"/>
    </xf>
    <xf numFmtId="0" fontId="28" fillId="8" borderId="16" xfId="0" applyFont="1" applyFill="1" applyBorder="1" applyAlignment="1">
      <alignment horizontal="center" vertical="center" wrapText="1"/>
    </xf>
    <xf numFmtId="0" fontId="28" fillId="8" borderId="19" xfId="0" applyFont="1" applyFill="1" applyBorder="1" applyAlignment="1">
      <alignment horizontal="center" vertical="center" wrapText="1"/>
    </xf>
    <xf numFmtId="0" fontId="28" fillId="8" borderId="20" xfId="0" applyFont="1" applyFill="1" applyBorder="1" applyAlignment="1">
      <alignment horizontal="center" vertical="center" wrapText="1"/>
    </xf>
    <xf numFmtId="0" fontId="28" fillId="8" borderId="21" xfId="0" applyFont="1" applyFill="1" applyBorder="1" applyAlignment="1">
      <alignment horizontal="center" vertical="center" wrapText="1"/>
    </xf>
    <xf numFmtId="0" fontId="28" fillId="10" borderId="17" xfId="0" applyFont="1" applyFill="1" applyBorder="1" applyAlignment="1">
      <alignment horizontal="center" vertical="center" wrapText="1"/>
    </xf>
    <xf numFmtId="0" fontId="28" fillId="10" borderId="11" xfId="0" applyFont="1" applyFill="1" applyBorder="1" applyAlignment="1">
      <alignment horizontal="center" vertical="center" wrapText="1"/>
    </xf>
    <xf numFmtId="0" fontId="28" fillId="10" borderId="18" xfId="0" applyFont="1" applyFill="1" applyBorder="1" applyAlignment="1">
      <alignment horizontal="center" vertical="center" wrapText="1"/>
    </xf>
    <xf numFmtId="0" fontId="28" fillId="10" borderId="15" xfId="0" applyFont="1" applyFill="1" applyBorder="1" applyAlignment="1">
      <alignment horizontal="center" vertical="center" wrapText="1"/>
    </xf>
    <xf numFmtId="0" fontId="28" fillId="10" borderId="0" xfId="0" applyFont="1" applyFill="1" applyBorder="1" applyAlignment="1">
      <alignment horizontal="center" vertical="center" wrapText="1"/>
    </xf>
    <xf numFmtId="0" fontId="28" fillId="10" borderId="16" xfId="0" applyFont="1" applyFill="1" applyBorder="1" applyAlignment="1">
      <alignment horizontal="center" vertical="center" wrapText="1"/>
    </xf>
    <xf numFmtId="0" fontId="28" fillId="10" borderId="19" xfId="0" applyFont="1" applyFill="1" applyBorder="1" applyAlignment="1">
      <alignment horizontal="center" vertical="center" wrapText="1"/>
    </xf>
    <xf numFmtId="0" fontId="28" fillId="10" borderId="20" xfId="0" applyFont="1" applyFill="1" applyBorder="1" applyAlignment="1">
      <alignment horizontal="center" vertical="center" wrapText="1"/>
    </xf>
    <xf numFmtId="0" fontId="28" fillId="10" borderId="21" xfId="0" applyFont="1" applyFill="1" applyBorder="1" applyAlignment="1">
      <alignment horizontal="center" vertical="center" wrapText="1"/>
    </xf>
    <xf numFmtId="0" fontId="0" fillId="0" borderId="26" xfId="0" applyBorder="1" applyAlignment="1">
      <alignment horizontal="center" vertical="top" wrapText="1"/>
    </xf>
    <xf numFmtId="0" fontId="19" fillId="9" borderId="17" xfId="0" applyFont="1" applyFill="1" applyBorder="1" applyAlignment="1">
      <alignment horizontal="center" vertical="center" wrapText="1"/>
    </xf>
    <xf numFmtId="0" fontId="19" fillId="9" borderId="11" xfId="0" applyFont="1" applyFill="1" applyBorder="1" applyAlignment="1">
      <alignment horizontal="center" vertical="center" wrapText="1"/>
    </xf>
    <xf numFmtId="0" fontId="19" fillId="9" borderId="18" xfId="0" applyFont="1" applyFill="1" applyBorder="1" applyAlignment="1">
      <alignment horizontal="center" vertical="center" wrapText="1"/>
    </xf>
    <xf numFmtId="0" fontId="19" fillId="9" borderId="19" xfId="0" applyFont="1" applyFill="1" applyBorder="1" applyAlignment="1">
      <alignment horizontal="center" vertical="center" wrapText="1"/>
    </xf>
    <xf numFmtId="0" fontId="19" fillId="9" borderId="20" xfId="0" applyFont="1" applyFill="1" applyBorder="1" applyAlignment="1">
      <alignment horizontal="center" vertical="center" wrapText="1"/>
    </xf>
    <xf numFmtId="0" fontId="19" fillId="9" borderId="21" xfId="0" applyFont="1" applyFill="1" applyBorder="1" applyAlignment="1">
      <alignment horizontal="center" vertical="center" wrapText="1"/>
    </xf>
    <xf numFmtId="0" fontId="24" fillId="0" borderId="11" xfId="0" applyFont="1" applyBorder="1" applyAlignment="1">
      <alignment horizontal="center" vertical="center" wrapText="1"/>
    </xf>
    <xf numFmtId="0" fontId="24" fillId="0" borderId="0" xfId="0" applyFont="1" applyBorder="1" applyAlignment="1">
      <alignment horizontal="center" vertical="center" wrapText="1"/>
    </xf>
    <xf numFmtId="167" fontId="20" fillId="0" borderId="11" xfId="0" applyNumberFormat="1" applyFont="1" applyBorder="1" applyAlignment="1">
      <alignment horizontal="center" vertical="center" wrapText="1"/>
    </xf>
    <xf numFmtId="167" fontId="20" fillId="0" borderId="0" xfId="0" applyNumberFormat="1" applyFont="1" applyBorder="1" applyAlignment="1">
      <alignment horizontal="center" vertical="center" wrapText="1"/>
    </xf>
    <xf numFmtId="0" fontId="24" fillId="0" borderId="15" xfId="0" applyFont="1" applyBorder="1" applyAlignment="1">
      <alignment horizontal="center" vertical="center" wrapText="1"/>
    </xf>
    <xf numFmtId="0" fontId="3" fillId="0" borderId="11" xfId="0" applyFont="1" applyBorder="1" applyAlignment="1">
      <alignment horizontal="center" vertical="top" wrapText="1"/>
    </xf>
    <xf numFmtId="0" fontId="3" fillId="0" borderId="0" xfId="0" applyFont="1" applyBorder="1" applyAlignment="1">
      <alignment horizontal="center" vertical="top" wrapText="1"/>
    </xf>
    <xf numFmtId="0" fontId="5" fillId="5" borderId="11" xfId="0" applyFont="1" applyFill="1" applyBorder="1" applyAlignment="1">
      <alignment horizontal="center" vertical="center" wrapText="1"/>
    </xf>
    <xf numFmtId="0" fontId="5" fillId="5" borderId="0" xfId="0" applyFont="1" applyFill="1" applyBorder="1" applyAlignment="1">
      <alignment horizontal="center" vertical="center" wrapText="1"/>
    </xf>
    <xf numFmtId="0" fontId="5" fillId="5" borderId="17" xfId="0" applyFont="1" applyFill="1" applyBorder="1" applyAlignment="1">
      <alignment horizontal="center" vertical="center" wrapText="1"/>
    </xf>
    <xf numFmtId="0" fontId="5" fillId="5" borderId="18" xfId="0" applyFont="1" applyFill="1" applyBorder="1" applyAlignment="1">
      <alignment horizontal="center" vertical="center" wrapText="1"/>
    </xf>
    <xf numFmtId="0" fontId="5" fillId="5" borderId="15" xfId="0" applyFont="1" applyFill="1" applyBorder="1" applyAlignment="1">
      <alignment horizontal="center" vertical="center" wrapText="1"/>
    </xf>
    <xf numFmtId="0" fontId="5" fillId="5" borderId="16" xfId="0" applyFont="1" applyFill="1" applyBorder="1" applyAlignment="1">
      <alignment horizontal="center" vertical="center" wrapText="1"/>
    </xf>
    <xf numFmtId="0" fontId="5" fillId="5" borderId="19" xfId="0" applyFont="1" applyFill="1" applyBorder="1" applyAlignment="1">
      <alignment horizontal="center" vertical="center" wrapText="1"/>
    </xf>
    <xf numFmtId="0" fontId="5" fillId="5" borderId="20" xfId="0" applyFont="1" applyFill="1" applyBorder="1" applyAlignment="1">
      <alignment horizontal="center" vertical="center" wrapText="1"/>
    </xf>
    <xf numFmtId="0" fontId="5" fillId="5" borderId="21" xfId="0" applyFont="1" applyFill="1" applyBorder="1" applyAlignment="1">
      <alignment horizontal="center" vertical="center" wrapText="1"/>
    </xf>
    <xf numFmtId="0" fontId="26" fillId="0" borderId="17" xfId="0" applyFont="1" applyBorder="1" applyAlignment="1">
      <alignment horizontal="center" vertical="top" wrapText="1"/>
    </xf>
    <xf numFmtId="0" fontId="3" fillId="0" borderId="18" xfId="0" applyFont="1" applyBorder="1" applyAlignment="1">
      <alignment horizontal="center" vertical="top" wrapText="1"/>
    </xf>
    <xf numFmtId="0" fontId="3" fillId="0" borderId="15" xfId="0" applyFont="1" applyBorder="1" applyAlignment="1">
      <alignment horizontal="center" vertical="top" wrapText="1"/>
    </xf>
    <xf numFmtId="0" fontId="3" fillId="0" borderId="16" xfId="0" applyFont="1" applyBorder="1" applyAlignment="1">
      <alignment horizontal="center" vertical="top" wrapText="1"/>
    </xf>
    <xf numFmtId="0" fontId="3" fillId="0" borderId="19" xfId="0" applyFont="1" applyBorder="1" applyAlignment="1">
      <alignment horizontal="center" vertical="top" wrapText="1"/>
    </xf>
    <xf numFmtId="0" fontId="3" fillId="0" borderId="20" xfId="0" applyFont="1" applyBorder="1" applyAlignment="1">
      <alignment horizontal="center" vertical="top" wrapText="1"/>
    </xf>
    <xf numFmtId="0" fontId="3" fillId="0" borderId="21" xfId="0" applyFont="1" applyBorder="1" applyAlignment="1">
      <alignment horizontal="center" vertical="top" wrapText="1"/>
    </xf>
    <xf numFmtId="0" fontId="17" fillId="8" borderId="11" xfId="0" applyFont="1" applyFill="1" applyBorder="1" applyAlignment="1">
      <alignment horizontal="center" vertical="top" wrapText="1"/>
    </xf>
    <xf numFmtId="0" fontId="17" fillId="8" borderId="0" xfId="0" applyFont="1" applyFill="1" applyBorder="1" applyAlignment="1">
      <alignment horizontal="center" vertical="top" wrapText="1"/>
    </xf>
    <xf numFmtId="0" fontId="16" fillId="0" borderId="15" xfId="0" applyFont="1" applyBorder="1" applyAlignment="1"/>
    <xf numFmtId="0" fontId="0" fillId="0" borderId="0" xfId="0" applyBorder="1" applyAlignment="1"/>
    <xf numFmtId="0" fontId="0" fillId="0" borderId="15" xfId="0" applyBorder="1" applyAlignment="1"/>
    <xf numFmtId="0" fontId="21" fillId="0" borderId="0" xfId="0" applyFont="1" applyBorder="1">
      <alignment vertical="top" wrapText="1"/>
    </xf>
    <xf numFmtId="0" fontId="0" fillId="0" borderId="21" xfId="0" applyBorder="1">
      <alignment vertical="top" wrapText="1"/>
    </xf>
    <xf numFmtId="0" fontId="19" fillId="8" borderId="17" xfId="0" applyFont="1" applyFill="1" applyBorder="1" applyAlignment="1">
      <alignment horizontal="center" vertical="top" wrapText="1"/>
    </xf>
    <xf numFmtId="0" fontId="17" fillId="8" borderId="18" xfId="0" applyFont="1" applyFill="1" applyBorder="1" applyAlignment="1">
      <alignment horizontal="center" vertical="top" wrapText="1"/>
    </xf>
    <xf numFmtId="0" fontId="17" fillId="8" borderId="19" xfId="0" applyFont="1" applyFill="1" applyBorder="1" applyAlignment="1">
      <alignment horizontal="center" vertical="top" wrapText="1"/>
    </xf>
    <xf numFmtId="0" fontId="17" fillId="8" borderId="20" xfId="0" applyFont="1" applyFill="1" applyBorder="1" applyAlignment="1">
      <alignment horizontal="center" vertical="top" wrapText="1"/>
    </xf>
    <xf numFmtId="0" fontId="17" fillId="8" borderId="21" xfId="0" applyFont="1" applyFill="1" applyBorder="1" applyAlignment="1">
      <alignment horizontal="center" vertical="top" wrapText="1"/>
    </xf>
    <xf numFmtId="0" fontId="19" fillId="0" borderId="0" xfId="0" applyFont="1" applyBorder="1" applyAlignment="1">
      <alignment vertical="center" wrapText="1"/>
    </xf>
    <xf numFmtId="0" fontId="19" fillId="9" borderId="17" xfId="0" applyFont="1" applyFill="1" applyBorder="1" applyAlignment="1">
      <alignment horizontal="center" vertical="top" wrapText="1"/>
    </xf>
    <xf numFmtId="0" fontId="19" fillId="9" borderId="11" xfId="0" applyFont="1" applyFill="1" applyBorder="1" applyAlignment="1">
      <alignment horizontal="center" vertical="top" wrapText="1"/>
    </xf>
    <xf numFmtId="0" fontId="19" fillId="9" borderId="18" xfId="0" applyFont="1" applyFill="1" applyBorder="1" applyAlignment="1">
      <alignment horizontal="center" vertical="top" wrapText="1"/>
    </xf>
    <xf numFmtId="0" fontId="19" fillId="9" borderId="19" xfId="0" applyFont="1" applyFill="1" applyBorder="1" applyAlignment="1">
      <alignment horizontal="center" vertical="top" wrapText="1"/>
    </xf>
    <xf numFmtId="0" fontId="19" fillId="9" borderId="20" xfId="0" applyFont="1" applyFill="1" applyBorder="1" applyAlignment="1">
      <alignment horizontal="center" vertical="top" wrapText="1"/>
    </xf>
    <xf numFmtId="0" fontId="19" fillId="9" borderId="21" xfId="0" applyFont="1" applyFill="1" applyBorder="1" applyAlignment="1">
      <alignment horizontal="center" vertical="top" wrapText="1"/>
    </xf>
    <xf numFmtId="0" fontId="9" fillId="9" borderId="25" xfId="0" applyFont="1" applyFill="1" applyBorder="1" applyAlignment="1">
      <alignment horizontal="center" vertical="center" wrapText="1"/>
    </xf>
    <xf numFmtId="0" fontId="30" fillId="0" borderId="20" xfId="0" applyFont="1" applyBorder="1" applyAlignment="1">
      <alignment horizontal="center" vertical="center" wrapText="1"/>
    </xf>
    <xf numFmtId="0" fontId="30" fillId="0" borderId="0" xfId="0" applyFont="1" applyBorder="1" applyAlignment="1">
      <alignment horizontal="center" vertical="center" wrapText="1"/>
    </xf>
    <xf numFmtId="0" fontId="18" fillId="11" borderId="17" xfId="0" applyFont="1" applyFill="1" applyBorder="1" applyAlignment="1">
      <alignment horizontal="center" vertical="top" wrapText="1"/>
    </xf>
    <xf numFmtId="0" fontId="2" fillId="11" borderId="11" xfId="0" applyFont="1" applyFill="1" applyBorder="1" applyAlignment="1">
      <alignment horizontal="center" vertical="top" wrapText="1"/>
    </xf>
    <xf numFmtId="0" fontId="2" fillId="11" borderId="18" xfId="0" applyFont="1" applyFill="1" applyBorder="1" applyAlignment="1">
      <alignment horizontal="center" vertical="top" wrapText="1"/>
    </xf>
    <xf numFmtId="0" fontId="2" fillId="11" borderId="19" xfId="0" applyFont="1" applyFill="1" applyBorder="1" applyAlignment="1">
      <alignment horizontal="center" vertical="top" wrapText="1"/>
    </xf>
    <xf numFmtId="0" fontId="2" fillId="11" borderId="20" xfId="0" applyFont="1" applyFill="1" applyBorder="1" applyAlignment="1">
      <alignment horizontal="center" vertical="top" wrapText="1"/>
    </xf>
    <xf numFmtId="0" fontId="2" fillId="11" borderId="21" xfId="0" applyFont="1" applyFill="1" applyBorder="1" applyAlignment="1">
      <alignment horizontal="center" vertical="top" wrapText="1"/>
    </xf>
    <xf numFmtId="0" fontId="21" fillId="0" borderId="15" xfId="0" applyFont="1" applyBorder="1">
      <alignment vertical="top" wrapText="1"/>
    </xf>
    <xf numFmtId="0" fontId="21" fillId="0" borderId="16" xfId="0" applyFont="1" applyBorder="1">
      <alignment vertical="top" wrapText="1"/>
    </xf>
    <xf numFmtId="0" fontId="3" fillId="0" borderId="16" xfId="0" applyFont="1" applyFill="1" applyBorder="1">
      <alignment vertical="top" wrapText="1"/>
    </xf>
    <xf numFmtId="0" fontId="3" fillId="0" borderId="0" xfId="0" applyFont="1" applyAlignment="1"/>
    <xf numFmtId="0" fontId="27" fillId="12" borderId="6" xfId="0" applyFont="1" applyFill="1" applyBorder="1" applyAlignment="1">
      <alignment horizontal="center" vertical="center" wrapText="1"/>
    </xf>
    <xf numFmtId="0" fontId="20" fillId="12" borderId="28" xfId="0" applyFont="1" applyFill="1" applyBorder="1" applyAlignment="1">
      <alignment horizontal="center" vertical="center" wrapText="1"/>
    </xf>
    <xf numFmtId="0" fontId="20" fillId="12" borderId="7" xfId="0" applyFont="1" applyFill="1" applyBorder="1" applyAlignment="1">
      <alignment horizontal="center" vertical="center" wrapText="1"/>
    </xf>
    <xf numFmtId="0" fontId="20" fillId="12" borderId="8" xfId="0" applyFont="1" applyFill="1" applyBorder="1" applyAlignment="1">
      <alignment horizontal="center" vertical="center" wrapText="1"/>
    </xf>
    <xf numFmtId="0" fontId="20" fillId="12" borderId="0" xfId="0" applyFont="1" applyFill="1" applyBorder="1" applyAlignment="1">
      <alignment horizontal="center" vertical="center" wrapText="1"/>
    </xf>
    <xf numFmtId="0" fontId="20" fillId="12" borderId="9" xfId="0" applyFont="1" applyFill="1" applyBorder="1" applyAlignment="1">
      <alignment horizontal="center" vertical="center" wrapText="1"/>
    </xf>
    <xf numFmtId="0" fontId="20" fillId="12" borderId="29" xfId="0" applyFont="1" applyFill="1" applyBorder="1" applyAlignment="1">
      <alignment horizontal="center" vertical="center" wrapText="1"/>
    </xf>
    <xf numFmtId="0" fontId="20" fillId="12" borderId="30" xfId="0" applyFont="1" applyFill="1" applyBorder="1" applyAlignment="1">
      <alignment horizontal="center" vertical="center" wrapText="1"/>
    </xf>
    <xf numFmtId="0" fontId="20" fillId="12" borderId="31" xfId="0" applyFont="1" applyFill="1" applyBorder="1" applyAlignment="1">
      <alignment horizontal="center" vertical="center" wrapText="1"/>
    </xf>
    <xf numFmtId="167" fontId="20" fillId="0" borderId="7" xfId="0" applyNumberFormat="1" applyFont="1" applyBorder="1" applyAlignment="1">
      <alignment horizontal="center" vertical="center" wrapText="1"/>
    </xf>
    <xf numFmtId="0" fontId="22" fillId="0" borderId="8" xfId="0" applyFont="1" applyBorder="1" applyAlignment="1">
      <alignment horizontal="center" vertical="center" wrapText="1"/>
    </xf>
    <xf numFmtId="0" fontId="24" fillId="0" borderId="9" xfId="0" applyFont="1" applyBorder="1" applyAlignment="1">
      <alignment horizontal="center" vertical="top" wrapText="1"/>
    </xf>
    <xf numFmtId="0" fontId="22" fillId="0" borderId="9" xfId="0" applyFont="1" applyBorder="1" applyAlignment="1">
      <alignment horizontal="center" vertical="center" wrapText="1"/>
    </xf>
    <xf numFmtId="0" fontId="22" fillId="0" borderId="29" xfId="0" applyFont="1" applyBorder="1" applyAlignment="1">
      <alignment horizontal="center" vertical="center" wrapText="1"/>
    </xf>
    <xf numFmtId="167" fontId="20" fillId="0" borderId="30" xfId="0" applyNumberFormat="1" applyFont="1" applyBorder="1" applyAlignment="1">
      <alignment horizontal="center" vertical="center" wrapText="1"/>
    </xf>
    <xf numFmtId="0" fontId="22" fillId="0" borderId="31" xfId="0" applyFont="1" applyBorder="1" applyAlignment="1">
      <alignment horizontal="center" vertical="center" wrapText="1"/>
    </xf>
    <xf numFmtId="0" fontId="24" fillId="12" borderId="6" xfId="0" applyFont="1" applyFill="1" applyBorder="1" applyAlignment="1">
      <alignment horizontal="center" vertical="center" wrapText="1"/>
    </xf>
    <xf numFmtId="0" fontId="24" fillId="12" borderId="28" xfId="0" applyFont="1" applyFill="1" applyBorder="1" applyAlignment="1">
      <alignment horizontal="center" vertical="center" wrapText="1"/>
    </xf>
    <xf numFmtId="0" fontId="24" fillId="9" borderId="6" xfId="0" applyFont="1" applyFill="1" applyBorder="1" applyAlignment="1">
      <alignment horizontal="center" vertical="center" wrapText="1"/>
    </xf>
    <xf numFmtId="0" fontId="24" fillId="9" borderId="28" xfId="0" applyFont="1" applyFill="1" applyBorder="1" applyAlignment="1">
      <alignment horizontal="center" vertical="center" wrapText="1"/>
    </xf>
    <xf numFmtId="0" fontId="24" fillId="5" borderId="6" xfId="0" applyFont="1" applyFill="1" applyBorder="1" applyAlignment="1">
      <alignment horizontal="center" vertical="center" wrapText="1"/>
    </xf>
    <xf numFmtId="0" fontId="24" fillId="5" borderId="28" xfId="0" applyFont="1" applyFill="1" applyBorder="1" applyAlignment="1">
      <alignment horizontal="center" vertical="center" wrapText="1"/>
    </xf>
    <xf numFmtId="0" fontId="24" fillId="11" borderId="6" xfId="0" applyFont="1" applyFill="1" applyBorder="1" applyAlignment="1">
      <alignment horizontal="center" vertical="center" wrapText="1"/>
    </xf>
    <xf numFmtId="0" fontId="24" fillId="11" borderId="28" xfId="0" applyFont="1" applyFill="1" applyBorder="1" applyAlignment="1">
      <alignment horizontal="center" vertical="center" wrapText="1"/>
    </xf>
    <xf numFmtId="0" fontId="24" fillId="13" borderId="6" xfId="0" applyFont="1" applyFill="1" applyBorder="1" applyAlignment="1">
      <alignment horizontal="center" vertical="center" wrapText="1"/>
    </xf>
    <xf numFmtId="0" fontId="24" fillId="13" borderId="28" xfId="0" applyFont="1" applyFill="1" applyBorder="1" applyAlignment="1">
      <alignment horizontal="center" vertical="center" wrapText="1"/>
    </xf>
    <xf numFmtId="0" fontId="0" fillId="0" borderId="15" xfId="0" applyBorder="1" applyAlignment="1">
      <alignment horizontal="center" vertical="center"/>
    </xf>
    <xf numFmtId="0" fontId="3" fillId="0" borderId="16" xfId="0" applyFont="1" applyBorder="1" applyAlignment="1">
      <alignment horizontal="center" vertical="center" wrapText="1"/>
    </xf>
    <xf numFmtId="0" fontId="0" fillId="0" borderId="19" xfId="0" applyBorder="1" applyAlignment="1">
      <alignment horizontal="center" vertical="center"/>
    </xf>
    <xf numFmtId="0" fontId="3" fillId="0" borderId="21" xfId="0" applyFont="1" applyBorder="1" applyAlignment="1">
      <alignment horizontal="center" vertical="center" wrapText="1"/>
    </xf>
    <xf numFmtId="0" fontId="0" fillId="0" borderId="19" xfId="0" applyBorder="1" applyAlignment="1">
      <alignment horizontal="center" vertical="center" wrapText="1"/>
    </xf>
    <xf numFmtId="0" fontId="3" fillId="14" borderId="17" xfId="0" applyFont="1" applyFill="1" applyBorder="1">
      <alignment vertical="top" wrapText="1"/>
    </xf>
    <xf numFmtId="0" fontId="3" fillId="14" borderId="18" xfId="0" applyFont="1" applyFill="1" applyBorder="1">
      <alignment vertical="top" wrapText="1"/>
    </xf>
    <xf numFmtId="0" fontId="3" fillId="10" borderId="17" xfId="0" applyFont="1" applyFill="1" applyBorder="1">
      <alignment vertical="top" wrapText="1"/>
    </xf>
    <xf numFmtId="0" fontId="3" fillId="10" borderId="18" xfId="0" applyFont="1" applyFill="1" applyBorder="1">
      <alignment vertical="top" wrapText="1"/>
    </xf>
    <xf numFmtId="0" fontId="23" fillId="0" borderId="6" xfId="0" applyFont="1" applyBorder="1" applyAlignment="1">
      <alignment horizontal="center" vertical="top" wrapText="1"/>
    </xf>
    <xf numFmtId="0" fontId="23" fillId="0" borderId="28" xfId="0" applyFont="1" applyBorder="1" applyAlignment="1">
      <alignment horizontal="center" vertical="top" wrapText="1"/>
    </xf>
    <xf numFmtId="0" fontId="23" fillId="0" borderId="7" xfId="0" applyFont="1" applyBorder="1" applyAlignment="1">
      <alignment horizontal="center" vertical="top" wrapText="1"/>
    </xf>
    <xf numFmtId="0" fontId="23" fillId="0" borderId="29" xfId="0" applyFont="1" applyBorder="1" applyAlignment="1">
      <alignment horizontal="center" vertical="top" wrapText="1"/>
    </xf>
    <xf numFmtId="0" fontId="23" fillId="0" borderId="30" xfId="0" applyFont="1" applyBorder="1" applyAlignment="1">
      <alignment horizontal="center" vertical="top" wrapText="1"/>
    </xf>
    <xf numFmtId="0" fontId="23" fillId="0" borderId="31" xfId="0" applyFont="1" applyBorder="1" applyAlignment="1">
      <alignment horizontal="center"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Scatter </a:t>
            </a:r>
            <a:r>
              <a:rPr lang="en-GB" baseline="0"/>
              <a:t>Plot for Tree Experiment (20)</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8575" cap="rnd">
              <a:noFill/>
              <a:round/>
            </a:ln>
            <a:effectLst/>
          </c:spPr>
          <c:marker>
            <c:symbol val="circle"/>
            <c:size val="5"/>
            <c:spPr>
              <a:solidFill>
                <a:schemeClr val="accent1"/>
              </a:solidFill>
              <a:ln w="9525">
                <a:solidFill>
                  <a:schemeClr val="accent1"/>
                </a:solidFill>
              </a:ln>
              <a:effectLst/>
            </c:spPr>
          </c:marker>
          <c:trendline>
            <c:spPr>
              <a:ln w="28575" cap="rnd" cmpd="sng">
                <a:solidFill>
                  <a:schemeClr val="accent2">
                    <a:lumMod val="50000"/>
                  </a:schemeClr>
                </a:solidFill>
                <a:prstDash val="solid"/>
              </a:ln>
              <a:effectLst/>
            </c:spPr>
            <c:trendlineType val="linear"/>
            <c:backward val="32"/>
            <c:dispRSqr val="0"/>
            <c:dispEq val="1"/>
            <c:trendlineLbl>
              <c:layout>
                <c:manualLayout>
                  <c:x val="-0.45874876301360717"/>
                  <c:y val="7.482759804980807E-2"/>
                </c:manualLayout>
              </c:layout>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1050" b="1" baseline="0">
                        <a:latin typeface="Cambria" panose="02040503050406030204" pitchFamily="18" charset="0"/>
                      </a:rPr>
                      <a:t>y = 0.3377x + 68.638</a:t>
                    </a:r>
                    <a:endParaRPr lang="en-US" sz="1050" b="1">
                      <a:latin typeface="Cambria" panose="02040503050406030204" pitchFamily="18" charset="0"/>
                    </a:endParaRPr>
                  </a:p>
                </c:rich>
              </c:tx>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'Week 2 &amp; 3'!$B$6:$B$25</c:f>
              <c:numCache>
                <c:formatCode>General</c:formatCode>
                <c:ptCount val="20"/>
                <c:pt idx="0">
                  <c:v>67</c:v>
                </c:pt>
                <c:pt idx="1">
                  <c:v>45</c:v>
                </c:pt>
                <c:pt idx="2">
                  <c:v>56</c:v>
                </c:pt>
                <c:pt idx="3">
                  <c:v>80</c:v>
                </c:pt>
                <c:pt idx="4">
                  <c:v>86</c:v>
                </c:pt>
                <c:pt idx="5">
                  <c:v>50</c:v>
                </c:pt>
                <c:pt idx="6">
                  <c:v>32</c:v>
                </c:pt>
                <c:pt idx="7">
                  <c:v>35</c:v>
                </c:pt>
                <c:pt idx="8">
                  <c:v>38</c:v>
                </c:pt>
                <c:pt idx="9">
                  <c:v>70</c:v>
                </c:pt>
                <c:pt idx="10">
                  <c:v>38</c:v>
                </c:pt>
                <c:pt idx="11">
                  <c:v>60</c:v>
                </c:pt>
                <c:pt idx="12">
                  <c:v>100</c:v>
                </c:pt>
                <c:pt idx="13">
                  <c:v>110</c:v>
                </c:pt>
                <c:pt idx="14">
                  <c:v>90</c:v>
                </c:pt>
                <c:pt idx="15">
                  <c:v>98</c:v>
                </c:pt>
                <c:pt idx="16">
                  <c:v>78</c:v>
                </c:pt>
                <c:pt idx="17">
                  <c:v>90</c:v>
                </c:pt>
                <c:pt idx="18">
                  <c:v>112</c:v>
                </c:pt>
                <c:pt idx="19">
                  <c:v>105</c:v>
                </c:pt>
              </c:numCache>
            </c:numRef>
          </c:xVal>
          <c:yVal>
            <c:numRef>
              <c:f>'Week 2 &amp; 3'!$C$6:$C$25</c:f>
              <c:numCache>
                <c:formatCode>General</c:formatCode>
                <c:ptCount val="20"/>
                <c:pt idx="0">
                  <c:v>100</c:v>
                </c:pt>
                <c:pt idx="1">
                  <c:v>95</c:v>
                </c:pt>
                <c:pt idx="2">
                  <c:v>67</c:v>
                </c:pt>
                <c:pt idx="3">
                  <c:v>105</c:v>
                </c:pt>
                <c:pt idx="4">
                  <c:v>70</c:v>
                </c:pt>
                <c:pt idx="5">
                  <c:v>115</c:v>
                </c:pt>
                <c:pt idx="6">
                  <c:v>100</c:v>
                </c:pt>
                <c:pt idx="7">
                  <c:v>50</c:v>
                </c:pt>
                <c:pt idx="8">
                  <c:v>70</c:v>
                </c:pt>
                <c:pt idx="9">
                  <c:v>70</c:v>
                </c:pt>
                <c:pt idx="10">
                  <c:v>105</c:v>
                </c:pt>
                <c:pt idx="11">
                  <c:v>105</c:v>
                </c:pt>
                <c:pt idx="12">
                  <c:v>130</c:v>
                </c:pt>
                <c:pt idx="13">
                  <c:v>125</c:v>
                </c:pt>
                <c:pt idx="14">
                  <c:v>75</c:v>
                </c:pt>
                <c:pt idx="15">
                  <c:v>82</c:v>
                </c:pt>
                <c:pt idx="16">
                  <c:v>60</c:v>
                </c:pt>
                <c:pt idx="17">
                  <c:v>100</c:v>
                </c:pt>
                <c:pt idx="18">
                  <c:v>115</c:v>
                </c:pt>
                <c:pt idx="19">
                  <c:v>120</c:v>
                </c:pt>
              </c:numCache>
            </c:numRef>
          </c:yVal>
          <c:smooth val="0"/>
          <c:extLst>
            <c:ext xmlns:c16="http://schemas.microsoft.com/office/drawing/2014/chart" uri="{C3380CC4-5D6E-409C-BE32-E72D297353CC}">
              <c16:uniqueId val="{00000000-21EB-AC48-9F1C-81FD504801EC}"/>
            </c:ext>
          </c:extLst>
        </c:ser>
        <c:dLbls>
          <c:showLegendKey val="0"/>
          <c:showVal val="0"/>
          <c:showCatName val="0"/>
          <c:showSerName val="0"/>
          <c:showPercent val="0"/>
          <c:showBubbleSize val="0"/>
        </c:dLbls>
        <c:axId val="1175611519"/>
        <c:axId val="1534255199"/>
      </c:scatterChart>
      <c:valAx>
        <c:axId val="117561151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 of Tree (year)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4255199"/>
        <c:crosses val="autoZero"/>
        <c:crossBetween val="midCat"/>
      </c:valAx>
      <c:valAx>
        <c:axId val="15342551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Width of Trunk (cm)</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5611519"/>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0" i="0" u="none" strike="noStrike" kern="1200" spc="0" baseline="0">
                <a:solidFill>
                  <a:srgbClr val="000000">
                    <a:lumMod val="65000"/>
                    <a:lumOff val="35000"/>
                  </a:srgbClr>
                </a:solidFill>
              </a:rPr>
              <a:t>Scatter Plot for Tree Experiment (40)</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8575" cap="rnd">
              <a:noFill/>
              <a:round/>
            </a:ln>
            <a:effectLst/>
          </c:spPr>
          <c:marker>
            <c:symbol val="circle"/>
            <c:size val="5"/>
            <c:spPr>
              <a:solidFill>
                <a:schemeClr val="accent1"/>
              </a:solidFill>
              <a:ln w="9525">
                <a:solidFill>
                  <a:schemeClr val="accent1"/>
                </a:solidFill>
              </a:ln>
              <a:effectLst/>
            </c:spPr>
          </c:marker>
          <c:trendline>
            <c:spPr>
              <a:ln w="25400" cap="rnd">
                <a:solidFill>
                  <a:schemeClr val="accent3">
                    <a:lumMod val="75000"/>
                  </a:schemeClr>
                </a:solidFill>
                <a:prstDash val="solid"/>
              </a:ln>
              <a:effectLst/>
            </c:spPr>
            <c:trendlineType val="linear"/>
            <c:backward val="20"/>
            <c:dispRSqr val="0"/>
            <c:dispEq val="1"/>
            <c:trendlineLbl>
              <c:layout>
                <c:manualLayout>
                  <c:x val="0.16570034995625546"/>
                  <c:y val="0.10896799358413536"/>
                </c:manualLayout>
              </c:layout>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GB" sz="1100" b="1" baseline="0">
                        <a:latin typeface="Cambria" panose="02040503050406030204" pitchFamily="18" charset="0"/>
                      </a:rPr>
                      <a:t>y = 0.5982x + 44.782</a:t>
                    </a:r>
                    <a:endParaRPr lang="en-GB" sz="1100" b="1">
                      <a:latin typeface="Cambria" panose="02040503050406030204" pitchFamily="18" charset="0"/>
                    </a:endParaRPr>
                  </a:p>
                </c:rich>
              </c:tx>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'Week 2 &amp; 3'!$V$6:$V$45</c:f>
              <c:numCache>
                <c:formatCode>General</c:formatCode>
                <c:ptCount val="40"/>
                <c:pt idx="0">
                  <c:v>67</c:v>
                </c:pt>
                <c:pt idx="1">
                  <c:v>45</c:v>
                </c:pt>
                <c:pt idx="2">
                  <c:v>56</c:v>
                </c:pt>
                <c:pt idx="3">
                  <c:v>80</c:v>
                </c:pt>
                <c:pt idx="4">
                  <c:v>86</c:v>
                </c:pt>
                <c:pt idx="5">
                  <c:v>50</c:v>
                </c:pt>
                <c:pt idx="6">
                  <c:v>32</c:v>
                </c:pt>
                <c:pt idx="7">
                  <c:v>35</c:v>
                </c:pt>
                <c:pt idx="8">
                  <c:v>38</c:v>
                </c:pt>
                <c:pt idx="9">
                  <c:v>70</c:v>
                </c:pt>
                <c:pt idx="10">
                  <c:v>38</c:v>
                </c:pt>
                <c:pt idx="11">
                  <c:v>60</c:v>
                </c:pt>
                <c:pt idx="12">
                  <c:v>100</c:v>
                </c:pt>
                <c:pt idx="13">
                  <c:v>110</c:v>
                </c:pt>
                <c:pt idx="14">
                  <c:v>90</c:v>
                </c:pt>
                <c:pt idx="15">
                  <c:v>98</c:v>
                </c:pt>
                <c:pt idx="16">
                  <c:v>78</c:v>
                </c:pt>
                <c:pt idx="17">
                  <c:v>90</c:v>
                </c:pt>
                <c:pt idx="18">
                  <c:v>112</c:v>
                </c:pt>
                <c:pt idx="19">
                  <c:v>105</c:v>
                </c:pt>
                <c:pt idx="20">
                  <c:v>60</c:v>
                </c:pt>
                <c:pt idx="21">
                  <c:v>58</c:v>
                </c:pt>
                <c:pt idx="22">
                  <c:v>78</c:v>
                </c:pt>
                <c:pt idx="23">
                  <c:v>100</c:v>
                </c:pt>
                <c:pt idx="24">
                  <c:v>50</c:v>
                </c:pt>
                <c:pt idx="25">
                  <c:v>45</c:v>
                </c:pt>
                <c:pt idx="26">
                  <c:v>72</c:v>
                </c:pt>
                <c:pt idx="27">
                  <c:v>66</c:v>
                </c:pt>
                <c:pt idx="28">
                  <c:v>85</c:v>
                </c:pt>
                <c:pt idx="29">
                  <c:v>98</c:v>
                </c:pt>
                <c:pt idx="30">
                  <c:v>99</c:v>
                </c:pt>
                <c:pt idx="31">
                  <c:v>94</c:v>
                </c:pt>
                <c:pt idx="32">
                  <c:v>102</c:v>
                </c:pt>
                <c:pt idx="33">
                  <c:v>32</c:v>
                </c:pt>
                <c:pt idx="34">
                  <c:v>38</c:v>
                </c:pt>
                <c:pt idx="35">
                  <c:v>20</c:v>
                </c:pt>
                <c:pt idx="36">
                  <c:v>22</c:v>
                </c:pt>
                <c:pt idx="37">
                  <c:v>66</c:v>
                </c:pt>
                <c:pt idx="38">
                  <c:v>120</c:v>
                </c:pt>
                <c:pt idx="39">
                  <c:v>28</c:v>
                </c:pt>
              </c:numCache>
            </c:numRef>
          </c:xVal>
          <c:yVal>
            <c:numRef>
              <c:f>'Week 2 &amp; 3'!$W$6:$W$45</c:f>
              <c:numCache>
                <c:formatCode>General</c:formatCode>
                <c:ptCount val="40"/>
                <c:pt idx="0">
                  <c:v>100</c:v>
                </c:pt>
                <c:pt idx="1">
                  <c:v>95</c:v>
                </c:pt>
                <c:pt idx="2">
                  <c:v>67</c:v>
                </c:pt>
                <c:pt idx="3">
                  <c:v>105</c:v>
                </c:pt>
                <c:pt idx="4">
                  <c:v>70</c:v>
                </c:pt>
                <c:pt idx="5">
                  <c:v>115</c:v>
                </c:pt>
                <c:pt idx="6">
                  <c:v>100</c:v>
                </c:pt>
                <c:pt idx="7">
                  <c:v>50</c:v>
                </c:pt>
                <c:pt idx="8">
                  <c:v>70</c:v>
                </c:pt>
                <c:pt idx="9">
                  <c:v>70</c:v>
                </c:pt>
                <c:pt idx="10">
                  <c:v>105</c:v>
                </c:pt>
                <c:pt idx="11">
                  <c:v>105</c:v>
                </c:pt>
                <c:pt idx="12">
                  <c:v>130</c:v>
                </c:pt>
                <c:pt idx="13">
                  <c:v>125</c:v>
                </c:pt>
                <c:pt idx="14">
                  <c:v>75</c:v>
                </c:pt>
                <c:pt idx="15">
                  <c:v>82</c:v>
                </c:pt>
                <c:pt idx="16">
                  <c:v>60</c:v>
                </c:pt>
                <c:pt idx="17">
                  <c:v>100</c:v>
                </c:pt>
                <c:pt idx="18">
                  <c:v>115</c:v>
                </c:pt>
                <c:pt idx="19">
                  <c:v>120</c:v>
                </c:pt>
                <c:pt idx="20">
                  <c:v>80</c:v>
                </c:pt>
                <c:pt idx="21">
                  <c:v>76</c:v>
                </c:pt>
                <c:pt idx="22">
                  <c:v>83</c:v>
                </c:pt>
                <c:pt idx="23">
                  <c:v>100</c:v>
                </c:pt>
                <c:pt idx="24">
                  <c:v>66</c:v>
                </c:pt>
                <c:pt idx="25">
                  <c:v>62</c:v>
                </c:pt>
                <c:pt idx="26">
                  <c:v>80</c:v>
                </c:pt>
                <c:pt idx="27">
                  <c:v>75</c:v>
                </c:pt>
                <c:pt idx="28">
                  <c:v>90</c:v>
                </c:pt>
                <c:pt idx="29">
                  <c:v>102</c:v>
                </c:pt>
                <c:pt idx="30">
                  <c:v>104</c:v>
                </c:pt>
                <c:pt idx="31">
                  <c:v>101</c:v>
                </c:pt>
                <c:pt idx="32">
                  <c:v>110</c:v>
                </c:pt>
                <c:pt idx="33">
                  <c:v>52</c:v>
                </c:pt>
                <c:pt idx="34">
                  <c:v>59</c:v>
                </c:pt>
                <c:pt idx="35">
                  <c:v>44</c:v>
                </c:pt>
                <c:pt idx="36">
                  <c:v>42</c:v>
                </c:pt>
                <c:pt idx="37">
                  <c:v>90</c:v>
                </c:pt>
                <c:pt idx="38">
                  <c:v>125</c:v>
                </c:pt>
                <c:pt idx="39">
                  <c:v>50</c:v>
                </c:pt>
              </c:numCache>
            </c:numRef>
          </c:yVal>
          <c:smooth val="0"/>
          <c:extLst>
            <c:ext xmlns:c16="http://schemas.microsoft.com/office/drawing/2014/chart" uri="{C3380CC4-5D6E-409C-BE32-E72D297353CC}">
              <c16:uniqueId val="{00000000-641C-D948-B47D-383A7CA71014}"/>
            </c:ext>
          </c:extLst>
        </c:ser>
        <c:dLbls>
          <c:showLegendKey val="0"/>
          <c:showVal val="0"/>
          <c:showCatName val="0"/>
          <c:showSerName val="0"/>
          <c:showPercent val="0"/>
          <c:showBubbleSize val="0"/>
        </c:dLbls>
        <c:axId val="1473932095"/>
        <c:axId val="1628299168"/>
      </c:scatterChart>
      <c:valAx>
        <c:axId val="147393209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sz="1000" b="0" i="0" u="none" strike="noStrike" kern="1200" baseline="0">
                    <a:solidFill>
                      <a:srgbClr val="000000">
                        <a:lumMod val="65000"/>
                        <a:lumOff val="35000"/>
                      </a:srgbClr>
                    </a:solidFill>
                  </a:rPr>
                  <a:t>Age of Tree (year)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8299168"/>
        <c:crosses val="autoZero"/>
        <c:crossBetween val="midCat"/>
      </c:valAx>
      <c:valAx>
        <c:axId val="16282991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sz="1000" b="0" i="0" u="none" strike="noStrike" kern="1200" baseline="0">
                    <a:solidFill>
                      <a:srgbClr val="000000">
                        <a:lumMod val="65000"/>
                        <a:lumOff val="35000"/>
                      </a:srgbClr>
                    </a:solidFill>
                  </a:rPr>
                  <a:t>Width of Trunk (cm)</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3932095"/>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141527</xdr:colOff>
      <xdr:row>2</xdr:row>
      <xdr:rowOff>63331</xdr:rowOff>
    </xdr:from>
    <xdr:to>
      <xdr:col>10</xdr:col>
      <xdr:colOff>670114</xdr:colOff>
      <xdr:row>18</xdr:row>
      <xdr:rowOff>166605</xdr:rowOff>
    </xdr:to>
    <xdr:graphicFrame macro="">
      <xdr:nvGraphicFramePr>
        <xdr:cNvPr id="2" name="Chart 1">
          <a:extLst>
            <a:ext uri="{FF2B5EF4-FFF2-40B4-BE49-F238E27FC236}">
              <a16:creationId xmlns:a16="http://schemas.microsoft.com/office/drawing/2014/main" id="{07E29711-6CE5-85DD-7FE5-762F65F8BA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25</xdr:col>
      <xdr:colOff>57150</xdr:colOff>
      <xdr:row>2</xdr:row>
      <xdr:rowOff>44450</xdr:rowOff>
    </xdr:from>
    <xdr:to>
      <xdr:col>30</xdr:col>
      <xdr:colOff>501650</xdr:colOff>
      <xdr:row>18</xdr:row>
      <xdr:rowOff>57150</xdr:rowOff>
    </xdr:to>
    <xdr:graphicFrame macro="">
      <xdr:nvGraphicFramePr>
        <xdr:cNvPr id="3" name="Chart 2">
          <a:extLst>
            <a:ext uri="{FF2B5EF4-FFF2-40B4-BE49-F238E27FC236}">
              <a16:creationId xmlns:a16="http://schemas.microsoft.com/office/drawing/2014/main" id="{F5FE9DBB-355E-CE00-0066-A75D3C2E77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O180"/>
  <sheetViews>
    <sheetView showGridLines="0" topLeftCell="G1" workbookViewId="0">
      <selection activeCell="AB13" sqref="AB13:AO32"/>
    </sheetView>
  </sheetViews>
  <sheetFormatPr baseColWidth="10" defaultColWidth="8.33203125" defaultRowHeight="20" customHeight="1" x14ac:dyDescent="0.15"/>
  <cols>
    <col min="1" max="1" width="43.6640625" style="1" customWidth="1"/>
    <col min="2" max="2" width="8" style="1" customWidth="1"/>
    <col min="3" max="3" width="8.33203125" style="1" customWidth="1"/>
    <col min="4" max="17" width="8.33203125" style="1"/>
    <col min="18" max="18" width="9.33203125" style="1" customWidth="1"/>
    <col min="19" max="31" width="8.33203125" style="1"/>
    <col min="32" max="32" width="11.1640625" style="1" customWidth="1"/>
    <col min="33" max="16384" width="8.33203125" style="1"/>
  </cols>
  <sheetData>
    <row r="1" spans="1:41" ht="27.75" customHeight="1" thickBot="1" x14ac:dyDescent="0.2">
      <c r="A1" s="114" t="s">
        <v>0</v>
      </c>
      <c r="B1" s="114"/>
      <c r="D1" s="105" t="s">
        <v>10</v>
      </c>
      <c r="E1" s="106"/>
      <c r="F1" s="106"/>
      <c r="G1" s="106"/>
      <c r="H1" s="106"/>
      <c r="I1" s="107"/>
      <c r="J1" s="105" t="s">
        <v>15</v>
      </c>
      <c r="K1" s="106"/>
      <c r="L1" s="106"/>
      <c r="M1" s="106"/>
      <c r="N1" s="106"/>
      <c r="O1" s="107"/>
      <c r="P1" s="56" t="s">
        <v>16</v>
      </c>
      <c r="Q1" s="57"/>
      <c r="R1" s="57"/>
      <c r="S1" s="57"/>
      <c r="T1" s="57"/>
      <c r="U1" s="58"/>
      <c r="V1" s="56" t="s">
        <v>24</v>
      </c>
      <c r="W1" s="57"/>
      <c r="X1" s="57"/>
      <c r="Y1" s="57"/>
      <c r="Z1" s="57"/>
      <c r="AA1" s="58"/>
      <c r="AB1" s="56" t="s">
        <v>38</v>
      </c>
      <c r="AC1" s="57"/>
      <c r="AD1" s="57"/>
      <c r="AE1" s="57"/>
      <c r="AF1" s="57"/>
      <c r="AG1" s="58"/>
    </row>
    <row r="2" spans="1:41" ht="20.25" customHeight="1" x14ac:dyDescent="0.15">
      <c r="A2" s="2" t="s">
        <v>1</v>
      </c>
      <c r="B2" s="3"/>
      <c r="D2" s="65" t="s">
        <v>7</v>
      </c>
      <c r="E2" s="66"/>
      <c r="F2" s="66"/>
      <c r="G2" s="66"/>
      <c r="H2" s="66"/>
      <c r="I2" s="17">
        <f>AVERAGE(B8:B128)</f>
        <v>-0.13644628099173559</v>
      </c>
      <c r="J2" s="18" t="s">
        <v>25</v>
      </c>
      <c r="K2" s="19" t="s">
        <v>11</v>
      </c>
      <c r="L2" s="17"/>
      <c r="M2" s="17"/>
      <c r="N2" s="17"/>
      <c r="O2" s="15"/>
      <c r="P2" s="95" t="s">
        <v>18</v>
      </c>
      <c r="Q2" s="96"/>
      <c r="R2" s="27">
        <f ca="1" xml:space="preserve"> COUNT(K3:K42) - 1</f>
        <v>39</v>
      </c>
      <c r="S2" s="33"/>
      <c r="T2" s="33"/>
      <c r="U2" s="33"/>
      <c r="V2" s="18" t="s">
        <v>27</v>
      </c>
      <c r="W2" s="33"/>
      <c r="X2" s="33"/>
      <c r="Y2" s="33"/>
      <c r="Z2" s="33">
        <v>240</v>
      </c>
      <c r="AA2" s="34"/>
      <c r="AB2" s="63" t="s">
        <v>7</v>
      </c>
      <c r="AC2" s="64"/>
      <c r="AD2" s="64"/>
      <c r="AE2" s="64"/>
      <c r="AF2" s="64"/>
      <c r="AG2" s="34">
        <f>AVERAGE(B8:B128)</f>
        <v>-0.13644628099173559</v>
      </c>
    </row>
    <row r="3" spans="1:41" ht="20.25" customHeight="1" x14ac:dyDescent="0.15">
      <c r="A3" s="4" t="s">
        <v>2</v>
      </c>
      <c r="B3" s="5"/>
      <c r="D3" s="65" t="s">
        <v>8</v>
      </c>
      <c r="E3" s="66"/>
      <c r="F3" s="66"/>
      <c r="G3" s="66"/>
      <c r="H3" s="66"/>
      <c r="I3" s="17">
        <f>VAR(B8:B128)</f>
        <v>2.1066432506887025E-2</v>
      </c>
      <c r="J3" s="22">
        <v>1</v>
      </c>
      <c r="K3" s="15">
        <f ca="1">_xlfn.NORM.INV(RAND(),$I$2,$I$4)</f>
        <v>-5.8024299892372552E-2</v>
      </c>
      <c r="L3" s="66" t="s">
        <v>12</v>
      </c>
      <c r="M3" s="66"/>
      <c r="N3" s="17">
        <f ca="1">AVERAGE(K3:K42)</f>
        <v>-0.10935174150311053</v>
      </c>
      <c r="O3" s="15"/>
      <c r="P3" s="53" t="s">
        <v>17</v>
      </c>
      <c r="Q3" s="97"/>
      <c r="R3" s="28">
        <f ca="1" xml:space="preserve"> _xlfn.T.INV.2T(0.05,R2)</f>
        <v>2.0226909200367595</v>
      </c>
      <c r="S3" s="17"/>
      <c r="T3" s="17"/>
      <c r="U3" s="17"/>
      <c r="V3" s="53" t="s">
        <v>28</v>
      </c>
      <c r="W3" s="54"/>
      <c r="X3" s="54"/>
      <c r="Y3" s="54"/>
      <c r="Z3" s="17">
        <f ca="1" xml:space="preserve"> N3</f>
        <v>-0.10935174150311053</v>
      </c>
      <c r="AA3" s="15"/>
      <c r="AB3" s="65" t="s">
        <v>8</v>
      </c>
      <c r="AC3" s="66"/>
      <c r="AD3" s="66"/>
      <c r="AE3" s="66"/>
      <c r="AF3" s="66"/>
      <c r="AG3" s="15">
        <f>VAR(B8:B128)</f>
        <v>2.1066432506887025E-2</v>
      </c>
    </row>
    <row r="4" spans="1:41" ht="20" customHeight="1" thickBot="1" x14ac:dyDescent="0.2">
      <c r="A4" s="6" t="s">
        <v>3</v>
      </c>
      <c r="B4" s="7"/>
      <c r="D4" s="115" t="s">
        <v>9</v>
      </c>
      <c r="E4" s="116"/>
      <c r="F4" s="116"/>
      <c r="G4" s="116"/>
      <c r="H4" s="116"/>
      <c r="I4" s="17">
        <f>SQRT(I3)</f>
        <v>0.14514280039632357</v>
      </c>
      <c r="J4" s="22">
        <v>2</v>
      </c>
      <c r="K4" s="15">
        <f t="shared" ref="K4:K42" ca="1" si="0">_xlfn.NORM.INV(RAND(),$I$2,$I$4)</f>
        <v>-0.1480160435506481</v>
      </c>
      <c r="L4" s="66" t="s">
        <v>13</v>
      </c>
      <c r="M4" s="66"/>
      <c r="N4" s="17">
        <f ca="1">VAR(K3:K42)</f>
        <v>1.9889423347830639E-2</v>
      </c>
      <c r="O4" s="15"/>
      <c r="P4" s="53" t="s">
        <v>19</v>
      </c>
      <c r="Q4" s="97"/>
      <c r="R4" s="28">
        <f ca="1" xml:space="preserve"> R3 * _xlfn.STDEV.S(K3:K42) / SQRT(COUNT(K3:K42))</f>
        <v>4.5103539571176451E-2</v>
      </c>
      <c r="S4" s="17"/>
      <c r="T4" s="17"/>
      <c r="U4" s="17"/>
      <c r="V4" s="53" t="s">
        <v>26</v>
      </c>
      <c r="W4" s="54"/>
      <c r="X4" s="54"/>
      <c r="Y4" s="54"/>
      <c r="Z4" s="17">
        <f ca="1" xml:space="preserve"> 0.5 *I7</f>
        <v>1.3907048002061956E-2</v>
      </c>
      <c r="AA4" s="15"/>
      <c r="AB4" s="67" t="s">
        <v>39</v>
      </c>
      <c r="AC4" s="68"/>
      <c r="AD4" s="68"/>
      <c r="AE4" s="68"/>
      <c r="AF4" s="68"/>
      <c r="AG4" s="15">
        <f>AVERAGE(B128:B180)</f>
        <v>0.46396226415094344</v>
      </c>
    </row>
    <row r="5" spans="1:41" ht="20" customHeight="1" x14ac:dyDescent="0.15">
      <c r="A5" s="6" t="s">
        <v>4</v>
      </c>
      <c r="B5" s="7"/>
      <c r="D5" s="16"/>
      <c r="E5" s="12" t="s">
        <v>25</v>
      </c>
      <c r="F5" s="14" t="s">
        <v>11</v>
      </c>
      <c r="G5" s="17"/>
      <c r="H5" s="17"/>
      <c r="I5" s="17"/>
      <c r="J5" s="22">
        <v>3</v>
      </c>
      <c r="K5" s="15">
        <f t="shared" ca="1" si="0"/>
        <v>6.9143540601725534E-2</v>
      </c>
      <c r="L5" s="99" t="s">
        <v>45</v>
      </c>
      <c r="M5" s="100"/>
      <c r="N5" s="100"/>
      <c r="O5" s="108"/>
      <c r="P5" s="95" t="s">
        <v>21</v>
      </c>
      <c r="Q5" s="98"/>
      <c r="R5" s="98"/>
      <c r="S5" s="96"/>
      <c r="T5" s="27">
        <f ca="1" xml:space="preserve"> N3 - R4</f>
        <v>-0.15445528107428697</v>
      </c>
      <c r="U5" s="17"/>
      <c r="V5" s="38" t="s">
        <v>29</v>
      </c>
      <c r="W5" s="17"/>
      <c r="X5" s="17"/>
      <c r="Y5" s="17"/>
      <c r="Z5" s="17">
        <v>239</v>
      </c>
      <c r="AA5" s="15"/>
      <c r="AB5" s="69" t="s">
        <v>40</v>
      </c>
      <c r="AC5" s="70"/>
      <c r="AD5" s="70"/>
      <c r="AE5" s="70"/>
      <c r="AF5" s="70"/>
      <c r="AG5" s="21">
        <f>VAR(B128:B180)</f>
        <v>7.7424383164005711E-2</v>
      </c>
    </row>
    <row r="6" spans="1:41" ht="20" customHeight="1" x14ac:dyDescent="0.15">
      <c r="A6" s="6" t="s">
        <v>5</v>
      </c>
      <c r="B6" s="8" t="s">
        <v>6</v>
      </c>
      <c r="D6" s="16"/>
      <c r="E6" s="13">
        <v>1</v>
      </c>
      <c r="F6" s="11">
        <f ca="1">_xlfn.NORM.INV(RAND(),$I$2,$I$4)</f>
        <v>-0.10050567050071024</v>
      </c>
      <c r="G6" s="66" t="s">
        <v>12</v>
      </c>
      <c r="H6" s="66"/>
      <c r="I6" s="17">
        <f ca="1">AVERAGE(F6:F10)</f>
        <v>-0.17264781767925558</v>
      </c>
      <c r="J6" s="22">
        <v>4</v>
      </c>
      <c r="K6" s="15">
        <f t="shared" ca="1" si="0"/>
        <v>-0.18105628985292438</v>
      </c>
      <c r="L6" s="101"/>
      <c r="M6" s="102"/>
      <c r="N6" s="102"/>
      <c r="O6" s="109"/>
      <c r="P6" s="30" t="s">
        <v>20</v>
      </c>
      <c r="Q6" s="31"/>
      <c r="R6" s="31"/>
      <c r="S6" s="32"/>
      <c r="T6" s="29">
        <f ca="1">N3 + R4</f>
        <v>-6.4248201931934076E-2</v>
      </c>
      <c r="U6" s="17"/>
      <c r="V6" s="53" t="s">
        <v>17</v>
      </c>
      <c r="W6" s="54"/>
      <c r="X6" s="17"/>
      <c r="Y6" s="17"/>
      <c r="Z6" s="17">
        <f xml:space="preserve"> _xlfn.T.INV.2T(0.05,Z5)</f>
        <v>1.9699394059169535</v>
      </c>
      <c r="AA6" s="15"/>
      <c r="AB6" s="71" t="s">
        <v>41</v>
      </c>
      <c r="AC6" s="72"/>
      <c r="AD6" s="72"/>
      <c r="AE6" s="72"/>
      <c r="AF6" s="72"/>
      <c r="AG6" s="73"/>
    </row>
    <row r="7" spans="1:41" ht="20" customHeight="1" x14ac:dyDescent="0.15">
      <c r="A7" s="9">
        <v>1850</v>
      </c>
      <c r="B7" s="10">
        <v>-0.12</v>
      </c>
      <c r="D7" s="16"/>
      <c r="E7" s="13">
        <v>2</v>
      </c>
      <c r="F7" s="11">
        <f ca="1">_xlfn.NORM.INV(RAND(),$I$2,$I$4)</f>
        <v>-0.23088889949827437</v>
      </c>
      <c r="G7" s="66" t="s">
        <v>13</v>
      </c>
      <c r="H7" s="66"/>
      <c r="I7" s="17">
        <f ca="1">VAR(F6:F10)</f>
        <v>2.7814096004123913E-2</v>
      </c>
      <c r="J7" s="22">
        <v>5</v>
      </c>
      <c r="K7" s="15">
        <f t="shared" ca="1" si="0"/>
        <v>1.0426082436410189E-2</v>
      </c>
      <c r="L7" s="101"/>
      <c r="M7" s="102"/>
      <c r="N7" s="102"/>
      <c r="O7" s="109"/>
      <c r="P7" s="93" t="s">
        <v>22</v>
      </c>
      <c r="Q7" s="94"/>
      <c r="R7" s="94"/>
      <c r="S7" s="24">
        <f ca="1">T5</f>
        <v>-0.15445528107428697</v>
      </c>
      <c r="T7" s="24">
        <f ca="1">T6</f>
        <v>-6.4248201931934076E-2</v>
      </c>
      <c r="U7" s="35" t="s">
        <v>23</v>
      </c>
      <c r="V7" s="53" t="s">
        <v>19</v>
      </c>
      <c r="W7" s="54"/>
      <c r="X7" s="17"/>
      <c r="Y7" s="17"/>
      <c r="Z7" s="17">
        <f ca="1" xml:space="preserve"> Z6 * SQRT(Z4) / SQRT(Z2)</f>
        <v>1.4995630261299868E-2</v>
      </c>
      <c r="AA7" s="15"/>
      <c r="AB7" s="74" t="s">
        <v>43</v>
      </c>
      <c r="AC7" s="75"/>
      <c r="AD7" s="75"/>
      <c r="AE7" s="75"/>
      <c r="AF7" s="75"/>
      <c r="AG7" s="76"/>
    </row>
    <row r="8" spans="1:41" ht="20" customHeight="1" x14ac:dyDescent="0.15">
      <c r="A8" s="9">
        <v>1851</v>
      </c>
      <c r="B8" s="10">
        <v>-0.16</v>
      </c>
      <c r="D8" s="16"/>
      <c r="E8" s="13">
        <v>3</v>
      </c>
      <c r="F8" s="11">
        <f ca="1">_xlfn.NORM.INV(RAND(),$I$2,$I$4)</f>
        <v>4.447360140812065E-2</v>
      </c>
      <c r="G8" s="17"/>
      <c r="H8" s="17"/>
      <c r="I8" s="17"/>
      <c r="J8" s="22">
        <v>6</v>
      </c>
      <c r="K8" s="15">
        <f t="shared" ca="1" si="0"/>
        <v>-0.20149732796239039</v>
      </c>
      <c r="L8" s="101"/>
      <c r="M8" s="102"/>
      <c r="N8" s="102"/>
      <c r="O8" s="109"/>
      <c r="P8" s="36" t="s">
        <v>31</v>
      </c>
      <c r="Q8" s="37"/>
      <c r="R8" s="37"/>
      <c r="S8" s="37"/>
      <c r="T8" s="37">
        <f ca="1">T6 - T5</f>
        <v>9.0207079142352889E-2</v>
      </c>
      <c r="U8" s="37"/>
      <c r="V8" s="53" t="s">
        <v>21</v>
      </c>
      <c r="W8" s="54"/>
      <c r="X8" s="54"/>
      <c r="Y8" s="54"/>
      <c r="Z8" s="17">
        <f ca="1" xml:space="preserve"> Z3 - Z7</f>
        <v>-0.12434737176441039</v>
      </c>
      <c r="AA8" s="15"/>
      <c r="AB8" s="77"/>
      <c r="AC8" s="78"/>
      <c r="AD8" s="78"/>
      <c r="AE8" s="78"/>
      <c r="AF8" s="78"/>
      <c r="AG8" s="79"/>
    </row>
    <row r="9" spans="1:41" ht="20" customHeight="1" x14ac:dyDescent="0.15">
      <c r="A9" s="9">
        <v>1852</v>
      </c>
      <c r="B9" s="10">
        <v>-0.08</v>
      </c>
      <c r="D9" s="16"/>
      <c r="E9" s="13">
        <v>4</v>
      </c>
      <c r="F9" s="11">
        <f ca="1">_xlfn.NORM.INV(RAND(),$I$2,$I$4)</f>
        <v>-0.40822667880761687</v>
      </c>
      <c r="G9" s="17"/>
      <c r="H9" s="17"/>
      <c r="I9" s="17"/>
      <c r="J9" s="22">
        <v>7</v>
      </c>
      <c r="K9" s="15">
        <f t="shared" ca="1" si="0"/>
        <v>-0.16811739122553598</v>
      </c>
      <c r="L9" s="101"/>
      <c r="M9" s="102"/>
      <c r="N9" s="102"/>
      <c r="O9" s="109"/>
      <c r="V9" s="25" t="s">
        <v>20</v>
      </c>
      <c r="W9" s="26"/>
      <c r="X9" s="26"/>
      <c r="Y9" s="26"/>
      <c r="Z9" s="17">
        <f ca="1" xml:space="preserve"> Z3 + Z7</f>
        <v>-9.4356111241810661E-2</v>
      </c>
      <c r="AA9" s="15"/>
      <c r="AB9" s="77"/>
      <c r="AC9" s="78"/>
      <c r="AD9" s="78"/>
      <c r="AE9" s="78"/>
      <c r="AF9" s="78"/>
      <c r="AG9" s="79"/>
    </row>
    <row r="10" spans="1:41" ht="20" customHeight="1" x14ac:dyDescent="0.15">
      <c r="A10" s="9">
        <v>1853</v>
      </c>
      <c r="B10" s="10">
        <v>-0.08</v>
      </c>
      <c r="D10" s="16"/>
      <c r="E10" s="13">
        <v>5</v>
      </c>
      <c r="F10" s="11">
        <f ca="1">_xlfn.NORM.INV(RAND(),$I$2,$I$4)</f>
        <v>-0.16809144099779708</v>
      </c>
      <c r="G10" s="17"/>
      <c r="H10" s="17"/>
      <c r="I10" s="17"/>
      <c r="J10" s="22">
        <v>8</v>
      </c>
      <c r="K10" s="15">
        <f t="shared" ca="1" si="0"/>
        <v>-0.3534955447581446</v>
      </c>
      <c r="L10" s="101"/>
      <c r="M10" s="102"/>
      <c r="N10" s="102"/>
      <c r="O10" s="109"/>
      <c r="V10" s="38" t="s">
        <v>30</v>
      </c>
      <c r="W10" s="17"/>
      <c r="X10" s="17"/>
      <c r="Y10" s="17">
        <f ca="1">Z8</f>
        <v>-0.12434737176441039</v>
      </c>
      <c r="Z10" s="17">
        <f ca="1">Z9</f>
        <v>-9.4356111241810661E-2</v>
      </c>
      <c r="AA10" s="39" t="s">
        <v>23</v>
      </c>
      <c r="AB10" s="77"/>
      <c r="AC10" s="78"/>
      <c r="AD10" s="78"/>
      <c r="AE10" s="78"/>
      <c r="AF10" s="78"/>
      <c r="AG10" s="79"/>
    </row>
    <row r="11" spans="1:41" ht="20" customHeight="1" x14ac:dyDescent="0.15">
      <c r="A11" s="9">
        <v>1854</v>
      </c>
      <c r="B11" s="10">
        <v>-0.08</v>
      </c>
      <c r="D11" s="112" t="s">
        <v>14</v>
      </c>
      <c r="E11" s="112"/>
      <c r="F11" s="112"/>
      <c r="G11" s="112"/>
      <c r="H11" s="112"/>
      <c r="I11" s="113"/>
      <c r="J11" s="22">
        <v>9</v>
      </c>
      <c r="K11" s="15">
        <f t="shared" ca="1" si="0"/>
        <v>-1.4532172436700866E-2</v>
      </c>
      <c r="L11" s="101"/>
      <c r="M11" s="102"/>
      <c r="N11" s="102"/>
      <c r="O11" s="109"/>
      <c r="V11" s="20" t="s">
        <v>31</v>
      </c>
      <c r="W11" s="24"/>
      <c r="X11" s="24"/>
      <c r="Y11" s="24"/>
      <c r="Z11" s="24">
        <f ca="1">Z9 - Z8</f>
        <v>2.9991260522599733E-2</v>
      </c>
      <c r="AA11" s="21"/>
      <c r="AB11" s="80"/>
      <c r="AC11" s="81"/>
      <c r="AD11" s="81"/>
      <c r="AE11" s="81"/>
      <c r="AF11" s="81"/>
      <c r="AG11" s="82"/>
    </row>
    <row r="12" spans="1:41" ht="20" customHeight="1" x14ac:dyDescent="0.15">
      <c r="A12" s="9">
        <v>1855</v>
      </c>
      <c r="B12" s="10">
        <v>-0.22</v>
      </c>
      <c r="D12" s="112"/>
      <c r="E12" s="112"/>
      <c r="F12" s="112"/>
      <c r="G12" s="112"/>
      <c r="H12" s="112"/>
      <c r="I12" s="113"/>
      <c r="J12" s="22">
        <v>10</v>
      </c>
      <c r="K12" s="15">
        <f t="shared" ca="1" si="0"/>
        <v>-0.15310215599870228</v>
      </c>
      <c r="L12" s="101"/>
      <c r="M12" s="102"/>
      <c r="N12" s="102"/>
      <c r="O12" s="109"/>
      <c r="V12" s="86" t="s">
        <v>36</v>
      </c>
      <c r="W12" s="87"/>
      <c r="X12" s="87"/>
      <c r="Y12" s="87"/>
      <c r="Z12" s="87"/>
      <c r="AA12" s="88"/>
      <c r="AB12" s="83" t="s">
        <v>42</v>
      </c>
      <c r="AC12" s="84"/>
      <c r="AD12" s="84"/>
      <c r="AE12" s="84"/>
      <c r="AF12" s="84"/>
      <c r="AG12" s="85"/>
    </row>
    <row r="13" spans="1:41" ht="20" customHeight="1" x14ac:dyDescent="0.15">
      <c r="A13" s="9">
        <v>1856</v>
      </c>
      <c r="B13" s="10">
        <v>-0.16</v>
      </c>
      <c r="D13" s="112"/>
      <c r="E13" s="112"/>
      <c r="F13" s="112"/>
      <c r="G13" s="112"/>
      <c r="H13" s="112"/>
      <c r="I13" s="113"/>
      <c r="J13" s="22">
        <v>11</v>
      </c>
      <c r="K13" s="15">
        <f t="shared" ca="1" si="0"/>
        <v>-0.17772426114834988</v>
      </c>
      <c r="L13" s="101"/>
      <c r="M13" s="102"/>
      <c r="N13" s="102"/>
      <c r="O13" s="109"/>
      <c r="V13" s="89"/>
      <c r="W13" s="90"/>
      <c r="X13" s="90"/>
      <c r="Y13" s="90"/>
      <c r="Z13" s="90"/>
      <c r="AA13" s="90"/>
      <c r="AB13" s="44" t="s">
        <v>82</v>
      </c>
      <c r="AC13" s="45"/>
      <c r="AD13" s="45"/>
      <c r="AE13" s="45"/>
      <c r="AF13" s="45"/>
      <c r="AG13" s="45"/>
      <c r="AH13" s="45"/>
      <c r="AI13" s="45"/>
      <c r="AJ13" s="45"/>
      <c r="AK13" s="45"/>
      <c r="AL13" s="45"/>
      <c r="AM13" s="45"/>
      <c r="AN13" s="45"/>
      <c r="AO13" s="46"/>
    </row>
    <row r="14" spans="1:41" ht="20" customHeight="1" x14ac:dyDescent="0.15">
      <c r="A14" s="9">
        <v>1857</v>
      </c>
      <c r="B14" s="10">
        <v>-0.31</v>
      </c>
      <c r="D14" s="112"/>
      <c r="E14" s="112"/>
      <c r="F14" s="112"/>
      <c r="G14" s="112"/>
      <c r="H14" s="112"/>
      <c r="I14" s="113"/>
      <c r="J14" s="22">
        <v>12</v>
      </c>
      <c r="K14" s="15">
        <f t="shared" ca="1" si="0"/>
        <v>2.9286772121156823E-2</v>
      </c>
      <c r="L14" s="103"/>
      <c r="M14" s="104"/>
      <c r="N14" s="104"/>
      <c r="O14" s="110"/>
      <c r="V14" s="91"/>
      <c r="W14" s="92"/>
      <c r="X14" s="92"/>
      <c r="Y14" s="92"/>
      <c r="Z14" s="92"/>
      <c r="AA14" s="92"/>
      <c r="AB14" s="47"/>
      <c r="AC14" s="48"/>
      <c r="AD14" s="48"/>
      <c r="AE14" s="48"/>
      <c r="AF14" s="48"/>
      <c r="AG14" s="48"/>
      <c r="AH14" s="48"/>
      <c r="AI14" s="48"/>
      <c r="AJ14" s="48"/>
      <c r="AK14" s="48"/>
      <c r="AL14" s="48"/>
      <c r="AM14" s="48"/>
      <c r="AN14" s="48"/>
      <c r="AO14" s="49"/>
    </row>
    <row r="15" spans="1:41" ht="20" customHeight="1" x14ac:dyDescent="0.15">
      <c r="A15" s="9">
        <v>1858</v>
      </c>
      <c r="B15" s="10">
        <v>-0.2</v>
      </c>
      <c r="D15" s="112"/>
      <c r="E15" s="112"/>
      <c r="F15" s="112"/>
      <c r="G15" s="112"/>
      <c r="H15" s="112"/>
      <c r="I15" s="113"/>
      <c r="J15" s="22">
        <v>13</v>
      </c>
      <c r="K15" s="15">
        <f t="shared" ca="1" si="0"/>
        <v>0.20409687538820134</v>
      </c>
      <c r="L15" s="111"/>
      <c r="M15" s="84"/>
      <c r="N15" s="84"/>
      <c r="O15" s="85"/>
      <c r="V15" s="86" t="s">
        <v>32</v>
      </c>
      <c r="W15" s="87"/>
      <c r="X15" s="87"/>
      <c r="Y15" s="87"/>
      <c r="Z15" s="87"/>
      <c r="AA15" s="87"/>
      <c r="AB15" s="47"/>
      <c r="AC15" s="48"/>
      <c r="AD15" s="48"/>
      <c r="AE15" s="48"/>
      <c r="AF15" s="48"/>
      <c r="AG15" s="48"/>
      <c r="AH15" s="48"/>
      <c r="AI15" s="48"/>
      <c r="AJ15" s="48"/>
      <c r="AK15" s="48"/>
      <c r="AL15" s="48"/>
      <c r="AM15" s="48"/>
      <c r="AN15" s="48"/>
      <c r="AO15" s="49"/>
    </row>
    <row r="16" spans="1:41" ht="20" customHeight="1" x14ac:dyDescent="0.15">
      <c r="A16" s="9">
        <v>1859</v>
      </c>
      <c r="B16" s="10">
        <v>-0.12</v>
      </c>
      <c r="D16" s="99" t="s">
        <v>44</v>
      </c>
      <c r="E16" s="100"/>
      <c r="F16" s="100"/>
      <c r="G16" s="100"/>
      <c r="H16" s="100"/>
      <c r="I16" s="100"/>
      <c r="J16" s="22">
        <v>14</v>
      </c>
      <c r="K16" s="15">
        <f t="shared" ca="1" si="0"/>
        <v>-0.30700093509993431</v>
      </c>
      <c r="L16" s="17"/>
      <c r="M16" s="17"/>
      <c r="N16" s="17"/>
      <c r="O16" s="15"/>
      <c r="V16" s="89"/>
      <c r="W16" s="90"/>
      <c r="X16" s="90"/>
      <c r="Y16" s="90"/>
      <c r="Z16" s="90"/>
      <c r="AA16" s="90"/>
      <c r="AB16" s="47"/>
      <c r="AC16" s="48"/>
      <c r="AD16" s="48"/>
      <c r="AE16" s="48"/>
      <c r="AF16" s="48"/>
      <c r="AG16" s="48"/>
      <c r="AH16" s="48"/>
      <c r="AI16" s="48"/>
      <c r="AJ16" s="48"/>
      <c r="AK16" s="48"/>
      <c r="AL16" s="48"/>
      <c r="AM16" s="48"/>
      <c r="AN16" s="48"/>
      <c r="AO16" s="49"/>
    </row>
    <row r="17" spans="1:41" ht="20" customHeight="1" x14ac:dyDescent="0.15">
      <c r="A17" s="9">
        <v>1860</v>
      </c>
      <c r="B17" s="10">
        <v>-0.2</v>
      </c>
      <c r="D17" s="101"/>
      <c r="E17" s="102"/>
      <c r="F17" s="102"/>
      <c r="G17" s="102"/>
      <c r="H17" s="102"/>
      <c r="I17" s="102"/>
      <c r="J17" s="22">
        <v>15</v>
      </c>
      <c r="K17" s="15">
        <f t="shared" ca="1" si="0"/>
        <v>-0.10530382100591618</v>
      </c>
      <c r="L17" s="17"/>
      <c r="M17" s="17"/>
      <c r="N17" s="17"/>
      <c r="O17" s="15"/>
      <c r="V17" s="89"/>
      <c r="W17" s="90"/>
      <c r="X17" s="90"/>
      <c r="Y17" s="90"/>
      <c r="Z17" s="90"/>
      <c r="AA17" s="90"/>
      <c r="AB17" s="47"/>
      <c r="AC17" s="48"/>
      <c r="AD17" s="48"/>
      <c r="AE17" s="48"/>
      <c r="AF17" s="48"/>
      <c r="AG17" s="48"/>
      <c r="AH17" s="48"/>
      <c r="AI17" s="48"/>
      <c r="AJ17" s="48"/>
      <c r="AK17" s="48"/>
      <c r="AL17" s="48"/>
      <c r="AM17" s="48"/>
      <c r="AN17" s="48"/>
      <c r="AO17" s="49"/>
    </row>
    <row r="18" spans="1:41" ht="20" customHeight="1" x14ac:dyDescent="0.15">
      <c r="A18" s="9">
        <v>1861</v>
      </c>
      <c r="B18" s="10">
        <v>-0.28999999999999998</v>
      </c>
      <c r="D18" s="101"/>
      <c r="E18" s="102"/>
      <c r="F18" s="102"/>
      <c r="G18" s="102"/>
      <c r="H18" s="102"/>
      <c r="I18" s="102"/>
      <c r="J18" s="22">
        <v>16</v>
      </c>
      <c r="K18" s="15">
        <f t="shared" ca="1" si="0"/>
        <v>3.5284870444518696E-2</v>
      </c>
      <c r="L18" s="17"/>
      <c r="M18" s="17"/>
      <c r="N18" s="17"/>
      <c r="O18" s="15"/>
      <c r="V18" s="53" t="s">
        <v>33</v>
      </c>
      <c r="W18" s="54"/>
      <c r="X18" s="54"/>
      <c r="Y18" s="54"/>
      <c r="Z18" s="54"/>
      <c r="AA18" s="17"/>
      <c r="AB18" s="47"/>
      <c r="AC18" s="48"/>
      <c r="AD18" s="48"/>
      <c r="AE18" s="48"/>
      <c r="AF18" s="48"/>
      <c r="AG18" s="48"/>
      <c r="AH18" s="48"/>
      <c r="AI18" s="48"/>
      <c r="AJ18" s="48"/>
      <c r="AK18" s="48"/>
      <c r="AL18" s="48"/>
      <c r="AM18" s="48"/>
      <c r="AN18" s="48"/>
      <c r="AO18" s="49"/>
    </row>
    <row r="19" spans="1:41" ht="20" customHeight="1" x14ac:dyDescent="0.15">
      <c r="A19" s="9">
        <v>1862</v>
      </c>
      <c r="B19" s="10">
        <v>-0.33</v>
      </c>
      <c r="D19" s="101"/>
      <c r="E19" s="102"/>
      <c r="F19" s="102"/>
      <c r="G19" s="102"/>
      <c r="H19" s="102"/>
      <c r="I19" s="102"/>
      <c r="J19" s="22">
        <v>17</v>
      </c>
      <c r="K19" s="15">
        <f t="shared" ca="1" si="0"/>
        <v>-0.20925248469681773</v>
      </c>
      <c r="L19" s="17"/>
      <c r="M19" s="17"/>
      <c r="N19" s="17"/>
      <c r="O19" s="15"/>
      <c r="V19" s="55" t="s">
        <v>34</v>
      </c>
      <c r="W19" s="54"/>
      <c r="X19" s="54"/>
      <c r="Y19" s="54"/>
      <c r="Z19" s="54"/>
      <c r="AA19" s="54"/>
      <c r="AB19" s="47"/>
      <c r="AC19" s="48"/>
      <c r="AD19" s="48"/>
      <c r="AE19" s="48"/>
      <c r="AF19" s="48"/>
      <c r="AG19" s="48"/>
      <c r="AH19" s="48"/>
      <c r="AI19" s="48"/>
      <c r="AJ19" s="48"/>
      <c r="AK19" s="48"/>
      <c r="AL19" s="48"/>
      <c r="AM19" s="48"/>
      <c r="AN19" s="48"/>
      <c r="AO19" s="49"/>
    </row>
    <row r="20" spans="1:41" ht="20" customHeight="1" x14ac:dyDescent="0.15">
      <c r="A20" s="9">
        <v>1863</v>
      </c>
      <c r="B20" s="10">
        <v>-0.25</v>
      </c>
      <c r="D20" s="101"/>
      <c r="E20" s="102"/>
      <c r="F20" s="102"/>
      <c r="G20" s="102"/>
      <c r="H20" s="102"/>
      <c r="I20" s="102"/>
      <c r="J20" s="22">
        <v>18</v>
      </c>
      <c r="K20" s="15">
        <f t="shared" ca="1" si="0"/>
        <v>-4.7180431729737238E-3</v>
      </c>
      <c r="L20" s="17"/>
      <c r="M20" s="17"/>
      <c r="N20" s="17"/>
      <c r="O20" s="15"/>
      <c r="V20" s="53"/>
      <c r="W20" s="54"/>
      <c r="X20" s="54"/>
      <c r="Y20" s="54"/>
      <c r="Z20" s="54"/>
      <c r="AA20" s="54"/>
      <c r="AB20" s="47"/>
      <c r="AC20" s="48"/>
      <c r="AD20" s="48"/>
      <c r="AE20" s="48"/>
      <c r="AF20" s="48"/>
      <c r="AG20" s="48"/>
      <c r="AH20" s="48"/>
      <c r="AI20" s="48"/>
      <c r="AJ20" s="48"/>
      <c r="AK20" s="48"/>
      <c r="AL20" s="48"/>
      <c r="AM20" s="48"/>
      <c r="AN20" s="48"/>
      <c r="AO20" s="49"/>
    </row>
    <row r="21" spans="1:41" ht="20" customHeight="1" x14ac:dyDescent="0.15">
      <c r="A21" s="9">
        <v>1864</v>
      </c>
      <c r="B21" s="10">
        <v>-0.1</v>
      </c>
      <c r="D21" s="101"/>
      <c r="E21" s="102"/>
      <c r="F21" s="102"/>
      <c r="G21" s="102"/>
      <c r="H21" s="102"/>
      <c r="I21" s="102"/>
      <c r="J21" s="22">
        <v>19</v>
      </c>
      <c r="K21" s="15">
        <f t="shared" ca="1" si="0"/>
        <v>5.4228627577589811E-2</v>
      </c>
      <c r="L21" s="17"/>
      <c r="M21" s="17"/>
      <c r="N21" s="17"/>
      <c r="O21" s="15"/>
      <c r="V21" s="40" t="s">
        <v>35</v>
      </c>
      <c r="W21" s="41"/>
      <c r="X21" s="41"/>
      <c r="Y21" s="42">
        <f ca="1" xml:space="preserve"> (1 - Z11/T8) * 100%</f>
        <v>0.6675287482119725</v>
      </c>
      <c r="Z21" s="17"/>
      <c r="AA21" s="17"/>
      <c r="AB21" s="47"/>
      <c r="AC21" s="48"/>
      <c r="AD21" s="48"/>
      <c r="AE21" s="48"/>
      <c r="AF21" s="48"/>
      <c r="AG21" s="48"/>
      <c r="AH21" s="48"/>
      <c r="AI21" s="48"/>
      <c r="AJ21" s="48"/>
      <c r="AK21" s="48"/>
      <c r="AL21" s="48"/>
      <c r="AM21" s="48"/>
      <c r="AN21" s="48"/>
      <c r="AO21" s="49"/>
    </row>
    <row r="22" spans="1:41" ht="20" customHeight="1" x14ac:dyDescent="0.15">
      <c r="A22" s="9">
        <v>1865</v>
      </c>
      <c r="B22" s="10">
        <v>-0.13</v>
      </c>
      <c r="D22" s="101"/>
      <c r="E22" s="102"/>
      <c r="F22" s="102"/>
      <c r="G22" s="102"/>
      <c r="H22" s="102"/>
      <c r="I22" s="102"/>
      <c r="J22" s="22">
        <v>20</v>
      </c>
      <c r="K22" s="15">
        <f t="shared" ca="1" si="0"/>
        <v>9.6352127451801606E-2</v>
      </c>
      <c r="L22" s="17"/>
      <c r="M22" s="17"/>
      <c r="N22" s="17"/>
      <c r="O22" s="15"/>
      <c r="V22" s="59" t="s">
        <v>37</v>
      </c>
      <c r="W22" s="60"/>
      <c r="X22" s="60"/>
      <c r="Y22" s="60"/>
      <c r="Z22" s="60"/>
      <c r="AA22" s="60"/>
      <c r="AB22" s="47"/>
      <c r="AC22" s="48"/>
      <c r="AD22" s="48"/>
      <c r="AE22" s="48"/>
      <c r="AF22" s="48"/>
      <c r="AG22" s="48"/>
      <c r="AH22" s="48"/>
      <c r="AI22" s="48"/>
      <c r="AJ22" s="48"/>
      <c r="AK22" s="48"/>
      <c r="AL22" s="48"/>
      <c r="AM22" s="48"/>
      <c r="AN22" s="48"/>
      <c r="AO22" s="49"/>
    </row>
    <row r="23" spans="1:41" ht="20" customHeight="1" x14ac:dyDescent="0.15">
      <c r="A23" s="9">
        <v>1866</v>
      </c>
      <c r="B23" s="10">
        <v>-0.1</v>
      </c>
      <c r="D23" s="101"/>
      <c r="E23" s="102"/>
      <c r="F23" s="102"/>
      <c r="G23" s="102"/>
      <c r="H23" s="102"/>
      <c r="I23" s="102"/>
      <c r="J23" s="22">
        <v>21</v>
      </c>
      <c r="K23" s="15">
        <f t="shared" ca="1" si="0"/>
        <v>-4.6825636250110422E-2</v>
      </c>
      <c r="L23" s="17"/>
      <c r="M23" s="17"/>
      <c r="N23" s="17"/>
      <c r="O23" s="15"/>
      <c r="V23" s="61"/>
      <c r="W23" s="62"/>
      <c r="X23" s="62"/>
      <c r="Y23" s="62"/>
      <c r="Z23" s="62"/>
      <c r="AA23" s="62"/>
      <c r="AB23" s="47"/>
      <c r="AC23" s="48"/>
      <c r="AD23" s="48"/>
      <c r="AE23" s="48"/>
      <c r="AF23" s="48"/>
      <c r="AG23" s="48"/>
      <c r="AH23" s="48"/>
      <c r="AI23" s="48"/>
      <c r="AJ23" s="48"/>
      <c r="AK23" s="48"/>
      <c r="AL23" s="48"/>
      <c r="AM23" s="48"/>
      <c r="AN23" s="48"/>
      <c r="AO23" s="49"/>
    </row>
    <row r="24" spans="1:41" ht="20" customHeight="1" x14ac:dyDescent="0.15">
      <c r="A24" s="9">
        <v>1867</v>
      </c>
      <c r="B24" s="10">
        <v>-0.19</v>
      </c>
      <c r="D24" s="101"/>
      <c r="E24" s="102"/>
      <c r="F24" s="102"/>
      <c r="G24" s="102"/>
      <c r="H24" s="102"/>
      <c r="I24" s="102"/>
      <c r="J24" s="22">
        <v>22</v>
      </c>
      <c r="K24" s="15">
        <f t="shared" ca="1" si="0"/>
        <v>-0.12877774161218916</v>
      </c>
      <c r="L24" s="17"/>
      <c r="M24" s="17"/>
      <c r="N24" s="17"/>
      <c r="O24" s="15"/>
      <c r="AB24" s="47"/>
      <c r="AC24" s="48"/>
      <c r="AD24" s="48"/>
      <c r="AE24" s="48"/>
      <c r="AF24" s="48"/>
      <c r="AG24" s="48"/>
      <c r="AH24" s="48"/>
      <c r="AI24" s="48"/>
      <c r="AJ24" s="48"/>
      <c r="AK24" s="48"/>
      <c r="AL24" s="48"/>
      <c r="AM24" s="48"/>
      <c r="AN24" s="48"/>
      <c r="AO24" s="49"/>
    </row>
    <row r="25" spans="1:41" ht="20" customHeight="1" x14ac:dyDescent="0.15">
      <c r="A25" s="9">
        <v>1868</v>
      </c>
      <c r="B25" s="10">
        <v>-0.04</v>
      </c>
      <c r="D25" s="103"/>
      <c r="E25" s="104"/>
      <c r="F25" s="104"/>
      <c r="G25" s="104"/>
      <c r="H25" s="104"/>
      <c r="I25" s="104"/>
      <c r="J25" s="22">
        <v>23</v>
      </c>
      <c r="K25" s="15">
        <f t="shared" ca="1" si="0"/>
        <v>-0.16001362806047773</v>
      </c>
      <c r="L25" s="17"/>
      <c r="M25" s="17"/>
      <c r="N25" s="17"/>
      <c r="O25" s="15"/>
      <c r="AB25" s="47"/>
      <c r="AC25" s="48"/>
      <c r="AD25" s="48"/>
      <c r="AE25" s="48"/>
      <c r="AF25" s="48"/>
      <c r="AG25" s="48"/>
      <c r="AH25" s="48"/>
      <c r="AI25" s="48"/>
      <c r="AJ25" s="48"/>
      <c r="AK25" s="48"/>
      <c r="AL25" s="48"/>
      <c r="AM25" s="48"/>
      <c r="AN25" s="48"/>
      <c r="AO25" s="49"/>
    </row>
    <row r="26" spans="1:41" ht="20" customHeight="1" x14ac:dyDescent="0.15">
      <c r="A26" s="9">
        <v>1869</v>
      </c>
      <c r="B26" s="10">
        <v>-0.09</v>
      </c>
      <c r="J26" s="22">
        <v>24</v>
      </c>
      <c r="K26" s="15">
        <f t="shared" ca="1" si="0"/>
        <v>0.10632724123083082</v>
      </c>
      <c r="L26" s="17"/>
      <c r="M26" s="17"/>
      <c r="N26" s="17"/>
      <c r="O26" s="15"/>
      <c r="AB26" s="47"/>
      <c r="AC26" s="48"/>
      <c r="AD26" s="48"/>
      <c r="AE26" s="48"/>
      <c r="AF26" s="48"/>
      <c r="AG26" s="48"/>
      <c r="AH26" s="48"/>
      <c r="AI26" s="48"/>
      <c r="AJ26" s="48"/>
      <c r="AK26" s="48"/>
      <c r="AL26" s="48"/>
      <c r="AM26" s="48"/>
      <c r="AN26" s="48"/>
      <c r="AO26" s="49"/>
    </row>
    <row r="27" spans="1:41" ht="20" customHeight="1" x14ac:dyDescent="0.15">
      <c r="A27" s="9">
        <v>1870</v>
      </c>
      <c r="B27" s="10">
        <v>-0.14000000000000001</v>
      </c>
      <c r="J27" s="22">
        <v>25</v>
      </c>
      <c r="K27" s="15">
        <f t="shared" ca="1" si="0"/>
        <v>-0.12398266546522051</v>
      </c>
      <c r="L27" s="17"/>
      <c r="M27" s="17"/>
      <c r="N27" s="17"/>
      <c r="O27" s="15"/>
      <c r="AB27" s="47"/>
      <c r="AC27" s="48"/>
      <c r="AD27" s="48"/>
      <c r="AE27" s="48"/>
      <c r="AF27" s="48"/>
      <c r="AG27" s="48"/>
      <c r="AH27" s="48"/>
      <c r="AI27" s="48"/>
      <c r="AJ27" s="48"/>
      <c r="AK27" s="48"/>
      <c r="AL27" s="48"/>
      <c r="AM27" s="48"/>
      <c r="AN27" s="48"/>
      <c r="AO27" s="49"/>
    </row>
    <row r="28" spans="1:41" ht="20" customHeight="1" x14ac:dyDescent="0.15">
      <c r="A28" s="9">
        <v>1871</v>
      </c>
      <c r="B28" s="10">
        <v>-0.12</v>
      </c>
      <c r="J28" s="22">
        <v>26</v>
      </c>
      <c r="K28" s="15">
        <f t="shared" ca="1" si="0"/>
        <v>-0.19487280867928425</v>
      </c>
      <c r="L28" s="17"/>
      <c r="M28" s="17"/>
      <c r="N28" s="17"/>
      <c r="O28" s="15"/>
      <c r="AB28" s="47"/>
      <c r="AC28" s="48"/>
      <c r="AD28" s="48"/>
      <c r="AE28" s="48"/>
      <c r="AF28" s="48"/>
      <c r="AG28" s="48"/>
      <c r="AH28" s="48"/>
      <c r="AI28" s="48"/>
      <c r="AJ28" s="48"/>
      <c r="AK28" s="48"/>
      <c r="AL28" s="48"/>
      <c r="AM28" s="48"/>
      <c r="AN28" s="48"/>
      <c r="AO28" s="49"/>
    </row>
    <row r="29" spans="1:41" ht="20" customHeight="1" x14ac:dyDescent="0.15">
      <c r="A29" s="9">
        <v>1872</v>
      </c>
      <c r="B29" s="10">
        <v>-0.17</v>
      </c>
      <c r="J29" s="22">
        <v>27</v>
      </c>
      <c r="K29" s="15">
        <f t="shared" ca="1" si="0"/>
        <v>-0.38314681480960572</v>
      </c>
      <c r="L29" s="17"/>
      <c r="M29" s="17"/>
      <c r="N29" s="17"/>
      <c r="O29" s="15"/>
      <c r="AB29" s="47"/>
      <c r="AC29" s="48"/>
      <c r="AD29" s="48"/>
      <c r="AE29" s="48"/>
      <c r="AF29" s="48"/>
      <c r="AG29" s="48"/>
      <c r="AH29" s="48"/>
      <c r="AI29" s="48"/>
      <c r="AJ29" s="48"/>
      <c r="AK29" s="48"/>
      <c r="AL29" s="48"/>
      <c r="AM29" s="48"/>
      <c r="AN29" s="48"/>
      <c r="AO29" s="49"/>
    </row>
    <row r="30" spans="1:41" ht="20" customHeight="1" x14ac:dyDescent="0.15">
      <c r="A30" s="9">
        <v>1873</v>
      </c>
      <c r="B30" s="10">
        <v>-0.14000000000000001</v>
      </c>
      <c r="J30" s="22">
        <v>28</v>
      </c>
      <c r="K30" s="15">
        <f t="shared" ca="1" si="0"/>
        <v>-0.14314825213209731</v>
      </c>
      <c r="L30" s="17"/>
      <c r="M30" s="17"/>
      <c r="N30" s="17"/>
      <c r="O30" s="15"/>
      <c r="AB30" s="47"/>
      <c r="AC30" s="48"/>
      <c r="AD30" s="48"/>
      <c r="AE30" s="48"/>
      <c r="AF30" s="48"/>
      <c r="AG30" s="48"/>
      <c r="AH30" s="48"/>
      <c r="AI30" s="48"/>
      <c r="AJ30" s="48"/>
      <c r="AK30" s="48"/>
      <c r="AL30" s="48"/>
      <c r="AM30" s="48"/>
      <c r="AN30" s="48"/>
      <c r="AO30" s="49"/>
    </row>
    <row r="31" spans="1:41" ht="20" customHeight="1" x14ac:dyDescent="0.15">
      <c r="A31" s="9">
        <v>1874</v>
      </c>
      <c r="B31" s="10">
        <v>-0.26</v>
      </c>
      <c r="J31" s="22">
        <v>29</v>
      </c>
      <c r="K31" s="15">
        <f t="shared" ca="1" si="0"/>
        <v>-4.3782220251944351E-2</v>
      </c>
      <c r="L31" s="17"/>
      <c r="M31" s="17"/>
      <c r="N31" s="17"/>
      <c r="O31" s="15"/>
      <c r="AB31" s="47"/>
      <c r="AC31" s="48"/>
      <c r="AD31" s="48"/>
      <c r="AE31" s="48"/>
      <c r="AF31" s="48"/>
      <c r="AG31" s="48"/>
      <c r="AH31" s="48"/>
      <c r="AI31" s="48"/>
      <c r="AJ31" s="48"/>
      <c r="AK31" s="48"/>
      <c r="AL31" s="48"/>
      <c r="AM31" s="48"/>
      <c r="AN31" s="48"/>
      <c r="AO31" s="49"/>
    </row>
    <row r="32" spans="1:41" ht="20" customHeight="1" x14ac:dyDescent="0.15">
      <c r="A32" s="9">
        <v>1875</v>
      </c>
      <c r="B32" s="10">
        <v>-7.0000000000000007E-2</v>
      </c>
      <c r="J32" s="22">
        <v>30</v>
      </c>
      <c r="K32" s="15">
        <f t="shared" ca="1" si="0"/>
        <v>-6.5949727170753064E-2</v>
      </c>
      <c r="L32" s="17"/>
      <c r="M32" s="17"/>
      <c r="N32" s="17"/>
      <c r="O32" s="15"/>
      <c r="AB32" s="50"/>
      <c r="AC32" s="51"/>
      <c r="AD32" s="51"/>
      <c r="AE32" s="51"/>
      <c r="AF32" s="51"/>
      <c r="AG32" s="51"/>
      <c r="AH32" s="51"/>
      <c r="AI32" s="51"/>
      <c r="AJ32" s="51"/>
      <c r="AK32" s="51"/>
      <c r="AL32" s="51"/>
      <c r="AM32" s="51"/>
      <c r="AN32" s="51"/>
      <c r="AO32" s="52"/>
    </row>
    <row r="33" spans="1:33" ht="20" customHeight="1" x14ac:dyDescent="0.15">
      <c r="A33" s="9">
        <v>1876</v>
      </c>
      <c r="B33" s="10">
        <v>-0.18</v>
      </c>
      <c r="J33" s="22">
        <v>31</v>
      </c>
      <c r="K33" s="15">
        <f t="shared" ca="1" si="0"/>
        <v>-6.2097188121521596E-2</v>
      </c>
      <c r="L33" s="17"/>
      <c r="M33" s="17"/>
      <c r="N33" s="17"/>
      <c r="O33" s="15"/>
      <c r="AB33" s="43"/>
      <c r="AC33" s="43"/>
      <c r="AD33" s="43"/>
      <c r="AE33" s="43"/>
      <c r="AF33" s="43"/>
      <c r="AG33" s="43"/>
    </row>
    <row r="34" spans="1:33" ht="20" customHeight="1" x14ac:dyDescent="0.15">
      <c r="A34" s="9">
        <v>1877</v>
      </c>
      <c r="B34" s="10">
        <v>0.06</v>
      </c>
      <c r="J34" s="22">
        <v>32</v>
      </c>
      <c r="K34" s="15">
        <f t="shared" ca="1" si="0"/>
        <v>8.5511436876730407E-3</v>
      </c>
      <c r="L34" s="17"/>
      <c r="M34" s="17"/>
      <c r="N34" s="17"/>
      <c r="O34" s="15"/>
      <c r="AB34" s="43"/>
      <c r="AC34" s="43"/>
      <c r="AD34" s="43"/>
      <c r="AE34" s="43"/>
      <c r="AF34" s="43"/>
      <c r="AG34" s="43"/>
    </row>
    <row r="35" spans="1:33" ht="20" customHeight="1" x14ac:dyDescent="0.15">
      <c r="A35" s="9">
        <v>1878</v>
      </c>
      <c r="B35" s="10">
        <v>0.11</v>
      </c>
      <c r="J35" s="22">
        <v>33</v>
      </c>
      <c r="K35" s="15">
        <f t="shared" ca="1" si="0"/>
        <v>-8.6408745732343029E-2</v>
      </c>
      <c r="L35" s="17"/>
      <c r="M35" s="17"/>
      <c r="N35" s="17"/>
      <c r="O35" s="15"/>
      <c r="AB35" s="43"/>
      <c r="AC35" s="43"/>
      <c r="AD35" s="43"/>
      <c r="AE35" s="43"/>
      <c r="AF35" s="43"/>
      <c r="AG35" s="43"/>
    </row>
    <row r="36" spans="1:33" ht="20" customHeight="1" x14ac:dyDescent="0.15">
      <c r="A36" s="9">
        <v>1879</v>
      </c>
      <c r="B36" s="10">
        <v>-0.12</v>
      </c>
      <c r="J36" s="22">
        <v>34</v>
      </c>
      <c r="K36" s="15">
        <f t="shared" ca="1" si="0"/>
        <v>-0.18101585878710424</v>
      </c>
      <c r="L36" s="17"/>
      <c r="M36" s="17"/>
      <c r="N36" s="17"/>
      <c r="O36" s="15"/>
      <c r="AB36" s="43"/>
      <c r="AC36" s="43"/>
      <c r="AD36" s="43"/>
      <c r="AE36" s="43"/>
      <c r="AF36" s="43"/>
      <c r="AG36" s="43"/>
    </row>
    <row r="37" spans="1:33" ht="20" customHeight="1" x14ac:dyDescent="0.15">
      <c r="A37" s="9">
        <v>1880</v>
      </c>
      <c r="B37" s="10">
        <v>-0.2</v>
      </c>
      <c r="J37" s="22">
        <v>35</v>
      </c>
      <c r="K37" s="15">
        <f t="shared" ca="1" si="0"/>
        <v>-0.45364457617960718</v>
      </c>
      <c r="L37" s="17"/>
      <c r="M37" s="17"/>
      <c r="N37" s="17"/>
      <c r="O37" s="15"/>
      <c r="AB37" s="43"/>
      <c r="AC37" s="43"/>
      <c r="AD37" s="43"/>
      <c r="AE37" s="43"/>
      <c r="AF37" s="43"/>
      <c r="AG37" s="43"/>
    </row>
    <row r="38" spans="1:33" ht="20" customHeight="1" x14ac:dyDescent="0.15">
      <c r="A38" s="9">
        <v>1881</v>
      </c>
      <c r="B38" s="10">
        <v>-0.2</v>
      </c>
      <c r="J38" s="22">
        <v>36</v>
      </c>
      <c r="K38" s="15">
        <f t="shared" ca="1" si="0"/>
        <v>-7.3585769019656841E-2</v>
      </c>
      <c r="L38" s="17"/>
      <c r="M38" s="17"/>
      <c r="N38" s="17"/>
      <c r="O38" s="15"/>
      <c r="AB38" s="43"/>
      <c r="AC38" s="43"/>
      <c r="AD38" s="43"/>
      <c r="AE38" s="43"/>
      <c r="AF38" s="43"/>
      <c r="AG38" s="43"/>
    </row>
    <row r="39" spans="1:33" ht="20" customHeight="1" x14ac:dyDescent="0.15">
      <c r="A39" s="9">
        <v>1882</v>
      </c>
      <c r="B39" s="10">
        <v>-0.22</v>
      </c>
      <c r="J39" s="22">
        <v>37</v>
      </c>
      <c r="K39" s="15">
        <f t="shared" ca="1" si="0"/>
        <v>-5.6325455411468897E-2</v>
      </c>
      <c r="L39" s="17"/>
      <c r="M39" s="17"/>
      <c r="N39" s="17"/>
      <c r="O39" s="15"/>
      <c r="AB39" s="43"/>
      <c r="AC39" s="43"/>
      <c r="AD39" s="43"/>
      <c r="AE39" s="43"/>
      <c r="AF39" s="43"/>
      <c r="AG39" s="43"/>
    </row>
    <row r="40" spans="1:33" ht="20" customHeight="1" x14ac:dyDescent="0.15">
      <c r="A40" s="9">
        <v>1883</v>
      </c>
      <c r="B40" s="10">
        <v>-0.16</v>
      </c>
      <c r="J40" s="22">
        <v>38</v>
      </c>
      <c r="K40" s="15">
        <f t="shared" ca="1" si="0"/>
        <v>-9.9919908951214859E-2</v>
      </c>
      <c r="L40" s="17"/>
      <c r="M40" s="17"/>
      <c r="N40" s="17"/>
      <c r="O40" s="15"/>
      <c r="AB40" s="43"/>
      <c r="AC40" s="43"/>
      <c r="AD40" s="43"/>
      <c r="AE40" s="43"/>
      <c r="AF40" s="43"/>
      <c r="AG40" s="43"/>
    </row>
    <row r="41" spans="1:33" ht="20" customHeight="1" x14ac:dyDescent="0.15">
      <c r="A41" s="9">
        <v>1884</v>
      </c>
      <c r="B41" s="10">
        <v>-0.32</v>
      </c>
      <c r="J41" s="22">
        <v>39</v>
      </c>
      <c r="K41" s="15">
        <f t="shared" ca="1" si="0"/>
        <v>-0.34748481988725943</v>
      </c>
      <c r="L41" s="17"/>
      <c r="M41" s="17"/>
      <c r="N41" s="17"/>
      <c r="O41" s="15"/>
      <c r="AB41" s="43"/>
      <c r="AC41" s="43"/>
      <c r="AD41" s="43"/>
      <c r="AE41" s="43"/>
      <c r="AF41" s="43"/>
      <c r="AG41" s="43"/>
    </row>
    <row r="42" spans="1:33" ht="20" customHeight="1" x14ac:dyDescent="0.15">
      <c r="A42" s="9">
        <v>1885</v>
      </c>
      <c r="B42" s="10">
        <v>-0.37</v>
      </c>
      <c r="J42" s="23">
        <v>40</v>
      </c>
      <c r="K42" s="21">
        <f t="shared" ca="1" si="0"/>
        <v>-0.25494435374105989</v>
      </c>
      <c r="L42" s="24"/>
      <c r="M42" s="24"/>
      <c r="N42" s="24"/>
      <c r="O42" s="21"/>
      <c r="AB42" s="43"/>
      <c r="AC42" s="43"/>
      <c r="AD42" s="43"/>
      <c r="AE42" s="43"/>
      <c r="AF42" s="43"/>
      <c r="AG42" s="43"/>
    </row>
    <row r="43" spans="1:33" ht="20" customHeight="1" x14ac:dyDescent="0.15">
      <c r="A43" s="9">
        <v>1886</v>
      </c>
      <c r="B43" s="10">
        <v>-0.28000000000000003</v>
      </c>
      <c r="AB43" s="43"/>
      <c r="AC43" s="43"/>
      <c r="AD43" s="43"/>
      <c r="AE43" s="43"/>
      <c r="AF43" s="43"/>
      <c r="AG43" s="43"/>
    </row>
    <row r="44" spans="1:33" ht="20" customHeight="1" x14ac:dyDescent="0.15">
      <c r="A44" s="9">
        <v>1887</v>
      </c>
      <c r="B44" s="10">
        <v>-0.25</v>
      </c>
      <c r="AB44" s="43"/>
      <c r="AC44" s="43"/>
      <c r="AD44" s="43"/>
      <c r="AE44" s="43"/>
      <c r="AF44" s="43"/>
      <c r="AG44" s="43"/>
    </row>
    <row r="45" spans="1:33" ht="20" customHeight="1" x14ac:dyDescent="0.15">
      <c r="A45" s="9">
        <v>1888</v>
      </c>
      <c r="B45" s="10">
        <v>-0.11</v>
      </c>
    </row>
    <row r="46" spans="1:33" ht="20" customHeight="1" x14ac:dyDescent="0.15">
      <c r="A46" s="9">
        <v>1889</v>
      </c>
      <c r="B46" s="10">
        <v>-0.03</v>
      </c>
    </row>
    <row r="47" spans="1:33" ht="20" customHeight="1" x14ac:dyDescent="0.15">
      <c r="A47" s="9">
        <v>1890</v>
      </c>
      <c r="B47" s="10">
        <v>-0.2</v>
      </c>
    </row>
    <row r="48" spans="1:33" ht="20" customHeight="1" x14ac:dyDescent="0.15">
      <c r="A48" s="9">
        <v>1891</v>
      </c>
      <c r="B48" s="10">
        <v>-0.13</v>
      </c>
    </row>
    <row r="49" spans="1:2" ht="20" customHeight="1" x14ac:dyDescent="0.15">
      <c r="A49" s="9">
        <v>1892</v>
      </c>
      <c r="B49" s="10">
        <v>-0.2</v>
      </c>
    </row>
    <row r="50" spans="1:2" ht="20" customHeight="1" x14ac:dyDescent="0.15">
      <c r="A50" s="9">
        <v>1893</v>
      </c>
      <c r="B50" s="10">
        <v>-0.2</v>
      </c>
    </row>
    <row r="51" spans="1:2" ht="20" customHeight="1" x14ac:dyDescent="0.15">
      <c r="A51" s="9">
        <v>1894</v>
      </c>
      <c r="B51" s="10">
        <v>-0.28999999999999998</v>
      </c>
    </row>
    <row r="52" spans="1:2" ht="20" customHeight="1" x14ac:dyDescent="0.15">
      <c r="A52" s="9">
        <v>1895</v>
      </c>
      <c r="B52" s="10">
        <v>-0.18</v>
      </c>
    </row>
    <row r="53" spans="1:2" ht="20" customHeight="1" x14ac:dyDescent="0.15">
      <c r="A53" s="9">
        <v>1896</v>
      </c>
      <c r="B53" s="10">
        <v>-7.0000000000000007E-2</v>
      </c>
    </row>
    <row r="54" spans="1:2" ht="20" customHeight="1" x14ac:dyDescent="0.15">
      <c r="A54" s="9">
        <v>1897</v>
      </c>
      <c r="B54" s="10">
        <v>-0.1</v>
      </c>
    </row>
    <row r="55" spans="1:2" ht="20" customHeight="1" x14ac:dyDescent="0.15">
      <c r="A55" s="9">
        <v>1898</v>
      </c>
      <c r="B55" s="10">
        <v>-0.15</v>
      </c>
    </row>
    <row r="56" spans="1:2" ht="20" customHeight="1" x14ac:dyDescent="0.15">
      <c r="A56" s="9">
        <v>1899</v>
      </c>
      <c r="B56" s="10">
        <v>-0.23</v>
      </c>
    </row>
    <row r="57" spans="1:2" ht="20" customHeight="1" x14ac:dyDescent="0.15">
      <c r="A57" s="9">
        <v>1900</v>
      </c>
      <c r="B57" s="10">
        <v>-0.08</v>
      </c>
    </row>
    <row r="58" spans="1:2" ht="20" customHeight="1" x14ac:dyDescent="0.15">
      <c r="A58" s="9">
        <v>1901</v>
      </c>
      <c r="B58" s="10">
        <v>-0.08</v>
      </c>
    </row>
    <row r="59" spans="1:2" ht="20" customHeight="1" x14ac:dyDescent="0.15">
      <c r="A59" s="9">
        <v>1902</v>
      </c>
      <c r="B59" s="10">
        <v>-0.26</v>
      </c>
    </row>
    <row r="60" spans="1:2" ht="20" customHeight="1" x14ac:dyDescent="0.15">
      <c r="A60" s="9">
        <v>1903</v>
      </c>
      <c r="B60" s="10">
        <v>-0.3</v>
      </c>
    </row>
    <row r="61" spans="1:2" ht="20" customHeight="1" x14ac:dyDescent="0.15">
      <c r="A61" s="9">
        <v>1904</v>
      </c>
      <c r="B61" s="10">
        <v>-0.4</v>
      </c>
    </row>
    <row r="62" spans="1:2" ht="20" customHeight="1" x14ac:dyDescent="0.15">
      <c r="A62" s="9">
        <v>1905</v>
      </c>
      <c r="B62" s="10">
        <v>-0.2</v>
      </c>
    </row>
    <row r="63" spans="1:2" ht="20" customHeight="1" x14ac:dyDescent="0.15">
      <c r="A63" s="9">
        <v>1906</v>
      </c>
      <c r="B63" s="10">
        <v>-0.15</v>
      </c>
    </row>
    <row r="64" spans="1:2" ht="20" customHeight="1" x14ac:dyDescent="0.15">
      <c r="A64" s="9">
        <v>1907</v>
      </c>
      <c r="B64" s="10">
        <v>-0.31</v>
      </c>
    </row>
    <row r="65" spans="1:2" ht="20" customHeight="1" x14ac:dyDescent="0.15">
      <c r="A65" s="9">
        <v>1908</v>
      </c>
      <c r="B65" s="10">
        <v>-0.31</v>
      </c>
    </row>
    <row r="66" spans="1:2" ht="20" customHeight="1" x14ac:dyDescent="0.15">
      <c r="A66" s="9">
        <v>1909</v>
      </c>
      <c r="B66" s="10">
        <v>-0.46</v>
      </c>
    </row>
    <row r="67" spans="1:2" ht="20" customHeight="1" x14ac:dyDescent="0.15">
      <c r="A67" s="9">
        <v>1910</v>
      </c>
      <c r="B67" s="10">
        <v>-0.32</v>
      </c>
    </row>
    <row r="68" spans="1:2" ht="20" customHeight="1" x14ac:dyDescent="0.15">
      <c r="A68" s="9">
        <v>1911</v>
      </c>
      <c r="B68" s="10">
        <v>-0.45</v>
      </c>
    </row>
    <row r="69" spans="1:2" ht="20" customHeight="1" x14ac:dyDescent="0.15">
      <c r="A69" s="9">
        <v>1912</v>
      </c>
      <c r="B69" s="10">
        <v>-0.18</v>
      </c>
    </row>
    <row r="70" spans="1:2" ht="20" customHeight="1" x14ac:dyDescent="0.15">
      <c r="A70" s="9">
        <v>1913</v>
      </c>
      <c r="B70" s="10">
        <v>-0.39</v>
      </c>
    </row>
    <row r="71" spans="1:2" ht="20" customHeight="1" x14ac:dyDescent="0.15">
      <c r="A71" s="9">
        <v>1914</v>
      </c>
      <c r="B71" s="10">
        <v>-0.23</v>
      </c>
    </row>
    <row r="72" spans="1:2" ht="20" customHeight="1" x14ac:dyDescent="0.15">
      <c r="A72" s="9">
        <v>1915</v>
      </c>
      <c r="B72" s="10">
        <v>-0.11</v>
      </c>
    </row>
    <row r="73" spans="1:2" ht="20" customHeight="1" x14ac:dyDescent="0.15">
      <c r="A73" s="9">
        <v>1916</v>
      </c>
      <c r="B73" s="10">
        <v>-0.36</v>
      </c>
    </row>
    <row r="74" spans="1:2" ht="20" customHeight="1" x14ac:dyDescent="0.15">
      <c r="A74" s="9">
        <v>1917</v>
      </c>
      <c r="B74" s="10">
        <v>-0.41</v>
      </c>
    </row>
    <row r="75" spans="1:2" ht="20" customHeight="1" x14ac:dyDescent="0.15">
      <c r="A75" s="9">
        <v>1918</v>
      </c>
      <c r="B75" s="10">
        <v>-0.33</v>
      </c>
    </row>
    <row r="76" spans="1:2" ht="20" customHeight="1" x14ac:dyDescent="0.15">
      <c r="A76" s="9">
        <v>1919</v>
      </c>
      <c r="B76" s="10">
        <v>-0.3</v>
      </c>
    </row>
    <row r="77" spans="1:2" ht="20" customHeight="1" x14ac:dyDescent="0.15">
      <c r="A77" s="9">
        <v>1920</v>
      </c>
      <c r="B77" s="10">
        <v>-0.28000000000000003</v>
      </c>
    </row>
    <row r="78" spans="1:2" ht="20" customHeight="1" x14ac:dyDescent="0.15">
      <c r="A78" s="9">
        <v>1921</v>
      </c>
      <c r="B78" s="10">
        <v>-0.23</v>
      </c>
    </row>
    <row r="79" spans="1:2" ht="20" customHeight="1" x14ac:dyDescent="0.15">
      <c r="A79" s="9">
        <v>1922</v>
      </c>
      <c r="B79" s="10">
        <v>-0.24</v>
      </c>
    </row>
    <row r="80" spans="1:2" ht="20" customHeight="1" x14ac:dyDescent="0.15">
      <c r="A80" s="9">
        <v>1923</v>
      </c>
      <c r="B80" s="10">
        <v>-0.21</v>
      </c>
    </row>
    <row r="81" spans="1:2" ht="20" customHeight="1" x14ac:dyDescent="0.15">
      <c r="A81" s="9">
        <v>1924</v>
      </c>
      <c r="B81" s="10">
        <v>-0.22</v>
      </c>
    </row>
    <row r="82" spans="1:2" ht="20" customHeight="1" x14ac:dyDescent="0.15">
      <c r="A82" s="9">
        <v>1925</v>
      </c>
      <c r="B82" s="10">
        <v>-0.28000000000000003</v>
      </c>
    </row>
    <row r="83" spans="1:2" ht="20" customHeight="1" x14ac:dyDescent="0.15">
      <c r="A83" s="9">
        <v>1926</v>
      </c>
      <c r="B83" s="10">
        <v>-0.16</v>
      </c>
    </row>
    <row r="84" spans="1:2" ht="20" customHeight="1" x14ac:dyDescent="0.15">
      <c r="A84" s="9">
        <v>1927</v>
      </c>
      <c r="B84" s="10">
        <v>-0.19</v>
      </c>
    </row>
    <row r="85" spans="1:2" ht="20" customHeight="1" x14ac:dyDescent="0.15">
      <c r="A85" s="9">
        <v>1928</v>
      </c>
      <c r="B85" s="10">
        <v>-0.28000000000000003</v>
      </c>
    </row>
    <row r="86" spans="1:2" ht="20" customHeight="1" x14ac:dyDescent="0.15">
      <c r="A86" s="9">
        <v>1929</v>
      </c>
      <c r="B86" s="10">
        <v>-0.34</v>
      </c>
    </row>
    <row r="87" spans="1:2" ht="20" customHeight="1" x14ac:dyDescent="0.15">
      <c r="A87" s="9">
        <v>1930</v>
      </c>
      <c r="B87" s="10">
        <v>-0.12</v>
      </c>
    </row>
    <row r="88" spans="1:2" ht="20" customHeight="1" x14ac:dyDescent="0.15">
      <c r="A88" s="9">
        <v>1931</v>
      </c>
      <c r="B88" s="10">
        <v>-0.01</v>
      </c>
    </row>
    <row r="89" spans="1:2" ht="20" customHeight="1" x14ac:dyDescent="0.15">
      <c r="A89" s="9">
        <v>1932</v>
      </c>
      <c r="B89" s="10">
        <v>-0.17</v>
      </c>
    </row>
    <row r="90" spans="1:2" ht="20" customHeight="1" x14ac:dyDescent="0.15">
      <c r="A90" s="9">
        <v>1933</v>
      </c>
      <c r="B90" s="10">
        <v>-0.28999999999999998</v>
      </c>
    </row>
    <row r="91" spans="1:2" ht="20" customHeight="1" x14ac:dyDescent="0.15">
      <c r="A91" s="9">
        <v>1934</v>
      </c>
      <c r="B91" s="10">
        <v>-0.08</v>
      </c>
    </row>
    <row r="92" spans="1:2" ht="20" customHeight="1" x14ac:dyDescent="0.15">
      <c r="A92" s="9">
        <v>1935</v>
      </c>
      <c r="B92" s="10">
        <v>-0.2</v>
      </c>
    </row>
    <row r="93" spans="1:2" ht="20" customHeight="1" x14ac:dyDescent="0.15">
      <c r="A93" s="9">
        <v>1936</v>
      </c>
      <c r="B93" s="10">
        <v>-0.1</v>
      </c>
    </row>
    <row r="94" spans="1:2" ht="20" customHeight="1" x14ac:dyDescent="0.15">
      <c r="A94" s="9">
        <v>1937</v>
      </c>
      <c r="B94" s="10">
        <v>0.03</v>
      </c>
    </row>
    <row r="95" spans="1:2" ht="20" customHeight="1" x14ac:dyDescent="0.15">
      <c r="A95" s="9">
        <v>1938</v>
      </c>
      <c r="B95" s="10">
        <v>-0.09</v>
      </c>
    </row>
    <row r="96" spans="1:2" ht="20" customHeight="1" x14ac:dyDescent="0.15">
      <c r="A96" s="9">
        <v>1939</v>
      </c>
      <c r="B96" s="10">
        <v>-0.01</v>
      </c>
    </row>
    <row r="97" spans="1:2" ht="20" customHeight="1" x14ac:dyDescent="0.15">
      <c r="A97" s="9">
        <v>1940</v>
      </c>
      <c r="B97" s="10">
        <v>0.12</v>
      </c>
    </row>
    <row r="98" spans="1:2" ht="20" customHeight="1" x14ac:dyDescent="0.15">
      <c r="A98" s="9">
        <v>1941</v>
      </c>
      <c r="B98" s="10">
        <v>0.16</v>
      </c>
    </row>
    <row r="99" spans="1:2" ht="20" customHeight="1" x14ac:dyDescent="0.15">
      <c r="A99" s="9">
        <v>1942</v>
      </c>
      <c r="B99" s="10">
        <v>0.1</v>
      </c>
    </row>
    <row r="100" spans="1:2" ht="20" customHeight="1" x14ac:dyDescent="0.15">
      <c r="A100" s="9">
        <v>1943</v>
      </c>
      <c r="B100" s="10">
        <v>-0.02</v>
      </c>
    </row>
    <row r="101" spans="1:2" ht="20" customHeight="1" x14ac:dyDescent="0.15">
      <c r="A101" s="9">
        <v>1944</v>
      </c>
      <c r="B101" s="10">
        <v>0.24</v>
      </c>
    </row>
    <row r="102" spans="1:2" ht="20" customHeight="1" x14ac:dyDescent="0.15">
      <c r="A102" s="9">
        <v>1945</v>
      </c>
      <c r="B102" s="10">
        <v>0.11</v>
      </c>
    </row>
    <row r="103" spans="1:2" ht="20" customHeight="1" x14ac:dyDescent="0.15">
      <c r="A103" s="9">
        <v>1946</v>
      </c>
      <c r="B103" s="10">
        <v>-0.17</v>
      </c>
    </row>
    <row r="104" spans="1:2" ht="20" customHeight="1" x14ac:dyDescent="0.15">
      <c r="A104" s="9">
        <v>1947</v>
      </c>
      <c r="B104" s="10">
        <v>0.04</v>
      </c>
    </row>
    <row r="105" spans="1:2" ht="20" customHeight="1" x14ac:dyDescent="0.15">
      <c r="A105" s="9">
        <v>1948</v>
      </c>
      <c r="B105" s="10">
        <v>-0.02</v>
      </c>
    </row>
    <row r="106" spans="1:2" ht="20" customHeight="1" x14ac:dyDescent="0.15">
      <c r="A106" s="9">
        <v>1949</v>
      </c>
      <c r="B106" s="10">
        <v>-0.16</v>
      </c>
    </row>
    <row r="107" spans="1:2" ht="20" customHeight="1" x14ac:dyDescent="0.15">
      <c r="A107" s="9">
        <v>1950</v>
      </c>
      <c r="B107" s="10">
        <v>-0.02</v>
      </c>
    </row>
    <row r="108" spans="1:2" ht="20" customHeight="1" x14ac:dyDescent="0.15">
      <c r="A108" s="9">
        <v>1951</v>
      </c>
      <c r="B108" s="10">
        <v>0.03</v>
      </c>
    </row>
    <row r="109" spans="1:2" ht="20" customHeight="1" x14ac:dyDescent="0.15">
      <c r="A109" s="9">
        <v>1952</v>
      </c>
      <c r="B109" s="10">
        <v>0.05</v>
      </c>
    </row>
    <row r="110" spans="1:2" ht="20" customHeight="1" x14ac:dyDescent="0.15">
      <c r="A110" s="9">
        <v>1953</v>
      </c>
      <c r="B110" s="10">
        <v>0.21</v>
      </c>
    </row>
    <row r="111" spans="1:2" ht="20" customHeight="1" x14ac:dyDescent="0.15">
      <c r="A111" s="9">
        <v>1954</v>
      </c>
      <c r="B111" s="10">
        <v>-0.06</v>
      </c>
    </row>
    <row r="112" spans="1:2" ht="20" customHeight="1" x14ac:dyDescent="0.15">
      <c r="A112" s="9">
        <v>1955</v>
      </c>
      <c r="B112" s="10">
        <v>-0.08</v>
      </c>
    </row>
    <row r="113" spans="1:2" ht="20" customHeight="1" x14ac:dyDescent="0.15">
      <c r="A113" s="9">
        <v>1956</v>
      </c>
      <c r="B113" s="10">
        <v>-0.16</v>
      </c>
    </row>
    <row r="114" spans="1:2" ht="20" customHeight="1" x14ac:dyDescent="0.15">
      <c r="A114" s="9">
        <v>1957</v>
      </c>
      <c r="B114" s="10">
        <v>0.15</v>
      </c>
    </row>
    <row r="115" spans="1:2" ht="20" customHeight="1" x14ac:dyDescent="0.15">
      <c r="A115" s="9">
        <v>1958</v>
      </c>
      <c r="B115" s="10">
        <v>-0.03</v>
      </c>
    </row>
    <row r="116" spans="1:2" ht="20" customHeight="1" x14ac:dyDescent="0.15">
      <c r="A116" s="9">
        <v>1959</v>
      </c>
      <c r="B116" s="10">
        <v>0.11</v>
      </c>
    </row>
    <row r="117" spans="1:2" ht="20" customHeight="1" x14ac:dyDescent="0.15">
      <c r="A117" s="9">
        <v>1960</v>
      </c>
      <c r="B117" s="10">
        <v>0.08</v>
      </c>
    </row>
    <row r="118" spans="1:2" ht="20" customHeight="1" x14ac:dyDescent="0.15">
      <c r="A118" s="9">
        <v>1961</v>
      </c>
      <c r="B118" s="10">
        <v>0.1</v>
      </c>
    </row>
    <row r="119" spans="1:2" ht="20" customHeight="1" x14ac:dyDescent="0.15">
      <c r="A119" s="9">
        <v>1962</v>
      </c>
      <c r="B119" s="10">
        <v>-7.0000000000000007E-2</v>
      </c>
    </row>
    <row r="120" spans="1:2" ht="20" customHeight="1" x14ac:dyDescent="0.15">
      <c r="A120" s="9">
        <v>1963</v>
      </c>
      <c r="B120" s="10">
        <v>0.09</v>
      </c>
    </row>
    <row r="121" spans="1:2" ht="20" customHeight="1" x14ac:dyDescent="0.15">
      <c r="A121" s="9">
        <v>1964</v>
      </c>
      <c r="B121" s="10">
        <v>-0.05</v>
      </c>
    </row>
    <row r="122" spans="1:2" ht="20" customHeight="1" x14ac:dyDescent="0.15">
      <c r="A122" s="9">
        <v>1965</v>
      </c>
      <c r="B122" s="10">
        <v>-0.08</v>
      </c>
    </row>
    <row r="123" spans="1:2" ht="20" customHeight="1" x14ac:dyDescent="0.15">
      <c r="A123" s="9">
        <v>1966</v>
      </c>
      <c r="B123" s="10">
        <v>0.1</v>
      </c>
    </row>
    <row r="124" spans="1:2" ht="20" customHeight="1" x14ac:dyDescent="0.15">
      <c r="A124" s="9">
        <v>1967</v>
      </c>
      <c r="B124" s="10">
        <v>0.02</v>
      </c>
    </row>
    <row r="125" spans="1:2" ht="20" customHeight="1" x14ac:dyDescent="0.15">
      <c r="A125" s="9">
        <v>1968</v>
      </c>
      <c r="B125" s="10">
        <v>-0.13</v>
      </c>
    </row>
    <row r="126" spans="1:2" ht="20" customHeight="1" x14ac:dyDescent="0.15">
      <c r="A126" s="9">
        <v>1969</v>
      </c>
      <c r="B126" s="10">
        <v>0</v>
      </c>
    </row>
    <row r="127" spans="1:2" ht="20" customHeight="1" x14ac:dyDescent="0.15">
      <c r="A127" s="9">
        <v>1970</v>
      </c>
      <c r="B127" s="10">
        <v>0.05</v>
      </c>
    </row>
    <row r="128" spans="1:2" ht="20" customHeight="1" x14ac:dyDescent="0.15">
      <c r="A128" s="9">
        <v>1971</v>
      </c>
      <c r="B128" s="10">
        <v>-7.0000000000000007E-2</v>
      </c>
    </row>
    <row r="129" spans="1:2" ht="20" customHeight="1" x14ac:dyDescent="0.15">
      <c r="A129" s="9">
        <v>1972</v>
      </c>
      <c r="B129" s="10">
        <v>7.0000000000000007E-2</v>
      </c>
    </row>
    <row r="130" spans="1:2" ht="20" customHeight="1" x14ac:dyDescent="0.15">
      <c r="A130" s="9">
        <v>1973</v>
      </c>
      <c r="B130" s="10">
        <v>0.25</v>
      </c>
    </row>
    <row r="131" spans="1:2" ht="20" customHeight="1" x14ac:dyDescent="0.15">
      <c r="A131" s="9">
        <v>1974</v>
      </c>
      <c r="B131" s="10">
        <v>-0.06</v>
      </c>
    </row>
    <row r="132" spans="1:2" ht="20" customHeight="1" x14ac:dyDescent="0.15">
      <c r="A132" s="9">
        <v>1975</v>
      </c>
      <c r="B132" s="10">
        <v>0.06</v>
      </c>
    </row>
    <row r="133" spans="1:2" ht="20" customHeight="1" x14ac:dyDescent="0.15">
      <c r="A133" s="9">
        <v>1976</v>
      </c>
      <c r="B133" s="10">
        <v>-0.05</v>
      </c>
    </row>
    <row r="134" spans="1:2" ht="20" customHeight="1" x14ac:dyDescent="0.15">
      <c r="A134" s="9">
        <v>1977</v>
      </c>
      <c r="B134" s="10">
        <v>0.26</v>
      </c>
    </row>
    <row r="135" spans="1:2" ht="20" customHeight="1" x14ac:dyDescent="0.15">
      <c r="A135" s="9">
        <v>1978</v>
      </c>
      <c r="B135" s="10">
        <v>0.05</v>
      </c>
    </row>
    <row r="136" spans="1:2" ht="20" customHeight="1" x14ac:dyDescent="0.15">
      <c r="A136" s="9">
        <v>1979</v>
      </c>
      <c r="B136" s="10">
        <v>0.23</v>
      </c>
    </row>
    <row r="137" spans="1:2" ht="20" customHeight="1" x14ac:dyDescent="0.15">
      <c r="A137" s="9">
        <v>1980</v>
      </c>
      <c r="B137" s="10">
        <v>0.28000000000000003</v>
      </c>
    </row>
    <row r="138" spans="1:2" ht="20" customHeight="1" x14ac:dyDescent="0.15">
      <c r="A138" s="9">
        <v>1981</v>
      </c>
      <c r="B138" s="10">
        <v>0.33</v>
      </c>
    </row>
    <row r="139" spans="1:2" ht="20" customHeight="1" x14ac:dyDescent="0.15">
      <c r="A139" s="9">
        <v>1982</v>
      </c>
      <c r="B139" s="10">
        <v>0.15</v>
      </c>
    </row>
    <row r="140" spans="1:2" ht="20" customHeight="1" x14ac:dyDescent="0.15">
      <c r="A140" s="9">
        <v>1983</v>
      </c>
      <c r="B140" s="10">
        <v>0.3</v>
      </c>
    </row>
    <row r="141" spans="1:2" ht="20" customHeight="1" x14ac:dyDescent="0.15">
      <c r="A141" s="9">
        <v>1984</v>
      </c>
      <c r="B141" s="10">
        <v>0.17</v>
      </c>
    </row>
    <row r="142" spans="1:2" ht="20" customHeight="1" x14ac:dyDescent="0.15">
      <c r="A142" s="9">
        <v>1985</v>
      </c>
      <c r="B142" s="10">
        <v>0.16</v>
      </c>
    </row>
    <row r="143" spans="1:2" ht="20" customHeight="1" x14ac:dyDescent="0.15">
      <c r="A143" s="9">
        <v>1986</v>
      </c>
      <c r="B143" s="10">
        <v>0.21</v>
      </c>
    </row>
    <row r="144" spans="1:2" ht="20" customHeight="1" x14ac:dyDescent="0.15">
      <c r="A144" s="9">
        <v>1987</v>
      </c>
      <c r="B144" s="10">
        <v>0.39</v>
      </c>
    </row>
    <row r="145" spans="1:2" ht="20" customHeight="1" x14ac:dyDescent="0.15">
      <c r="A145" s="9">
        <v>1988</v>
      </c>
      <c r="B145" s="10">
        <v>0.4</v>
      </c>
    </row>
    <row r="146" spans="1:2" ht="20" customHeight="1" x14ac:dyDescent="0.15">
      <c r="A146" s="9">
        <v>1989</v>
      </c>
      <c r="B146" s="10">
        <v>0.27</v>
      </c>
    </row>
    <row r="147" spans="1:2" ht="20" customHeight="1" x14ac:dyDescent="0.15">
      <c r="A147" s="9">
        <v>1990</v>
      </c>
      <c r="B147" s="10">
        <v>0.41</v>
      </c>
    </row>
    <row r="148" spans="1:2" ht="20" customHeight="1" x14ac:dyDescent="0.15">
      <c r="A148" s="9">
        <v>1991</v>
      </c>
      <c r="B148" s="10">
        <v>0.55000000000000004</v>
      </c>
    </row>
    <row r="149" spans="1:2" ht="20" customHeight="1" x14ac:dyDescent="0.15">
      <c r="A149" s="9">
        <v>1992</v>
      </c>
      <c r="B149" s="10">
        <v>0.27</v>
      </c>
    </row>
    <row r="150" spans="1:2" ht="20" customHeight="1" x14ac:dyDescent="0.15">
      <c r="A150" s="9">
        <v>1993</v>
      </c>
      <c r="B150" s="10">
        <v>0.32</v>
      </c>
    </row>
    <row r="151" spans="1:2" ht="20" customHeight="1" x14ac:dyDescent="0.15">
      <c r="A151" s="9">
        <v>1994</v>
      </c>
      <c r="B151" s="10">
        <v>0.43</v>
      </c>
    </row>
    <row r="152" spans="1:2" ht="20" customHeight="1" x14ac:dyDescent="0.15">
      <c r="A152" s="9">
        <v>1995</v>
      </c>
      <c r="B152" s="10">
        <v>0.49</v>
      </c>
    </row>
    <row r="153" spans="1:2" ht="20" customHeight="1" x14ac:dyDescent="0.15">
      <c r="A153" s="9">
        <v>1996</v>
      </c>
      <c r="B153" s="10">
        <v>0.37</v>
      </c>
    </row>
    <row r="154" spans="1:2" ht="20" customHeight="1" x14ac:dyDescent="0.15">
      <c r="A154" s="9">
        <v>1997</v>
      </c>
      <c r="B154" s="10">
        <v>0.56000000000000005</v>
      </c>
    </row>
    <row r="155" spans="1:2" ht="20" customHeight="1" x14ac:dyDescent="0.15">
      <c r="A155" s="9">
        <v>1998</v>
      </c>
      <c r="B155" s="10">
        <v>0.76</v>
      </c>
    </row>
    <row r="156" spans="1:2" ht="20" customHeight="1" x14ac:dyDescent="0.15">
      <c r="A156" s="9">
        <v>1999</v>
      </c>
      <c r="B156" s="10">
        <v>0.37</v>
      </c>
    </row>
    <row r="157" spans="1:2" ht="20" customHeight="1" x14ac:dyDescent="0.15">
      <c r="A157" s="9">
        <v>2000</v>
      </c>
      <c r="B157" s="10">
        <v>0.36</v>
      </c>
    </row>
    <row r="158" spans="1:2" ht="20" customHeight="1" x14ac:dyDescent="0.15">
      <c r="A158" s="9">
        <v>2001</v>
      </c>
      <c r="B158" s="10">
        <v>0.54</v>
      </c>
    </row>
    <row r="159" spans="1:2" ht="20" customHeight="1" x14ac:dyDescent="0.15">
      <c r="A159" s="9">
        <v>2002</v>
      </c>
      <c r="B159" s="10">
        <v>0.53</v>
      </c>
    </row>
    <row r="160" spans="1:2" ht="20" customHeight="1" x14ac:dyDescent="0.15">
      <c r="A160" s="9">
        <v>2003</v>
      </c>
      <c r="B160" s="10">
        <v>0.52</v>
      </c>
    </row>
    <row r="161" spans="1:2" ht="20" customHeight="1" x14ac:dyDescent="0.15">
      <c r="A161" s="9">
        <v>2004</v>
      </c>
      <c r="B161" s="10">
        <v>0.47</v>
      </c>
    </row>
    <row r="162" spans="1:2" ht="20" customHeight="1" x14ac:dyDescent="0.15">
      <c r="A162" s="9">
        <v>2005</v>
      </c>
      <c r="B162" s="10">
        <v>0.66</v>
      </c>
    </row>
    <row r="163" spans="1:2" ht="20" customHeight="1" x14ac:dyDescent="0.15">
      <c r="A163" s="9">
        <v>2006</v>
      </c>
      <c r="B163" s="10">
        <v>0.65</v>
      </c>
    </row>
    <row r="164" spans="1:2" ht="20" customHeight="1" x14ac:dyDescent="0.15">
      <c r="A164" s="9">
        <v>2007</v>
      </c>
      <c r="B164" s="10">
        <v>0.56999999999999995</v>
      </c>
    </row>
    <row r="165" spans="1:2" ht="20" customHeight="1" x14ac:dyDescent="0.15">
      <c r="A165" s="9">
        <v>2008</v>
      </c>
      <c r="B165" s="10">
        <v>0.51</v>
      </c>
    </row>
    <row r="166" spans="1:2" ht="20" customHeight="1" x14ac:dyDescent="0.15">
      <c r="A166" s="9">
        <v>2009</v>
      </c>
      <c r="B166" s="10">
        <v>0.64</v>
      </c>
    </row>
    <row r="167" spans="1:2" ht="20" customHeight="1" x14ac:dyDescent="0.15">
      <c r="A167" s="9">
        <v>2010</v>
      </c>
      <c r="B167" s="10">
        <v>0.7</v>
      </c>
    </row>
    <row r="168" spans="1:2" ht="20" customHeight="1" x14ac:dyDescent="0.15">
      <c r="A168" s="9">
        <v>2011</v>
      </c>
      <c r="B168" s="10">
        <v>0.63</v>
      </c>
    </row>
    <row r="169" spans="1:2" ht="20" customHeight="1" x14ac:dyDescent="0.15">
      <c r="A169" s="9">
        <v>2012</v>
      </c>
      <c r="B169" s="10">
        <v>0.66</v>
      </c>
    </row>
    <row r="170" spans="1:2" ht="20" customHeight="1" x14ac:dyDescent="0.15">
      <c r="A170" s="9">
        <v>2013</v>
      </c>
      <c r="B170" s="10">
        <v>0.67</v>
      </c>
    </row>
    <row r="171" spans="1:2" ht="20" customHeight="1" x14ac:dyDescent="0.15">
      <c r="A171" s="9">
        <v>2014</v>
      </c>
      <c r="B171" s="10">
        <v>0.72</v>
      </c>
    </row>
    <row r="172" spans="1:2" ht="20" customHeight="1" x14ac:dyDescent="0.15">
      <c r="A172" s="9">
        <v>2015</v>
      </c>
      <c r="B172" s="10">
        <v>0.87</v>
      </c>
    </row>
    <row r="173" spans="1:2" ht="20" customHeight="1" x14ac:dyDescent="0.15">
      <c r="A173" s="9">
        <v>2016</v>
      </c>
      <c r="B173" s="10">
        <v>0.83</v>
      </c>
    </row>
    <row r="174" spans="1:2" ht="20" customHeight="1" x14ac:dyDescent="0.15">
      <c r="A174" s="9">
        <v>2017</v>
      </c>
      <c r="B174" s="10">
        <v>0.77</v>
      </c>
    </row>
    <row r="175" spans="1:2" ht="20" customHeight="1" x14ac:dyDescent="0.15">
      <c r="A175" s="9">
        <v>2018</v>
      </c>
      <c r="B175" s="10">
        <v>0.75</v>
      </c>
    </row>
    <row r="176" spans="1:2" ht="20" customHeight="1" x14ac:dyDescent="0.15">
      <c r="A176" s="9">
        <v>2019</v>
      </c>
      <c r="B176" s="10">
        <v>0.9</v>
      </c>
    </row>
    <row r="177" spans="1:2" ht="20" customHeight="1" x14ac:dyDescent="0.15">
      <c r="A177" s="9">
        <v>2020</v>
      </c>
      <c r="B177" s="10">
        <v>0.92</v>
      </c>
    </row>
    <row r="178" spans="1:2" ht="20" customHeight="1" x14ac:dyDescent="0.15">
      <c r="A178" s="9">
        <v>2021</v>
      </c>
      <c r="B178" s="10">
        <v>0.85</v>
      </c>
    </row>
    <row r="179" spans="1:2" ht="20" customHeight="1" x14ac:dyDescent="0.15">
      <c r="A179" s="9">
        <v>2022</v>
      </c>
      <c r="B179" s="10">
        <v>0.89</v>
      </c>
    </row>
    <row r="180" spans="1:2" ht="20" customHeight="1" x14ac:dyDescent="0.15">
      <c r="A180" s="9">
        <v>2023</v>
      </c>
      <c r="B180" s="10">
        <v>1.05</v>
      </c>
    </row>
  </sheetData>
  <mergeCells count="40">
    <mergeCell ref="A1:B1"/>
    <mergeCell ref="D2:H2"/>
    <mergeCell ref="D3:H3"/>
    <mergeCell ref="D4:H4"/>
    <mergeCell ref="D1:I1"/>
    <mergeCell ref="D16:I25"/>
    <mergeCell ref="J1:O1"/>
    <mergeCell ref="L3:M3"/>
    <mergeCell ref="L4:M4"/>
    <mergeCell ref="L5:O14"/>
    <mergeCell ref="L15:O15"/>
    <mergeCell ref="G6:H6"/>
    <mergeCell ref="G7:H7"/>
    <mergeCell ref="D11:I15"/>
    <mergeCell ref="P7:R7"/>
    <mergeCell ref="V1:AA1"/>
    <mergeCell ref="V3:Y3"/>
    <mergeCell ref="V4:Y4"/>
    <mergeCell ref="V6:W6"/>
    <mergeCell ref="V7:W7"/>
    <mergeCell ref="P1:U1"/>
    <mergeCell ref="P2:Q2"/>
    <mergeCell ref="P3:Q3"/>
    <mergeCell ref="P5:S5"/>
    <mergeCell ref="P4:Q4"/>
    <mergeCell ref="AB13:AO32"/>
    <mergeCell ref="V18:Z18"/>
    <mergeCell ref="V19:AA20"/>
    <mergeCell ref="AB1:AG1"/>
    <mergeCell ref="V22:AA23"/>
    <mergeCell ref="AB2:AF2"/>
    <mergeCell ref="AB3:AF3"/>
    <mergeCell ref="AB4:AF4"/>
    <mergeCell ref="AB5:AF5"/>
    <mergeCell ref="AB6:AG6"/>
    <mergeCell ref="AB7:AG11"/>
    <mergeCell ref="AB12:AG12"/>
    <mergeCell ref="V8:Y8"/>
    <mergeCell ref="V12:AA14"/>
    <mergeCell ref="V15:AA17"/>
  </mergeCells>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C28418-FF74-8C4B-98B3-CDD4C93BA0F1}">
  <dimension ref="A1:AU55"/>
  <sheetViews>
    <sheetView topLeftCell="C19" zoomScale="125" zoomScaleNormal="125" workbookViewId="0">
      <selection activeCell="F38" sqref="F38"/>
    </sheetView>
  </sheetViews>
  <sheetFormatPr baseColWidth="10" defaultRowHeight="13" x14ac:dyDescent="0.15"/>
  <cols>
    <col min="1" max="3" width="11" bestFit="1" customWidth="1"/>
    <col min="5" max="5" width="11.83203125" bestFit="1" customWidth="1"/>
    <col min="6" max="7" width="11.6640625" bestFit="1" customWidth="1"/>
    <col min="21" max="23" width="11" bestFit="1" customWidth="1"/>
    <col min="25" max="25" width="11.83203125" bestFit="1" customWidth="1"/>
    <col min="26" max="26" width="11.6640625" bestFit="1" customWidth="1"/>
    <col min="27" max="27" width="11" bestFit="1" customWidth="1"/>
  </cols>
  <sheetData>
    <row r="1" spans="1:47" ht="13" customHeight="1" x14ac:dyDescent="0.15">
      <c r="A1" s="215" t="s">
        <v>79</v>
      </c>
      <c r="B1" s="208"/>
      <c r="C1" s="208"/>
      <c r="D1" s="208"/>
      <c r="E1" s="208"/>
      <c r="F1" s="208"/>
      <c r="G1" s="208"/>
      <c r="H1" s="208"/>
      <c r="I1" s="208"/>
      <c r="J1" s="208"/>
      <c r="K1" s="208"/>
      <c r="L1" s="208"/>
      <c r="M1" s="208"/>
      <c r="N1" s="208"/>
      <c r="O1" s="208"/>
      <c r="P1" s="208"/>
      <c r="Q1" s="208"/>
      <c r="R1" s="208"/>
      <c r="S1" s="208"/>
      <c r="T1" s="216"/>
      <c r="U1" s="221" t="s">
        <v>80</v>
      </c>
      <c r="V1" s="222"/>
      <c r="W1" s="222"/>
      <c r="X1" s="222"/>
      <c r="Y1" s="222"/>
      <c r="Z1" s="222"/>
      <c r="AA1" s="222"/>
      <c r="AB1" s="222"/>
      <c r="AC1" s="222"/>
      <c r="AD1" s="222"/>
      <c r="AE1" s="222"/>
      <c r="AF1" s="222"/>
      <c r="AG1" s="222"/>
      <c r="AH1" s="222"/>
      <c r="AI1" s="222"/>
      <c r="AJ1" s="222"/>
      <c r="AK1" s="222"/>
      <c r="AL1" s="222"/>
      <c r="AM1" s="222"/>
      <c r="AN1" s="223"/>
      <c r="AO1" s="230" t="s">
        <v>81</v>
      </c>
      <c r="AP1" s="231"/>
      <c r="AQ1" s="231"/>
      <c r="AR1" s="231"/>
      <c r="AS1" s="231"/>
      <c r="AT1" s="231"/>
      <c r="AU1" s="232"/>
    </row>
    <row r="2" spans="1:47" ht="13" customHeight="1" x14ac:dyDescent="0.15">
      <c r="A2" s="217"/>
      <c r="B2" s="218"/>
      <c r="C2" s="218"/>
      <c r="D2" s="218"/>
      <c r="E2" s="218"/>
      <c r="F2" s="209"/>
      <c r="G2" s="209"/>
      <c r="H2" s="209"/>
      <c r="I2" s="209"/>
      <c r="J2" s="209"/>
      <c r="K2" s="209"/>
      <c r="L2" s="218"/>
      <c r="M2" s="218"/>
      <c r="N2" s="218"/>
      <c r="O2" s="218"/>
      <c r="P2" s="218"/>
      <c r="Q2" s="218"/>
      <c r="R2" s="218"/>
      <c r="S2" s="218"/>
      <c r="T2" s="219"/>
      <c r="U2" s="224"/>
      <c r="V2" s="225"/>
      <c r="W2" s="225"/>
      <c r="X2" s="225"/>
      <c r="Y2" s="225"/>
      <c r="Z2" s="225"/>
      <c r="AA2" s="225"/>
      <c r="AB2" s="225"/>
      <c r="AC2" s="225"/>
      <c r="AD2" s="225"/>
      <c r="AE2" s="225"/>
      <c r="AF2" s="225"/>
      <c r="AG2" s="225"/>
      <c r="AH2" s="225"/>
      <c r="AI2" s="225"/>
      <c r="AJ2" s="225"/>
      <c r="AK2" s="225"/>
      <c r="AL2" s="225"/>
      <c r="AM2" s="225"/>
      <c r="AN2" s="226"/>
      <c r="AO2" s="233"/>
      <c r="AP2" s="234"/>
      <c r="AQ2" s="234"/>
      <c r="AR2" s="234"/>
      <c r="AS2" s="234"/>
      <c r="AT2" s="234"/>
      <c r="AU2" s="235"/>
    </row>
    <row r="3" spans="1:47" ht="16" customHeight="1" x14ac:dyDescent="0.2">
      <c r="A3" s="210" t="s">
        <v>46</v>
      </c>
      <c r="B3" s="211"/>
      <c r="C3" s="211"/>
      <c r="D3" s="135"/>
      <c r="E3" s="120" t="s">
        <v>51</v>
      </c>
      <c r="F3" s="220"/>
      <c r="G3" s="220"/>
      <c r="H3" s="220"/>
      <c r="I3" s="220"/>
      <c r="J3" s="220"/>
      <c r="K3" s="220"/>
      <c r="M3" s="135"/>
      <c r="N3" s="135"/>
      <c r="O3" s="135"/>
      <c r="P3" s="135"/>
      <c r="Q3" s="135"/>
      <c r="R3" s="135"/>
      <c r="S3" s="135"/>
      <c r="T3" s="151"/>
      <c r="U3" s="210" t="s">
        <v>46</v>
      </c>
      <c r="V3" s="211"/>
      <c r="W3" s="211"/>
      <c r="X3" s="135"/>
      <c r="Y3" s="129" t="s">
        <v>71</v>
      </c>
      <c r="Z3" s="135"/>
      <c r="AA3" s="135"/>
      <c r="AB3" s="135"/>
      <c r="AC3" s="135"/>
      <c r="AD3" s="135"/>
      <c r="AE3" s="135"/>
      <c r="AF3" s="135"/>
      <c r="AG3" s="135"/>
      <c r="AH3" s="135"/>
      <c r="AI3" s="135"/>
      <c r="AJ3" s="135"/>
      <c r="AK3" s="135"/>
      <c r="AL3" s="135"/>
      <c r="AM3" s="135"/>
      <c r="AN3" s="151"/>
    </row>
    <row r="4" spans="1:47" ht="15" customHeight="1" x14ac:dyDescent="0.15">
      <c r="A4" s="212"/>
      <c r="B4" s="211"/>
      <c r="C4" s="211"/>
      <c r="D4" s="135"/>
      <c r="E4" s="129"/>
      <c r="F4" s="220"/>
      <c r="G4" s="220"/>
      <c r="H4" s="220"/>
      <c r="I4" s="220"/>
      <c r="J4" s="220"/>
      <c r="K4" s="220"/>
      <c r="L4" s="135"/>
      <c r="M4" s="213" t="s">
        <v>50</v>
      </c>
      <c r="N4" s="135"/>
      <c r="O4" s="135"/>
      <c r="P4" s="135"/>
      <c r="Q4" s="135"/>
      <c r="R4" s="135"/>
      <c r="S4" s="135"/>
      <c r="T4" s="151"/>
      <c r="U4" s="212"/>
      <c r="V4" s="211"/>
      <c r="W4" s="211"/>
      <c r="X4" s="135"/>
      <c r="Y4" s="121"/>
      <c r="Z4" s="135"/>
      <c r="AA4" s="135"/>
      <c r="AB4" s="135"/>
      <c r="AC4" s="135"/>
      <c r="AD4" s="135"/>
      <c r="AE4" s="135"/>
      <c r="AF4" s="135"/>
      <c r="AG4" s="135"/>
      <c r="AH4" s="135"/>
      <c r="AI4" s="135"/>
      <c r="AJ4" s="135"/>
      <c r="AK4" s="135"/>
      <c r="AL4" s="135"/>
      <c r="AM4" s="135"/>
      <c r="AN4" s="151"/>
    </row>
    <row r="5" spans="1:47" ht="15" customHeight="1" x14ac:dyDescent="0.15">
      <c r="A5" s="212" t="s">
        <v>47</v>
      </c>
      <c r="B5" s="211" t="s">
        <v>48</v>
      </c>
      <c r="C5" s="211" t="s">
        <v>49</v>
      </c>
      <c r="D5" s="135"/>
      <c r="E5" s="129"/>
      <c r="F5" s="220"/>
      <c r="G5" s="220"/>
      <c r="H5" s="220"/>
      <c r="I5" s="220"/>
      <c r="J5" s="220"/>
      <c r="K5" s="220"/>
      <c r="L5" s="135"/>
      <c r="M5" s="213" t="s">
        <v>52</v>
      </c>
      <c r="N5" s="135"/>
      <c r="O5" s="135"/>
      <c r="P5" s="135"/>
      <c r="Q5" s="135"/>
      <c r="R5" s="135"/>
      <c r="S5" s="135"/>
      <c r="T5" s="151"/>
      <c r="U5" s="212" t="s">
        <v>47</v>
      </c>
      <c r="V5" s="211" t="s">
        <v>48</v>
      </c>
      <c r="W5" s="211" t="s">
        <v>49</v>
      </c>
      <c r="X5" s="135"/>
      <c r="Y5" s="121"/>
      <c r="Z5" s="135"/>
      <c r="AA5" s="135"/>
      <c r="AB5" s="135"/>
      <c r="AC5" s="135"/>
      <c r="AD5" s="135"/>
      <c r="AE5" s="135"/>
      <c r="AF5" s="135"/>
      <c r="AG5" s="135"/>
      <c r="AH5" s="135"/>
      <c r="AI5" s="135"/>
      <c r="AJ5" s="135"/>
      <c r="AK5" s="135"/>
      <c r="AL5" s="135"/>
      <c r="AM5" s="135"/>
      <c r="AN5" s="151"/>
    </row>
    <row r="6" spans="1:47" x14ac:dyDescent="0.15">
      <c r="A6" s="212">
        <v>1</v>
      </c>
      <c r="B6" s="211">
        <v>67</v>
      </c>
      <c r="C6" s="211">
        <v>100</v>
      </c>
      <c r="D6" s="135"/>
      <c r="E6" s="227"/>
      <c r="F6" s="135"/>
      <c r="G6" s="135"/>
      <c r="H6" s="135"/>
      <c r="I6" s="135"/>
      <c r="J6" s="135"/>
      <c r="K6" s="135"/>
      <c r="L6" s="135"/>
      <c r="M6" s="135"/>
      <c r="N6" s="135"/>
      <c r="O6" s="135"/>
      <c r="P6" s="135"/>
      <c r="Q6" s="135"/>
      <c r="R6" s="135"/>
      <c r="S6" s="135"/>
      <c r="T6" s="151"/>
      <c r="U6" s="212">
        <v>1</v>
      </c>
      <c r="V6" s="211">
        <v>67</v>
      </c>
      <c r="W6" s="211">
        <v>100</v>
      </c>
      <c r="X6" s="135"/>
      <c r="Y6" s="122"/>
      <c r="Z6" s="135"/>
      <c r="AA6" s="135"/>
      <c r="AB6" s="135"/>
      <c r="AC6" s="135"/>
      <c r="AD6" s="135"/>
      <c r="AE6" s="135"/>
      <c r="AF6" s="135"/>
      <c r="AG6" s="135"/>
      <c r="AH6" s="135"/>
      <c r="AI6" s="135"/>
      <c r="AJ6" s="135"/>
      <c r="AK6" s="135"/>
      <c r="AL6" s="135"/>
      <c r="AM6" s="135"/>
      <c r="AN6" s="151"/>
    </row>
    <row r="7" spans="1:47" x14ac:dyDescent="0.15">
      <c r="A7" s="212">
        <v>2</v>
      </c>
      <c r="B7" s="211">
        <v>45</v>
      </c>
      <c r="C7" s="211">
        <v>95</v>
      </c>
      <c r="D7" s="135"/>
      <c r="F7" s="135"/>
      <c r="G7" s="135"/>
      <c r="H7" s="135"/>
      <c r="I7" s="135"/>
      <c r="J7" s="135"/>
      <c r="K7" s="135"/>
      <c r="L7" s="135"/>
      <c r="M7" s="135"/>
      <c r="N7" s="135"/>
      <c r="O7" s="135"/>
      <c r="P7" s="135"/>
      <c r="Q7" s="135"/>
      <c r="R7" s="135"/>
      <c r="S7" s="135"/>
      <c r="T7" s="151"/>
      <c r="U7" s="212">
        <v>2</v>
      </c>
      <c r="V7" s="211">
        <v>45</v>
      </c>
      <c r="W7" s="211">
        <v>95</v>
      </c>
      <c r="X7" s="135"/>
      <c r="Y7" s="135"/>
      <c r="Z7" s="135"/>
      <c r="AA7" s="135"/>
      <c r="AB7" s="135"/>
      <c r="AC7" s="135"/>
      <c r="AD7" s="135"/>
      <c r="AE7" s="135"/>
      <c r="AF7" s="135"/>
      <c r="AG7" s="135"/>
      <c r="AH7" s="135"/>
      <c r="AI7" s="135"/>
      <c r="AJ7" s="135"/>
      <c r="AK7" s="135"/>
      <c r="AL7" s="135"/>
      <c r="AM7" s="135"/>
      <c r="AN7" s="151"/>
    </row>
    <row r="8" spans="1:47" ht="13" customHeight="1" x14ac:dyDescent="0.15">
      <c r="A8" s="212">
        <v>3</v>
      </c>
      <c r="B8" s="211">
        <v>56</v>
      </c>
      <c r="C8" s="211">
        <v>67</v>
      </c>
      <c r="D8" s="135"/>
      <c r="E8" s="135"/>
      <c r="F8" s="135"/>
      <c r="G8" s="135"/>
      <c r="H8" s="135"/>
      <c r="I8" s="135"/>
      <c r="J8" s="135"/>
      <c r="K8" s="135"/>
      <c r="T8" s="151"/>
      <c r="U8" s="212">
        <v>3</v>
      </c>
      <c r="V8" s="211">
        <v>56</v>
      </c>
      <c r="W8" s="211">
        <v>67</v>
      </c>
      <c r="X8" s="135"/>
      <c r="Y8" s="135"/>
      <c r="Z8" s="135"/>
      <c r="AA8" s="135"/>
      <c r="AB8" s="135"/>
      <c r="AC8" s="135"/>
      <c r="AD8" s="135"/>
      <c r="AE8" s="135"/>
      <c r="AF8" s="135"/>
      <c r="AG8" s="135"/>
      <c r="AH8" s="135"/>
      <c r="AI8" s="135"/>
      <c r="AJ8" s="135"/>
      <c r="AK8" s="135"/>
      <c r="AL8" s="135"/>
      <c r="AM8" s="135"/>
      <c r="AN8" s="151"/>
    </row>
    <row r="9" spans="1:47" ht="13" customHeight="1" x14ac:dyDescent="0.15">
      <c r="A9" s="212">
        <v>4</v>
      </c>
      <c r="B9" s="211">
        <v>80</v>
      </c>
      <c r="C9" s="211">
        <v>105</v>
      </c>
      <c r="D9" s="135"/>
      <c r="E9" s="135"/>
      <c r="F9" s="135"/>
      <c r="G9" s="135"/>
      <c r="H9" s="135"/>
      <c r="I9" s="135"/>
      <c r="J9" s="135"/>
      <c r="K9" s="135"/>
      <c r="T9" s="151"/>
      <c r="U9" s="212">
        <v>4</v>
      </c>
      <c r="V9" s="211">
        <v>80</v>
      </c>
      <c r="W9" s="211">
        <v>105</v>
      </c>
      <c r="X9" s="135"/>
      <c r="Y9" s="135"/>
      <c r="Z9" s="135"/>
      <c r="AA9" s="135"/>
      <c r="AB9" s="135"/>
      <c r="AC9" s="135"/>
      <c r="AD9" s="135"/>
      <c r="AE9" s="135"/>
      <c r="AF9" s="135"/>
      <c r="AG9" s="135"/>
      <c r="AH9" s="135"/>
      <c r="AI9" s="135"/>
      <c r="AJ9" s="135"/>
      <c r="AK9" s="135"/>
      <c r="AL9" s="135"/>
      <c r="AM9" s="135"/>
      <c r="AN9" s="151"/>
    </row>
    <row r="10" spans="1:47" ht="13" customHeight="1" x14ac:dyDescent="0.15">
      <c r="A10" s="212">
        <v>5</v>
      </c>
      <c r="B10" s="211">
        <v>86</v>
      </c>
      <c r="C10" s="211">
        <v>70</v>
      </c>
      <c r="D10" s="135"/>
      <c r="E10" s="135"/>
      <c r="F10" s="135"/>
      <c r="G10" s="135"/>
      <c r="H10" s="135"/>
      <c r="I10" s="135"/>
      <c r="J10" s="135"/>
      <c r="K10" s="135"/>
      <c r="T10" s="151"/>
      <c r="U10" s="212">
        <v>5</v>
      </c>
      <c r="V10" s="211">
        <v>86</v>
      </c>
      <c r="W10" s="211">
        <v>70</v>
      </c>
      <c r="X10" s="135"/>
      <c r="Y10" s="135"/>
      <c r="Z10" s="135"/>
      <c r="AA10" s="135"/>
      <c r="AB10" s="135"/>
      <c r="AC10" s="135"/>
      <c r="AD10" s="135"/>
      <c r="AE10" s="135"/>
      <c r="AF10" s="135"/>
      <c r="AG10" s="135"/>
      <c r="AH10" s="135"/>
      <c r="AI10" s="135"/>
      <c r="AJ10" s="135"/>
      <c r="AK10" s="135"/>
      <c r="AL10" s="135"/>
      <c r="AM10" s="135"/>
      <c r="AN10" s="151"/>
    </row>
    <row r="11" spans="1:47" ht="13" customHeight="1" x14ac:dyDescent="0.15">
      <c r="A11" s="212">
        <v>6</v>
      </c>
      <c r="B11" s="211">
        <v>50</v>
      </c>
      <c r="C11" s="211">
        <v>115</v>
      </c>
      <c r="D11" s="135"/>
      <c r="K11" s="220"/>
      <c r="L11" s="220"/>
      <c r="M11" s="135"/>
      <c r="N11" s="135"/>
      <c r="O11" s="135"/>
      <c r="P11" s="135"/>
      <c r="Q11" s="135"/>
      <c r="R11" s="135"/>
      <c r="S11" s="135"/>
      <c r="T11" s="151"/>
      <c r="U11" s="212">
        <v>6</v>
      </c>
      <c r="V11" s="211">
        <v>50</v>
      </c>
      <c r="W11" s="211">
        <v>115</v>
      </c>
      <c r="X11" s="135"/>
      <c r="Y11" s="135"/>
      <c r="Z11" s="135"/>
      <c r="AA11" s="135"/>
      <c r="AB11" s="135"/>
      <c r="AC11" s="135"/>
      <c r="AD11" s="135"/>
      <c r="AE11" s="135"/>
      <c r="AF11" s="135"/>
      <c r="AG11" s="135"/>
      <c r="AH11" s="135"/>
      <c r="AI11" s="135"/>
      <c r="AJ11" s="135"/>
      <c r="AK11" s="135"/>
      <c r="AL11" s="135"/>
      <c r="AM11" s="135"/>
      <c r="AN11" s="151"/>
    </row>
    <row r="12" spans="1:47" ht="13" customHeight="1" x14ac:dyDescent="0.15">
      <c r="A12" s="212">
        <v>7</v>
      </c>
      <c r="B12" s="211">
        <v>32</v>
      </c>
      <c r="C12" s="211">
        <v>100</v>
      </c>
      <c r="D12" s="135"/>
      <c r="K12" s="220"/>
      <c r="L12" s="220"/>
      <c r="M12" s="135"/>
      <c r="N12" s="135"/>
      <c r="O12" s="135"/>
      <c r="P12" s="135"/>
      <c r="Q12" s="135"/>
      <c r="R12" s="135"/>
      <c r="S12" s="135"/>
      <c r="T12" s="151"/>
      <c r="U12" s="212">
        <v>7</v>
      </c>
      <c r="V12" s="211">
        <v>32</v>
      </c>
      <c r="W12" s="211">
        <v>100</v>
      </c>
      <c r="X12" s="135"/>
      <c r="Y12" s="135"/>
      <c r="Z12" s="135"/>
      <c r="AA12" s="135"/>
      <c r="AB12" s="135"/>
      <c r="AC12" s="135"/>
      <c r="AD12" s="135"/>
      <c r="AE12" s="135"/>
      <c r="AF12" s="135"/>
      <c r="AG12" s="135"/>
      <c r="AH12" s="135"/>
      <c r="AI12" s="135"/>
      <c r="AJ12" s="135"/>
      <c r="AK12" s="135"/>
      <c r="AL12" s="135"/>
      <c r="AM12" s="135"/>
      <c r="AN12" s="151"/>
    </row>
    <row r="13" spans="1:47" ht="13" customHeight="1" x14ac:dyDescent="0.15">
      <c r="A13" s="212">
        <v>8</v>
      </c>
      <c r="B13" s="211">
        <v>35</v>
      </c>
      <c r="C13" s="211">
        <v>50</v>
      </c>
      <c r="D13" s="135"/>
      <c r="L13" s="220"/>
      <c r="M13" s="135"/>
      <c r="N13" s="135"/>
      <c r="O13" s="135"/>
      <c r="P13" s="135"/>
      <c r="Q13" s="135"/>
      <c r="R13" s="135"/>
      <c r="S13" s="135"/>
      <c r="T13" s="151"/>
      <c r="U13" s="212">
        <v>8</v>
      </c>
      <c r="V13" s="211">
        <v>35</v>
      </c>
      <c r="W13" s="211">
        <v>50</v>
      </c>
      <c r="X13" s="135"/>
      <c r="Y13" s="135"/>
      <c r="Z13" s="135"/>
      <c r="AA13" s="135"/>
      <c r="AB13" s="135"/>
      <c r="AC13" s="135"/>
      <c r="AD13" s="135"/>
      <c r="AE13" s="135"/>
      <c r="AF13" s="135"/>
      <c r="AG13" s="135"/>
      <c r="AH13" s="135"/>
      <c r="AI13" s="135"/>
      <c r="AJ13" s="135"/>
      <c r="AK13" s="135"/>
      <c r="AL13" s="135"/>
      <c r="AM13" s="135"/>
      <c r="AN13" s="151"/>
    </row>
    <row r="14" spans="1:47" x14ac:dyDescent="0.15">
      <c r="A14" s="212">
        <v>9</v>
      </c>
      <c r="B14" s="211">
        <v>38</v>
      </c>
      <c r="C14" s="211">
        <v>70</v>
      </c>
      <c r="D14" s="135"/>
      <c r="L14" s="135"/>
      <c r="M14" s="135"/>
      <c r="N14" s="135"/>
      <c r="O14" s="135"/>
      <c r="P14" s="135"/>
      <c r="Q14" s="135"/>
      <c r="R14" s="135"/>
      <c r="S14" s="135"/>
      <c r="T14" s="151"/>
      <c r="U14" s="212">
        <v>9</v>
      </c>
      <c r="V14" s="211">
        <v>38</v>
      </c>
      <c r="W14" s="211">
        <v>70</v>
      </c>
      <c r="X14" s="135"/>
      <c r="Y14" s="135"/>
      <c r="Z14" s="135"/>
      <c r="AA14" s="135"/>
      <c r="AB14" s="135"/>
      <c r="AC14" s="135"/>
      <c r="AD14" s="135"/>
      <c r="AE14" s="135"/>
      <c r="AF14" s="135"/>
      <c r="AG14" s="135"/>
      <c r="AH14" s="135"/>
      <c r="AI14" s="135"/>
      <c r="AJ14" s="135"/>
      <c r="AK14" s="135"/>
      <c r="AL14" s="135"/>
      <c r="AM14" s="135"/>
      <c r="AN14" s="151"/>
    </row>
    <row r="15" spans="1:47" x14ac:dyDescent="0.15">
      <c r="A15" s="212">
        <v>10</v>
      </c>
      <c r="B15" s="211">
        <v>70</v>
      </c>
      <c r="C15" s="211">
        <v>70</v>
      </c>
      <c r="D15" s="135"/>
      <c r="L15" s="135"/>
      <c r="M15" s="135"/>
      <c r="N15" s="135"/>
      <c r="O15" s="135"/>
      <c r="P15" s="135"/>
      <c r="Q15" s="135"/>
      <c r="R15" s="135"/>
      <c r="S15" s="135"/>
      <c r="T15" s="151"/>
      <c r="U15" s="212">
        <v>10</v>
      </c>
      <c r="V15" s="211">
        <v>70</v>
      </c>
      <c r="W15" s="211">
        <v>70</v>
      </c>
      <c r="X15" s="135"/>
      <c r="Y15" s="135"/>
      <c r="Z15" s="135"/>
      <c r="AA15" s="135"/>
      <c r="AB15" s="135"/>
      <c r="AC15" s="135"/>
      <c r="AD15" s="135"/>
      <c r="AE15" s="135"/>
      <c r="AF15" s="135"/>
      <c r="AG15" s="135"/>
      <c r="AH15" s="135"/>
      <c r="AI15" s="135"/>
      <c r="AJ15" s="135"/>
      <c r="AK15" s="135"/>
      <c r="AL15" s="135"/>
      <c r="AM15" s="135"/>
      <c r="AN15" s="151"/>
    </row>
    <row r="16" spans="1:47" x14ac:dyDescent="0.15">
      <c r="A16" s="212">
        <v>11</v>
      </c>
      <c r="B16" s="211">
        <v>38</v>
      </c>
      <c r="C16" s="211">
        <v>105</v>
      </c>
      <c r="D16" s="135"/>
      <c r="L16" s="135"/>
      <c r="M16" s="135"/>
      <c r="N16" s="135"/>
      <c r="O16" s="135"/>
      <c r="P16" s="135"/>
      <c r="Q16" s="135"/>
      <c r="R16" s="135"/>
      <c r="S16" s="135"/>
      <c r="T16" s="151"/>
      <c r="U16" s="212">
        <v>11</v>
      </c>
      <c r="V16" s="211">
        <v>38</v>
      </c>
      <c r="W16" s="211">
        <v>105</v>
      </c>
      <c r="X16" s="135"/>
      <c r="Y16" s="135"/>
      <c r="Z16" s="135"/>
      <c r="AA16" s="135"/>
      <c r="AB16" s="135"/>
      <c r="AC16" s="135"/>
      <c r="AD16" s="135"/>
      <c r="AE16" s="135"/>
      <c r="AF16" s="135"/>
      <c r="AG16" s="135"/>
      <c r="AH16" s="135"/>
      <c r="AI16" s="135"/>
      <c r="AJ16" s="135"/>
      <c r="AK16" s="135"/>
      <c r="AL16" s="135"/>
      <c r="AM16" s="135"/>
      <c r="AN16" s="151"/>
    </row>
    <row r="17" spans="1:40" x14ac:dyDescent="0.15">
      <c r="A17" s="212">
        <v>12</v>
      </c>
      <c r="B17" s="211">
        <v>60</v>
      </c>
      <c r="C17" s="211">
        <v>105</v>
      </c>
      <c r="D17" s="135"/>
      <c r="L17" s="135"/>
      <c r="M17" s="135"/>
      <c r="N17" s="135"/>
      <c r="O17" s="135"/>
      <c r="P17" s="135"/>
      <c r="Q17" s="135"/>
      <c r="R17" s="135"/>
      <c r="S17" s="135"/>
      <c r="T17" s="151"/>
      <c r="U17" s="212">
        <v>12</v>
      </c>
      <c r="V17" s="211">
        <v>60</v>
      </c>
      <c r="W17" s="211">
        <v>105</v>
      </c>
      <c r="X17" s="135"/>
      <c r="Y17" s="135"/>
      <c r="Z17" s="135"/>
      <c r="AA17" s="135"/>
      <c r="AB17" s="135"/>
      <c r="AC17" s="135"/>
      <c r="AD17" s="135"/>
      <c r="AE17" s="135"/>
      <c r="AF17" s="135"/>
      <c r="AG17" s="135"/>
      <c r="AH17" s="135"/>
      <c r="AI17" s="135"/>
      <c r="AJ17" s="135"/>
      <c r="AK17" s="135"/>
      <c r="AL17" s="135"/>
      <c r="AM17" s="135"/>
      <c r="AN17" s="151"/>
    </row>
    <row r="18" spans="1:40" x14ac:dyDescent="0.15">
      <c r="A18" s="212">
        <v>13</v>
      </c>
      <c r="B18" s="211">
        <v>100</v>
      </c>
      <c r="C18" s="211">
        <v>130</v>
      </c>
      <c r="D18" s="135"/>
      <c r="L18" s="135"/>
      <c r="M18" s="135"/>
      <c r="N18" s="135"/>
      <c r="O18" s="135"/>
      <c r="P18" s="135"/>
      <c r="Q18" s="135"/>
      <c r="R18" s="135"/>
      <c r="S18" s="135"/>
      <c r="T18" s="151"/>
      <c r="U18" s="212">
        <v>13</v>
      </c>
      <c r="V18" s="211">
        <v>100</v>
      </c>
      <c r="W18" s="211">
        <v>130</v>
      </c>
      <c r="X18" s="135"/>
      <c r="Y18" s="135"/>
      <c r="Z18" s="135"/>
      <c r="AA18" s="135"/>
      <c r="AB18" s="135"/>
      <c r="AC18" s="135"/>
      <c r="AD18" s="135"/>
      <c r="AE18" s="135"/>
      <c r="AF18" s="135"/>
      <c r="AG18" s="135"/>
      <c r="AH18" s="135"/>
      <c r="AI18" s="135"/>
      <c r="AJ18" s="135"/>
      <c r="AK18" s="135"/>
      <c r="AL18" s="135"/>
      <c r="AM18" s="135"/>
      <c r="AN18" s="151"/>
    </row>
    <row r="19" spans="1:40" x14ac:dyDescent="0.15">
      <c r="A19" s="212">
        <v>14</v>
      </c>
      <c r="B19" s="211">
        <v>110</v>
      </c>
      <c r="C19" s="211">
        <v>125</v>
      </c>
      <c r="D19" s="135"/>
      <c r="L19" s="135"/>
      <c r="M19" s="135"/>
      <c r="N19" s="135"/>
      <c r="O19" s="135"/>
      <c r="P19" s="135"/>
      <c r="Q19" s="135"/>
      <c r="R19" s="135"/>
      <c r="S19" s="135"/>
      <c r="T19" s="151"/>
      <c r="U19" s="212">
        <v>14</v>
      </c>
      <c r="V19" s="211">
        <v>110</v>
      </c>
      <c r="W19" s="211">
        <v>125</v>
      </c>
      <c r="X19" s="135"/>
      <c r="Y19" s="135"/>
      <c r="Z19" s="135"/>
      <c r="AA19" s="135"/>
      <c r="AB19" s="135"/>
      <c r="AC19" s="135"/>
      <c r="AD19" s="135"/>
      <c r="AE19" s="135"/>
      <c r="AF19" s="135"/>
      <c r="AG19" s="135"/>
      <c r="AH19" s="135"/>
      <c r="AI19" s="135"/>
      <c r="AJ19" s="135"/>
      <c r="AK19" s="135"/>
      <c r="AL19" s="135"/>
      <c r="AM19" s="135"/>
      <c r="AN19" s="151"/>
    </row>
    <row r="20" spans="1:40" x14ac:dyDescent="0.15">
      <c r="A20" s="212">
        <v>15</v>
      </c>
      <c r="B20" s="211">
        <v>90</v>
      </c>
      <c r="C20" s="211">
        <v>75</v>
      </c>
      <c r="D20" s="135"/>
      <c r="E20" s="135"/>
      <c r="F20" s="135"/>
      <c r="G20" s="135"/>
      <c r="H20" s="135"/>
      <c r="I20" s="135"/>
      <c r="J20" s="135"/>
      <c r="K20" s="135"/>
      <c r="L20" s="135"/>
      <c r="M20" s="135"/>
      <c r="N20" s="135"/>
      <c r="O20" s="135"/>
      <c r="P20" s="135"/>
      <c r="Q20" s="135"/>
      <c r="R20" s="135"/>
      <c r="S20" s="135"/>
      <c r="T20" s="151"/>
      <c r="U20" s="212">
        <v>15</v>
      </c>
      <c r="V20" s="211">
        <v>90</v>
      </c>
      <c r="W20" s="211">
        <v>75</v>
      </c>
      <c r="X20" s="135"/>
      <c r="Y20" s="135"/>
      <c r="Z20" s="135"/>
      <c r="AA20" s="135"/>
      <c r="AB20" s="135"/>
      <c r="AC20" s="135"/>
      <c r="AD20" s="135"/>
      <c r="AE20" s="135"/>
      <c r="AF20" s="135"/>
      <c r="AG20" s="135"/>
      <c r="AH20" s="135"/>
      <c r="AI20" s="135"/>
      <c r="AJ20" s="135"/>
      <c r="AK20" s="135"/>
      <c r="AL20" s="135"/>
      <c r="AM20" s="135"/>
      <c r="AN20" s="151"/>
    </row>
    <row r="21" spans="1:40" x14ac:dyDescent="0.15">
      <c r="A21" s="212">
        <v>16</v>
      </c>
      <c r="B21" s="211">
        <v>98</v>
      </c>
      <c r="C21" s="211">
        <v>82</v>
      </c>
      <c r="D21" s="135"/>
      <c r="E21" s="123" t="s">
        <v>83</v>
      </c>
      <c r="F21" s="124"/>
      <c r="G21" s="124"/>
      <c r="H21" s="124"/>
      <c r="I21" s="124"/>
      <c r="J21" s="124"/>
      <c r="K21" s="125"/>
      <c r="L21" s="135"/>
      <c r="M21" s="135"/>
      <c r="O21" s="135"/>
      <c r="P21" s="135"/>
      <c r="Q21" s="135"/>
      <c r="R21" s="135"/>
      <c r="S21" s="135"/>
      <c r="T21" s="151"/>
      <c r="U21" s="212">
        <v>16</v>
      </c>
      <c r="V21" s="211">
        <v>98</v>
      </c>
      <c r="W21" s="211">
        <v>82</v>
      </c>
      <c r="X21" s="135"/>
      <c r="Y21" s="135"/>
      <c r="Z21" s="135"/>
      <c r="AA21" s="135"/>
      <c r="AB21" s="135"/>
      <c r="AC21" s="135"/>
      <c r="AD21" s="135"/>
      <c r="AE21" s="135"/>
      <c r="AF21" s="135"/>
      <c r="AG21" s="135"/>
      <c r="AH21" s="135"/>
      <c r="AI21" s="135"/>
      <c r="AJ21" s="135"/>
      <c r="AK21" s="135"/>
      <c r="AL21" s="135"/>
      <c r="AM21" s="135"/>
      <c r="AN21" s="151"/>
    </row>
    <row r="22" spans="1:40" ht="13" customHeight="1" x14ac:dyDescent="0.15">
      <c r="A22" s="212">
        <v>17</v>
      </c>
      <c r="B22" s="211">
        <v>78</v>
      </c>
      <c r="C22" s="211">
        <v>60</v>
      </c>
      <c r="D22" s="135"/>
      <c r="E22" s="126"/>
      <c r="F22" s="127"/>
      <c r="G22" s="127"/>
      <c r="H22" s="127"/>
      <c r="I22" s="127"/>
      <c r="J22" s="127"/>
      <c r="K22" s="128"/>
      <c r="L22" s="135"/>
      <c r="M22" s="135"/>
      <c r="N22" s="135"/>
      <c r="O22" s="135"/>
      <c r="P22" s="135"/>
      <c r="Q22" s="135"/>
      <c r="R22" s="135"/>
      <c r="S22" s="135"/>
      <c r="T22" s="151"/>
      <c r="U22" s="212">
        <v>17</v>
      </c>
      <c r="V22" s="211">
        <v>78</v>
      </c>
      <c r="W22" s="211">
        <v>60</v>
      </c>
      <c r="X22" s="135"/>
      <c r="Y22" s="123" t="s">
        <v>84</v>
      </c>
      <c r="Z22" s="124"/>
      <c r="AA22" s="124"/>
      <c r="AB22" s="124"/>
      <c r="AC22" s="124"/>
      <c r="AD22" s="124"/>
      <c r="AE22" s="125"/>
      <c r="AF22" s="135"/>
      <c r="AG22" s="135"/>
      <c r="AH22" s="135"/>
      <c r="AI22" s="135"/>
      <c r="AJ22" s="135"/>
      <c r="AK22" s="135"/>
      <c r="AL22" s="135"/>
      <c r="AM22" s="135"/>
      <c r="AN22" s="151"/>
    </row>
    <row r="23" spans="1:40" ht="13" customHeight="1" x14ac:dyDescent="0.15">
      <c r="A23" s="212">
        <v>18</v>
      </c>
      <c r="B23" s="211">
        <v>90</v>
      </c>
      <c r="C23" s="211">
        <v>100</v>
      </c>
      <c r="D23" s="135"/>
      <c r="E23" s="130" cm="1">
        <f t="array" ref="E23:F27">LINEST(C6:C25,B6:B25,TRUE,TRUE)</f>
        <v>0.33766716196136698</v>
      </c>
      <c r="F23" s="131">
        <v>68.637964338781586</v>
      </c>
      <c r="G23" s="142" t="s">
        <v>53</v>
      </c>
      <c r="H23" s="132"/>
      <c r="I23" s="132"/>
      <c r="J23" s="132"/>
      <c r="K23" s="133"/>
      <c r="L23" s="135"/>
      <c r="M23" s="135"/>
      <c r="N23" s="135"/>
      <c r="O23" s="135"/>
      <c r="P23" s="135"/>
      <c r="Q23" s="135"/>
      <c r="R23" s="135"/>
      <c r="S23" s="135"/>
      <c r="T23" s="151"/>
      <c r="U23" s="212">
        <v>18</v>
      </c>
      <c r="V23" s="211">
        <v>90</v>
      </c>
      <c r="W23" s="211">
        <v>100</v>
      </c>
      <c r="X23" s="135"/>
      <c r="Y23" s="126"/>
      <c r="Z23" s="127"/>
      <c r="AA23" s="127"/>
      <c r="AB23" s="127"/>
      <c r="AC23" s="127"/>
      <c r="AD23" s="127"/>
      <c r="AE23" s="128"/>
      <c r="AF23" s="135"/>
      <c r="AG23" s="135"/>
      <c r="AH23" s="135"/>
      <c r="AI23" s="135"/>
      <c r="AJ23" s="135"/>
      <c r="AK23" s="135"/>
      <c r="AL23" s="135"/>
      <c r="AM23" s="135"/>
      <c r="AN23" s="151"/>
    </row>
    <row r="24" spans="1:40" x14ac:dyDescent="0.15">
      <c r="A24" s="212">
        <v>19</v>
      </c>
      <c r="B24" s="211">
        <v>112</v>
      </c>
      <c r="C24" s="211">
        <v>115</v>
      </c>
      <c r="D24" s="135"/>
      <c r="E24" s="134">
        <v>0.19041169941797645</v>
      </c>
      <c r="F24" s="135">
        <v>14.572405280772674</v>
      </c>
      <c r="G24" s="143"/>
      <c r="H24" s="136"/>
      <c r="I24" s="136"/>
      <c r="J24" s="136"/>
      <c r="K24" s="137"/>
      <c r="L24" s="135"/>
      <c r="M24" s="135"/>
      <c r="N24" s="135"/>
      <c r="O24" s="135"/>
      <c r="P24" s="135"/>
      <c r="Q24" s="135"/>
      <c r="R24" s="135"/>
      <c r="S24" s="135"/>
      <c r="T24" s="151"/>
      <c r="U24" s="212">
        <v>19</v>
      </c>
      <c r="V24" s="211">
        <v>112</v>
      </c>
      <c r="W24" s="211">
        <v>115</v>
      </c>
      <c r="X24" s="135"/>
      <c r="Y24" s="130" cm="1">
        <f t="array" ref="Y24:Z28">LINEST(W6:W45,V6:V45,TRUE,TRUE)</f>
        <v>0.59817021114135582</v>
      </c>
      <c r="Z24" s="131">
        <v>44.781850112625506</v>
      </c>
      <c r="AA24" s="142" t="s">
        <v>72</v>
      </c>
      <c r="AB24" s="132"/>
      <c r="AC24" s="132"/>
      <c r="AD24" s="132"/>
      <c r="AE24" s="133"/>
      <c r="AF24" s="135"/>
      <c r="AG24" s="135"/>
      <c r="AH24" s="135"/>
      <c r="AI24" s="135"/>
      <c r="AJ24" s="135"/>
      <c r="AK24" s="135"/>
      <c r="AL24" s="135"/>
      <c r="AM24" s="135"/>
      <c r="AN24" s="151"/>
    </row>
    <row r="25" spans="1:40" x14ac:dyDescent="0.15">
      <c r="A25" s="212">
        <v>20</v>
      </c>
      <c r="B25" s="211">
        <v>105</v>
      </c>
      <c r="C25" s="211">
        <v>120</v>
      </c>
      <c r="D25" s="135"/>
      <c r="E25" s="134">
        <v>0.14872610596178995</v>
      </c>
      <c r="F25" s="135">
        <v>22.091039848878886</v>
      </c>
      <c r="G25" s="143"/>
      <c r="H25" s="136"/>
      <c r="I25" s="136"/>
      <c r="J25" s="136"/>
      <c r="K25" s="137"/>
      <c r="L25" s="135"/>
      <c r="M25" s="135"/>
      <c r="N25" s="135"/>
      <c r="O25" s="135"/>
      <c r="P25" s="135"/>
      <c r="Q25" s="135"/>
      <c r="R25" s="135"/>
      <c r="S25" s="135"/>
      <c r="T25" s="151"/>
      <c r="U25" s="212">
        <v>20</v>
      </c>
      <c r="V25" s="211">
        <v>105</v>
      </c>
      <c r="W25" s="211">
        <v>120</v>
      </c>
      <c r="X25" s="135"/>
      <c r="Y25" s="134">
        <v>9.9417557683510183E-2</v>
      </c>
      <c r="Z25" s="135">
        <v>7.4233533203579816</v>
      </c>
      <c r="AA25" s="143"/>
      <c r="AB25" s="136"/>
      <c r="AC25" s="136"/>
      <c r="AD25" s="136"/>
      <c r="AE25" s="137"/>
      <c r="AF25" s="135"/>
      <c r="AG25" s="135"/>
      <c r="AH25" s="135"/>
      <c r="AI25" s="135"/>
      <c r="AJ25" s="135"/>
      <c r="AK25" s="135"/>
      <c r="AL25" s="135"/>
      <c r="AM25" s="135"/>
      <c r="AN25" s="151"/>
    </row>
    <row r="26" spans="1:40" x14ac:dyDescent="0.15">
      <c r="A26" s="134"/>
      <c r="B26" s="135"/>
      <c r="C26" s="135"/>
      <c r="D26" s="135"/>
      <c r="E26" s="134">
        <v>3.1447809289827191</v>
      </c>
      <c r="F26" s="135">
        <v>18</v>
      </c>
      <c r="G26" s="143"/>
      <c r="H26" s="136"/>
      <c r="I26" s="136"/>
      <c r="J26" s="136"/>
      <c r="K26" s="137"/>
      <c r="L26" s="135"/>
      <c r="M26" s="135"/>
      <c r="N26" s="135"/>
      <c r="O26" s="135"/>
      <c r="P26" s="135"/>
      <c r="Q26" s="135"/>
      <c r="R26" s="135"/>
      <c r="S26" s="135"/>
      <c r="T26" s="151"/>
      <c r="U26" s="212">
        <v>21</v>
      </c>
      <c r="V26" s="211">
        <v>60</v>
      </c>
      <c r="W26" s="211">
        <v>80</v>
      </c>
      <c r="X26" s="135"/>
      <c r="Y26" s="134">
        <v>0.48787914159712803</v>
      </c>
      <c r="Z26" s="135">
        <v>17.441131025795276</v>
      </c>
      <c r="AA26" s="143"/>
      <c r="AB26" s="136"/>
      <c r="AC26" s="136"/>
      <c r="AD26" s="136"/>
      <c r="AE26" s="137"/>
      <c r="AF26" s="135"/>
      <c r="AG26" s="135"/>
      <c r="AH26" s="135"/>
      <c r="AI26" s="135"/>
      <c r="AJ26" s="135"/>
      <c r="AK26" s="135"/>
      <c r="AL26" s="135"/>
      <c r="AM26" s="135"/>
      <c r="AN26" s="151"/>
    </row>
    <row r="27" spans="1:40" x14ac:dyDescent="0.15">
      <c r="A27" s="134"/>
      <c r="B27" s="135"/>
      <c r="C27" s="135"/>
      <c r="D27" s="135"/>
      <c r="E27" s="138">
        <v>1534.6972511144122</v>
      </c>
      <c r="F27" s="139">
        <v>8784.2527488855867</v>
      </c>
      <c r="G27" s="144"/>
      <c r="H27" s="140"/>
      <c r="I27" s="140"/>
      <c r="J27" s="140"/>
      <c r="K27" s="141"/>
      <c r="L27" s="135"/>
      <c r="M27" s="135"/>
      <c r="N27" s="135"/>
      <c r="O27" s="135"/>
      <c r="P27" s="135"/>
      <c r="Q27" s="135"/>
      <c r="R27" s="135"/>
      <c r="S27" s="135"/>
      <c r="T27" s="151"/>
      <c r="U27" s="212">
        <v>22</v>
      </c>
      <c r="V27" s="211">
        <v>58</v>
      </c>
      <c r="W27" s="211">
        <v>76</v>
      </c>
      <c r="X27" s="135"/>
      <c r="Y27" s="134">
        <v>36.201234682197615</v>
      </c>
      <c r="Z27" s="135">
        <v>38</v>
      </c>
      <c r="AA27" s="143"/>
      <c r="AB27" s="136"/>
      <c r="AC27" s="136"/>
      <c r="AD27" s="136"/>
      <c r="AE27" s="137"/>
      <c r="AF27" s="135"/>
      <c r="AG27" s="135"/>
      <c r="AH27" s="135"/>
      <c r="AI27" s="135"/>
      <c r="AJ27" s="135"/>
      <c r="AK27" s="135"/>
      <c r="AL27" s="135"/>
      <c r="AM27" s="135"/>
      <c r="AN27" s="151"/>
    </row>
    <row r="28" spans="1:40" x14ac:dyDescent="0.15">
      <c r="A28" s="134"/>
      <c r="B28" s="135"/>
      <c r="C28" s="135"/>
      <c r="D28" s="135"/>
      <c r="L28" s="135"/>
      <c r="M28" s="135"/>
      <c r="N28" s="135"/>
      <c r="O28" s="135"/>
      <c r="P28" s="135"/>
      <c r="Q28" s="135"/>
      <c r="R28" s="135"/>
      <c r="S28" s="135"/>
      <c r="T28" s="151"/>
      <c r="U28" s="212">
        <v>23</v>
      </c>
      <c r="V28" s="211">
        <v>78</v>
      </c>
      <c r="W28" s="211">
        <v>83</v>
      </c>
      <c r="X28" s="135"/>
      <c r="Y28" s="138">
        <v>11012.164044559575</v>
      </c>
      <c r="Z28" s="139">
        <v>11559.335955440425</v>
      </c>
      <c r="AA28" s="144"/>
      <c r="AB28" s="140"/>
      <c r="AC28" s="140"/>
      <c r="AD28" s="140"/>
      <c r="AE28" s="141"/>
      <c r="AF28" s="135"/>
      <c r="AG28" s="135"/>
      <c r="AH28" s="135"/>
      <c r="AI28" s="135"/>
      <c r="AJ28" s="135"/>
      <c r="AK28" s="135"/>
      <c r="AL28" s="135"/>
      <c r="AM28" s="135"/>
      <c r="AN28" s="151"/>
    </row>
    <row r="29" spans="1:40" x14ac:dyDescent="0.15">
      <c r="A29" s="134"/>
      <c r="B29" s="135"/>
      <c r="C29" s="135"/>
      <c r="D29" s="135"/>
      <c r="E29" s="135"/>
      <c r="F29" s="135"/>
      <c r="G29" s="135"/>
      <c r="H29" s="135"/>
      <c r="I29" s="135"/>
      <c r="J29" s="135"/>
      <c r="K29" s="135"/>
      <c r="L29" s="135"/>
      <c r="M29" s="135"/>
      <c r="N29" s="135"/>
      <c r="O29" s="135"/>
      <c r="P29" s="135"/>
      <c r="Q29" s="135"/>
      <c r="R29" s="135"/>
      <c r="S29" s="135"/>
      <c r="T29" s="151"/>
      <c r="U29" s="212">
        <v>24</v>
      </c>
      <c r="V29" s="211">
        <v>100</v>
      </c>
      <c r="W29" s="211">
        <v>100</v>
      </c>
      <c r="X29" s="135"/>
      <c r="Y29" s="135"/>
      <c r="Z29" s="135"/>
      <c r="AA29" s="135"/>
      <c r="AB29" s="135"/>
      <c r="AC29" s="135"/>
      <c r="AD29" s="135"/>
      <c r="AE29" s="135"/>
      <c r="AF29" s="135"/>
      <c r="AG29" s="135"/>
      <c r="AH29" s="135"/>
      <c r="AI29" s="135"/>
      <c r="AJ29" s="135"/>
      <c r="AK29" s="135"/>
      <c r="AL29" s="135"/>
      <c r="AM29" s="135"/>
      <c r="AN29" s="151"/>
    </row>
    <row r="30" spans="1:40" ht="13" customHeight="1" x14ac:dyDescent="0.15">
      <c r="A30" s="134"/>
      <c r="B30" s="135"/>
      <c r="C30" s="135"/>
      <c r="D30" s="135"/>
      <c r="E30" s="179" t="s">
        <v>54</v>
      </c>
      <c r="F30" s="180"/>
      <c r="G30" s="180"/>
      <c r="H30" s="180"/>
      <c r="I30" s="180"/>
      <c r="J30" s="180"/>
      <c r="K30" s="180"/>
      <c r="L30" s="180"/>
      <c r="M30" s="180"/>
      <c r="N30" s="180"/>
      <c r="O30" s="180"/>
      <c r="P30" s="180"/>
      <c r="Q30" s="180"/>
      <c r="R30" s="180"/>
      <c r="S30" s="181"/>
      <c r="T30" s="151"/>
      <c r="U30" s="212">
        <v>25</v>
      </c>
      <c r="V30" s="211">
        <v>50</v>
      </c>
      <c r="W30" s="211">
        <v>66</v>
      </c>
      <c r="X30" s="135"/>
      <c r="Y30" s="179" t="s">
        <v>73</v>
      </c>
      <c r="Z30" s="180"/>
      <c r="AA30" s="180"/>
      <c r="AB30" s="180"/>
      <c r="AC30" s="180"/>
      <c r="AD30" s="180"/>
      <c r="AE30" s="180"/>
      <c r="AF30" s="180"/>
      <c r="AG30" s="180"/>
      <c r="AH30" s="180"/>
      <c r="AI30" s="180"/>
      <c r="AJ30" s="180"/>
      <c r="AK30" s="180"/>
      <c r="AL30" s="180"/>
      <c r="AM30" s="181"/>
      <c r="AN30" s="151"/>
    </row>
    <row r="31" spans="1:40" ht="13" customHeight="1" x14ac:dyDescent="0.15">
      <c r="A31" s="134"/>
      <c r="B31" s="135"/>
      <c r="C31" s="135"/>
      <c r="D31" s="135"/>
      <c r="E31" s="182"/>
      <c r="F31" s="183"/>
      <c r="G31" s="183"/>
      <c r="H31" s="183"/>
      <c r="I31" s="183"/>
      <c r="J31" s="183"/>
      <c r="K31" s="183"/>
      <c r="L31" s="183"/>
      <c r="M31" s="183"/>
      <c r="N31" s="183"/>
      <c r="O31" s="183"/>
      <c r="P31" s="183"/>
      <c r="Q31" s="183"/>
      <c r="R31" s="183"/>
      <c r="S31" s="184"/>
      <c r="T31" s="151"/>
      <c r="U31" s="212">
        <v>26</v>
      </c>
      <c r="V31" s="211">
        <v>45</v>
      </c>
      <c r="W31" s="211">
        <v>62</v>
      </c>
      <c r="X31" s="135"/>
      <c r="Y31" s="182"/>
      <c r="Z31" s="183"/>
      <c r="AA31" s="183"/>
      <c r="AB31" s="183"/>
      <c r="AC31" s="183"/>
      <c r="AD31" s="183"/>
      <c r="AE31" s="183"/>
      <c r="AF31" s="183"/>
      <c r="AG31" s="183"/>
      <c r="AH31" s="183"/>
      <c r="AI31" s="183"/>
      <c r="AJ31" s="183"/>
      <c r="AK31" s="183"/>
      <c r="AL31" s="183"/>
      <c r="AM31" s="184"/>
      <c r="AN31" s="151"/>
    </row>
    <row r="32" spans="1:40" ht="13" customHeight="1" x14ac:dyDescent="0.15">
      <c r="A32" s="134"/>
      <c r="B32" s="135"/>
      <c r="C32" s="135"/>
      <c r="D32" s="135"/>
      <c r="E32" s="160" t="s">
        <v>55</v>
      </c>
      <c r="F32" s="161"/>
      <c r="G32" s="161"/>
      <c r="H32" s="161"/>
      <c r="I32" s="161"/>
      <c r="J32" s="161"/>
      <c r="K32" s="161"/>
      <c r="L32" s="161"/>
      <c r="M32" s="161"/>
      <c r="N32" s="161"/>
      <c r="O32" s="161"/>
      <c r="P32" s="161"/>
      <c r="Q32" s="161"/>
      <c r="R32" s="161"/>
      <c r="S32" s="162"/>
      <c r="T32" s="151"/>
      <c r="U32" s="212">
        <v>27</v>
      </c>
      <c r="V32" s="211">
        <v>72</v>
      </c>
      <c r="W32" s="211">
        <v>80</v>
      </c>
      <c r="X32" s="135"/>
      <c r="Y32" s="160" t="s">
        <v>55</v>
      </c>
      <c r="Z32" s="161"/>
      <c r="AA32" s="161"/>
      <c r="AB32" s="161"/>
      <c r="AC32" s="161"/>
      <c r="AD32" s="161"/>
      <c r="AE32" s="161"/>
      <c r="AF32" s="161"/>
      <c r="AG32" s="161"/>
      <c r="AH32" s="161"/>
      <c r="AI32" s="161"/>
      <c r="AJ32" s="161"/>
      <c r="AK32" s="161"/>
      <c r="AL32" s="161"/>
      <c r="AM32" s="162"/>
      <c r="AN32" s="151"/>
    </row>
    <row r="33" spans="1:40" ht="13" customHeight="1" x14ac:dyDescent="0.15">
      <c r="A33" s="134"/>
      <c r="B33" s="135"/>
      <c r="C33" s="135"/>
      <c r="D33" s="135"/>
      <c r="E33" s="163"/>
      <c r="F33" s="164"/>
      <c r="G33" s="164"/>
      <c r="H33" s="164"/>
      <c r="I33" s="164"/>
      <c r="J33" s="164"/>
      <c r="K33" s="164"/>
      <c r="L33" s="164"/>
      <c r="M33" s="164"/>
      <c r="N33" s="164"/>
      <c r="O33" s="164"/>
      <c r="P33" s="164"/>
      <c r="Q33" s="164"/>
      <c r="R33" s="164"/>
      <c r="S33" s="165"/>
      <c r="T33" s="151"/>
      <c r="U33" s="212">
        <v>28</v>
      </c>
      <c r="V33" s="211">
        <v>66</v>
      </c>
      <c r="W33" s="211">
        <v>75</v>
      </c>
      <c r="X33" s="135"/>
      <c r="Y33" s="163"/>
      <c r="Z33" s="164"/>
      <c r="AA33" s="164"/>
      <c r="AB33" s="164"/>
      <c r="AC33" s="164"/>
      <c r="AD33" s="164"/>
      <c r="AE33" s="164"/>
      <c r="AF33" s="164"/>
      <c r="AG33" s="164"/>
      <c r="AH33" s="164"/>
      <c r="AI33" s="164"/>
      <c r="AJ33" s="164"/>
      <c r="AK33" s="164"/>
      <c r="AL33" s="164"/>
      <c r="AM33" s="165"/>
      <c r="AN33" s="151"/>
    </row>
    <row r="34" spans="1:40" ht="13" customHeight="1" x14ac:dyDescent="0.15">
      <c r="A34" s="134"/>
      <c r="B34" s="135"/>
      <c r="C34" s="135"/>
      <c r="D34" s="135"/>
      <c r="E34" s="166"/>
      <c r="F34" s="167"/>
      <c r="G34" s="167"/>
      <c r="H34" s="167"/>
      <c r="I34" s="167"/>
      <c r="J34" s="167"/>
      <c r="K34" s="167"/>
      <c r="L34" s="167"/>
      <c r="M34" s="167"/>
      <c r="N34" s="167"/>
      <c r="O34" s="167"/>
      <c r="P34" s="167"/>
      <c r="Q34" s="167"/>
      <c r="R34" s="167"/>
      <c r="S34" s="168"/>
      <c r="T34" s="151"/>
      <c r="U34" s="212">
        <v>29</v>
      </c>
      <c r="V34" s="211">
        <v>85</v>
      </c>
      <c r="W34" s="211">
        <v>90</v>
      </c>
      <c r="X34" s="135"/>
      <c r="Y34" s="166"/>
      <c r="Z34" s="167"/>
      <c r="AA34" s="167"/>
      <c r="AB34" s="167"/>
      <c r="AC34" s="167"/>
      <c r="AD34" s="167"/>
      <c r="AE34" s="167"/>
      <c r="AF34" s="167"/>
      <c r="AG34" s="167"/>
      <c r="AH34" s="167"/>
      <c r="AI34" s="167"/>
      <c r="AJ34" s="167"/>
      <c r="AK34" s="167"/>
      <c r="AL34" s="167"/>
      <c r="AM34" s="168"/>
      <c r="AN34" s="151"/>
    </row>
    <row r="35" spans="1:40" ht="28" customHeight="1" x14ac:dyDescent="0.15">
      <c r="A35" s="134"/>
      <c r="B35" s="135"/>
      <c r="C35" s="135"/>
      <c r="D35" s="135"/>
      <c r="E35" s="145" t="s">
        <v>64</v>
      </c>
      <c r="F35" s="185"/>
      <c r="G35" s="146">
        <f xml:space="preserve"> F23/F24</f>
        <v>4.7101328172189145</v>
      </c>
      <c r="H35" s="131"/>
      <c r="I35" s="131"/>
      <c r="J35" s="131"/>
      <c r="K35" s="131"/>
      <c r="L35" s="131"/>
      <c r="M35" s="131"/>
      <c r="N35" s="131"/>
      <c r="O35" s="131"/>
      <c r="P35" s="131"/>
      <c r="Q35" s="131"/>
      <c r="R35" s="131"/>
      <c r="S35" s="147"/>
      <c r="T35" s="151"/>
      <c r="U35" s="212">
        <v>30</v>
      </c>
      <c r="V35" s="211">
        <v>98</v>
      </c>
      <c r="W35" s="211">
        <v>102</v>
      </c>
      <c r="X35" s="135"/>
      <c r="Y35" s="145" t="s">
        <v>64</v>
      </c>
      <c r="Z35" s="185"/>
      <c r="AA35" s="146">
        <f xml:space="preserve"> Z24/Z25</f>
        <v>6.0325634763759242</v>
      </c>
      <c r="AB35" s="131"/>
      <c r="AC35" s="131"/>
      <c r="AD35" s="131"/>
      <c r="AE35" s="131"/>
      <c r="AF35" s="131"/>
      <c r="AG35" s="131"/>
      <c r="AH35" s="131"/>
      <c r="AI35" s="131"/>
      <c r="AJ35" s="131"/>
      <c r="AK35" s="131"/>
      <c r="AL35" s="131"/>
      <c r="AM35" s="147"/>
      <c r="AN35" s="151"/>
    </row>
    <row r="36" spans="1:40" ht="34" x14ac:dyDescent="0.15">
      <c r="A36" s="134"/>
      <c r="B36" s="135"/>
      <c r="C36" s="135"/>
      <c r="D36" s="135"/>
      <c r="E36" s="148" t="s">
        <v>56</v>
      </c>
      <c r="F36" s="149" t="s">
        <v>57</v>
      </c>
      <c r="G36" s="150" t="s">
        <v>58</v>
      </c>
      <c r="H36" s="135"/>
      <c r="I36" s="135"/>
      <c r="J36" s="135"/>
      <c r="K36" s="135"/>
      <c r="L36" s="135"/>
      <c r="M36" s="135"/>
      <c r="N36" s="135"/>
      <c r="O36" s="135"/>
      <c r="P36" s="135"/>
      <c r="Q36" s="135"/>
      <c r="R36" s="135"/>
      <c r="S36" s="151"/>
      <c r="T36" s="151"/>
      <c r="U36" s="212">
        <v>31</v>
      </c>
      <c r="V36" s="211">
        <v>99</v>
      </c>
      <c r="W36" s="211">
        <v>104</v>
      </c>
      <c r="X36" s="135"/>
      <c r="Y36" s="148" t="s">
        <v>56</v>
      </c>
      <c r="Z36" s="149" t="s">
        <v>57</v>
      </c>
      <c r="AA36" s="150" t="s">
        <v>58</v>
      </c>
      <c r="AB36" s="135"/>
      <c r="AC36" s="135"/>
      <c r="AD36" s="135"/>
      <c r="AE36" s="135"/>
      <c r="AF36" s="135"/>
      <c r="AG36" s="135"/>
      <c r="AH36" s="135"/>
      <c r="AI36" s="135"/>
      <c r="AJ36" s="135"/>
      <c r="AK36" s="135"/>
      <c r="AL36" s="135"/>
      <c r="AM36" s="151"/>
      <c r="AN36" s="151"/>
    </row>
    <row r="37" spans="1:40" ht="18" x14ac:dyDescent="0.15">
      <c r="A37" s="134"/>
      <c r="B37" s="135"/>
      <c r="C37" s="135"/>
      <c r="D37" s="135"/>
      <c r="E37" s="148">
        <v>0.1</v>
      </c>
      <c r="F37" s="152">
        <f>TINV(E37,F26)</f>
        <v>1.7340636066175394</v>
      </c>
      <c r="G37" s="149" t="s">
        <v>59</v>
      </c>
      <c r="H37" s="153" t="s">
        <v>60</v>
      </c>
      <c r="I37" s="153"/>
      <c r="J37" s="153"/>
      <c r="K37" s="153"/>
      <c r="L37" s="153"/>
      <c r="M37" s="153"/>
      <c r="N37" s="153"/>
      <c r="O37" s="153"/>
      <c r="P37" s="153"/>
      <c r="Q37" s="153"/>
      <c r="R37" s="153"/>
      <c r="S37" s="154"/>
      <c r="T37" s="151"/>
      <c r="U37" s="212">
        <v>32</v>
      </c>
      <c r="V37" s="211">
        <v>94</v>
      </c>
      <c r="W37" s="211">
        <v>101</v>
      </c>
      <c r="X37" s="135"/>
      <c r="Y37" s="148">
        <v>0.1</v>
      </c>
      <c r="Z37" s="152">
        <f>TINV(Y37,Z27)</f>
        <v>1.6859544601667387</v>
      </c>
      <c r="AA37" s="149" t="s">
        <v>59</v>
      </c>
      <c r="AB37" s="153" t="s">
        <v>60</v>
      </c>
      <c r="AC37" s="153"/>
      <c r="AD37" s="153"/>
      <c r="AE37" s="153"/>
      <c r="AF37" s="153"/>
      <c r="AG37" s="153"/>
      <c r="AH37" s="153"/>
      <c r="AI37" s="153"/>
      <c r="AJ37" s="153"/>
      <c r="AK37" s="153"/>
      <c r="AL37" s="153"/>
      <c r="AM37" s="154"/>
      <c r="AN37" s="151"/>
    </row>
    <row r="38" spans="1:40" ht="18" x14ac:dyDescent="0.15">
      <c r="A38" s="134"/>
      <c r="B38" s="135"/>
      <c r="C38" s="135"/>
      <c r="D38" s="135"/>
      <c r="E38" s="148">
        <v>0.05</v>
      </c>
      <c r="F38" s="152">
        <f>TINV(E38,F26)</f>
        <v>2.1009220402410378</v>
      </c>
      <c r="G38" s="149" t="s">
        <v>59</v>
      </c>
      <c r="H38" s="153" t="s">
        <v>61</v>
      </c>
      <c r="I38" s="153"/>
      <c r="J38" s="153"/>
      <c r="K38" s="153"/>
      <c r="L38" s="153"/>
      <c r="M38" s="153"/>
      <c r="N38" s="153"/>
      <c r="O38" s="153"/>
      <c r="P38" s="153"/>
      <c r="Q38" s="153"/>
      <c r="R38" s="153"/>
      <c r="S38" s="154"/>
      <c r="T38" s="151"/>
      <c r="U38" s="212">
        <v>33</v>
      </c>
      <c r="V38" s="211">
        <v>102</v>
      </c>
      <c r="W38" s="211">
        <v>110</v>
      </c>
      <c r="X38" s="135"/>
      <c r="Y38" s="148">
        <v>0.05</v>
      </c>
      <c r="Z38" s="152">
        <f>TINV(Y38,Z27)</f>
        <v>2.0243941639119702</v>
      </c>
      <c r="AA38" s="149" t="s">
        <v>59</v>
      </c>
      <c r="AB38" s="153" t="s">
        <v>61</v>
      </c>
      <c r="AC38" s="153"/>
      <c r="AD38" s="153"/>
      <c r="AE38" s="153"/>
      <c r="AF38" s="153"/>
      <c r="AG38" s="153"/>
      <c r="AH38" s="153"/>
      <c r="AI38" s="153"/>
      <c r="AJ38" s="153"/>
      <c r="AK38" s="153"/>
      <c r="AL38" s="153"/>
      <c r="AM38" s="154"/>
      <c r="AN38" s="151"/>
    </row>
    <row r="39" spans="1:40" ht="18" x14ac:dyDescent="0.15">
      <c r="A39" s="134"/>
      <c r="B39" s="135"/>
      <c r="C39" s="135"/>
      <c r="D39" s="135"/>
      <c r="E39" s="155">
        <v>0.01</v>
      </c>
      <c r="F39" s="156">
        <f>TINV(E39,F26)</f>
        <v>2.8784404727386073</v>
      </c>
      <c r="G39" s="157" t="s">
        <v>59</v>
      </c>
      <c r="H39" s="158" t="s">
        <v>62</v>
      </c>
      <c r="I39" s="158"/>
      <c r="J39" s="158"/>
      <c r="K39" s="158"/>
      <c r="L39" s="158"/>
      <c r="M39" s="158"/>
      <c r="N39" s="158"/>
      <c r="O39" s="158"/>
      <c r="P39" s="158"/>
      <c r="Q39" s="158"/>
      <c r="R39" s="158"/>
      <c r="S39" s="159"/>
      <c r="T39" s="151"/>
      <c r="U39" s="212">
        <v>34</v>
      </c>
      <c r="V39" s="211">
        <v>32</v>
      </c>
      <c r="W39" s="211">
        <v>52</v>
      </c>
      <c r="X39" s="135"/>
      <c r="Y39" s="155">
        <v>0.01</v>
      </c>
      <c r="Z39" s="156">
        <f>TINV(Y39,Z27)</f>
        <v>2.711557601913082</v>
      </c>
      <c r="AA39" s="157" t="s">
        <v>59</v>
      </c>
      <c r="AB39" s="158" t="s">
        <v>62</v>
      </c>
      <c r="AC39" s="158"/>
      <c r="AD39" s="158"/>
      <c r="AE39" s="158"/>
      <c r="AF39" s="158"/>
      <c r="AG39" s="158"/>
      <c r="AH39" s="158"/>
      <c r="AI39" s="158"/>
      <c r="AJ39" s="158"/>
      <c r="AK39" s="158"/>
      <c r="AL39" s="158"/>
      <c r="AM39" s="159"/>
      <c r="AN39" s="151"/>
    </row>
    <row r="40" spans="1:40" ht="13" customHeight="1" x14ac:dyDescent="0.15">
      <c r="A40" s="134"/>
      <c r="B40" s="135"/>
      <c r="C40" s="135"/>
      <c r="D40" s="135"/>
      <c r="E40" s="178"/>
      <c r="F40" s="178"/>
      <c r="G40" s="178"/>
      <c r="H40" s="178"/>
      <c r="I40" s="178"/>
      <c r="J40" s="178"/>
      <c r="K40" s="178"/>
      <c r="L40" s="178"/>
      <c r="M40" s="178"/>
      <c r="N40" s="178"/>
      <c r="O40" s="178"/>
      <c r="P40" s="178"/>
      <c r="Q40" s="178"/>
      <c r="R40" s="178"/>
      <c r="S40" s="178"/>
      <c r="T40" s="151"/>
      <c r="U40" s="212">
        <v>35</v>
      </c>
      <c r="V40" s="211">
        <v>38</v>
      </c>
      <c r="W40" s="211">
        <v>59</v>
      </c>
      <c r="X40" s="135"/>
      <c r="Y40" s="178"/>
      <c r="Z40" s="178"/>
      <c r="AA40" s="178"/>
      <c r="AB40" s="178"/>
      <c r="AC40" s="178"/>
      <c r="AD40" s="178"/>
      <c r="AE40" s="178"/>
      <c r="AF40" s="178"/>
      <c r="AG40" s="178"/>
      <c r="AH40" s="178"/>
      <c r="AI40" s="178"/>
      <c r="AJ40" s="178"/>
      <c r="AK40" s="178"/>
      <c r="AL40" s="178"/>
      <c r="AM40" s="178"/>
      <c r="AN40" s="151"/>
    </row>
    <row r="41" spans="1:40" ht="13" customHeight="1" x14ac:dyDescent="0.15">
      <c r="A41" s="134"/>
      <c r="B41" s="135"/>
      <c r="C41" s="135"/>
      <c r="D41" s="135"/>
      <c r="E41" s="169" t="s">
        <v>50</v>
      </c>
      <c r="F41" s="170"/>
      <c r="G41" s="170"/>
      <c r="H41" s="170"/>
      <c r="I41" s="170"/>
      <c r="J41" s="170"/>
      <c r="K41" s="170"/>
      <c r="L41" s="170"/>
      <c r="M41" s="170"/>
      <c r="N41" s="170"/>
      <c r="O41" s="170"/>
      <c r="P41" s="170"/>
      <c r="Q41" s="170"/>
      <c r="R41" s="170"/>
      <c r="S41" s="171"/>
      <c r="T41" s="151"/>
      <c r="U41" s="212">
        <v>36</v>
      </c>
      <c r="V41" s="211">
        <v>20</v>
      </c>
      <c r="W41" s="211">
        <v>44</v>
      </c>
      <c r="X41" s="135"/>
      <c r="Y41" s="169" t="s">
        <v>50</v>
      </c>
      <c r="Z41" s="170"/>
      <c r="AA41" s="170"/>
      <c r="AB41" s="170"/>
      <c r="AC41" s="170"/>
      <c r="AD41" s="170"/>
      <c r="AE41" s="170"/>
      <c r="AF41" s="170"/>
      <c r="AG41" s="170"/>
      <c r="AH41" s="170"/>
      <c r="AI41" s="170"/>
      <c r="AJ41" s="170"/>
      <c r="AK41" s="170"/>
      <c r="AL41" s="170"/>
      <c r="AM41" s="171"/>
      <c r="AN41" s="151"/>
    </row>
    <row r="42" spans="1:40" ht="13" customHeight="1" x14ac:dyDescent="0.15">
      <c r="A42" s="134"/>
      <c r="B42" s="135"/>
      <c r="C42" s="135"/>
      <c r="D42" s="135"/>
      <c r="E42" s="172"/>
      <c r="F42" s="173"/>
      <c r="G42" s="173"/>
      <c r="H42" s="173"/>
      <c r="I42" s="173"/>
      <c r="J42" s="173"/>
      <c r="K42" s="173"/>
      <c r="L42" s="173"/>
      <c r="M42" s="173"/>
      <c r="N42" s="173"/>
      <c r="O42" s="173"/>
      <c r="P42" s="173"/>
      <c r="Q42" s="173"/>
      <c r="R42" s="173"/>
      <c r="S42" s="174"/>
      <c r="T42" s="151"/>
      <c r="U42" s="212">
        <v>37</v>
      </c>
      <c r="V42" s="211">
        <v>22</v>
      </c>
      <c r="W42" s="211">
        <v>42</v>
      </c>
      <c r="X42" s="135"/>
      <c r="Y42" s="172"/>
      <c r="Z42" s="173"/>
      <c r="AA42" s="173"/>
      <c r="AB42" s="173"/>
      <c r="AC42" s="173"/>
      <c r="AD42" s="173"/>
      <c r="AE42" s="173"/>
      <c r="AF42" s="173"/>
      <c r="AG42" s="173"/>
      <c r="AH42" s="173"/>
      <c r="AI42" s="173"/>
      <c r="AJ42" s="173"/>
      <c r="AK42" s="173"/>
      <c r="AL42" s="173"/>
      <c r="AM42" s="174"/>
      <c r="AN42" s="151"/>
    </row>
    <row r="43" spans="1:40" ht="13" customHeight="1" x14ac:dyDescent="0.15">
      <c r="A43" s="134"/>
      <c r="B43" s="135"/>
      <c r="C43" s="135"/>
      <c r="D43" s="135"/>
      <c r="E43" s="175"/>
      <c r="F43" s="176"/>
      <c r="G43" s="176"/>
      <c r="H43" s="176"/>
      <c r="I43" s="176"/>
      <c r="J43" s="176"/>
      <c r="K43" s="176"/>
      <c r="L43" s="176"/>
      <c r="M43" s="176"/>
      <c r="N43" s="176"/>
      <c r="O43" s="176"/>
      <c r="P43" s="176"/>
      <c r="Q43" s="176"/>
      <c r="R43" s="176"/>
      <c r="S43" s="177"/>
      <c r="T43" s="151"/>
      <c r="U43" s="212">
        <v>38</v>
      </c>
      <c r="V43" s="211">
        <v>66</v>
      </c>
      <c r="W43" s="211">
        <v>90</v>
      </c>
      <c r="X43" s="135"/>
      <c r="Y43" s="175"/>
      <c r="Z43" s="176"/>
      <c r="AA43" s="176"/>
      <c r="AB43" s="176"/>
      <c r="AC43" s="176"/>
      <c r="AD43" s="176"/>
      <c r="AE43" s="176"/>
      <c r="AF43" s="176"/>
      <c r="AG43" s="176"/>
      <c r="AH43" s="176"/>
      <c r="AI43" s="176"/>
      <c r="AJ43" s="176"/>
      <c r="AK43" s="176"/>
      <c r="AL43" s="176"/>
      <c r="AM43" s="177"/>
      <c r="AN43" s="151"/>
    </row>
    <row r="44" spans="1:40" ht="16" customHeight="1" x14ac:dyDescent="0.15">
      <c r="A44" s="134"/>
      <c r="B44" s="135"/>
      <c r="C44" s="135"/>
      <c r="D44" s="135"/>
      <c r="E44" s="145" t="s">
        <v>63</v>
      </c>
      <c r="F44" s="185"/>
      <c r="G44" s="187">
        <f>E23/E24</f>
        <v>1.7733530187141873</v>
      </c>
      <c r="H44" s="131"/>
      <c r="I44" s="131"/>
      <c r="J44" s="131"/>
      <c r="K44" s="131"/>
      <c r="L44" s="131"/>
      <c r="M44" s="131"/>
      <c r="N44" s="131"/>
      <c r="O44" s="131"/>
      <c r="P44" s="131"/>
      <c r="Q44" s="131"/>
      <c r="R44" s="131"/>
      <c r="S44" s="147"/>
      <c r="T44" s="151"/>
      <c r="U44" s="212">
        <v>39</v>
      </c>
      <c r="V44" s="211">
        <v>120</v>
      </c>
      <c r="W44" s="211">
        <v>125</v>
      </c>
      <c r="X44" s="135"/>
      <c r="Y44" s="145" t="s">
        <v>63</v>
      </c>
      <c r="Z44" s="185"/>
      <c r="AA44" s="187">
        <f>Y24/Y25</f>
        <v>6.0167461872840882</v>
      </c>
      <c r="AB44" s="131"/>
      <c r="AC44" s="131"/>
      <c r="AD44" s="131"/>
      <c r="AE44" s="131"/>
      <c r="AF44" s="131"/>
      <c r="AG44" s="131"/>
      <c r="AH44" s="131"/>
      <c r="AI44" s="131"/>
      <c r="AJ44" s="131"/>
      <c r="AK44" s="131"/>
      <c r="AL44" s="131"/>
      <c r="AM44" s="147"/>
      <c r="AN44" s="151"/>
    </row>
    <row r="45" spans="1:40" ht="13" customHeight="1" x14ac:dyDescent="0.15">
      <c r="A45" s="134"/>
      <c r="B45" s="135"/>
      <c r="C45" s="135"/>
      <c r="D45" s="135"/>
      <c r="E45" s="189"/>
      <c r="F45" s="186"/>
      <c r="G45" s="188"/>
      <c r="H45" s="135"/>
      <c r="I45" s="135"/>
      <c r="J45" s="135"/>
      <c r="K45" s="135"/>
      <c r="L45" s="135"/>
      <c r="M45" s="135"/>
      <c r="N45" s="135"/>
      <c r="O45" s="135"/>
      <c r="P45" s="135"/>
      <c r="Q45" s="135"/>
      <c r="R45" s="135"/>
      <c r="S45" s="151"/>
      <c r="T45" s="151"/>
      <c r="U45" s="212">
        <v>40</v>
      </c>
      <c r="V45" s="211">
        <v>28</v>
      </c>
      <c r="W45" s="211">
        <v>50</v>
      </c>
      <c r="X45" s="135"/>
      <c r="Y45" s="189"/>
      <c r="Z45" s="186"/>
      <c r="AA45" s="188"/>
      <c r="AB45" s="135"/>
      <c r="AC45" s="135"/>
      <c r="AD45" s="135"/>
      <c r="AE45" s="135"/>
      <c r="AF45" s="135"/>
      <c r="AG45" s="135"/>
      <c r="AH45" s="135"/>
      <c r="AI45" s="135"/>
      <c r="AJ45" s="135"/>
      <c r="AK45" s="135"/>
      <c r="AL45" s="135"/>
      <c r="AM45" s="151"/>
      <c r="AN45" s="151"/>
    </row>
    <row r="46" spans="1:40" ht="34" x14ac:dyDescent="0.15">
      <c r="A46" s="134"/>
      <c r="B46" s="135"/>
      <c r="C46" s="135"/>
      <c r="D46" s="135"/>
      <c r="E46" s="148" t="s">
        <v>56</v>
      </c>
      <c r="F46" s="149" t="s">
        <v>57</v>
      </c>
      <c r="G46" s="150" t="s">
        <v>65</v>
      </c>
      <c r="H46" s="135"/>
      <c r="I46" s="135"/>
      <c r="J46" s="135"/>
      <c r="K46" s="135"/>
      <c r="L46" s="135"/>
      <c r="M46" s="135"/>
      <c r="N46" s="135"/>
      <c r="O46" s="135"/>
      <c r="P46" s="135"/>
      <c r="Q46" s="135"/>
      <c r="R46" s="135"/>
      <c r="S46" s="151"/>
      <c r="T46" s="151"/>
      <c r="U46" s="134"/>
      <c r="V46" s="135"/>
      <c r="W46" s="135"/>
      <c r="X46" s="135"/>
      <c r="Y46" s="148" t="s">
        <v>56</v>
      </c>
      <c r="Z46" s="149" t="s">
        <v>57</v>
      </c>
      <c r="AA46" s="150" t="s">
        <v>65</v>
      </c>
      <c r="AB46" s="135"/>
      <c r="AC46" s="135"/>
      <c r="AD46" s="135"/>
      <c r="AE46" s="135"/>
      <c r="AF46" s="135"/>
      <c r="AG46" s="135"/>
      <c r="AH46" s="135"/>
      <c r="AI46" s="135"/>
      <c r="AJ46" s="135"/>
      <c r="AK46" s="135"/>
      <c r="AL46" s="135"/>
      <c r="AM46" s="151"/>
      <c r="AN46" s="151"/>
    </row>
    <row r="47" spans="1:40" ht="18" x14ac:dyDescent="0.15">
      <c r="A47" s="134"/>
      <c r="B47" s="135"/>
      <c r="C47" s="135"/>
      <c r="D47" s="135"/>
      <c r="E47" s="148">
        <v>0.1</v>
      </c>
      <c r="F47" s="152">
        <v>1.7340636066175394</v>
      </c>
      <c r="G47" s="149" t="s">
        <v>59</v>
      </c>
      <c r="H47" s="153" t="s">
        <v>76</v>
      </c>
      <c r="I47" s="153"/>
      <c r="J47" s="153"/>
      <c r="K47" s="153"/>
      <c r="L47" s="153"/>
      <c r="M47" s="153"/>
      <c r="N47" s="153"/>
      <c r="O47" s="153"/>
      <c r="P47" s="153"/>
      <c r="Q47" s="153"/>
      <c r="R47" s="153"/>
      <c r="S47" s="154"/>
      <c r="T47" s="151"/>
      <c r="U47" s="134"/>
      <c r="V47" s="135"/>
      <c r="W47" s="135"/>
      <c r="X47" s="135"/>
      <c r="Y47" s="148">
        <v>0.1</v>
      </c>
      <c r="Z47" s="152">
        <v>1.6859544601667387</v>
      </c>
      <c r="AA47" s="149" t="s">
        <v>59</v>
      </c>
      <c r="AB47" s="153" t="s">
        <v>76</v>
      </c>
      <c r="AC47" s="153"/>
      <c r="AD47" s="153"/>
      <c r="AE47" s="153"/>
      <c r="AF47" s="153"/>
      <c r="AG47" s="153"/>
      <c r="AH47" s="153"/>
      <c r="AI47" s="153"/>
      <c r="AJ47" s="153"/>
      <c r="AK47" s="153"/>
      <c r="AL47" s="153"/>
      <c r="AM47" s="154"/>
      <c r="AN47" s="151"/>
    </row>
    <row r="48" spans="1:40" ht="34" x14ac:dyDescent="0.15">
      <c r="A48" s="134"/>
      <c r="B48" s="135"/>
      <c r="C48" s="135"/>
      <c r="D48" s="135"/>
      <c r="E48" s="148">
        <v>0.05</v>
      </c>
      <c r="F48" s="152">
        <v>2.1009220402410378</v>
      </c>
      <c r="G48" s="229" t="s">
        <v>66</v>
      </c>
      <c r="H48" s="153" t="s">
        <v>67</v>
      </c>
      <c r="I48" s="153"/>
      <c r="J48" s="153"/>
      <c r="K48" s="153"/>
      <c r="L48" s="153"/>
      <c r="M48" s="153"/>
      <c r="N48" s="153"/>
      <c r="O48" s="153"/>
      <c r="P48" s="153"/>
      <c r="Q48" s="153"/>
      <c r="R48" s="153"/>
      <c r="S48" s="154"/>
      <c r="T48" s="151"/>
      <c r="U48" s="134"/>
      <c r="V48" s="135"/>
      <c r="W48" s="135"/>
      <c r="X48" s="135"/>
      <c r="Y48" s="148">
        <v>0.05</v>
      </c>
      <c r="Z48" s="152">
        <v>2.0243941639119702</v>
      </c>
      <c r="AA48" s="149" t="s">
        <v>59</v>
      </c>
      <c r="AB48" s="153" t="s">
        <v>77</v>
      </c>
      <c r="AC48" s="153"/>
      <c r="AD48" s="153"/>
      <c r="AE48" s="153"/>
      <c r="AF48" s="153"/>
      <c r="AG48" s="153"/>
      <c r="AH48" s="153"/>
      <c r="AI48" s="153"/>
      <c r="AJ48" s="153"/>
      <c r="AK48" s="153"/>
      <c r="AL48" s="153"/>
      <c r="AM48" s="154"/>
      <c r="AN48" s="151"/>
    </row>
    <row r="49" spans="1:40" ht="34" x14ac:dyDescent="0.15">
      <c r="A49" s="134"/>
      <c r="B49" s="135"/>
      <c r="C49" s="135"/>
      <c r="D49" s="135"/>
      <c r="E49" s="155">
        <v>0.01</v>
      </c>
      <c r="F49" s="156">
        <v>2.8784404727386073</v>
      </c>
      <c r="G49" s="228" t="s">
        <v>66</v>
      </c>
      <c r="H49" s="158" t="s">
        <v>68</v>
      </c>
      <c r="I49" s="158"/>
      <c r="J49" s="158"/>
      <c r="K49" s="158"/>
      <c r="L49" s="158"/>
      <c r="M49" s="158"/>
      <c r="N49" s="158"/>
      <c r="O49" s="158"/>
      <c r="P49" s="158"/>
      <c r="Q49" s="158"/>
      <c r="R49" s="158"/>
      <c r="S49" s="159"/>
      <c r="T49" s="151"/>
      <c r="U49" s="134"/>
      <c r="V49" s="135"/>
      <c r="W49" s="135"/>
      <c r="X49" s="135"/>
      <c r="Y49" s="155">
        <v>0.01</v>
      </c>
      <c r="Z49" s="156">
        <v>2.711557601913082</v>
      </c>
      <c r="AA49" s="149" t="s">
        <v>59</v>
      </c>
      <c r="AB49" s="158" t="s">
        <v>78</v>
      </c>
      <c r="AC49" s="158"/>
      <c r="AD49" s="158"/>
      <c r="AE49" s="158"/>
      <c r="AF49" s="158"/>
      <c r="AG49" s="158"/>
      <c r="AH49" s="158"/>
      <c r="AI49" s="158"/>
      <c r="AJ49" s="158"/>
      <c r="AK49" s="158"/>
      <c r="AL49" s="158"/>
      <c r="AM49" s="159"/>
      <c r="AN49" s="151"/>
    </row>
    <row r="50" spans="1:40" ht="13" customHeight="1" x14ac:dyDescent="0.15">
      <c r="A50" s="134"/>
      <c r="B50" s="135"/>
      <c r="C50" s="135"/>
      <c r="D50" s="135"/>
      <c r="E50" s="194" t="s">
        <v>69</v>
      </c>
      <c r="F50" s="192"/>
      <c r="G50" s="195"/>
      <c r="H50" s="201" t="s">
        <v>70</v>
      </c>
      <c r="I50" s="190"/>
      <c r="J50" s="190"/>
      <c r="K50" s="190"/>
      <c r="L50" s="190"/>
      <c r="M50" s="190"/>
      <c r="N50" s="190"/>
      <c r="O50" s="190"/>
      <c r="P50" s="190"/>
      <c r="Q50" s="190"/>
      <c r="R50" s="190"/>
      <c r="S50" s="202"/>
      <c r="T50" s="151"/>
      <c r="U50" s="134"/>
      <c r="V50" s="135"/>
      <c r="W50" s="135"/>
      <c r="X50" s="135"/>
      <c r="Y50" s="194" t="s">
        <v>74</v>
      </c>
      <c r="Z50" s="192"/>
      <c r="AA50" s="195"/>
      <c r="AB50" s="201" t="s">
        <v>75</v>
      </c>
      <c r="AC50" s="190"/>
      <c r="AD50" s="190"/>
      <c r="AE50" s="190"/>
      <c r="AF50" s="190"/>
      <c r="AG50" s="190"/>
      <c r="AH50" s="190"/>
      <c r="AI50" s="190"/>
      <c r="AJ50" s="190"/>
      <c r="AK50" s="190"/>
      <c r="AL50" s="190"/>
      <c r="AM50" s="202"/>
      <c r="AN50" s="151"/>
    </row>
    <row r="51" spans="1:40" x14ac:dyDescent="0.15">
      <c r="A51" s="134"/>
      <c r="B51" s="135"/>
      <c r="C51" s="135"/>
      <c r="D51" s="135"/>
      <c r="E51" s="196"/>
      <c r="F51" s="193"/>
      <c r="G51" s="197"/>
      <c r="H51" s="203"/>
      <c r="I51" s="191"/>
      <c r="J51" s="191"/>
      <c r="K51" s="191"/>
      <c r="L51" s="191"/>
      <c r="M51" s="191"/>
      <c r="N51" s="191"/>
      <c r="O51" s="191"/>
      <c r="P51" s="191"/>
      <c r="Q51" s="191"/>
      <c r="R51" s="191"/>
      <c r="S51" s="204"/>
      <c r="T51" s="151"/>
      <c r="U51" s="134"/>
      <c r="V51" s="135"/>
      <c r="W51" s="135"/>
      <c r="X51" s="135"/>
      <c r="Y51" s="196"/>
      <c r="Z51" s="193"/>
      <c r="AA51" s="197"/>
      <c r="AB51" s="203"/>
      <c r="AC51" s="191"/>
      <c r="AD51" s="191"/>
      <c r="AE51" s="191"/>
      <c r="AF51" s="191"/>
      <c r="AG51" s="191"/>
      <c r="AH51" s="191"/>
      <c r="AI51" s="191"/>
      <c r="AJ51" s="191"/>
      <c r="AK51" s="191"/>
      <c r="AL51" s="191"/>
      <c r="AM51" s="204"/>
      <c r="AN51" s="151"/>
    </row>
    <row r="52" spans="1:40" x14ac:dyDescent="0.15">
      <c r="A52" s="134"/>
      <c r="B52" s="135"/>
      <c r="C52" s="135"/>
      <c r="D52" s="135"/>
      <c r="E52" s="196"/>
      <c r="F52" s="193"/>
      <c r="G52" s="197"/>
      <c r="H52" s="203"/>
      <c r="I52" s="191"/>
      <c r="J52" s="191"/>
      <c r="K52" s="191"/>
      <c r="L52" s="191"/>
      <c r="M52" s="191"/>
      <c r="N52" s="191"/>
      <c r="O52" s="191"/>
      <c r="P52" s="191"/>
      <c r="Q52" s="191"/>
      <c r="R52" s="191"/>
      <c r="S52" s="204"/>
      <c r="T52" s="151"/>
      <c r="U52" s="134"/>
      <c r="V52" s="135"/>
      <c r="W52" s="135"/>
      <c r="X52" s="135"/>
      <c r="Y52" s="196"/>
      <c r="Z52" s="193"/>
      <c r="AA52" s="197"/>
      <c r="AB52" s="203"/>
      <c r="AC52" s="191"/>
      <c r="AD52" s="191"/>
      <c r="AE52" s="191"/>
      <c r="AF52" s="191"/>
      <c r="AG52" s="191"/>
      <c r="AH52" s="191"/>
      <c r="AI52" s="191"/>
      <c r="AJ52" s="191"/>
      <c r="AK52" s="191"/>
      <c r="AL52" s="191"/>
      <c r="AM52" s="204"/>
      <c r="AN52" s="151"/>
    </row>
    <row r="53" spans="1:40" x14ac:dyDescent="0.15">
      <c r="A53" s="134"/>
      <c r="B53" s="135"/>
      <c r="C53" s="135"/>
      <c r="D53" s="135"/>
      <c r="E53" s="196"/>
      <c r="F53" s="193"/>
      <c r="G53" s="197"/>
      <c r="H53" s="203"/>
      <c r="I53" s="191"/>
      <c r="J53" s="191"/>
      <c r="K53" s="191"/>
      <c r="L53" s="191"/>
      <c r="M53" s="191"/>
      <c r="N53" s="191"/>
      <c r="O53" s="191"/>
      <c r="P53" s="191"/>
      <c r="Q53" s="191"/>
      <c r="R53" s="191"/>
      <c r="S53" s="204"/>
      <c r="T53" s="151"/>
      <c r="U53" s="134"/>
      <c r="V53" s="135"/>
      <c r="W53" s="135"/>
      <c r="X53" s="135"/>
      <c r="Y53" s="196"/>
      <c r="Z53" s="193"/>
      <c r="AA53" s="197"/>
      <c r="AB53" s="203"/>
      <c r="AC53" s="191"/>
      <c r="AD53" s="191"/>
      <c r="AE53" s="191"/>
      <c r="AF53" s="191"/>
      <c r="AG53" s="191"/>
      <c r="AH53" s="191"/>
      <c r="AI53" s="191"/>
      <c r="AJ53" s="191"/>
      <c r="AK53" s="191"/>
      <c r="AL53" s="191"/>
      <c r="AM53" s="204"/>
      <c r="AN53" s="151"/>
    </row>
    <row r="54" spans="1:40" x14ac:dyDescent="0.15">
      <c r="A54" s="134"/>
      <c r="B54" s="135"/>
      <c r="C54" s="135"/>
      <c r="D54" s="135"/>
      <c r="E54" s="198"/>
      <c r="F54" s="199"/>
      <c r="G54" s="200"/>
      <c r="H54" s="205"/>
      <c r="I54" s="206"/>
      <c r="J54" s="206"/>
      <c r="K54" s="206"/>
      <c r="L54" s="206"/>
      <c r="M54" s="206"/>
      <c r="N54" s="206"/>
      <c r="O54" s="206"/>
      <c r="P54" s="206"/>
      <c r="Q54" s="206"/>
      <c r="R54" s="206"/>
      <c r="S54" s="207"/>
      <c r="T54" s="151"/>
      <c r="U54" s="134"/>
      <c r="V54" s="135"/>
      <c r="W54" s="135"/>
      <c r="X54" s="135"/>
      <c r="Y54" s="198"/>
      <c r="Z54" s="199"/>
      <c r="AA54" s="200"/>
      <c r="AB54" s="205"/>
      <c r="AC54" s="206"/>
      <c r="AD54" s="206"/>
      <c r="AE54" s="206"/>
      <c r="AF54" s="206"/>
      <c r="AG54" s="206"/>
      <c r="AH54" s="206"/>
      <c r="AI54" s="206"/>
      <c r="AJ54" s="206"/>
      <c r="AK54" s="206"/>
      <c r="AL54" s="206"/>
      <c r="AM54" s="207"/>
      <c r="AN54" s="151"/>
    </row>
    <row r="55" spans="1:40" x14ac:dyDescent="0.15">
      <c r="A55" s="138"/>
      <c r="B55" s="139"/>
      <c r="C55" s="139"/>
      <c r="D55" s="139"/>
      <c r="E55" s="139"/>
      <c r="F55" s="139"/>
      <c r="G55" s="139"/>
      <c r="H55" s="139"/>
      <c r="I55" s="139"/>
      <c r="J55" s="139"/>
      <c r="K55" s="139"/>
      <c r="L55" s="139"/>
      <c r="M55" s="139"/>
      <c r="N55" s="139"/>
      <c r="O55" s="139"/>
      <c r="P55" s="139"/>
      <c r="Q55" s="139"/>
      <c r="R55" s="139"/>
      <c r="S55" s="139"/>
      <c r="T55" s="214"/>
      <c r="U55" s="138"/>
      <c r="V55" s="139"/>
      <c r="W55" s="139"/>
      <c r="X55" s="139"/>
      <c r="Y55" s="139"/>
      <c r="Z55" s="139"/>
      <c r="AA55" s="139"/>
      <c r="AB55" s="139"/>
      <c r="AC55" s="139"/>
      <c r="AD55" s="139"/>
      <c r="AE55" s="139"/>
      <c r="AF55" s="139"/>
      <c r="AG55" s="139"/>
      <c r="AH55" s="139"/>
      <c r="AI55" s="139"/>
      <c r="AJ55" s="139"/>
      <c r="AK55" s="139"/>
      <c r="AL55" s="139"/>
      <c r="AM55" s="139"/>
      <c r="AN55" s="214"/>
    </row>
  </sheetData>
  <mergeCells count="39">
    <mergeCell ref="AO1:AU2"/>
    <mergeCell ref="AB48:AM48"/>
    <mergeCell ref="AB49:AM49"/>
    <mergeCell ref="Y50:AA54"/>
    <mergeCell ref="AB50:AM54"/>
    <mergeCell ref="U1:AN2"/>
    <mergeCell ref="E3:E6"/>
    <mergeCell ref="Y32:AM34"/>
    <mergeCell ref="Y35:Z35"/>
    <mergeCell ref="AB37:AM37"/>
    <mergeCell ref="AB38:AM38"/>
    <mergeCell ref="AB39:AM39"/>
    <mergeCell ref="Y40:AM40"/>
    <mergeCell ref="Y3:Y6"/>
    <mergeCell ref="Y22:AE23"/>
    <mergeCell ref="AA24:AE28"/>
    <mergeCell ref="Y30:AM31"/>
    <mergeCell ref="H49:S49"/>
    <mergeCell ref="H50:S54"/>
    <mergeCell ref="E50:G54"/>
    <mergeCell ref="A1:T2"/>
    <mergeCell ref="E35:F35"/>
    <mergeCell ref="E44:F45"/>
    <mergeCell ref="G44:G45"/>
    <mergeCell ref="H47:S47"/>
    <mergeCell ref="H48:S48"/>
    <mergeCell ref="Y41:AM43"/>
    <mergeCell ref="Y44:Z45"/>
    <mergeCell ref="AA44:AA45"/>
    <mergeCell ref="AB47:AM47"/>
    <mergeCell ref="H37:S37"/>
    <mergeCell ref="H38:S38"/>
    <mergeCell ref="H39:S39"/>
    <mergeCell ref="E32:S34"/>
    <mergeCell ref="E30:S31"/>
    <mergeCell ref="E41:S43"/>
    <mergeCell ref="E40:S40"/>
    <mergeCell ref="G23:K27"/>
    <mergeCell ref="E21:K2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91444-8549-BC4B-B81C-A33844083600}">
  <dimension ref="A1:O36"/>
  <sheetViews>
    <sheetView tabSelected="1" zoomScale="86" workbookViewId="0">
      <selection activeCell="I6" sqref="I6"/>
    </sheetView>
  </sheetViews>
  <sheetFormatPr baseColWidth="10" defaultRowHeight="13" x14ac:dyDescent="0.15"/>
  <cols>
    <col min="2" max="6" width="11" bestFit="1" customWidth="1"/>
    <col min="9" max="9" width="14.83203125" customWidth="1"/>
    <col min="10" max="10" width="11.6640625" bestFit="1" customWidth="1"/>
    <col min="11" max="11" width="12.33203125" bestFit="1" customWidth="1"/>
    <col min="12" max="13" width="11.6640625" bestFit="1" customWidth="1"/>
  </cols>
  <sheetData>
    <row r="1" spans="1:13" ht="16" x14ac:dyDescent="0.2">
      <c r="A1" s="117" t="s">
        <v>85</v>
      </c>
      <c r="B1" s="118"/>
      <c r="C1" s="118"/>
      <c r="D1" s="118"/>
      <c r="E1" s="118"/>
      <c r="F1" s="118"/>
      <c r="I1" s="240" t="s">
        <v>103</v>
      </c>
      <c r="J1" s="241"/>
      <c r="K1" s="241"/>
      <c r="L1" s="241"/>
      <c r="M1" s="242"/>
    </row>
    <row r="2" spans="1:13" x14ac:dyDescent="0.15">
      <c r="A2" s="118"/>
      <c r="B2" s="118"/>
      <c r="C2" s="118"/>
      <c r="D2" s="118"/>
      <c r="E2" s="118"/>
      <c r="F2" s="118"/>
      <c r="I2" s="243"/>
      <c r="J2" s="244"/>
      <c r="K2" s="244"/>
      <c r="L2" s="244"/>
      <c r="M2" s="245"/>
    </row>
    <row r="3" spans="1:13" ht="14" thickBot="1" x14ac:dyDescent="0.2">
      <c r="A3" s="118"/>
      <c r="B3" s="118" t="s">
        <v>5</v>
      </c>
      <c r="C3" s="118" t="s">
        <v>86</v>
      </c>
      <c r="D3" s="118" t="s">
        <v>87</v>
      </c>
      <c r="E3" s="118" t="s">
        <v>88</v>
      </c>
      <c r="F3" s="239" t="s">
        <v>89</v>
      </c>
      <c r="I3" s="246"/>
      <c r="J3" s="247"/>
      <c r="K3" s="247"/>
      <c r="L3" s="247"/>
      <c r="M3" s="248"/>
    </row>
    <row r="4" spans="1:13" ht="15" x14ac:dyDescent="0.15">
      <c r="A4" s="118"/>
      <c r="B4" s="118">
        <v>0</v>
      </c>
      <c r="C4" s="118">
        <v>13.3</v>
      </c>
      <c r="D4" s="118">
        <v>0</v>
      </c>
      <c r="E4" s="118">
        <v>0</v>
      </c>
      <c r="F4" s="118">
        <v>167.05413799999999</v>
      </c>
      <c r="I4" s="236" t="s">
        <v>90</v>
      </c>
      <c r="J4" s="213" t="s">
        <v>91</v>
      </c>
      <c r="K4" s="213" t="s">
        <v>97</v>
      </c>
      <c r="L4" s="213" t="s">
        <v>98</v>
      </c>
      <c r="M4" s="151"/>
    </row>
    <row r="5" spans="1:13" ht="15" x14ac:dyDescent="0.15">
      <c r="A5" s="118"/>
      <c r="B5" s="118">
        <v>1</v>
      </c>
      <c r="C5" s="118">
        <v>26.6</v>
      </c>
      <c r="D5" s="118">
        <v>0</v>
      </c>
      <c r="E5" s="118">
        <v>0</v>
      </c>
      <c r="F5" s="118">
        <v>169.064989</v>
      </c>
      <c r="I5" s="236" t="s">
        <v>92</v>
      </c>
      <c r="J5" s="213" t="s">
        <v>93</v>
      </c>
      <c r="K5" s="213" t="s">
        <v>94</v>
      </c>
      <c r="L5" s="213" t="s">
        <v>95</v>
      </c>
      <c r="M5" s="237" t="s">
        <v>96</v>
      </c>
    </row>
    <row r="6" spans="1:13" x14ac:dyDescent="0.15">
      <c r="A6" s="118"/>
      <c r="B6" s="118">
        <v>2</v>
      </c>
      <c r="C6" s="118">
        <v>42.1</v>
      </c>
      <c r="D6" s="118">
        <v>0</v>
      </c>
      <c r="E6" s="118">
        <v>0</v>
      </c>
      <c r="F6" s="118">
        <v>168.83439899999999</v>
      </c>
      <c r="I6" s="134" cm="1">
        <f t="array" ref="I6:M10">LINEST(F4:F19,B4:E19,TRUE,TRUE)</f>
        <v>0.29358210491041331</v>
      </c>
      <c r="J6" s="135">
        <v>-75.188073198310065</v>
      </c>
      <c r="K6" s="135">
        <v>-1.3295533234738912</v>
      </c>
      <c r="L6" s="135">
        <v>22.305942377756661</v>
      </c>
      <c r="M6" s="151">
        <v>184.11109714375382</v>
      </c>
    </row>
    <row r="7" spans="1:13" ht="14" x14ac:dyDescent="0.15">
      <c r="A7" s="118"/>
      <c r="B7" s="118">
        <v>3</v>
      </c>
      <c r="C7" s="118">
        <v>54.9</v>
      </c>
      <c r="D7" s="118">
        <v>4.36E-2</v>
      </c>
      <c r="E7" s="118">
        <v>0</v>
      </c>
      <c r="F7" s="118">
        <v>171.45478</v>
      </c>
      <c r="H7" s="119" t="s">
        <v>104</v>
      </c>
      <c r="I7" s="134">
        <v>81.809551446409074</v>
      </c>
      <c r="J7" s="135">
        <v>56.883272779415478</v>
      </c>
      <c r="K7" s="135">
        <v>0.35670649016655781</v>
      </c>
      <c r="L7" s="135">
        <v>6.0431101027065344</v>
      </c>
      <c r="M7" s="151">
        <v>4.2012391484715907</v>
      </c>
    </row>
    <row r="8" spans="1:13" x14ac:dyDescent="0.15">
      <c r="A8" s="118"/>
      <c r="B8" s="118">
        <v>4</v>
      </c>
      <c r="C8" s="118">
        <v>72.599999999999994</v>
      </c>
      <c r="D8" s="118">
        <v>4.2299999999999997E-2</v>
      </c>
      <c r="E8" s="118">
        <v>9.7999999999999997E-3</v>
      </c>
      <c r="F8" s="118">
        <v>172.149687</v>
      </c>
      <c r="I8" s="134">
        <v>0.92261351793649782</v>
      </c>
      <c r="J8" s="135">
        <v>4.9004338090268256</v>
      </c>
      <c r="K8" s="135" t="e">
        <v>#N/A</v>
      </c>
      <c r="L8" s="135" t="e">
        <v>#N/A</v>
      </c>
      <c r="M8" s="151" t="e">
        <v>#N/A</v>
      </c>
    </row>
    <row r="9" spans="1:13" x14ac:dyDescent="0.15">
      <c r="A9" s="118"/>
      <c r="B9" s="118">
        <v>5</v>
      </c>
      <c r="C9" s="118">
        <v>89.8</v>
      </c>
      <c r="D9" s="118">
        <v>7.4999999999999997E-2</v>
      </c>
      <c r="E9" s="118">
        <v>2.1899999999999999E-2</v>
      </c>
      <c r="F9" s="118">
        <v>177.52859699999999</v>
      </c>
      <c r="I9" s="134">
        <v>32.785922123238407</v>
      </c>
      <c r="J9" s="135">
        <v>11</v>
      </c>
      <c r="K9" s="135" t="e">
        <v>#N/A</v>
      </c>
      <c r="L9" s="135" t="e">
        <v>#N/A</v>
      </c>
      <c r="M9" s="151" t="e">
        <v>#N/A</v>
      </c>
    </row>
    <row r="10" spans="1:13" x14ac:dyDescent="0.15">
      <c r="A10" s="118"/>
      <c r="B10" s="118">
        <v>6</v>
      </c>
      <c r="C10" s="118">
        <v>105.9</v>
      </c>
      <c r="D10" s="118">
        <v>0.14599999999999999</v>
      </c>
      <c r="E10" s="118">
        <v>4.1399999999999999E-2</v>
      </c>
      <c r="F10" s="118">
        <v>167.027109</v>
      </c>
      <c r="I10" s="138">
        <v>3149.3175202914022</v>
      </c>
      <c r="J10" s="139">
        <v>264.1567666831848</v>
      </c>
      <c r="K10" s="139" t="e">
        <v>#N/A</v>
      </c>
      <c r="L10" s="139" t="e">
        <v>#N/A</v>
      </c>
      <c r="M10" s="214" t="e">
        <v>#N/A</v>
      </c>
    </row>
    <row r="11" spans="1:13" ht="28" x14ac:dyDescent="0.15">
      <c r="A11" s="118"/>
      <c r="B11" s="118">
        <v>7</v>
      </c>
      <c r="C11" s="118">
        <v>122</v>
      </c>
      <c r="D11" s="118">
        <v>0.23599999999999999</v>
      </c>
      <c r="E11" s="118">
        <v>9.5600000000000004E-2</v>
      </c>
      <c r="F11" s="118">
        <v>164.440718</v>
      </c>
      <c r="I11" s="271" t="s">
        <v>99</v>
      </c>
      <c r="J11" s="272" t="s">
        <v>100</v>
      </c>
      <c r="K11" s="273" t="s">
        <v>99</v>
      </c>
      <c r="L11" s="274" t="s">
        <v>101</v>
      </c>
    </row>
    <row r="12" spans="1:13" ht="28" x14ac:dyDescent="0.15">
      <c r="A12" s="118"/>
      <c r="B12" s="118">
        <v>8</v>
      </c>
      <c r="C12" s="118">
        <v>137.19999999999999</v>
      </c>
      <c r="D12" s="118">
        <v>0.28499999999999998</v>
      </c>
      <c r="E12" s="118">
        <v>0.11310000000000001</v>
      </c>
      <c r="F12" s="118">
        <v>163.584844</v>
      </c>
      <c r="I12" s="266" t="s">
        <v>5</v>
      </c>
      <c r="J12" s="267" t="s">
        <v>98</v>
      </c>
      <c r="K12" s="270" t="s">
        <v>89</v>
      </c>
      <c r="L12" s="269" t="s">
        <v>102</v>
      </c>
    </row>
    <row r="13" spans="1:13" ht="14" x14ac:dyDescent="0.15">
      <c r="A13" s="118"/>
      <c r="B13" s="118">
        <v>9</v>
      </c>
      <c r="C13" s="118">
        <v>154.69999999999999</v>
      </c>
      <c r="D13" s="118">
        <v>0.29799999999999999</v>
      </c>
      <c r="E13" s="118">
        <v>0.121</v>
      </c>
      <c r="F13" s="118">
        <v>160.333079</v>
      </c>
      <c r="I13" s="266" t="s">
        <v>86</v>
      </c>
      <c r="J13" s="267" t="s">
        <v>97</v>
      </c>
    </row>
    <row r="14" spans="1:13" ht="28" customHeight="1" x14ac:dyDescent="0.15">
      <c r="A14" s="118"/>
      <c r="B14" s="118">
        <v>10</v>
      </c>
      <c r="C14" s="118">
        <v>172.6</v>
      </c>
      <c r="D14" s="118">
        <v>0.29899999999999999</v>
      </c>
      <c r="E14" s="118">
        <v>0.1474</v>
      </c>
      <c r="F14" s="118">
        <v>156.78403399999999</v>
      </c>
      <c r="I14" s="266" t="s">
        <v>87</v>
      </c>
      <c r="J14" s="267" t="s">
        <v>91</v>
      </c>
    </row>
    <row r="15" spans="1:13" ht="14" x14ac:dyDescent="0.15">
      <c r="A15" s="118"/>
      <c r="B15" s="118">
        <v>11</v>
      </c>
      <c r="C15" s="118">
        <v>187.8</v>
      </c>
      <c r="D15" s="118">
        <v>0.35899999999999999</v>
      </c>
      <c r="E15" s="118">
        <v>0.17069999999999999</v>
      </c>
      <c r="F15" s="118">
        <v>148.04236800000001</v>
      </c>
      <c r="I15" s="268" t="s">
        <v>88</v>
      </c>
      <c r="J15" s="269" t="s">
        <v>90</v>
      </c>
    </row>
    <row r="16" spans="1:13" ht="14" thickBot="1" x14ac:dyDescent="0.2">
      <c r="A16" s="118"/>
      <c r="B16" s="118">
        <v>12</v>
      </c>
      <c r="C16" s="118">
        <v>209.2</v>
      </c>
      <c r="D16" s="118">
        <v>0.40400000000000003</v>
      </c>
      <c r="E16" s="118">
        <v>0.15440000000000001</v>
      </c>
      <c r="F16" s="118">
        <v>139.40329500000001</v>
      </c>
      <c r="J16" s="238"/>
    </row>
    <row r="17" spans="1:15" ht="13" customHeight="1" x14ac:dyDescent="0.15">
      <c r="A17" s="118"/>
      <c r="B17" s="118">
        <v>13</v>
      </c>
      <c r="C17" s="118">
        <v>224.8</v>
      </c>
      <c r="D17" s="118">
        <v>0.43099999999999999</v>
      </c>
      <c r="E17" s="118">
        <v>0.18940000000000001</v>
      </c>
      <c r="F17" s="118">
        <v>134.994416</v>
      </c>
      <c r="I17" s="275" t="s">
        <v>116</v>
      </c>
      <c r="J17" s="276"/>
      <c r="K17" s="276"/>
      <c r="L17" s="276"/>
      <c r="M17" s="277"/>
    </row>
    <row r="18" spans="1:15" ht="14" thickBot="1" x14ac:dyDescent="0.2">
      <c r="A18" s="118"/>
      <c r="B18" s="118">
        <v>14</v>
      </c>
      <c r="C18" s="118">
        <v>247.3</v>
      </c>
      <c r="D18" s="118">
        <v>0.45600000000000002</v>
      </c>
      <c r="E18" s="118">
        <v>0.1573</v>
      </c>
      <c r="F18" s="118">
        <v>132.970293</v>
      </c>
      <c r="I18" s="278"/>
      <c r="J18" s="279"/>
      <c r="K18" s="279"/>
      <c r="L18" s="279"/>
      <c r="M18" s="280"/>
    </row>
    <row r="19" spans="1:15" ht="13" customHeight="1" thickBot="1" x14ac:dyDescent="0.2">
      <c r="A19" s="118"/>
      <c r="B19" s="118">
        <v>15</v>
      </c>
      <c r="C19" s="118">
        <v>265.5</v>
      </c>
      <c r="D19" s="118">
        <v>0.49</v>
      </c>
      <c r="E19" s="118">
        <v>0.23</v>
      </c>
      <c r="F19" s="118">
        <v>134.18298100000001</v>
      </c>
    </row>
    <row r="20" spans="1:15" ht="16" x14ac:dyDescent="0.15">
      <c r="I20" s="256" t="s">
        <v>105</v>
      </c>
      <c r="J20" s="257"/>
      <c r="K20" s="249">
        <f xml:space="preserve"> M6/M7</f>
        <v>43.82304616263832</v>
      </c>
      <c r="M20" s="258" t="s">
        <v>107</v>
      </c>
      <c r="N20" s="259"/>
      <c r="O20" s="249">
        <f xml:space="preserve"> L6/L7</f>
        <v>3.6911361862770753</v>
      </c>
    </row>
    <row r="21" spans="1:15" ht="34" x14ac:dyDescent="0.15">
      <c r="I21" s="250" t="s">
        <v>56</v>
      </c>
      <c r="J21" s="149" t="s">
        <v>57</v>
      </c>
      <c r="K21" s="251" t="s">
        <v>106</v>
      </c>
      <c r="M21" s="250" t="s">
        <v>56</v>
      </c>
      <c r="N21" s="149" t="s">
        <v>57</v>
      </c>
      <c r="O21" s="251" t="s">
        <v>110</v>
      </c>
    </row>
    <row r="22" spans="1:15" ht="16" customHeight="1" x14ac:dyDescent="0.15">
      <c r="I22" s="250">
        <v>0.1</v>
      </c>
      <c r="J22" s="152">
        <f>TINV(I22,J9)</f>
        <v>1.7958848187040437</v>
      </c>
      <c r="K22" s="252" t="s">
        <v>59</v>
      </c>
      <c r="M22" s="250">
        <v>0.1</v>
      </c>
      <c r="N22" s="152">
        <v>1.7958848187040437</v>
      </c>
      <c r="O22" s="252" t="s">
        <v>59</v>
      </c>
    </row>
    <row r="23" spans="1:15" ht="17" x14ac:dyDescent="0.15">
      <c r="I23" s="250">
        <v>0.05</v>
      </c>
      <c r="J23" s="152">
        <f>TINV(I23,J9)</f>
        <v>2.2009851600916384</v>
      </c>
      <c r="K23" s="252" t="s">
        <v>59</v>
      </c>
      <c r="M23" s="250">
        <v>0.05</v>
      </c>
      <c r="N23" s="152">
        <v>2.2009851600916384</v>
      </c>
      <c r="O23" s="252" t="s">
        <v>59</v>
      </c>
    </row>
    <row r="24" spans="1:15" ht="18" thickBot="1" x14ac:dyDescent="0.2">
      <c r="I24" s="253">
        <v>0.01</v>
      </c>
      <c r="J24" s="254">
        <f>TINV(I24,J9)</f>
        <v>3.1058065155392809</v>
      </c>
      <c r="K24" s="255" t="s">
        <v>59</v>
      </c>
      <c r="M24" s="253">
        <v>0.01</v>
      </c>
      <c r="N24" s="254">
        <v>3.1058065155392809</v>
      </c>
      <c r="O24" s="255" t="s">
        <v>59</v>
      </c>
    </row>
    <row r="25" spans="1:15" ht="16" customHeight="1" thickBot="1" x14ac:dyDescent="0.2"/>
    <row r="26" spans="1:15" ht="16" x14ac:dyDescent="0.15">
      <c r="I26" s="260" t="s">
        <v>108</v>
      </c>
      <c r="J26" s="261"/>
      <c r="K26" s="249">
        <f xml:space="preserve"> ABS(K6/K7)</f>
        <v>3.7273034276810599</v>
      </c>
      <c r="M26" s="262" t="s">
        <v>111</v>
      </c>
      <c r="N26" s="263"/>
      <c r="O26" s="249">
        <f xml:space="preserve"> ABS(J6/J7)</f>
        <v>1.3217958377654846</v>
      </c>
    </row>
    <row r="27" spans="1:15" ht="34" x14ac:dyDescent="0.15">
      <c r="I27" s="250" t="s">
        <v>56</v>
      </c>
      <c r="J27" s="149" t="s">
        <v>57</v>
      </c>
      <c r="K27" s="251" t="s">
        <v>109</v>
      </c>
      <c r="M27" s="250" t="s">
        <v>56</v>
      </c>
      <c r="N27" s="149" t="s">
        <v>57</v>
      </c>
      <c r="O27" s="251" t="s">
        <v>112</v>
      </c>
    </row>
    <row r="28" spans="1:15" ht="17" x14ac:dyDescent="0.15">
      <c r="I28" s="250">
        <v>0.1</v>
      </c>
      <c r="J28" s="152">
        <v>1.7958848187040437</v>
      </c>
      <c r="K28" s="252" t="s">
        <v>59</v>
      </c>
      <c r="M28" s="250">
        <v>0.1</v>
      </c>
      <c r="N28" s="152">
        <v>1.7958848187040437</v>
      </c>
      <c r="O28" s="252" t="s">
        <v>113</v>
      </c>
    </row>
    <row r="29" spans="1:15" ht="17" x14ac:dyDescent="0.15">
      <c r="I29" s="250">
        <v>0.05</v>
      </c>
      <c r="J29" s="152">
        <v>2.2009851600916384</v>
      </c>
      <c r="K29" s="252" t="s">
        <v>59</v>
      </c>
      <c r="M29" s="250">
        <v>0.05</v>
      </c>
      <c r="N29" s="152">
        <v>2.2009851600916384</v>
      </c>
      <c r="O29" s="252" t="s">
        <v>113</v>
      </c>
    </row>
    <row r="30" spans="1:15" ht="18" thickBot="1" x14ac:dyDescent="0.2">
      <c r="I30" s="253">
        <v>0.01</v>
      </c>
      <c r="J30" s="254">
        <v>3.1058065155392809</v>
      </c>
      <c r="K30" s="255" t="s">
        <v>59</v>
      </c>
      <c r="M30" s="253">
        <v>0.01</v>
      </c>
      <c r="N30" s="254">
        <v>3.1058065155392809</v>
      </c>
      <c r="O30" s="255" t="s">
        <v>113</v>
      </c>
    </row>
    <row r="31" spans="1:15" ht="14" thickBot="1" x14ac:dyDescent="0.2"/>
    <row r="32" spans="1:15" ht="16" x14ac:dyDescent="0.15">
      <c r="I32" s="264" t="s">
        <v>114</v>
      </c>
      <c r="J32" s="265"/>
      <c r="K32" s="249">
        <f xml:space="preserve"> ABS(I6/I7)</f>
        <v>3.5886042609918224E-3</v>
      </c>
    </row>
    <row r="33" spans="9:11" ht="34" x14ac:dyDescent="0.15">
      <c r="I33" s="250" t="s">
        <v>56</v>
      </c>
      <c r="J33" s="149" t="s">
        <v>57</v>
      </c>
      <c r="K33" s="251" t="s">
        <v>115</v>
      </c>
    </row>
    <row r="34" spans="9:11" ht="17" x14ac:dyDescent="0.15">
      <c r="I34" s="250">
        <v>0.1</v>
      </c>
      <c r="J34" s="152">
        <v>1.7958848187040437</v>
      </c>
      <c r="K34" s="252" t="s">
        <v>113</v>
      </c>
    </row>
    <row r="35" spans="9:11" ht="17" x14ac:dyDescent="0.15">
      <c r="I35" s="250">
        <v>0.05</v>
      </c>
      <c r="J35" s="152">
        <v>2.2009851600916384</v>
      </c>
      <c r="K35" s="252" t="s">
        <v>113</v>
      </c>
    </row>
    <row r="36" spans="9:11" ht="18" thickBot="1" x14ac:dyDescent="0.2">
      <c r="I36" s="253">
        <v>0.01</v>
      </c>
      <c r="J36" s="254">
        <v>3.1058065155392809</v>
      </c>
      <c r="K36" s="255" t="s">
        <v>113</v>
      </c>
    </row>
  </sheetData>
  <mergeCells count="7">
    <mergeCell ref="I32:J32"/>
    <mergeCell ref="I17:M18"/>
    <mergeCell ref="I1:M3"/>
    <mergeCell ref="I20:J20"/>
    <mergeCell ref="M20:N20"/>
    <mergeCell ref="I26:J26"/>
    <mergeCell ref="M26:N2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Week 1 </vt:lpstr>
      <vt:lpstr>Week 2 &amp; 3</vt:lpstr>
      <vt:lpstr>Week 4 &amp; 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音哲 裴</cp:lastModifiedBy>
  <dcterms:created xsi:type="dcterms:W3CDTF">2025-03-12T02:18:11Z</dcterms:created>
  <dcterms:modified xsi:type="dcterms:W3CDTF">2025-04-05T13:21:29Z</dcterms:modified>
</cp:coreProperties>
</file>