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465" windowWidth="9525" windowHeight="5805" tabRatio="732" activeTab="7"/>
  </bookViews>
  <sheets>
    <sheet name="Poll2" sheetId="22" r:id="rId1"/>
    <sheet name="Poll" sheetId="20" r:id="rId2"/>
    <sheet name="H0" sheetId="12" r:id="rId3"/>
    <sheet name="Mar_Met" sheetId="21" r:id="rId4"/>
    <sheet name="Medias" sheetId="13" r:id="rId5"/>
    <sheet name="Ji" sheetId="14" r:id="rId6"/>
    <sheet name="Ji2" sheetId="16" r:id="rId7"/>
    <sheet name="Means" sheetId="17" r:id="rId8"/>
    <sheet name="Curve" sheetId="19" r:id="rId9"/>
  </sheets>
  <definedNames>
    <definedName name="_xlnm.Print_Area" localSheetId="1">Poll!$A$1:$M$86</definedName>
    <definedName name="_xlnm.Print_Area" localSheetId="0">Poll2!$A$1:$M$86</definedName>
  </definedNames>
  <calcPr calcId="144525"/>
</workbook>
</file>

<file path=xl/calcChain.xml><?xml version="1.0" encoding="utf-8"?>
<calcChain xmlns="http://schemas.openxmlformats.org/spreadsheetml/2006/main">
  <c r="E68" i="19" l="1"/>
  <c r="E67" i="19"/>
  <c r="E66" i="19"/>
  <c r="E65" i="19"/>
  <c r="E64" i="19"/>
  <c r="E63" i="19"/>
  <c r="E62" i="19"/>
  <c r="E61" i="19"/>
  <c r="E60" i="19"/>
  <c r="E59" i="19"/>
  <c r="E58" i="19"/>
  <c r="E57" i="19"/>
  <c r="E56" i="19"/>
  <c r="E55" i="19"/>
  <c r="E54" i="19"/>
  <c r="E53" i="19"/>
  <c r="E52" i="19"/>
  <c r="E51" i="19"/>
  <c r="E50" i="19"/>
  <c r="E49" i="19"/>
  <c r="E48" i="19"/>
  <c r="D48" i="19"/>
  <c r="E47" i="19"/>
  <c r="D47" i="19"/>
  <c r="E46" i="19"/>
  <c r="D46" i="19"/>
  <c r="E45" i="19"/>
  <c r="D45" i="19"/>
  <c r="E44" i="19"/>
  <c r="D44" i="19"/>
  <c r="E43" i="19"/>
  <c r="D43" i="19"/>
  <c r="E42" i="19"/>
  <c r="D42" i="19"/>
  <c r="E41" i="19"/>
  <c r="D41" i="19"/>
  <c r="E40" i="19"/>
  <c r="D40" i="19"/>
  <c r="E39" i="19"/>
  <c r="D39" i="19"/>
  <c r="E38" i="19"/>
  <c r="D38" i="19"/>
  <c r="E37" i="19"/>
  <c r="D37" i="19"/>
  <c r="C37" i="19"/>
  <c r="B37" i="19"/>
  <c r="E36" i="19"/>
  <c r="D36" i="19"/>
  <c r="C36" i="19"/>
  <c r="B36" i="19"/>
  <c r="E35" i="19"/>
  <c r="D35" i="19"/>
  <c r="C35" i="19"/>
  <c r="B35" i="19"/>
  <c r="E34" i="19"/>
  <c r="D34" i="19"/>
  <c r="C34" i="19"/>
  <c r="B34" i="19"/>
  <c r="E33" i="19"/>
  <c r="D33" i="19"/>
  <c r="C33" i="19"/>
  <c r="B33" i="19"/>
  <c r="E32" i="19"/>
  <c r="D32" i="19"/>
  <c r="C32" i="19"/>
  <c r="B32" i="19"/>
  <c r="E31" i="19"/>
  <c r="D31" i="19"/>
  <c r="C31" i="19"/>
  <c r="B31" i="19"/>
  <c r="E30" i="19"/>
  <c r="D30" i="19"/>
  <c r="C30" i="19"/>
  <c r="B30" i="19"/>
  <c r="E29" i="19"/>
  <c r="D29" i="19"/>
  <c r="C29" i="19"/>
  <c r="B29" i="19"/>
  <c r="E28" i="19"/>
  <c r="D28" i="19"/>
  <c r="C28" i="19"/>
  <c r="B28" i="19"/>
  <c r="E27" i="19"/>
  <c r="D27" i="19"/>
  <c r="C27" i="19"/>
  <c r="B27" i="19"/>
  <c r="E26" i="19"/>
  <c r="D26" i="19"/>
  <c r="C26" i="19"/>
  <c r="B26" i="19"/>
  <c r="E25" i="19"/>
  <c r="D25" i="19"/>
  <c r="C25" i="19"/>
  <c r="B25" i="19"/>
  <c r="E24" i="19"/>
  <c r="D24" i="19"/>
  <c r="C24" i="19"/>
  <c r="B24" i="19"/>
  <c r="E23" i="19"/>
  <c r="D23" i="19"/>
  <c r="C23" i="19"/>
  <c r="B23" i="19"/>
  <c r="E22" i="19"/>
  <c r="D22" i="19"/>
  <c r="C22" i="19"/>
  <c r="B22" i="19"/>
  <c r="E21" i="19"/>
  <c r="D21" i="19"/>
  <c r="C21" i="19"/>
  <c r="B21" i="19"/>
  <c r="E20" i="19"/>
  <c r="D20" i="19"/>
  <c r="C20" i="19"/>
  <c r="B20" i="19"/>
  <c r="D19" i="19"/>
  <c r="B19" i="19"/>
  <c r="D18" i="19"/>
  <c r="B18" i="19"/>
  <c r="D17" i="19"/>
  <c r="B17" i="19"/>
  <c r="D16" i="19"/>
  <c r="B16" i="19"/>
  <c r="D15" i="19"/>
  <c r="B15" i="19"/>
  <c r="D14" i="19"/>
  <c r="B14" i="19"/>
  <c r="D13" i="19"/>
  <c r="B13" i="19"/>
  <c r="D12" i="19"/>
  <c r="B12" i="19"/>
  <c r="D11" i="19"/>
  <c r="B11" i="19"/>
  <c r="D10" i="19"/>
  <c r="B10" i="19"/>
  <c r="D9" i="19"/>
  <c r="B9" i="19"/>
  <c r="D8" i="19"/>
  <c r="B8" i="19"/>
  <c r="D7" i="19"/>
  <c r="B7" i="19"/>
  <c r="D6" i="19"/>
  <c r="B6" i="19"/>
  <c r="D5" i="19"/>
  <c r="B5" i="19"/>
  <c r="D4" i="19"/>
  <c r="B4" i="19"/>
  <c r="D3" i="19"/>
  <c r="B3" i="19"/>
  <c r="D2" i="19"/>
  <c r="B2" i="19"/>
  <c r="C64" i="14" l="1"/>
  <c r="F62" i="14"/>
  <c r="E62" i="14"/>
  <c r="D62" i="14"/>
  <c r="C62" i="14"/>
  <c r="G61" i="14"/>
  <c r="G60" i="14"/>
  <c r="G59" i="14"/>
  <c r="G58" i="14"/>
  <c r="C31" i="14"/>
  <c r="F30" i="14"/>
  <c r="E30" i="14"/>
  <c r="D30" i="14"/>
  <c r="C30" i="14"/>
  <c r="G29" i="14"/>
  <c r="G28" i="14"/>
  <c r="G27" i="14"/>
  <c r="G26" i="14"/>
  <c r="C32" i="14" l="1"/>
  <c r="C33" i="14" s="1"/>
  <c r="J33" i="14"/>
  <c r="K33" i="14" s="1"/>
  <c r="L33" i="14" s="1"/>
  <c r="M33" i="14" s="1"/>
  <c r="N33" i="14" s="1"/>
  <c r="J70" i="14"/>
  <c r="K70" i="14" s="1"/>
  <c r="L70" i="14" s="1"/>
  <c r="M70" i="14" s="1"/>
  <c r="N70" i="14" s="1"/>
  <c r="J64" i="14"/>
  <c r="K64" i="14" s="1"/>
  <c r="L64" i="14" s="1"/>
  <c r="M64" i="14" s="1"/>
  <c r="N64" i="14" s="1"/>
  <c r="C65" i="14"/>
  <c r="C66" i="14" s="1"/>
  <c r="J60" i="14"/>
  <c r="K60" i="14" s="1"/>
  <c r="L60" i="14" s="1"/>
  <c r="M60" i="14" s="1"/>
  <c r="N60" i="14" s="1"/>
  <c r="J66" i="14"/>
  <c r="K66" i="14" s="1"/>
  <c r="L66" i="14" s="1"/>
  <c r="M66" i="14" s="1"/>
  <c r="N66" i="14" s="1"/>
  <c r="G62" i="14"/>
  <c r="J65" i="14" s="1"/>
  <c r="K65" i="14" s="1"/>
  <c r="L65" i="14" s="1"/>
  <c r="M65" i="14" s="1"/>
  <c r="N65" i="14" s="1"/>
  <c r="J67" i="14"/>
  <c r="K67" i="14" s="1"/>
  <c r="L67" i="14" s="1"/>
  <c r="M67" i="14" s="1"/>
  <c r="N67" i="14" s="1"/>
  <c r="G30" i="14"/>
  <c r="J41" i="14" s="1"/>
  <c r="K41" i="14" s="1"/>
  <c r="L41" i="14" s="1"/>
  <c r="M41" i="14" s="1"/>
  <c r="N41" i="14" s="1"/>
  <c r="J34" i="14"/>
  <c r="K34" i="14" s="1"/>
  <c r="L34" i="14" s="1"/>
  <c r="M34" i="14" s="1"/>
  <c r="N34" i="14" s="1"/>
  <c r="J36" i="14"/>
  <c r="K36" i="14" s="1"/>
  <c r="L36" i="14" s="1"/>
  <c r="M36" i="14" s="1"/>
  <c r="N36" i="14" s="1"/>
  <c r="J58" i="14" l="1"/>
  <c r="K58" i="14" s="1"/>
  <c r="L58" i="14" s="1"/>
  <c r="M58" i="14" s="1"/>
  <c r="N58" i="14" s="1"/>
  <c r="J71" i="14"/>
  <c r="K71" i="14" s="1"/>
  <c r="L71" i="14" s="1"/>
  <c r="M71" i="14" s="1"/>
  <c r="N71" i="14" s="1"/>
  <c r="J62" i="14"/>
  <c r="K62" i="14" s="1"/>
  <c r="L62" i="14" s="1"/>
  <c r="M62" i="14" s="1"/>
  <c r="N62" i="14" s="1"/>
  <c r="J40" i="14"/>
  <c r="K40" i="14" s="1"/>
  <c r="L40" i="14" s="1"/>
  <c r="M40" i="14" s="1"/>
  <c r="N40" i="14" s="1"/>
  <c r="J28" i="14"/>
  <c r="K28" i="14" s="1"/>
  <c r="L28" i="14" s="1"/>
  <c r="M28" i="14" s="1"/>
  <c r="N28" i="14" s="1"/>
  <c r="J27" i="14"/>
  <c r="K27" i="14" s="1"/>
  <c r="L27" i="14" s="1"/>
  <c r="M27" i="14" s="1"/>
  <c r="N27" i="14" s="1"/>
  <c r="J26" i="14"/>
  <c r="K26" i="14" s="1"/>
  <c r="L26" i="14" s="1"/>
  <c r="M26" i="14" s="1"/>
  <c r="N26" i="14" s="1"/>
  <c r="J30" i="14"/>
  <c r="K30" i="14" s="1"/>
  <c r="L30" i="14" s="1"/>
  <c r="M30" i="14" s="1"/>
  <c r="N30" i="14" s="1"/>
  <c r="J32" i="14"/>
  <c r="K32" i="14" s="1"/>
  <c r="L32" i="14" s="1"/>
  <c r="M32" i="14" s="1"/>
  <c r="N32" i="14" s="1"/>
  <c r="J29" i="14"/>
  <c r="K29" i="14" s="1"/>
  <c r="L29" i="14" s="1"/>
  <c r="M29" i="14" s="1"/>
  <c r="N29" i="14" s="1"/>
  <c r="J68" i="14"/>
  <c r="K68" i="14" s="1"/>
  <c r="L68" i="14" s="1"/>
  <c r="M68" i="14" s="1"/>
  <c r="N68" i="14" s="1"/>
  <c r="J59" i="14"/>
  <c r="K59" i="14" s="1"/>
  <c r="L59" i="14" s="1"/>
  <c r="M59" i="14" s="1"/>
  <c r="N59" i="14" s="1"/>
  <c r="J61" i="14"/>
  <c r="K61" i="14" s="1"/>
  <c r="L61" i="14" s="1"/>
  <c r="M61" i="14" s="1"/>
  <c r="N61" i="14" s="1"/>
  <c r="J35" i="14"/>
  <c r="K35" i="14" s="1"/>
  <c r="L35" i="14" s="1"/>
  <c r="M35" i="14" s="1"/>
  <c r="N35" i="14" s="1"/>
  <c r="J63" i="14"/>
  <c r="K63" i="14" s="1"/>
  <c r="L63" i="14" s="1"/>
  <c r="M63" i="14" s="1"/>
  <c r="N63" i="14" s="1"/>
  <c r="J73" i="14"/>
  <c r="K73" i="14" s="1"/>
  <c r="L73" i="14" s="1"/>
  <c r="M73" i="14" s="1"/>
  <c r="N73" i="14" s="1"/>
  <c r="J72" i="14"/>
  <c r="K72" i="14" s="1"/>
  <c r="L72" i="14" s="1"/>
  <c r="M72" i="14" s="1"/>
  <c r="N72" i="14" s="1"/>
  <c r="J37" i="14"/>
  <c r="K37" i="14" s="1"/>
  <c r="L37" i="14" s="1"/>
  <c r="M37" i="14" s="1"/>
  <c r="N37" i="14" s="1"/>
  <c r="J31" i="14"/>
  <c r="K31" i="14" s="1"/>
  <c r="L31" i="14" s="1"/>
  <c r="M31" i="14" s="1"/>
  <c r="N31" i="14" s="1"/>
  <c r="J38" i="14"/>
  <c r="K38" i="14" s="1"/>
  <c r="L38" i="14" s="1"/>
  <c r="M38" i="14" s="1"/>
  <c r="N38" i="14" s="1"/>
  <c r="J69" i="14"/>
  <c r="K69" i="14" s="1"/>
  <c r="L69" i="14" s="1"/>
  <c r="M69" i="14" s="1"/>
  <c r="N69" i="14" s="1"/>
  <c r="J39" i="14"/>
  <c r="K39" i="14" s="1"/>
  <c r="L39" i="14" s="1"/>
  <c r="M39" i="14" s="1"/>
  <c r="N39" i="14" s="1"/>
  <c r="N74" i="14" l="1"/>
  <c r="E66" i="14" s="1"/>
  <c r="N42" i="14"/>
  <c r="F43" i="13" l="1"/>
  <c r="F42" i="13"/>
  <c r="F44" i="13" s="1"/>
  <c r="P36" i="13"/>
  <c r="N36" i="13"/>
  <c r="P34" i="13"/>
  <c r="N34" i="13"/>
  <c r="P32" i="13"/>
  <c r="N32" i="13"/>
  <c r="P30" i="13"/>
  <c r="N30" i="13"/>
  <c r="P28" i="13"/>
  <c r="N28" i="13"/>
  <c r="P26" i="13"/>
  <c r="N26" i="13"/>
  <c r="P24" i="13"/>
  <c r="N24" i="13"/>
  <c r="B8" i="13"/>
  <c r="AA6" i="13"/>
  <c r="W5" i="13"/>
  <c r="W6" i="13" s="1"/>
  <c r="AB4" i="13"/>
  <c r="AA4" i="13"/>
  <c r="W4" i="13"/>
  <c r="F4" i="13"/>
  <c r="AB3" i="13"/>
  <c r="O3" i="13"/>
  <c r="O4" i="13" s="1"/>
  <c r="N3" i="13"/>
  <c r="G3" i="13"/>
  <c r="F3" i="13"/>
  <c r="P2" i="13"/>
  <c r="N2" i="13"/>
  <c r="N1" i="13"/>
  <c r="H3" i="13" l="1"/>
  <c r="I3" i="13" s="1"/>
  <c r="J3" i="13" s="1"/>
  <c r="F5" i="13" s="1"/>
  <c r="O5" i="13"/>
  <c r="O6" i="13" s="1"/>
  <c r="B10" i="13"/>
  <c r="C10" i="13" s="1"/>
  <c r="P4" i="13"/>
  <c r="N4" i="13"/>
  <c r="P6" i="13"/>
  <c r="N6" i="13"/>
  <c r="O7" i="13"/>
  <c r="N5" i="13"/>
  <c r="O8" i="13" l="1"/>
  <c r="N7" i="13"/>
  <c r="O9" i="13"/>
  <c r="O11" i="13" l="1"/>
  <c r="N9" i="13"/>
  <c r="O10" i="13"/>
  <c r="P8" i="13"/>
  <c r="N8" i="13"/>
  <c r="P10" i="13" l="1"/>
  <c r="N10" i="13"/>
  <c r="O12" i="13"/>
  <c r="O13" i="13"/>
  <c r="N11" i="13"/>
  <c r="P12" i="13" l="1"/>
  <c r="N12" i="13"/>
  <c r="O15" i="13"/>
  <c r="N13" i="13"/>
  <c r="O14" i="13"/>
  <c r="P14" i="13" l="1"/>
  <c r="N14" i="13"/>
  <c r="O16" i="13"/>
  <c r="O17" i="13"/>
  <c r="N15" i="13"/>
  <c r="P16" i="13" l="1"/>
  <c r="N16" i="13"/>
  <c r="O19" i="13"/>
  <c r="N17" i="13"/>
  <c r="O18" i="13"/>
  <c r="P18" i="13" l="1"/>
  <c r="N18" i="13"/>
  <c r="O20" i="13"/>
  <c r="O21" i="13"/>
  <c r="N19" i="13"/>
  <c r="P20" i="13" l="1"/>
  <c r="N20" i="13"/>
  <c r="O23" i="13"/>
  <c r="N21" i="13"/>
  <c r="O22" i="13"/>
  <c r="P22" i="13" l="1"/>
  <c r="N22" i="13"/>
  <c r="O25" i="13"/>
  <c r="N23" i="13"/>
  <c r="O27" i="13" l="1"/>
  <c r="N25" i="13"/>
  <c r="O29" i="13" l="1"/>
  <c r="N27" i="13"/>
  <c r="O31" i="13" l="1"/>
  <c r="N29" i="13"/>
  <c r="O33" i="13" l="1"/>
  <c r="N31" i="13"/>
  <c r="O35" i="13" l="1"/>
  <c r="N33" i="13"/>
  <c r="O37" i="13" l="1"/>
  <c r="N35" i="13"/>
  <c r="O38" i="13" l="1"/>
  <c r="O39" i="13"/>
  <c r="N37" i="13"/>
  <c r="P38" i="13" l="1"/>
  <c r="N38" i="13"/>
  <c r="O41" i="13"/>
  <c r="N39" i="13"/>
  <c r="O40" i="13"/>
  <c r="P40" i="13" l="1"/>
  <c r="N40" i="13"/>
  <c r="O43" i="13"/>
  <c r="O42" i="13"/>
  <c r="N41" i="13"/>
  <c r="P42" i="13" l="1"/>
  <c r="N42" i="13"/>
  <c r="O44" i="13"/>
  <c r="N43" i="13"/>
  <c r="O45" i="13"/>
  <c r="N45" i="13" l="1"/>
  <c r="O46" i="13"/>
  <c r="P44" i="13"/>
  <c r="N44" i="13"/>
  <c r="P46" i="13" l="1"/>
  <c r="N46" i="13"/>
</calcChain>
</file>

<file path=xl/sharedStrings.xml><?xml version="1.0" encoding="utf-8"?>
<sst xmlns="http://schemas.openxmlformats.org/spreadsheetml/2006/main" count="454" uniqueCount="316">
  <si>
    <t>Prueba de Hipótesis</t>
  </si>
  <si>
    <t>Prueba de Hipótesis para diferencia entre dos medias</t>
  </si>
  <si>
    <t>Problema No1.de la Prueba</t>
  </si>
  <si>
    <t>z=</t>
  </si>
  <si>
    <t>s/t</t>
  </si>
  <si>
    <t>valor est.</t>
  </si>
  <si>
    <t>este valor es mayor que 1.96, se rechaza la H0</t>
  </si>
  <si>
    <t>Se acepta la hipotesis alternativa, concluimos que si hay diferencia</t>
  </si>
  <si>
    <t>s/f</t>
  </si>
  <si>
    <t>α=</t>
  </si>
  <si>
    <t>LI=</t>
  </si>
  <si>
    <t>δẋ=</t>
  </si>
  <si>
    <t>¿El segunod laboratorio proporciona un periodo mas corto?</t>
  </si>
  <si>
    <t>Se acepta la hipotesis alternativa, concluimos que si es mayor</t>
  </si>
  <si>
    <t>Ji-cuadrada</t>
  </si>
  <si>
    <t>Es una familia de distribuciones de probabilidad diferenciadas por sus grados de libertad.</t>
  </si>
  <si>
    <t>Se emplea  para probar varias hipótesis sobre:</t>
  </si>
  <si>
    <t>Varianzas</t>
  </si>
  <si>
    <t>Proporciones</t>
  </si>
  <si>
    <t>Ajuste distribucional</t>
  </si>
  <si>
    <t>Ji cuadrada como prueba de independencia</t>
  </si>
  <si>
    <t>Comprende una tabla de contingencia.</t>
  </si>
  <si>
    <t>Contiene las frecuancias con que ocurre cada combinacion de variables.</t>
  </si>
  <si>
    <t>Las frecuencias observadas o reales son las que ya estan dadas.</t>
  </si>
  <si>
    <t>Frecuencia Obsevada</t>
  </si>
  <si>
    <t>Frecuencias esperadas o teóricas son las que esperamos ver en una tabla de contingencia o Dist. de frec.</t>
  </si>
  <si>
    <t>G.L.=</t>
  </si>
  <si>
    <t>(#R-1) x (#C-1)</t>
  </si>
  <si>
    <t>Grados de libertad = cols-1 x fil-1</t>
  </si>
  <si>
    <t>Ejemplo 1</t>
  </si>
  <si>
    <t>Un editor de períodicos trata de determinar con precision las características de mercado de su períodico.</t>
  </si>
  <si>
    <t>Se pregunta si la costumbre de la gente de leer el períodico está relacionada con el nivel educativo de los lectores.</t>
  </si>
  <si>
    <t>Se aplica una encuesta referente a su nivel educativo y a la frecuencia con que leen el periodico.</t>
  </si>
  <si>
    <t>Los resultados se muestran en la siguiente tabla.</t>
  </si>
  <si>
    <t>A un nivel de significancia del 10%, ¿La frecuencia con que lee el períodico difiere de acuerdo al nivel educativo?</t>
  </si>
  <si>
    <t>Nivel Educativo</t>
  </si>
  <si>
    <t>Frecuencia</t>
  </si>
  <si>
    <t>Maestría</t>
  </si>
  <si>
    <t>Licenciatura</t>
  </si>
  <si>
    <t>Media</t>
  </si>
  <si>
    <t>Primaria</t>
  </si>
  <si>
    <t>Tot</t>
  </si>
  <si>
    <t>Nunca</t>
  </si>
  <si>
    <t>Algunas veces</t>
  </si>
  <si>
    <t>Mañana o Tarde</t>
  </si>
  <si>
    <t>Ambas ediciones</t>
  </si>
  <si>
    <t>n=</t>
  </si>
  <si>
    <t>g.l.=</t>
  </si>
  <si>
    <t>Para un nivel de confianza de 90 se acepta la hipotesis alternativa …</t>
  </si>
  <si>
    <t>Análisis: Al comparar z con x2 encontramos que 32 queda en la zona de rechazo…</t>
  </si>
  <si>
    <t>El nivel educativo no influye en la lectura del diario.</t>
  </si>
  <si>
    <t>El nivel educativo SI influye en la lectura del diario.</t>
  </si>
  <si>
    <t>Ejemplo 2</t>
  </si>
  <si>
    <t>Con el fin de determinar de que manera las mujeres profesionales responden a las marcas de moda.</t>
  </si>
  <si>
    <t>Se entrevistaron cajeras, secretarias, empresarias y banqueras, para saber que estilo de ropa usaban.</t>
  </si>
  <si>
    <t>A un nivel de significancia de 5%, pruebe si la profesión influye en la preferencia por el estilo de ropa.</t>
  </si>
  <si>
    <t>Profesión</t>
  </si>
  <si>
    <t>A</t>
  </si>
  <si>
    <t>B</t>
  </si>
  <si>
    <t>C</t>
  </si>
  <si>
    <t>D</t>
  </si>
  <si>
    <t>Cajera</t>
  </si>
  <si>
    <t>Secretaria</t>
  </si>
  <si>
    <t>Empresaria</t>
  </si>
  <si>
    <t>Banquera</t>
  </si>
  <si>
    <t>La Profesión si influye en el tipo de ropa.</t>
  </si>
  <si>
    <t>La Profesión no influye en el tipo de ropa.</t>
  </si>
  <si>
    <t>Con un nivel de confianza del 95% se acepta la hipotesis nula de que la profesion si influye.</t>
  </si>
  <si>
    <t>Si Asym Sig (2 Sided) &lt;0.05 la diferencia no es aleatoria, es producto del ejercicio Keguel. Esto indica que si existe una diferencia estadística significativa.</t>
  </si>
  <si>
    <t>Si Asym Sig (2 Sided)&gt;0.10 la diferencia es aleatoria, o sea que los dos métodos producen los mismos resultados, no hay diferencia estadística significativa.</t>
  </si>
  <si>
    <t>Mide la diferencia entre las dos medias para determinar si hay relación.</t>
  </si>
  <si>
    <r>
      <t>Ji</t>
    </r>
    <r>
      <rPr>
        <b/>
        <u/>
        <vertAlign val="superscript"/>
        <sz val="16"/>
        <color rgb="FF7030A0"/>
        <rFont val="Chiller"/>
        <family val="5"/>
      </rPr>
      <t>2</t>
    </r>
  </si>
  <si>
    <t>Means</t>
  </si>
  <si>
    <t>This feature requires the Statistics Base option.</t>
  </si>
  <si>
    <t>The Means procedure calculates subgroup means and related univariate statistics for dependent variables within categories of one or more independent variables. Optionally, you can obtain a one-way analysis of variance, eta, and tests for linearity.</t>
  </si>
  <si>
    <t>Example. Measure the average amount of fat absorbed by three different types of cooking oil, and perform a one-way analysis of variance to see whether the means differ.</t>
  </si>
  <si>
    <t>Statistics. Sum, number of cases, mean, median, grouped median, standard error of the mean, minimum, maximum, range, variable value of the first category of the grouping variable, variable value of the last category of the grouping variable, standard deviation, variance, kurtosis, standard error of kurtosis, skewness, standard error of skewness, percentage of total sum, percentage of total N, percentage of sum in, percentage of N in, geometric mean, and harmonic mean. Options include analysis of variance, eta, eta squared, and tests for linearity R and R2.</t>
  </si>
  <si>
    <t>The Means procedure is useful for both description and analysis of scale variables. Using its descriptive features, you can request a variety of statistics to characterize the central tendency and dispersion of your test variables. Any number of grouping variables can be layered, or stratified into cells that precisely define your comparison groups. Using its hypothesis testing features, you can test for differences between group means using one-way ANOVA. The one-way ANOVA in Means provides you with linearity tests and association measures to help you understand the structure and strength of the relationship between the groups and their means.</t>
  </si>
  <si>
    <t>A public health researcher is studying smoking addiction in young people. He believes the data will show that heavier smokers began smoking at a younger age than lighter smokers and is especially interested to know if the association is linear.</t>
  </si>
  <si>
    <t>This example uses the file smokers.sav. See the topic Sample Files for more information. The data, from the National Household Survey of Drug Abuse, are a probability sample of American households. The first step will be to weight the data to reflect population trends.</t>
  </si>
  <si>
    <t>To perform the weighting adjustment, from the Data Editor menus choose:</t>
  </si>
  <si>
    <t> Data</t>
  </si>
  <si>
    <t>   Weight Cases...</t>
  </si>
  <si>
    <t>► Select Weight cases by.</t>
  </si>
  <si>
    <t>► Select Final person-level sample weight as the weighting variable.</t>
  </si>
  <si>
    <t>► Click OK.</t>
  </si>
  <si>
    <t>Now the data are weighted and are ready to be analyzed. To begin the Means analysis, from the menus choose:</t>
  </si>
  <si>
    <t> Analyze</t>
  </si>
  <si>
    <t>   Compare Means</t>
  </si>
  <si>
    <t>     Means...</t>
  </si>
  <si>
    <t>► Select Age when first smoked a cigarette as the dependent variable.</t>
  </si>
  <si>
    <t>► Select # Cigarettes smoked per day past 30 days as the independent variable.</t>
  </si>
  <si>
    <t>► Click Options.</t>
  </si>
  <si>
    <t>► Select Anova table and eta and Test for linearity.</t>
  </si>
  <si>
    <t>► Click Continue.</t>
  </si>
  <si>
    <t>► Click OK in the Means dialog box.</t>
  </si>
  <si>
    <t>The ANOVA table contains tests for the linear, nonlinear, and combined relationship between Age when first smoked a cigarette and # Cigarettes smoked per day past 30 days.</t>
  </si>
  <si>
    <t>The test for linearity has a significance value smaller than 0.05, indicating that there is a linear relationship between age and smoking level.</t>
  </si>
  <si>
    <t>The test for deviation from linearity also has a small significance value, which means that there is a nonlinear relationship in addition to the linear component.</t>
  </si>
  <si>
    <t>In these data, the squared association measures are both near 0. The amount of variation in the age at which a person began smoking that is explained by current smoking level is statistically significant but relatively small.</t>
  </si>
  <si>
    <t>Using the Means procedure, you have found a statistically significant association between the number of cigarettes smoked per day and the age at which a person began smoking. However, the association is not very strong, so you must carefully consider whether this result is of practical significance.</t>
  </si>
  <si>
    <t>The Means procedure is a powerful tool for description and analysis. It enables you to classify observations into broadly or narrowly defined groups and obtain a wealth of descriptive information about them. As a first step in the analysis of sample means, you can estimate the strength of linear and nonlinear association between a dependent variable and a grouping variable. This can serve as a precursor to more complex modeling techniques, such as analysis of variance and linear or nonlinear regression.</t>
  </si>
  <si>
    <t>•  The Summarize procedure provides similar functionality, but by default displays different descriptive statistics and has a different table layout. Summmarize also provides a case summaries table.</t>
  </si>
  <si>
    <t>•  The OLAP Cubes procedure provides similar functionality, but by default displays different descriptive statistics and has a different table layout.</t>
  </si>
  <si>
    <t>•  The Explore procedure provides additional statistics and plots for scale variables within the categories of a single grouping variable at a time.</t>
  </si>
  <si>
    <t>•  The One-Way ANOVA procedure provides homogeneity-of-variance tests for determining whether that ANOVA assumption is met and alternative statistics that are robust to unequal variances across the groups of the factor variable. You can also specify post hoc tests to determine which groups differ.</t>
  </si>
  <si>
    <t>One-Way ANOVA</t>
  </si>
  <si>
    <t>The One-Way ANOVA procedure produces a one-way analysis of variance for a quantitative dependent variable by a single factor (independent) variable. Analysis of variance is used to test the hypothesis that several means are equal. This technique is an extension of the two-sample t test.</t>
  </si>
  <si>
    <t>In addition to determining that differences exist among the means, you may want to know which means differ. There are two types of tests for comparing means: a priori contrasts and post hoc tests. Contrasts are tests set up before running the experiment, and post hoc tests are run after the experiment has been conducted. You can also test for trends across categories.</t>
  </si>
  <si>
    <t>Example. Doughnuts absorb fat in various amounts when they are cooked. An experiment is set up involving three types of fat: peanut oil, corn oil, and lard. Peanut oil and corn oil are unsaturated fats, and lard is a saturated fat. Along with determining whether the amount of fat absorbed depends on the type of fat used, you could set up an a priori contrast to determine whether the amount of fat absorption differs for saturated and unsaturated fats.</t>
  </si>
  <si>
    <t>Statistics. For each group: number of cases, mean, standard deviation, standard error of the mean, minimum, maximum, and 95% confidence interval for the mean. Levene's test for homogeneity of variance, analysis-of-variance table and robust tests of the equality of means for each dependent variable, user-specified a priori contrasts, and post hoc range tests and multiple comparisons: Bonferroni, Sidak, Tukey's honestly significant difference, Hochberg's GT2, Gabriel, Dunnett, Ryan-Einot-Gabriel-Welsch F test (R-E-G-W F), Ryan-Einot-Gabriel-Welsch range test (R-E-G-W Q), Tamhane's T2, Dunnett's T3, Games-Howell, Dunnett's C, Duncan's multiple range test, Student-Newman-Keuls (S-N-K), Tukey's b, Waller-Duncan, Scheffé, and least-significant difference.</t>
  </si>
  <si>
    <t>You can use the One-Way ANOVA procedure to test the hypothesis that the means of two or more groups are not significantly different.</t>
  </si>
  <si>
    <t>One-Way ANOVA also offers:</t>
  </si>
  <si>
    <t>• Group-level statistics for the dependent variable</t>
  </si>
  <si>
    <t>• A test of variance equality</t>
  </si>
  <si>
    <t>• A plot of group means</t>
  </si>
  <si>
    <t>• Range tests, pairwise multiple comparisons, and contrasts, to describe the nature of the group differences</t>
  </si>
  <si>
    <t>An important first step in the analysis of variance is establishing the validity of assumptions. One assumption of ANOVA is that the variances of the groups are equivalent. This example illustrates how that test is performed.</t>
  </si>
  <si>
    <t>Before running the analysis of variance, you graph the means and standard errors.</t>
  </si>
  <si>
    <t>► To create an error bar chart, from the menus choose:</t>
  </si>
  <si>
    <t>  Graphs</t>
  </si>
  <si>
    <t>    Chart Builder...</t>
  </si>
  <si>
    <t>► Select the Gallery tab, and select Bar from the list of chart types.</t>
  </si>
  <si>
    <t>► Drag and drop the Simple Error Bar icon onto the canvas area.</t>
  </si>
  <si>
    <t>► Drag and drop Score on training exam onto the y axis.</t>
  </si>
  <si>
    <t>► Right-click Sales training group and select Nominal for the measurement level.</t>
  </si>
  <si>
    <t>► Drag and drop Sales training group onto the x axis.</t>
  </si>
  <si>
    <t>► Click Element Properties.</t>
  </si>
  <si>
    <t>► In the Error Bars Represent group, click Standard Error.</t>
  </si>
  <si>
    <t>► Click Apply and then click OK in the Chart Builder to create the error bar chart.</t>
  </si>
  <si>
    <t>Average performance clearly increases with added training days, but variation in performance decreases at the same time. ANOVA assumes equality of variance across groups; that assumption may not hold for these data.</t>
  </si>
  <si>
    <t>To test the equality of variance assumption, from the menus choose:</t>
  </si>
  <si>
    <t>     One-Way ANOVA...</t>
  </si>
  <si>
    <t>► Select Score on training exam as the dependent variable.</t>
  </si>
  <si>
    <t>► Select Sales training group as the factor variable.</t>
  </si>
  <si>
    <t>► Click Options</t>
  </si>
  <si>
    <t>► Select Homogeneity of variance test.</t>
  </si>
  <si>
    <t>► Click OK in the One-Way ANOVA dialog box.</t>
  </si>
  <si>
    <t>The standard deviation and standard error statistics confirm that as training days increase, variation in performance decreases.</t>
  </si>
  <si>
    <t>The Levene statistic rejects the null hypothesis that the group variances are equal. ANOVA is robust to this violation when the groups are of equal or near equal size; however, you may choose to transform the data or perform a nonparametric test that does not require this assumption.</t>
  </si>
  <si>
    <t>The significance value of the F test in the ANOVA table is 0.001. Thus, you must reject the hypothesis that average assessment scores are equal across age groups. Now that you know the groups differ in some way, you need to learn more about the structure of the differences.</t>
  </si>
  <si>
    <t>The means plot helps you to "see" this structure. Participants between the ages of 32 and 45 rated the DVD player more highly than their counterparts. If more detailed analyses are desired, then the team can use the range tests, pairwise comparisons, or contrast features in One-Way ANOVA.</t>
  </si>
  <si>
    <t>Cistocele</t>
  </si>
  <si>
    <t>Uretrocele</t>
  </si>
  <si>
    <t>Histerocele</t>
  </si>
  <si>
    <r>
      <t>Ji</t>
    </r>
    <r>
      <rPr>
        <b/>
        <u/>
        <vertAlign val="superscript"/>
        <sz val="14"/>
        <color theme="3"/>
        <rFont val="Chiller"/>
        <family val="5"/>
      </rPr>
      <t>2</t>
    </r>
  </si>
  <si>
    <r>
      <t>x</t>
    </r>
    <r>
      <rPr>
        <b/>
        <vertAlign val="superscript"/>
        <sz val="14"/>
        <color theme="3"/>
        <rFont val="Chiller"/>
        <family val="5"/>
      </rPr>
      <t>2</t>
    </r>
    <r>
      <rPr>
        <b/>
        <sz val="14"/>
        <color theme="3"/>
        <rFont val="Chiller"/>
        <family val="5"/>
      </rPr>
      <t>=Σ((f</t>
    </r>
    <r>
      <rPr>
        <b/>
        <vertAlign val="subscript"/>
        <sz val="14"/>
        <color theme="3"/>
        <rFont val="Chiller"/>
        <family val="5"/>
      </rPr>
      <t>o</t>
    </r>
    <r>
      <rPr>
        <b/>
        <sz val="14"/>
        <color theme="3"/>
        <rFont val="Chiller"/>
        <family val="5"/>
      </rPr>
      <t>-f</t>
    </r>
    <r>
      <rPr>
        <b/>
        <vertAlign val="subscript"/>
        <sz val="14"/>
        <color theme="3"/>
        <rFont val="Chiller"/>
        <family val="5"/>
      </rPr>
      <t>e</t>
    </r>
    <r>
      <rPr>
        <b/>
        <sz val="14"/>
        <color theme="3"/>
        <rFont val="Chiller"/>
        <family val="5"/>
      </rPr>
      <t>)</t>
    </r>
    <r>
      <rPr>
        <b/>
        <vertAlign val="superscript"/>
        <sz val="14"/>
        <color theme="3"/>
        <rFont val="Chiller"/>
        <family val="5"/>
      </rPr>
      <t>2</t>
    </r>
    <r>
      <rPr>
        <b/>
        <sz val="14"/>
        <color theme="3"/>
        <rFont val="Chiller"/>
        <family val="5"/>
      </rPr>
      <t>/f</t>
    </r>
    <r>
      <rPr>
        <b/>
        <vertAlign val="subscript"/>
        <sz val="14"/>
        <color theme="3"/>
        <rFont val="Chiller"/>
        <family val="5"/>
      </rPr>
      <t>e</t>
    </r>
    <r>
      <rPr>
        <b/>
        <sz val="14"/>
        <color theme="3"/>
        <rFont val="Chiller"/>
        <family val="5"/>
      </rPr>
      <t>)</t>
    </r>
  </si>
  <si>
    <r>
      <t>Cuando H0 es verdadera, la Distribucion Muestral del Estadístico Ji</t>
    </r>
    <r>
      <rPr>
        <vertAlign val="superscript"/>
        <sz val="14"/>
        <color theme="1"/>
        <rFont val="Chiller"/>
        <family val="5"/>
      </rPr>
      <t>2</t>
    </r>
    <r>
      <rPr>
        <sz val="14"/>
        <color theme="1"/>
        <rFont val="Chiller"/>
        <family val="5"/>
      </rPr>
      <t xml:space="preserve"> puede ser aproximada por una curva continua denominada Distribucion Ji</t>
    </r>
    <r>
      <rPr>
        <vertAlign val="superscript"/>
        <sz val="14"/>
        <color theme="1"/>
        <rFont val="Chiller"/>
        <family val="5"/>
      </rPr>
      <t>2</t>
    </r>
    <r>
      <rPr>
        <sz val="14"/>
        <color theme="1"/>
        <rFont val="Chiller"/>
        <family val="5"/>
      </rPr>
      <t>.</t>
    </r>
  </si>
  <si>
    <r>
      <t>Para cada uno de los grados de libertad hay una distribucion Ji</t>
    </r>
    <r>
      <rPr>
        <vertAlign val="superscript"/>
        <sz val="14"/>
        <color theme="1"/>
        <rFont val="Chiller"/>
        <family val="5"/>
      </rPr>
      <t>2</t>
    </r>
    <r>
      <rPr>
        <sz val="14"/>
        <color theme="1"/>
        <rFont val="Chiller"/>
        <family val="5"/>
      </rPr>
      <t xml:space="preserve"> diferente</t>
    </r>
  </si>
  <si>
    <r>
      <t>F</t>
    </r>
    <r>
      <rPr>
        <b/>
        <vertAlign val="subscript"/>
        <sz val="14"/>
        <color theme="1"/>
        <rFont val="Chiller"/>
        <family val="5"/>
      </rPr>
      <t>o</t>
    </r>
  </si>
  <si>
    <r>
      <t>F</t>
    </r>
    <r>
      <rPr>
        <b/>
        <vertAlign val="subscript"/>
        <sz val="14"/>
        <color theme="1"/>
        <rFont val="Chiller"/>
        <family val="5"/>
      </rPr>
      <t>e</t>
    </r>
  </si>
  <si>
    <r>
      <t>F</t>
    </r>
    <r>
      <rPr>
        <b/>
        <vertAlign val="subscript"/>
        <sz val="14"/>
        <color theme="3" tint="-0.499984740745262"/>
        <rFont val="Chiller"/>
        <family val="5"/>
      </rPr>
      <t>o</t>
    </r>
  </si>
  <si>
    <r>
      <t>F</t>
    </r>
    <r>
      <rPr>
        <b/>
        <vertAlign val="subscript"/>
        <sz val="14"/>
        <color theme="3" tint="-0.499984740745262"/>
        <rFont val="Chiller"/>
        <family val="5"/>
      </rPr>
      <t>e</t>
    </r>
  </si>
  <si>
    <r>
      <t>F</t>
    </r>
    <r>
      <rPr>
        <b/>
        <vertAlign val="subscript"/>
        <sz val="14"/>
        <color theme="3" tint="-0.499984740745262"/>
        <rFont val="Chiller"/>
        <family val="5"/>
      </rPr>
      <t>o</t>
    </r>
    <r>
      <rPr>
        <b/>
        <sz val="14"/>
        <color theme="3" tint="-0.499984740745262"/>
        <rFont val="Chiller"/>
        <family val="5"/>
      </rPr>
      <t>-F</t>
    </r>
    <r>
      <rPr>
        <b/>
        <vertAlign val="subscript"/>
        <sz val="14"/>
        <color theme="3" tint="-0.499984740745262"/>
        <rFont val="Chiller"/>
        <family val="5"/>
      </rPr>
      <t>e</t>
    </r>
  </si>
  <si>
    <r>
      <t>(F</t>
    </r>
    <r>
      <rPr>
        <b/>
        <vertAlign val="subscript"/>
        <sz val="14"/>
        <color theme="3" tint="-0.499984740745262"/>
        <rFont val="Chiller"/>
        <family val="5"/>
      </rPr>
      <t>o</t>
    </r>
    <r>
      <rPr>
        <b/>
        <sz val="14"/>
        <color theme="3" tint="-0.499984740745262"/>
        <rFont val="Chiller"/>
        <family val="5"/>
      </rPr>
      <t>-F</t>
    </r>
    <r>
      <rPr>
        <b/>
        <vertAlign val="subscript"/>
        <sz val="14"/>
        <color theme="3" tint="-0.499984740745262"/>
        <rFont val="Chiller"/>
        <family val="5"/>
      </rPr>
      <t>e</t>
    </r>
    <r>
      <rPr>
        <b/>
        <sz val="14"/>
        <color theme="3" tint="-0.499984740745262"/>
        <rFont val="Chiller"/>
        <family val="5"/>
      </rPr>
      <t>)</t>
    </r>
    <r>
      <rPr>
        <b/>
        <vertAlign val="superscript"/>
        <sz val="14"/>
        <color theme="3" tint="-0.499984740745262"/>
        <rFont val="Chiller"/>
        <family val="5"/>
      </rPr>
      <t>2</t>
    </r>
  </si>
  <si>
    <r>
      <t>(f</t>
    </r>
    <r>
      <rPr>
        <b/>
        <vertAlign val="subscript"/>
        <sz val="14"/>
        <color theme="3" tint="-0.499984740745262"/>
        <rFont val="Chiller"/>
        <family val="5"/>
      </rPr>
      <t>o</t>
    </r>
    <r>
      <rPr>
        <b/>
        <sz val="14"/>
        <color theme="3" tint="-0.499984740745262"/>
        <rFont val="Chiller"/>
        <family val="5"/>
      </rPr>
      <t>-f</t>
    </r>
    <r>
      <rPr>
        <b/>
        <vertAlign val="subscript"/>
        <sz val="14"/>
        <color theme="3" tint="-0.499984740745262"/>
        <rFont val="Chiller"/>
        <family val="5"/>
      </rPr>
      <t>e)</t>
    </r>
    <r>
      <rPr>
        <b/>
        <vertAlign val="superscript"/>
        <sz val="14"/>
        <color theme="3" tint="-0.499984740745262"/>
        <rFont val="Chiller"/>
        <family val="5"/>
      </rPr>
      <t>2</t>
    </r>
    <r>
      <rPr>
        <b/>
        <sz val="14"/>
        <color theme="3" tint="-0.499984740745262"/>
        <rFont val="Chiller"/>
        <family val="5"/>
      </rPr>
      <t>/f</t>
    </r>
    <r>
      <rPr>
        <b/>
        <vertAlign val="subscript"/>
        <sz val="14"/>
        <color theme="3" tint="-0.499984740745262"/>
        <rFont val="Chiller"/>
        <family val="5"/>
      </rPr>
      <t>e</t>
    </r>
  </si>
  <si>
    <r>
      <t>H</t>
    </r>
    <r>
      <rPr>
        <vertAlign val="subscript"/>
        <sz val="14"/>
        <color theme="1"/>
        <rFont val="Chiller"/>
        <family val="5"/>
      </rPr>
      <t>0</t>
    </r>
    <r>
      <rPr>
        <sz val="14"/>
        <color theme="1"/>
        <rFont val="Chiller"/>
        <family val="5"/>
      </rPr>
      <t>:</t>
    </r>
  </si>
  <si>
    <r>
      <t>H</t>
    </r>
    <r>
      <rPr>
        <vertAlign val="subscript"/>
        <sz val="14"/>
        <color theme="1"/>
        <rFont val="Chiller"/>
        <family val="5"/>
      </rPr>
      <t>1</t>
    </r>
    <r>
      <rPr>
        <sz val="14"/>
        <color theme="1"/>
        <rFont val="Chiller"/>
        <family val="5"/>
      </rPr>
      <t>:</t>
    </r>
  </si>
  <si>
    <r>
      <t>Σ((f</t>
    </r>
    <r>
      <rPr>
        <b/>
        <vertAlign val="subscript"/>
        <sz val="14"/>
        <color theme="3" tint="-0.499984740745262"/>
        <rFont val="Chiller"/>
        <family val="5"/>
      </rPr>
      <t>o</t>
    </r>
    <r>
      <rPr>
        <b/>
        <sz val="14"/>
        <color theme="3" tint="-0.499984740745262"/>
        <rFont val="Chiller"/>
        <family val="5"/>
      </rPr>
      <t>-f</t>
    </r>
    <r>
      <rPr>
        <b/>
        <vertAlign val="subscript"/>
        <sz val="14"/>
        <color theme="3" tint="-0.499984740745262"/>
        <rFont val="Chiller"/>
        <family val="5"/>
      </rPr>
      <t>e</t>
    </r>
    <r>
      <rPr>
        <b/>
        <sz val="14"/>
        <color theme="3" tint="-0.499984740745262"/>
        <rFont val="Chiller"/>
        <family val="5"/>
      </rPr>
      <t>)</t>
    </r>
    <r>
      <rPr>
        <b/>
        <vertAlign val="superscript"/>
        <sz val="14"/>
        <color theme="3" tint="-0.499984740745262"/>
        <rFont val="Chiller"/>
        <family val="5"/>
      </rPr>
      <t>2</t>
    </r>
    <r>
      <rPr>
        <b/>
        <sz val="14"/>
        <color theme="3" tint="-0.499984740745262"/>
        <rFont val="Chiller"/>
        <family val="5"/>
      </rPr>
      <t>/f</t>
    </r>
    <r>
      <rPr>
        <b/>
        <vertAlign val="subscript"/>
        <sz val="14"/>
        <color theme="3" tint="-0.499984740745262"/>
        <rFont val="Chiller"/>
        <family val="5"/>
      </rPr>
      <t>e</t>
    </r>
    <r>
      <rPr>
        <b/>
        <sz val="14"/>
        <color theme="3" tint="-0.499984740745262"/>
        <rFont val="Chiller"/>
        <family val="5"/>
      </rPr>
      <t>)</t>
    </r>
  </si>
  <si>
    <r>
      <t>F</t>
    </r>
    <r>
      <rPr>
        <b/>
        <u/>
        <vertAlign val="subscript"/>
        <sz val="14"/>
        <color theme="3" tint="-0.499984740745262"/>
        <rFont val="Chiller"/>
        <family val="5"/>
      </rPr>
      <t>o</t>
    </r>
  </si>
  <si>
    <r>
      <t>F</t>
    </r>
    <r>
      <rPr>
        <b/>
        <u/>
        <vertAlign val="subscript"/>
        <sz val="14"/>
        <color theme="3" tint="-0.499984740745262"/>
        <rFont val="Chiller"/>
        <family val="5"/>
      </rPr>
      <t>e</t>
    </r>
  </si>
  <si>
    <r>
      <t>F</t>
    </r>
    <r>
      <rPr>
        <b/>
        <u/>
        <vertAlign val="subscript"/>
        <sz val="14"/>
        <color theme="3" tint="-0.499984740745262"/>
        <rFont val="Chiller"/>
        <family val="5"/>
      </rPr>
      <t>o</t>
    </r>
    <r>
      <rPr>
        <b/>
        <u/>
        <sz val="14"/>
        <color theme="3" tint="-0.499984740745262"/>
        <rFont val="Chiller"/>
        <family val="5"/>
      </rPr>
      <t>-F</t>
    </r>
    <r>
      <rPr>
        <b/>
        <u/>
        <vertAlign val="subscript"/>
        <sz val="14"/>
        <color theme="3" tint="-0.499984740745262"/>
        <rFont val="Chiller"/>
        <family val="5"/>
      </rPr>
      <t>e</t>
    </r>
  </si>
  <si>
    <r>
      <t>(F</t>
    </r>
    <r>
      <rPr>
        <b/>
        <u/>
        <vertAlign val="subscript"/>
        <sz val="14"/>
        <color theme="3" tint="-0.499984740745262"/>
        <rFont val="Chiller"/>
        <family val="5"/>
      </rPr>
      <t>o</t>
    </r>
    <r>
      <rPr>
        <b/>
        <u/>
        <sz val="14"/>
        <color theme="3" tint="-0.499984740745262"/>
        <rFont val="Chiller"/>
        <family val="5"/>
      </rPr>
      <t>-F</t>
    </r>
    <r>
      <rPr>
        <b/>
        <u/>
        <vertAlign val="subscript"/>
        <sz val="14"/>
        <color theme="3" tint="-0.499984740745262"/>
        <rFont val="Chiller"/>
        <family val="5"/>
      </rPr>
      <t>e</t>
    </r>
    <r>
      <rPr>
        <b/>
        <u/>
        <sz val="14"/>
        <color theme="3" tint="-0.499984740745262"/>
        <rFont val="Chiller"/>
        <family val="5"/>
      </rPr>
      <t>)</t>
    </r>
    <r>
      <rPr>
        <b/>
        <u/>
        <vertAlign val="superscript"/>
        <sz val="14"/>
        <color theme="3" tint="-0.499984740745262"/>
        <rFont val="Chiller"/>
        <family val="5"/>
      </rPr>
      <t>2</t>
    </r>
  </si>
  <si>
    <r>
      <t>(f</t>
    </r>
    <r>
      <rPr>
        <b/>
        <u/>
        <vertAlign val="subscript"/>
        <sz val="14"/>
        <color theme="3" tint="-0.499984740745262"/>
        <rFont val="Chiller"/>
        <family val="5"/>
      </rPr>
      <t>o</t>
    </r>
    <r>
      <rPr>
        <b/>
        <u/>
        <sz val="14"/>
        <color theme="3" tint="-0.499984740745262"/>
        <rFont val="Chiller"/>
        <family val="5"/>
      </rPr>
      <t>-f</t>
    </r>
    <r>
      <rPr>
        <b/>
        <u/>
        <vertAlign val="subscript"/>
        <sz val="14"/>
        <color theme="3" tint="-0.499984740745262"/>
        <rFont val="Chiller"/>
        <family val="5"/>
      </rPr>
      <t>e)</t>
    </r>
    <r>
      <rPr>
        <b/>
        <u/>
        <vertAlign val="superscript"/>
        <sz val="14"/>
        <color theme="3" tint="-0.499984740745262"/>
        <rFont val="Chiller"/>
        <family val="5"/>
      </rPr>
      <t>2</t>
    </r>
    <r>
      <rPr>
        <b/>
        <u/>
        <sz val="14"/>
        <color theme="3" tint="-0.499984740745262"/>
        <rFont val="Chiller"/>
        <family val="5"/>
      </rPr>
      <t>/f</t>
    </r>
    <r>
      <rPr>
        <b/>
        <u/>
        <vertAlign val="subscript"/>
        <sz val="14"/>
        <color theme="3" tint="-0.499984740745262"/>
        <rFont val="Chiller"/>
        <family val="5"/>
      </rPr>
      <t>e</t>
    </r>
  </si>
  <si>
    <r>
      <t>x</t>
    </r>
    <r>
      <rPr>
        <b/>
        <vertAlign val="superscript"/>
        <sz val="14"/>
        <color rgb="FFFF0000"/>
        <rFont val="Chiller"/>
        <family val="5"/>
      </rPr>
      <t>2</t>
    </r>
    <r>
      <rPr>
        <b/>
        <sz val="14"/>
        <color rgb="FFFF0000"/>
        <rFont val="Chiller"/>
        <family val="5"/>
      </rPr>
      <t>=</t>
    </r>
  </si>
  <si>
    <r>
      <t>Al comparar x</t>
    </r>
    <r>
      <rPr>
        <b/>
        <vertAlign val="superscript"/>
        <sz val="14"/>
        <color rgb="FFFF0000"/>
        <rFont val="Chiller"/>
        <family val="5"/>
      </rPr>
      <t>2</t>
    </r>
    <r>
      <rPr>
        <b/>
        <sz val="14"/>
        <color rgb="FFFF0000"/>
        <rFont val="Chiller"/>
        <family val="5"/>
      </rPr>
      <t xml:space="preserve"> con z, vemos que x</t>
    </r>
    <r>
      <rPr>
        <b/>
        <vertAlign val="superscript"/>
        <sz val="14"/>
        <color rgb="FFFF0000"/>
        <rFont val="Chiller"/>
        <family val="5"/>
      </rPr>
      <t>2</t>
    </r>
    <r>
      <rPr>
        <b/>
        <sz val="14"/>
        <color rgb="FFFF0000"/>
        <rFont val="Chiller"/>
        <family val="5"/>
      </rPr>
      <t xml:space="preserve"> cae en la zona de aceptación.</t>
    </r>
  </si>
  <si>
    <r>
      <t>n</t>
    </r>
    <r>
      <rPr>
        <b/>
        <vertAlign val="subscript"/>
        <sz val="11"/>
        <color theme="1"/>
        <rFont val="Chiller"/>
        <family val="5"/>
      </rPr>
      <t>1</t>
    </r>
    <r>
      <rPr>
        <b/>
        <sz val="11"/>
        <color theme="1"/>
        <rFont val="Chiller"/>
        <family val="5"/>
      </rPr>
      <t>=</t>
    </r>
  </si>
  <si>
    <r>
      <t>n</t>
    </r>
    <r>
      <rPr>
        <b/>
        <vertAlign val="subscript"/>
        <sz val="11"/>
        <color theme="1"/>
        <rFont val="Chiller"/>
        <family val="5"/>
      </rPr>
      <t>2</t>
    </r>
    <r>
      <rPr>
        <b/>
        <sz val="11"/>
        <color theme="1"/>
        <rFont val="Chiller"/>
        <family val="5"/>
      </rPr>
      <t>=</t>
    </r>
  </si>
  <si>
    <r>
      <t>ẋ</t>
    </r>
    <r>
      <rPr>
        <b/>
        <vertAlign val="subscript"/>
        <sz val="11"/>
        <color theme="1"/>
        <rFont val="Chiller"/>
        <family val="5"/>
      </rPr>
      <t>1</t>
    </r>
    <r>
      <rPr>
        <b/>
        <sz val="11"/>
        <color theme="1"/>
        <rFont val="Chiller"/>
        <family val="5"/>
      </rPr>
      <t>=</t>
    </r>
  </si>
  <si>
    <r>
      <t>ẋ</t>
    </r>
    <r>
      <rPr>
        <b/>
        <vertAlign val="subscript"/>
        <sz val="11"/>
        <color theme="1"/>
        <rFont val="Chiller"/>
        <family val="5"/>
      </rPr>
      <t>2</t>
    </r>
    <r>
      <rPr>
        <b/>
        <sz val="11"/>
        <color theme="1"/>
        <rFont val="Chiller"/>
        <family val="5"/>
      </rPr>
      <t>=</t>
    </r>
  </si>
  <si>
    <r>
      <t>ẋ</t>
    </r>
    <r>
      <rPr>
        <b/>
        <vertAlign val="subscript"/>
        <sz val="11"/>
        <color theme="1"/>
        <rFont val="Chiller"/>
        <family val="5"/>
      </rPr>
      <t>1</t>
    </r>
    <r>
      <rPr>
        <b/>
        <sz val="11"/>
        <color theme="1"/>
        <rFont val="Chiller"/>
        <family val="5"/>
      </rPr>
      <t>-ẋ</t>
    </r>
    <r>
      <rPr>
        <b/>
        <vertAlign val="subscript"/>
        <sz val="11"/>
        <color theme="1"/>
        <rFont val="Chiller"/>
        <family val="5"/>
      </rPr>
      <t>2</t>
    </r>
    <r>
      <rPr>
        <b/>
        <sz val="11"/>
        <color theme="1"/>
        <rFont val="Chiller"/>
        <family val="5"/>
      </rPr>
      <t>=</t>
    </r>
  </si>
  <si>
    <r>
      <t>S</t>
    </r>
    <r>
      <rPr>
        <b/>
        <vertAlign val="subscript"/>
        <sz val="11"/>
        <color theme="1"/>
        <rFont val="Chiller"/>
        <family val="5"/>
      </rPr>
      <t>1</t>
    </r>
    <r>
      <rPr>
        <b/>
        <sz val="11"/>
        <color theme="1"/>
        <rFont val="Chiller"/>
        <family val="5"/>
      </rPr>
      <t>=</t>
    </r>
  </si>
  <si>
    <r>
      <t>S</t>
    </r>
    <r>
      <rPr>
        <b/>
        <vertAlign val="subscript"/>
        <sz val="11"/>
        <color theme="1"/>
        <rFont val="Chiller"/>
        <family val="5"/>
      </rPr>
      <t>2</t>
    </r>
    <r>
      <rPr>
        <b/>
        <sz val="11"/>
        <color theme="1"/>
        <rFont val="Chiller"/>
        <family val="5"/>
      </rPr>
      <t>=</t>
    </r>
  </si>
  <si>
    <r>
      <t>δ</t>
    </r>
    <r>
      <rPr>
        <b/>
        <vertAlign val="subscript"/>
        <sz val="11"/>
        <color theme="1"/>
        <rFont val="Chiller"/>
        <family val="5"/>
      </rPr>
      <t>1</t>
    </r>
    <r>
      <rPr>
        <b/>
        <sz val="11"/>
        <color theme="1"/>
        <rFont val="Chiller"/>
        <family val="5"/>
      </rPr>
      <t>=</t>
    </r>
  </si>
  <si>
    <r>
      <t>δ</t>
    </r>
    <r>
      <rPr>
        <b/>
        <vertAlign val="subscript"/>
        <sz val="11"/>
        <color theme="1"/>
        <rFont val="Chiller"/>
        <family val="5"/>
      </rPr>
      <t>2</t>
    </r>
    <r>
      <rPr>
        <b/>
        <sz val="11"/>
        <color theme="1"/>
        <rFont val="Chiller"/>
        <family val="5"/>
      </rPr>
      <t>=</t>
    </r>
  </si>
  <si>
    <r>
      <t>δ</t>
    </r>
    <r>
      <rPr>
        <b/>
        <vertAlign val="subscript"/>
        <sz val="11"/>
        <color theme="1"/>
        <rFont val="Chiller"/>
        <family val="5"/>
      </rPr>
      <t>ẋ1-ẋ2</t>
    </r>
    <r>
      <rPr>
        <b/>
        <sz val="11"/>
        <color theme="1"/>
        <rFont val="Chiller"/>
        <family val="5"/>
      </rPr>
      <t>=</t>
    </r>
  </si>
  <si>
    <r>
      <t>ẋ</t>
    </r>
    <r>
      <rPr>
        <b/>
        <vertAlign val="subscript"/>
        <sz val="11"/>
        <color theme="3"/>
        <rFont val="Chiller"/>
        <family val="5"/>
      </rPr>
      <t>1</t>
    </r>
    <r>
      <rPr>
        <b/>
        <sz val="11"/>
        <color theme="3"/>
        <rFont val="Chiller"/>
        <family val="5"/>
      </rPr>
      <t>-ẋ</t>
    </r>
    <r>
      <rPr>
        <b/>
        <vertAlign val="subscript"/>
        <sz val="11"/>
        <color theme="3"/>
        <rFont val="Chiller"/>
        <family val="5"/>
      </rPr>
      <t>2</t>
    </r>
    <r>
      <rPr>
        <b/>
        <sz val="11"/>
        <color theme="3"/>
        <rFont val="Chiller"/>
        <family val="5"/>
      </rPr>
      <t>=</t>
    </r>
  </si>
  <si>
    <r>
      <t>P</t>
    </r>
    <r>
      <rPr>
        <b/>
        <vertAlign val="subscript"/>
        <sz val="11"/>
        <color theme="3"/>
        <rFont val="Chiller"/>
        <family val="5"/>
      </rPr>
      <t>H0</t>
    </r>
    <r>
      <rPr>
        <b/>
        <sz val="11"/>
        <color theme="3"/>
        <rFont val="Chiller"/>
        <family val="5"/>
      </rPr>
      <t xml:space="preserve"> ± Zδẋ=</t>
    </r>
  </si>
  <si>
    <r>
      <t>H</t>
    </r>
    <r>
      <rPr>
        <b/>
        <vertAlign val="subscript"/>
        <sz val="11"/>
        <color theme="3"/>
        <rFont val="Chiller"/>
        <family val="5"/>
      </rPr>
      <t>o</t>
    </r>
    <r>
      <rPr>
        <b/>
        <sz val="11"/>
        <color theme="3"/>
        <rFont val="Chiller"/>
        <family val="5"/>
      </rPr>
      <t>: ẋ</t>
    </r>
    <r>
      <rPr>
        <b/>
        <vertAlign val="subscript"/>
        <sz val="11"/>
        <color theme="3"/>
        <rFont val="Chiller"/>
        <family val="5"/>
      </rPr>
      <t>1</t>
    </r>
    <r>
      <rPr>
        <b/>
        <sz val="11"/>
        <color theme="3"/>
        <rFont val="Chiller"/>
        <family val="5"/>
      </rPr>
      <t>=ẋ</t>
    </r>
    <r>
      <rPr>
        <b/>
        <vertAlign val="subscript"/>
        <sz val="11"/>
        <color theme="3"/>
        <rFont val="Chiller"/>
        <family val="5"/>
      </rPr>
      <t>2</t>
    </r>
  </si>
  <si>
    <r>
      <t>H</t>
    </r>
    <r>
      <rPr>
        <b/>
        <vertAlign val="subscript"/>
        <sz val="11"/>
        <color theme="3"/>
        <rFont val="Chiller"/>
        <family val="5"/>
      </rPr>
      <t>1</t>
    </r>
    <r>
      <rPr>
        <b/>
        <sz val="11"/>
        <color theme="3"/>
        <rFont val="Chiller"/>
        <family val="5"/>
      </rPr>
      <t>: p</t>
    </r>
    <r>
      <rPr>
        <b/>
        <vertAlign val="subscript"/>
        <sz val="11"/>
        <color theme="3"/>
        <rFont val="Chiller"/>
        <family val="5"/>
      </rPr>
      <t>1&lt;</t>
    </r>
    <r>
      <rPr>
        <b/>
        <sz val="11"/>
        <color theme="3"/>
        <rFont val="Chiller"/>
        <family val="5"/>
      </rPr>
      <t>&lt;p</t>
    </r>
    <r>
      <rPr>
        <b/>
        <vertAlign val="subscript"/>
        <sz val="11"/>
        <color theme="3"/>
        <rFont val="Chiller"/>
        <family val="5"/>
      </rPr>
      <t>2</t>
    </r>
  </si>
  <si>
    <t>Norm. Dist</t>
  </si>
  <si>
    <t>F. Dist</t>
  </si>
  <si>
    <r>
      <t>Chi</t>
    </r>
    <r>
      <rPr>
        <vertAlign val="superscript"/>
        <sz val="8"/>
        <color theme="1"/>
        <rFont val="Calibri"/>
        <family val="2"/>
        <scheme val="minor"/>
      </rPr>
      <t>2</t>
    </r>
  </si>
  <si>
    <t>Prolapsos:</t>
  </si>
  <si>
    <t>UNAH</t>
  </si>
  <si>
    <t>Facultad de Humanidades y Artes</t>
  </si>
  <si>
    <t>Encuesta</t>
  </si>
  <si>
    <t>El proposito de esta encuesta es detectar los problemas de incontinencia urinaria que se presentan en las mujeres post-parto de la maternidad del Hospital General San Felipe.</t>
  </si>
  <si>
    <t>Datos Generales</t>
  </si>
  <si>
    <t>Nombre:</t>
  </si>
  <si>
    <t>Edad:</t>
  </si>
  <si>
    <t>Tel:</t>
  </si>
  <si>
    <t>Expediente:</t>
  </si>
  <si>
    <t>Dirección:</t>
  </si>
  <si>
    <t>Antecedentes familiares:</t>
  </si>
  <si>
    <t>Presion arterial</t>
  </si>
  <si>
    <t>Enfermedades crónicas</t>
  </si>
  <si>
    <t>Consumo de tabaco</t>
  </si>
  <si>
    <t>Consumo de alcohol</t>
  </si>
  <si>
    <t>Consumo de estupefacientes</t>
  </si>
  <si>
    <t>Peso en libras:</t>
  </si>
  <si>
    <t>Previo al embarazo:</t>
  </si>
  <si>
    <t>Después del parto:</t>
  </si>
  <si>
    <t>Talla:</t>
  </si>
  <si>
    <t>cm</t>
  </si>
  <si>
    <t>Paridad</t>
  </si>
  <si>
    <t>G</t>
  </si>
  <si>
    <t>P</t>
  </si>
  <si>
    <t>Sufre de Depresion:</t>
  </si>
  <si>
    <t>Datos sobre la incontinencia urinaria</t>
  </si>
  <si>
    <t>Presenta incontinencia urinaria en alguna de las siguinetes:</t>
  </si>
  <si>
    <t>Urgencia al orinar</t>
  </si>
  <si>
    <t>Toser</t>
  </si>
  <si>
    <t>Reir</t>
  </si>
  <si>
    <t>Estornudar</t>
  </si>
  <si>
    <t>Al levantar objetos</t>
  </si>
  <si>
    <t>Frecuencia con que se presenta la incontinencia:</t>
  </si>
  <si>
    <t>Rara vez</t>
  </si>
  <si>
    <t>Diaria</t>
  </si>
  <si>
    <t>Semanalmente</t>
  </si>
  <si>
    <t>Se le vanta a orinar por las noches:</t>
  </si>
  <si>
    <t>Cuantas veces:</t>
  </si>
  <si>
    <t>1 vez</t>
  </si>
  <si>
    <t>2 veces</t>
  </si>
  <si>
    <t>3 veces</t>
  </si>
  <si>
    <t>4 o mas</t>
  </si>
  <si>
    <t>Al orinar, ¿Cómo vacia la vejiga?</t>
  </si>
  <si>
    <t>De una sola vez</t>
  </si>
  <si>
    <t>Poco a poco</t>
  </si>
  <si>
    <t>Por gotas</t>
  </si>
  <si>
    <t>Resolución del embarazo:</t>
  </si>
  <si>
    <t>Normal</t>
  </si>
  <si>
    <t>Cesarea</t>
  </si>
  <si>
    <t>Se le practicó episiotomía:</t>
  </si>
  <si>
    <t>Tubo desgarro perineal:</t>
  </si>
  <si>
    <t>Tipo de desgarro:</t>
  </si>
  <si>
    <t>Grado #1</t>
  </si>
  <si>
    <t>Grado #2</t>
  </si>
  <si>
    <t>Grado #3</t>
  </si>
  <si>
    <t>Grado #4</t>
  </si>
  <si>
    <t>Duración del segundo periodo del parto:</t>
  </si>
  <si>
    <t>Rápido</t>
  </si>
  <si>
    <t>Espaciado</t>
  </si>
  <si>
    <t>Tardío</t>
  </si>
  <si>
    <t>Peso del recien nacido en gramos:</t>
  </si>
  <si>
    <t>Datos de la Eval. Gineco.</t>
  </si>
  <si>
    <t>Prueba de la Tos:</t>
  </si>
  <si>
    <t>Vejiga llena</t>
  </si>
  <si>
    <t>Vejiga vacía</t>
  </si>
  <si>
    <t>Retrocele</t>
  </si>
  <si>
    <t>Tipo de Insuficiencia perineal:</t>
  </si>
  <si>
    <t>I</t>
  </si>
  <si>
    <t>II</t>
  </si>
  <si>
    <t>III</t>
  </si>
  <si>
    <t>IV</t>
  </si>
  <si>
    <t>V</t>
  </si>
  <si>
    <t>LENTA</t>
  </si>
  <si>
    <t>RAPIDA</t>
  </si>
  <si>
    <t>ASENSOR</t>
  </si>
  <si>
    <t>ONDA</t>
  </si>
  <si>
    <t>SESION</t>
  </si>
  <si>
    <t>CONTRACCION</t>
  </si>
  <si>
    <t>TIEMPO</t>
  </si>
  <si>
    <t>Eval 1</t>
  </si>
  <si>
    <t>Eval2</t>
  </si>
  <si>
    <t>Eval 3</t>
  </si>
  <si>
    <t>Datos sobre el embarazo y el bebė</t>
  </si>
  <si>
    <t>Tipología de Ejercicio Keguel</t>
  </si>
  <si>
    <t>VARIABLE</t>
  </si>
  <si>
    <t>INDICADORES</t>
  </si>
  <si>
    <t>SUB INDICADORES</t>
  </si>
  <si>
    <t>INSTRUMENTO Y PRUEBAS DE VALORACIÓN</t>
  </si>
  <si>
    <t>Ejercicio Físico Perineal. (Kegel)</t>
  </si>
  <si>
    <t xml:space="preserve"> Tipología </t>
  </si>
  <si>
    <t>·      Lento</t>
  </si>
  <si>
    <t xml:space="preserve">·      Rápido, </t>
  </si>
  <si>
    <t xml:space="preserve">·      Ascensor </t>
  </si>
  <si>
    <t xml:space="preserve">·      Onda </t>
  </si>
  <si>
    <t xml:space="preserve">·       Se practicó distintas tipologías de ejercicio Kegel </t>
  </si>
  <si>
    <t xml:space="preserve">·       Se consideró los 3 sub indicadores del indicador  frecuencia.  </t>
  </si>
  <si>
    <t xml:space="preserve">·      Periodicidad </t>
  </si>
  <si>
    <t xml:space="preserve">·      Cantidad, </t>
  </si>
  <si>
    <t>·      Tiempo</t>
  </si>
  <si>
    <t>Incontinencia Urinaria en mujeres en estado post parto</t>
  </si>
  <si>
    <t>Signos:</t>
  </si>
  <si>
    <t xml:space="preserve">Factores  Pre-disponentes </t>
  </si>
  <si>
    <t>·       Frecuencia de visitas al Urinario.</t>
  </si>
  <si>
    <t>·       Parto Vaginal</t>
  </si>
  <si>
    <t>·       Embarazo</t>
  </si>
  <si>
    <t xml:space="preserve">·       Paridad </t>
  </si>
  <si>
    <t>·       Peso de la Madre</t>
  </si>
  <si>
    <t>·       Peso del RN</t>
  </si>
  <si>
    <t>·       Edad</t>
  </si>
  <si>
    <t>·       Protocolo de control miccional</t>
  </si>
  <si>
    <t>·       Encuesta</t>
  </si>
  <si>
    <t>·       Evaluación ginecológica.</t>
  </si>
  <si>
    <t>·       Prueba estadística – tablas de contingencia</t>
  </si>
  <si>
    <t>·       Chi-cuadrada.</t>
  </si>
  <si>
    <t xml:space="preserve">Síntomas  </t>
  </si>
  <si>
    <t>·       Grado de Desgarre Perineal</t>
  </si>
  <si>
    <t>·       Prolapso de órganos pélvicos</t>
  </si>
  <si>
    <t>·       Salida de orina involuntaria</t>
  </si>
  <si>
    <t>·       Evaluación ginecológica</t>
  </si>
  <si>
    <t>·       Cuestionario</t>
  </si>
  <si>
    <t>·       Prueba estadística t – tablas de contingencia</t>
  </si>
  <si>
    <t>HIPÓTESIS</t>
  </si>
  <si>
    <t>Ejercicio Físico (X)</t>
  </si>
  <si>
    <t xml:space="preserve">H1: A prácticas del ejercicio físico (rutina de Keguel) se fortalece la musculatura pélvica de las mujeres participantes del estudio en estado Post Parto y que a la vez son pacientes del servicio de maternidad del Hospital San Felipe </t>
  </si>
  <si>
    <t xml:space="preserve">H2  A mayor fortalecimiento de la musculatura pélvica a causa del ejercicio físico se reduce el número de prolapsos en las mujeres participantes del estudio en estado Post Parto y que a la vez son pacientes del servicio de maternidad del Hospital San Felipe  </t>
  </si>
  <si>
    <t>Incontinencia Urinaria (Y)</t>
  </si>
  <si>
    <t xml:space="preserve">H3: A mayor aplicación de la rutina de ejercicios físicos de Keguel, disminuye la  incontinencia urinaria en las mujeres participantes del estudio en estado Post Parto y  que a la vez son pacientes del servicio de maternidad del Hospital San Felipe. </t>
  </si>
  <si>
    <t>d</t>
  </si>
  <si>
    <t>hernia de la uretra</t>
  </si>
  <si>
    <t>protucion de la vejiga a en la pared de la vejiga provocando hernia</t>
  </si>
  <si>
    <t>caida del utero</t>
  </si>
  <si>
    <t>hernia vaginal entre el recto y la vagina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</si>
</sst>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 #,##0.00_ ;_ * \-#,##0.00_ ;_ * &quot;-&quot;??_ ;_ @_ "/>
  </numFmts>
  <fonts count="43" x14ac:knownFonts="1">
    <font>
      <sz val="11"/>
      <color theme="1"/>
      <name val="Calibri"/>
      <family val="2"/>
    </font>
    <font>
      <sz val="11"/>
      <color theme="1"/>
      <name val="Calibri"/>
      <family val="2"/>
      <scheme val="minor"/>
    </font>
    <font>
      <sz val="11"/>
      <color theme="1"/>
      <name val="Chiller"/>
      <family val="5"/>
    </font>
    <font>
      <b/>
      <u/>
      <sz val="16"/>
      <color rgb="FF7030A0"/>
      <name val="Chiller"/>
      <family val="5"/>
    </font>
    <font>
      <b/>
      <u/>
      <vertAlign val="superscript"/>
      <sz val="16"/>
      <color rgb="FF7030A0"/>
      <name val="Chiller"/>
      <family val="5"/>
    </font>
    <font>
      <sz val="16"/>
      <color rgb="FF7030A0"/>
      <name val="Chiller"/>
      <family val="5"/>
    </font>
    <font>
      <sz val="11"/>
      <color theme="1"/>
      <name val="Calibri"/>
      <family val="2"/>
    </font>
    <font>
      <b/>
      <u/>
      <sz val="14"/>
      <color theme="3"/>
      <name val="Chiller"/>
      <family val="5"/>
    </font>
    <font>
      <b/>
      <u/>
      <vertAlign val="superscript"/>
      <sz val="14"/>
      <color theme="3"/>
      <name val="Chiller"/>
      <family val="5"/>
    </font>
    <font>
      <sz val="14"/>
      <color theme="3"/>
      <name val="Chiller"/>
      <family val="5"/>
    </font>
    <font>
      <b/>
      <sz val="14"/>
      <color theme="3"/>
      <name val="Chiller"/>
      <family val="5"/>
    </font>
    <font>
      <b/>
      <vertAlign val="superscript"/>
      <sz val="14"/>
      <color theme="3"/>
      <name val="Chiller"/>
      <family val="5"/>
    </font>
    <font>
      <b/>
      <vertAlign val="subscript"/>
      <sz val="14"/>
      <color theme="3"/>
      <name val="Chiller"/>
      <family val="5"/>
    </font>
    <font>
      <sz val="14"/>
      <color theme="1"/>
      <name val="Chiller"/>
      <family val="5"/>
    </font>
    <font>
      <vertAlign val="superscript"/>
      <sz val="14"/>
      <color theme="1"/>
      <name val="Chiller"/>
      <family val="5"/>
    </font>
    <font>
      <b/>
      <sz val="14"/>
      <color theme="1"/>
      <name val="Chiller"/>
      <family val="5"/>
    </font>
    <font>
      <b/>
      <vertAlign val="subscript"/>
      <sz val="14"/>
      <color theme="1"/>
      <name val="Chiller"/>
      <family val="5"/>
    </font>
    <font>
      <b/>
      <sz val="14"/>
      <color rgb="FFFF0000"/>
      <name val="Chiller"/>
      <family val="5"/>
    </font>
    <font>
      <b/>
      <u/>
      <sz val="14"/>
      <color theme="1"/>
      <name val="Chiller"/>
      <family val="5"/>
    </font>
    <font>
      <u/>
      <sz val="14"/>
      <color theme="1"/>
      <name val="Chiller"/>
      <family val="5"/>
    </font>
    <font>
      <b/>
      <sz val="14"/>
      <color theme="3" tint="-0.499984740745262"/>
      <name val="Chiller"/>
      <family val="5"/>
    </font>
    <font>
      <b/>
      <vertAlign val="subscript"/>
      <sz val="14"/>
      <color theme="3" tint="-0.499984740745262"/>
      <name val="Chiller"/>
      <family val="5"/>
    </font>
    <font>
      <b/>
      <vertAlign val="superscript"/>
      <sz val="14"/>
      <color theme="3" tint="-0.499984740745262"/>
      <name val="Chiller"/>
      <family val="5"/>
    </font>
    <font>
      <b/>
      <sz val="14"/>
      <color theme="6" tint="-0.499984740745262"/>
      <name val="Chiller"/>
      <family val="5"/>
    </font>
    <font>
      <vertAlign val="subscript"/>
      <sz val="14"/>
      <color theme="1"/>
      <name val="Chiller"/>
      <family val="5"/>
    </font>
    <font>
      <b/>
      <u/>
      <sz val="14"/>
      <color theme="3" tint="-0.499984740745262"/>
      <name val="Chiller"/>
      <family val="5"/>
    </font>
    <font>
      <b/>
      <u/>
      <vertAlign val="subscript"/>
      <sz val="14"/>
      <color theme="3" tint="-0.499984740745262"/>
      <name val="Chiller"/>
      <family val="5"/>
    </font>
    <font>
      <b/>
      <u/>
      <vertAlign val="superscript"/>
      <sz val="14"/>
      <color theme="3" tint="-0.499984740745262"/>
      <name val="Chiller"/>
      <family val="5"/>
    </font>
    <font>
      <b/>
      <vertAlign val="superscript"/>
      <sz val="14"/>
      <color rgb="FFFF0000"/>
      <name val="Chiller"/>
      <family val="5"/>
    </font>
    <font>
      <sz val="14"/>
      <color rgb="FF7030A0"/>
      <name val="Chiller"/>
      <family val="5"/>
    </font>
    <font>
      <b/>
      <u/>
      <sz val="14"/>
      <color rgb="FF7030A0"/>
      <name val="Chiller"/>
      <family val="5"/>
    </font>
    <font>
      <sz val="14"/>
      <color rgb="FFFF0000"/>
      <name val="Chiller"/>
      <family val="5"/>
    </font>
    <font>
      <b/>
      <sz val="11"/>
      <color theme="1"/>
      <name val="Chiller"/>
      <family val="5"/>
    </font>
    <font>
      <b/>
      <sz val="11"/>
      <color theme="3"/>
      <name val="Chiller"/>
      <family val="5"/>
    </font>
    <font>
      <b/>
      <vertAlign val="subscript"/>
      <sz val="11"/>
      <color theme="1"/>
      <name val="Chiller"/>
      <family val="5"/>
    </font>
    <font>
      <b/>
      <sz val="11"/>
      <color theme="4"/>
      <name val="Chiller"/>
      <family val="5"/>
    </font>
    <font>
      <b/>
      <sz val="11"/>
      <color rgb="FFFF0000"/>
      <name val="Chiller"/>
      <family val="5"/>
    </font>
    <font>
      <b/>
      <sz val="11"/>
      <name val="Chiller"/>
      <family val="5"/>
    </font>
    <font>
      <b/>
      <vertAlign val="subscript"/>
      <sz val="11"/>
      <color theme="3"/>
      <name val="Chiller"/>
      <family val="5"/>
    </font>
    <font>
      <sz val="8"/>
      <color theme="1"/>
      <name val="Calibri"/>
      <family val="2"/>
      <scheme val="minor"/>
    </font>
    <font>
      <vertAlign val="superscript"/>
      <sz val="8"/>
      <color theme="1"/>
      <name val="Calibri"/>
      <family val="2"/>
      <scheme val="minor"/>
    </font>
    <font>
      <sz val="14"/>
      <name val="Chiller"/>
      <family val="5"/>
    </font>
    <font>
      <b/>
      <sz val="14"/>
      <name val="Chiller"/>
      <family val="5"/>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style="thin">
        <color indexed="64"/>
      </top>
      <bottom style="double">
        <color indexed="64"/>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0" fontId="1" fillId="0" borderId="0"/>
    <xf numFmtId="164" fontId="1" fillId="0" borderId="0" applyFont="0" applyFill="0" applyBorder="0" applyAlignment="0" applyProtection="0"/>
    <xf numFmtId="43" fontId="6" fillId="0" borderId="0" applyFont="0" applyFill="0" applyBorder="0" applyAlignment="0" applyProtection="0"/>
  </cellStyleXfs>
  <cellXfs count="75">
    <xf numFmtId="0" fontId="0" fillId="0" borderId="0" xfId="0"/>
    <xf numFmtId="0" fontId="2" fillId="0" borderId="0" xfId="0" applyFont="1"/>
    <xf numFmtId="0" fontId="5" fillId="0" borderId="0" xfId="0" applyFont="1"/>
    <xf numFmtId="0" fontId="3" fillId="0" borderId="0" xfId="1" applyFont="1" applyAlignment="1">
      <alignment horizontal="left" vertical="center" wrapText="1"/>
    </xf>
    <xf numFmtId="0" fontId="5" fillId="0" borderId="0" xfId="0" applyFont="1" applyAlignment="1">
      <alignment wrapText="1"/>
    </xf>
    <xf numFmtId="0" fontId="3" fillId="0" borderId="0" xfId="0" applyFont="1" applyAlignment="1">
      <alignment wrapText="1"/>
    </xf>
    <xf numFmtId="0" fontId="7" fillId="0" borderId="0" xfId="1" applyFont="1" applyAlignment="1">
      <alignment horizontal="left" vertical="center"/>
    </xf>
    <xf numFmtId="0" fontId="9" fillId="0" borderId="0" xfId="1" applyFont="1"/>
    <xf numFmtId="0" fontId="10" fillId="0" borderId="0" xfId="1" applyFont="1"/>
    <xf numFmtId="0" fontId="13" fillId="0" borderId="0" xfId="1" applyFont="1"/>
    <xf numFmtId="0" fontId="15" fillId="0" borderId="0" xfId="1" applyFont="1" applyAlignment="1">
      <alignment horizontal="right"/>
    </xf>
    <xf numFmtId="0" fontId="15" fillId="0" borderId="0" xfId="1" applyFont="1"/>
    <xf numFmtId="0" fontId="17" fillId="0" borderId="0" xfId="1" applyFont="1"/>
    <xf numFmtId="0" fontId="18" fillId="0" borderId="0" xfId="1" applyFont="1" applyAlignment="1">
      <alignment horizontal="right"/>
    </xf>
    <xf numFmtId="0" fontId="19" fillId="0" borderId="0" xfId="1" applyFont="1" applyAlignment="1">
      <alignment horizontal="center"/>
    </xf>
    <xf numFmtId="0" fontId="20" fillId="0" borderId="0" xfId="1" applyFont="1" applyAlignment="1">
      <alignment horizontal="right"/>
    </xf>
    <xf numFmtId="0" fontId="20" fillId="2" borderId="0" xfId="1" applyFont="1" applyFill="1" applyAlignment="1">
      <alignment horizontal="right"/>
    </xf>
    <xf numFmtId="0" fontId="13" fillId="0" borderId="0" xfId="1" applyFont="1" applyAlignment="1">
      <alignment horizontal="right"/>
    </xf>
    <xf numFmtId="0" fontId="23" fillId="0" borderId="0" xfId="1" applyFont="1"/>
    <xf numFmtId="0" fontId="13" fillId="2" borderId="0" xfId="1" applyFont="1" applyFill="1"/>
    <xf numFmtId="0" fontId="17" fillId="0" borderId="0" xfId="1" applyFont="1" applyAlignment="1">
      <alignment horizontal="right"/>
    </xf>
    <xf numFmtId="0" fontId="17" fillId="0" borderId="0" xfId="1" applyFont="1" applyAlignment="1">
      <alignment horizontal="left"/>
    </xf>
    <xf numFmtId="0" fontId="10" fillId="0" borderId="0" xfId="1" applyFont="1" applyAlignment="1">
      <alignment horizontal="right"/>
    </xf>
    <xf numFmtId="0" fontId="15" fillId="0" borderId="0" xfId="1" applyFont="1" applyAlignment="1">
      <alignment horizontal="left"/>
    </xf>
    <xf numFmtId="0" fontId="20" fillId="0" borderId="4" xfId="1" applyFont="1" applyBorder="1"/>
    <xf numFmtId="0" fontId="19" fillId="0" borderId="0" xfId="1" applyFont="1"/>
    <xf numFmtId="0" fontId="19" fillId="0" borderId="0" xfId="1" applyFont="1" applyAlignment="1">
      <alignment horizontal="right"/>
    </xf>
    <xf numFmtId="0" fontId="25" fillId="0" borderId="0" xfId="1" applyFont="1" applyAlignment="1">
      <alignment horizontal="right"/>
    </xf>
    <xf numFmtId="0" fontId="25" fillId="2" borderId="0" xfId="1" applyFont="1" applyFill="1" applyAlignment="1">
      <alignment horizontal="right"/>
    </xf>
    <xf numFmtId="9" fontId="17" fillId="0" borderId="0" xfId="1" applyNumberFormat="1" applyFont="1" applyAlignment="1">
      <alignment horizontal="left"/>
    </xf>
    <xf numFmtId="0" fontId="15" fillId="0" borderId="4" xfId="1" applyFont="1" applyBorder="1"/>
    <xf numFmtId="0" fontId="29" fillId="0" borderId="0" xfId="0" applyFont="1" applyAlignment="1">
      <alignment wrapText="1"/>
    </xf>
    <xf numFmtId="0" fontId="29" fillId="0" borderId="0" xfId="0" applyFont="1"/>
    <xf numFmtId="0" fontId="30" fillId="0" borderId="0" xfId="0" applyFont="1" applyAlignment="1">
      <alignment wrapText="1"/>
    </xf>
    <xf numFmtId="0" fontId="31" fillId="0" borderId="0" xfId="0" applyFont="1" applyAlignment="1">
      <alignment wrapText="1"/>
    </xf>
    <xf numFmtId="0" fontId="32" fillId="0" borderId="1" xfId="1" applyFont="1" applyBorder="1"/>
    <xf numFmtId="0" fontId="2" fillId="0" borderId="2" xfId="1" applyFont="1" applyBorder="1"/>
    <xf numFmtId="0" fontId="2" fillId="0" borderId="0" xfId="1" applyFont="1" applyBorder="1"/>
    <xf numFmtId="0" fontId="2" fillId="0" borderId="0" xfId="1" applyFont="1"/>
    <xf numFmtId="0" fontId="33" fillId="0" borderId="0" xfId="1" applyFont="1" applyAlignment="1">
      <alignment horizontal="left"/>
    </xf>
    <xf numFmtId="0" fontId="2" fillId="0" borderId="3" xfId="1" applyFont="1" applyBorder="1"/>
    <xf numFmtId="0" fontId="32" fillId="0" borderId="3" xfId="1" applyFont="1" applyBorder="1" applyAlignment="1">
      <alignment horizontal="right"/>
    </xf>
    <xf numFmtId="0" fontId="32" fillId="0" borderId="0" xfId="1" applyFont="1" applyBorder="1" applyAlignment="1">
      <alignment horizontal="right"/>
    </xf>
    <xf numFmtId="43" fontId="2" fillId="0" borderId="0" xfId="3" applyFont="1" applyBorder="1" applyAlignment="1">
      <alignment horizontal="left"/>
    </xf>
    <xf numFmtId="164" fontId="35" fillId="0" borderId="0" xfId="2" applyFont="1" applyAlignment="1">
      <alignment horizontal="right"/>
    </xf>
    <xf numFmtId="9" fontId="32" fillId="0" borderId="0" xfId="1" applyNumberFormat="1" applyFont="1"/>
    <xf numFmtId="0" fontId="32" fillId="0" borderId="0" xfId="1" applyFont="1"/>
    <xf numFmtId="0" fontId="2" fillId="0" borderId="0" xfId="1" applyFont="1" applyBorder="1" applyAlignment="1">
      <alignment horizontal="left"/>
    </xf>
    <xf numFmtId="0" fontId="32" fillId="0" borderId="0" xfId="1" applyFont="1" applyAlignment="1">
      <alignment horizontal="right"/>
    </xf>
    <xf numFmtId="0" fontId="36" fillId="0" borderId="0" xfId="1" applyFont="1" applyAlignment="1">
      <alignment horizontal="right"/>
    </xf>
    <xf numFmtId="0" fontId="36" fillId="0" borderId="0" xfId="1" applyFont="1"/>
    <xf numFmtId="0" fontId="37" fillId="0" borderId="3" xfId="1" applyFont="1" applyBorder="1" applyAlignment="1">
      <alignment horizontal="right"/>
    </xf>
    <xf numFmtId="0" fontId="2" fillId="0" borderId="3" xfId="1" applyFont="1" applyBorder="1" applyAlignment="1">
      <alignment horizontal="right"/>
    </xf>
    <xf numFmtId="0" fontId="2" fillId="0" borderId="0" xfId="1" applyFont="1" applyAlignment="1">
      <alignment horizontal="left"/>
    </xf>
    <xf numFmtId="0" fontId="33" fillId="0" borderId="0" xfId="1" applyFont="1" applyAlignment="1">
      <alignment horizontal="right"/>
    </xf>
    <xf numFmtId="0" fontId="37" fillId="0" borderId="0" xfId="1" applyFont="1" applyAlignment="1">
      <alignment horizontal="right"/>
    </xf>
    <xf numFmtId="0" fontId="33" fillId="0" borderId="0" xfId="1" applyFont="1"/>
    <xf numFmtId="0" fontId="2" fillId="0" borderId="0" xfId="1" applyFont="1" applyBorder="1" applyAlignment="1">
      <alignment horizontal="right"/>
    </xf>
    <xf numFmtId="0" fontId="39" fillId="0" borderId="0" xfId="1" applyFont="1"/>
    <xf numFmtId="0" fontId="15" fillId="0" borderId="0" xfId="1" applyFont="1" applyAlignment="1">
      <alignment horizontal="center"/>
    </xf>
    <xf numFmtId="0" fontId="13" fillId="0" borderId="0" xfId="1" applyFont="1" applyAlignment="1">
      <alignment horizontal="center"/>
    </xf>
    <xf numFmtId="0" fontId="13" fillId="0" borderId="0" xfId="1" applyFont="1" applyAlignment="1">
      <alignment horizontal="center" vertical="center" wrapText="1"/>
    </xf>
    <xf numFmtId="0" fontId="13" fillId="0" borderId="5" xfId="1" applyFont="1" applyBorder="1" applyAlignment="1">
      <alignment horizontal="center"/>
    </xf>
    <xf numFmtId="0" fontId="13" fillId="0" borderId="5" xfId="1" applyFont="1" applyBorder="1"/>
    <xf numFmtId="0" fontId="13" fillId="0" borderId="0" xfId="1" applyFont="1" applyAlignment="1">
      <alignment horizontal="left"/>
    </xf>
    <xf numFmtId="0" fontId="13" fillId="0" borderId="6" xfId="1" applyFont="1" applyBorder="1"/>
    <xf numFmtId="0" fontId="13" fillId="0" borderId="0" xfId="1" applyFont="1" applyBorder="1"/>
    <xf numFmtId="0" fontId="13" fillId="0" borderId="5" xfId="1" applyFont="1" applyBorder="1" applyAlignment="1">
      <alignment horizontal="right"/>
    </xf>
    <xf numFmtId="0" fontId="13" fillId="0" borderId="0" xfId="1" applyFont="1" applyBorder="1" applyAlignment="1">
      <alignment horizontal="right"/>
    </xf>
    <xf numFmtId="0" fontId="41" fillId="0" borderId="0" xfId="1" applyFont="1" applyAlignment="1">
      <alignment horizontal="right"/>
    </xf>
    <xf numFmtId="0" fontId="42" fillId="0" borderId="0" xfId="1" applyFont="1"/>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wrapText="1"/>
    </xf>
    <xf numFmtId="0" fontId="2" fillId="0" borderId="0" xfId="0" applyFont="1" applyAlignment="1">
      <alignment vertical="top"/>
    </xf>
  </cellXfs>
  <cellStyles count="4">
    <cellStyle name="Comma" xfId="3" builtinId="3"/>
    <cellStyle name="Comma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v>Curva</c:v>
          </c:tx>
          <c:marker>
            <c:symbol val="none"/>
          </c:marker>
          <c:xVal>
            <c:numRef>
              <c:f>Curve!$A$6:$A$34</c:f>
              <c:numCache>
                <c:formatCode>General</c:formatCode>
                <c:ptCount val="29"/>
                <c:pt idx="0">
                  <c:v>-3.5</c:v>
                </c:pt>
                <c:pt idx="1">
                  <c:v>-3.25</c:v>
                </c:pt>
                <c:pt idx="2">
                  <c:v>-3</c:v>
                </c:pt>
                <c:pt idx="3">
                  <c:v>-2.75</c:v>
                </c:pt>
                <c:pt idx="4">
                  <c:v>-2.5</c:v>
                </c:pt>
                <c:pt idx="5">
                  <c:v>-2.25</c:v>
                </c:pt>
                <c:pt idx="6">
                  <c:v>-2</c:v>
                </c:pt>
                <c:pt idx="7">
                  <c:v>-1.75</c:v>
                </c:pt>
                <c:pt idx="8">
                  <c:v>-1.5</c:v>
                </c:pt>
                <c:pt idx="9">
                  <c:v>-1.25</c:v>
                </c:pt>
                <c:pt idx="10">
                  <c:v>-1</c:v>
                </c:pt>
                <c:pt idx="11">
                  <c:v>-0.75</c:v>
                </c:pt>
                <c:pt idx="12">
                  <c:v>-0.5</c:v>
                </c:pt>
                <c:pt idx="13">
                  <c:v>-0.25</c:v>
                </c:pt>
                <c:pt idx="14">
                  <c:v>0</c:v>
                </c:pt>
                <c:pt idx="15">
                  <c:v>0.25</c:v>
                </c:pt>
                <c:pt idx="16">
                  <c:v>0.5</c:v>
                </c:pt>
                <c:pt idx="17">
                  <c:v>0.75</c:v>
                </c:pt>
                <c:pt idx="18">
                  <c:v>1</c:v>
                </c:pt>
                <c:pt idx="19">
                  <c:v>1.25</c:v>
                </c:pt>
                <c:pt idx="20">
                  <c:v>1.5</c:v>
                </c:pt>
                <c:pt idx="21">
                  <c:v>1.75</c:v>
                </c:pt>
                <c:pt idx="22">
                  <c:v>2</c:v>
                </c:pt>
                <c:pt idx="23">
                  <c:v>2.25</c:v>
                </c:pt>
                <c:pt idx="24">
                  <c:v>2.5</c:v>
                </c:pt>
                <c:pt idx="25">
                  <c:v>2.75</c:v>
                </c:pt>
                <c:pt idx="26">
                  <c:v>3</c:v>
                </c:pt>
                <c:pt idx="27">
                  <c:v>3.25</c:v>
                </c:pt>
                <c:pt idx="28">
                  <c:v>3.5</c:v>
                </c:pt>
              </c:numCache>
            </c:numRef>
          </c:xVal>
          <c:yVal>
            <c:numRef>
              <c:f>Curve!$B$6:$B$34</c:f>
              <c:numCache>
                <c:formatCode>General</c:formatCode>
                <c:ptCount val="29"/>
                <c:pt idx="0">
                  <c:v>8.7268269504576015E-4</c:v>
                </c:pt>
                <c:pt idx="1">
                  <c:v>2.0290480572997681E-3</c:v>
                </c:pt>
                <c:pt idx="2">
                  <c:v>4.4318484119380075E-3</c:v>
                </c:pt>
                <c:pt idx="3">
                  <c:v>9.0935625015910529E-3</c:v>
                </c:pt>
                <c:pt idx="4">
                  <c:v>1.752830049356854E-2</c:v>
                </c:pt>
                <c:pt idx="5">
                  <c:v>3.1739651835667418E-2</c:v>
                </c:pt>
                <c:pt idx="6">
                  <c:v>5.3990966513188063E-2</c:v>
                </c:pt>
                <c:pt idx="7">
                  <c:v>8.6277318826511532E-2</c:v>
                </c:pt>
                <c:pt idx="8">
                  <c:v>0.12951759566589174</c:v>
                </c:pt>
                <c:pt idx="9">
                  <c:v>0.18264908538902191</c:v>
                </c:pt>
                <c:pt idx="10">
                  <c:v>0.24197072451914337</c:v>
                </c:pt>
                <c:pt idx="11">
                  <c:v>0.30113743215480443</c:v>
                </c:pt>
                <c:pt idx="12">
                  <c:v>0.35206532676429952</c:v>
                </c:pt>
                <c:pt idx="13">
                  <c:v>0.38666811680284924</c:v>
                </c:pt>
                <c:pt idx="14">
                  <c:v>0.3989422804014327</c:v>
                </c:pt>
                <c:pt idx="15">
                  <c:v>0.38666811680284924</c:v>
                </c:pt>
                <c:pt idx="16">
                  <c:v>0.35206532676429952</c:v>
                </c:pt>
                <c:pt idx="17">
                  <c:v>0.30113743215480443</c:v>
                </c:pt>
                <c:pt idx="18">
                  <c:v>0.24197072451914337</c:v>
                </c:pt>
                <c:pt idx="19">
                  <c:v>0.18264908538902191</c:v>
                </c:pt>
                <c:pt idx="20">
                  <c:v>0.12951759566589174</c:v>
                </c:pt>
                <c:pt idx="21">
                  <c:v>8.6277318826511532E-2</c:v>
                </c:pt>
                <c:pt idx="22">
                  <c:v>5.3990966513188063E-2</c:v>
                </c:pt>
                <c:pt idx="23">
                  <c:v>3.1739651835667418E-2</c:v>
                </c:pt>
                <c:pt idx="24">
                  <c:v>1.752830049356854E-2</c:v>
                </c:pt>
                <c:pt idx="25">
                  <c:v>9.0935625015910529E-3</c:v>
                </c:pt>
                <c:pt idx="26">
                  <c:v>4.4318484119380075E-3</c:v>
                </c:pt>
                <c:pt idx="27">
                  <c:v>2.0290480572997681E-3</c:v>
                </c:pt>
                <c:pt idx="28">
                  <c:v>8.7268269504576015E-4</c:v>
                </c:pt>
              </c:numCache>
            </c:numRef>
          </c:yVal>
          <c:smooth val="1"/>
        </c:ser>
        <c:ser>
          <c:idx val="1"/>
          <c:order val="1"/>
          <c:tx>
            <c:v>Li</c:v>
          </c:tx>
          <c:spPr>
            <a:ln w="12700">
              <a:solidFill>
                <a:srgbClr val="FF0000"/>
              </a:solidFill>
            </a:ln>
          </c:spPr>
          <c:marker>
            <c:symbol val="none"/>
          </c:marker>
          <c:xVal>
            <c:numRef>
              <c:f>Medias!$Z$3:$Z$4</c:f>
              <c:numCache>
                <c:formatCode>General</c:formatCode>
                <c:ptCount val="2"/>
                <c:pt idx="0">
                  <c:v>-2.5758293035488999</c:v>
                </c:pt>
                <c:pt idx="1">
                  <c:v>-2.5758293035488999</c:v>
                </c:pt>
              </c:numCache>
            </c:numRef>
          </c:xVal>
          <c:yVal>
            <c:numRef>
              <c:f>Medias!$AA$3:$AA$4</c:f>
              <c:numCache>
                <c:formatCode>General</c:formatCode>
                <c:ptCount val="2"/>
                <c:pt idx="0">
                  <c:v>0</c:v>
                </c:pt>
                <c:pt idx="1">
                  <c:v>1.4459743026917434E-2</c:v>
                </c:pt>
              </c:numCache>
            </c:numRef>
          </c:yVal>
          <c:smooth val="1"/>
        </c:ser>
        <c:ser>
          <c:idx val="2"/>
          <c:order val="2"/>
          <c:tx>
            <c:v>Ls</c:v>
          </c:tx>
          <c:spPr>
            <a:ln w="12700"/>
          </c:spPr>
          <c:marker>
            <c:symbol val="none"/>
          </c:marker>
          <c:dPt>
            <c:idx val="0"/>
            <c:bubble3D val="0"/>
            <c:spPr>
              <a:ln w="12700">
                <a:solidFill>
                  <a:schemeClr val="tx1"/>
                </a:solidFill>
              </a:ln>
            </c:spPr>
          </c:dPt>
          <c:dPt>
            <c:idx val="1"/>
            <c:bubble3D val="0"/>
            <c:spPr>
              <a:ln w="12700">
                <a:solidFill>
                  <a:srgbClr val="FF0000"/>
                </a:solidFill>
              </a:ln>
            </c:spPr>
          </c:dPt>
          <c:xVal>
            <c:numRef>
              <c:f>Medias!$AB$3:$AB$4</c:f>
              <c:numCache>
                <c:formatCode>General</c:formatCode>
                <c:ptCount val="2"/>
                <c:pt idx="0">
                  <c:v>2.5758293035488999</c:v>
                </c:pt>
                <c:pt idx="1">
                  <c:v>2.5758293035488999</c:v>
                </c:pt>
              </c:numCache>
            </c:numRef>
          </c:xVal>
          <c:yVal>
            <c:numRef>
              <c:f>Medias!$AA$3:$AA$4</c:f>
              <c:numCache>
                <c:formatCode>General</c:formatCode>
                <c:ptCount val="2"/>
                <c:pt idx="0">
                  <c:v>0</c:v>
                </c:pt>
                <c:pt idx="1">
                  <c:v>1.4459743026917434E-2</c:v>
                </c:pt>
              </c:numCache>
            </c:numRef>
          </c:yVal>
          <c:smooth val="1"/>
        </c:ser>
        <c:ser>
          <c:idx val="3"/>
          <c:order val="3"/>
          <c:tx>
            <c:v>z</c:v>
          </c:tx>
          <c:marker>
            <c:symbol val="none"/>
          </c:marker>
          <c:xVal>
            <c:numRef>
              <c:f>Medias!$Z$5:$Z$6</c:f>
              <c:numCache>
                <c:formatCode>General</c:formatCode>
                <c:ptCount val="2"/>
                <c:pt idx="0">
                  <c:v>2.7794298057225695</c:v>
                </c:pt>
                <c:pt idx="1">
                  <c:v>2.7794298057225695</c:v>
                </c:pt>
              </c:numCache>
            </c:numRef>
          </c:xVal>
          <c:yVal>
            <c:numRef>
              <c:f>Medias!$AA$5:$AA$6</c:f>
              <c:numCache>
                <c:formatCode>General</c:formatCode>
                <c:ptCount val="2"/>
                <c:pt idx="0">
                  <c:v>0</c:v>
                </c:pt>
                <c:pt idx="1">
                  <c:v>8.3829654424299911E-3</c:v>
                </c:pt>
              </c:numCache>
            </c:numRef>
          </c:yVal>
          <c:smooth val="1"/>
        </c:ser>
        <c:dLbls>
          <c:showLegendKey val="0"/>
          <c:showVal val="0"/>
          <c:showCatName val="0"/>
          <c:showSerName val="0"/>
          <c:showPercent val="0"/>
          <c:showBubbleSize val="0"/>
        </c:dLbls>
        <c:axId val="74753152"/>
        <c:axId val="74754688"/>
      </c:scatterChart>
      <c:valAx>
        <c:axId val="74753152"/>
        <c:scaling>
          <c:orientation val="minMax"/>
          <c:max val="3.5"/>
          <c:min val="-3.5"/>
        </c:scaling>
        <c:delete val="0"/>
        <c:axPos val="b"/>
        <c:numFmt formatCode="General" sourceLinked="1"/>
        <c:majorTickMark val="in"/>
        <c:minorTickMark val="none"/>
        <c:tickLblPos val="nextTo"/>
        <c:crossAx val="74754688"/>
        <c:crosses val="autoZero"/>
        <c:crossBetween val="midCat"/>
      </c:valAx>
      <c:valAx>
        <c:axId val="74754688"/>
        <c:scaling>
          <c:orientation val="minMax"/>
        </c:scaling>
        <c:delete val="1"/>
        <c:axPos val="l"/>
        <c:numFmt formatCode="General" sourceLinked="1"/>
        <c:majorTickMark val="out"/>
        <c:minorTickMark val="none"/>
        <c:tickLblPos val="nextTo"/>
        <c:crossAx val="74753152"/>
        <c:crosses val="autoZero"/>
        <c:crossBetween val="midCat"/>
      </c:valAx>
    </c:plotArea>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Curva</c:v>
          </c:tx>
          <c:marker>
            <c:symbol val="none"/>
          </c:marker>
          <c:xVal>
            <c:numRef>
              <c:f>Curve!$A$8:$A$32</c:f>
              <c:numCache>
                <c:formatCode>General</c:formatCode>
                <c:ptCount val="25"/>
                <c:pt idx="0">
                  <c:v>-3</c:v>
                </c:pt>
                <c:pt idx="1">
                  <c:v>-2.75</c:v>
                </c:pt>
                <c:pt idx="2">
                  <c:v>-2.5</c:v>
                </c:pt>
                <c:pt idx="3">
                  <c:v>-2.25</c:v>
                </c:pt>
                <c:pt idx="4">
                  <c:v>-2</c:v>
                </c:pt>
                <c:pt idx="5">
                  <c:v>-1.75</c:v>
                </c:pt>
                <c:pt idx="6">
                  <c:v>-1.5</c:v>
                </c:pt>
                <c:pt idx="7">
                  <c:v>-1.25</c:v>
                </c:pt>
                <c:pt idx="8">
                  <c:v>-1</c:v>
                </c:pt>
                <c:pt idx="9">
                  <c:v>-0.75</c:v>
                </c:pt>
                <c:pt idx="10">
                  <c:v>-0.5</c:v>
                </c:pt>
                <c:pt idx="11">
                  <c:v>-0.25</c:v>
                </c:pt>
                <c:pt idx="12">
                  <c:v>0</c:v>
                </c:pt>
                <c:pt idx="13">
                  <c:v>0.25</c:v>
                </c:pt>
                <c:pt idx="14">
                  <c:v>0.5</c:v>
                </c:pt>
                <c:pt idx="15">
                  <c:v>0.75</c:v>
                </c:pt>
                <c:pt idx="16">
                  <c:v>1</c:v>
                </c:pt>
                <c:pt idx="17">
                  <c:v>1.25</c:v>
                </c:pt>
                <c:pt idx="18">
                  <c:v>1.5</c:v>
                </c:pt>
                <c:pt idx="19">
                  <c:v>1.75</c:v>
                </c:pt>
                <c:pt idx="20">
                  <c:v>2</c:v>
                </c:pt>
                <c:pt idx="21">
                  <c:v>2.25</c:v>
                </c:pt>
                <c:pt idx="22">
                  <c:v>2.5</c:v>
                </c:pt>
                <c:pt idx="23">
                  <c:v>2.75</c:v>
                </c:pt>
                <c:pt idx="24">
                  <c:v>3</c:v>
                </c:pt>
              </c:numCache>
            </c:numRef>
          </c:xVal>
          <c:yVal>
            <c:numRef>
              <c:f>Curve!$B$8:$B$32</c:f>
              <c:numCache>
                <c:formatCode>General</c:formatCode>
                <c:ptCount val="25"/>
                <c:pt idx="0">
                  <c:v>4.4318484119380075E-3</c:v>
                </c:pt>
                <c:pt idx="1">
                  <c:v>9.0935625015910529E-3</c:v>
                </c:pt>
                <c:pt idx="2">
                  <c:v>1.752830049356854E-2</c:v>
                </c:pt>
                <c:pt idx="3">
                  <c:v>3.1739651835667418E-2</c:v>
                </c:pt>
                <c:pt idx="4">
                  <c:v>5.3990966513188063E-2</c:v>
                </c:pt>
                <c:pt idx="5">
                  <c:v>8.6277318826511532E-2</c:v>
                </c:pt>
                <c:pt idx="6">
                  <c:v>0.12951759566589174</c:v>
                </c:pt>
                <c:pt idx="7">
                  <c:v>0.18264908538902191</c:v>
                </c:pt>
                <c:pt idx="8">
                  <c:v>0.24197072451914337</c:v>
                </c:pt>
                <c:pt idx="9">
                  <c:v>0.30113743215480443</c:v>
                </c:pt>
                <c:pt idx="10">
                  <c:v>0.35206532676429952</c:v>
                </c:pt>
                <c:pt idx="11">
                  <c:v>0.38666811680284924</c:v>
                </c:pt>
                <c:pt idx="12">
                  <c:v>0.3989422804014327</c:v>
                </c:pt>
                <c:pt idx="13">
                  <c:v>0.38666811680284924</c:v>
                </c:pt>
                <c:pt idx="14">
                  <c:v>0.35206532676429952</c:v>
                </c:pt>
                <c:pt idx="15">
                  <c:v>0.30113743215480443</c:v>
                </c:pt>
                <c:pt idx="16">
                  <c:v>0.24197072451914337</c:v>
                </c:pt>
                <c:pt idx="17">
                  <c:v>0.18264908538902191</c:v>
                </c:pt>
                <c:pt idx="18">
                  <c:v>0.12951759566589174</c:v>
                </c:pt>
                <c:pt idx="19">
                  <c:v>8.6277318826511532E-2</c:v>
                </c:pt>
                <c:pt idx="20">
                  <c:v>5.3990966513188063E-2</c:v>
                </c:pt>
                <c:pt idx="21">
                  <c:v>3.1739651835667418E-2</c:v>
                </c:pt>
                <c:pt idx="22">
                  <c:v>1.752830049356854E-2</c:v>
                </c:pt>
                <c:pt idx="23">
                  <c:v>9.0935625015910529E-3</c:v>
                </c:pt>
                <c:pt idx="24">
                  <c:v>4.4318484119380075E-3</c:v>
                </c:pt>
              </c:numCache>
            </c:numRef>
          </c:yVal>
          <c:smooth val="1"/>
        </c:ser>
        <c:ser>
          <c:idx val="1"/>
          <c:order val="1"/>
          <c:tx>
            <c:v>Li</c:v>
          </c:tx>
          <c:spPr>
            <a:ln w="31750"/>
          </c:spPr>
          <c:marker>
            <c:symbol val="none"/>
          </c:marker>
          <c:xVal>
            <c:numRef>
              <c:f>Medias!$O$1:$O$46</c:f>
              <c:numCache>
                <c:formatCode>General</c:formatCode>
                <c:ptCount val="46"/>
                <c:pt idx="0">
                  <c:v>-1.96</c:v>
                </c:pt>
                <c:pt idx="1">
                  <c:v>-1.96</c:v>
                </c:pt>
                <c:pt idx="2">
                  <c:v>-2.0099999999999998</c:v>
                </c:pt>
                <c:pt idx="3">
                  <c:v>-2.0099999999999998</c:v>
                </c:pt>
                <c:pt idx="4">
                  <c:v>-2.0599999999999996</c:v>
                </c:pt>
                <c:pt idx="5">
                  <c:v>-2.0599999999999996</c:v>
                </c:pt>
                <c:pt idx="6">
                  <c:v>-2.1099999999999994</c:v>
                </c:pt>
                <c:pt idx="7">
                  <c:v>-2.1099999999999994</c:v>
                </c:pt>
                <c:pt idx="8">
                  <c:v>-2.1599999999999993</c:v>
                </c:pt>
                <c:pt idx="9">
                  <c:v>-2.1599999999999993</c:v>
                </c:pt>
                <c:pt idx="10">
                  <c:v>-2.2099999999999991</c:v>
                </c:pt>
                <c:pt idx="11">
                  <c:v>-2.2099999999999991</c:v>
                </c:pt>
                <c:pt idx="12">
                  <c:v>-2.2599999999999989</c:v>
                </c:pt>
                <c:pt idx="13">
                  <c:v>-2.2599999999999989</c:v>
                </c:pt>
                <c:pt idx="14">
                  <c:v>-2.3099999999999987</c:v>
                </c:pt>
                <c:pt idx="15">
                  <c:v>-2.3099999999999987</c:v>
                </c:pt>
                <c:pt idx="16">
                  <c:v>-2.3599999999999985</c:v>
                </c:pt>
                <c:pt idx="17">
                  <c:v>-2.3599999999999985</c:v>
                </c:pt>
                <c:pt idx="18">
                  <c:v>-2.4099999999999984</c:v>
                </c:pt>
                <c:pt idx="19">
                  <c:v>-2.4099999999999984</c:v>
                </c:pt>
                <c:pt idx="20">
                  <c:v>-2.4599999999999982</c:v>
                </c:pt>
                <c:pt idx="21">
                  <c:v>-2.4599999999999982</c:v>
                </c:pt>
                <c:pt idx="22">
                  <c:v>-2.509999999999998</c:v>
                </c:pt>
                <c:pt idx="23">
                  <c:v>-2.509999999999998</c:v>
                </c:pt>
                <c:pt idx="24">
                  <c:v>-2.5599999999999978</c:v>
                </c:pt>
                <c:pt idx="25">
                  <c:v>-2.5599999999999978</c:v>
                </c:pt>
                <c:pt idx="26">
                  <c:v>-2.6099999999999977</c:v>
                </c:pt>
                <c:pt idx="27">
                  <c:v>-2.6099999999999977</c:v>
                </c:pt>
                <c:pt idx="28">
                  <c:v>-2.6599999999999975</c:v>
                </c:pt>
                <c:pt idx="29">
                  <c:v>-2.6599999999999975</c:v>
                </c:pt>
                <c:pt idx="30">
                  <c:v>-2.7099999999999973</c:v>
                </c:pt>
                <c:pt idx="31">
                  <c:v>-2.7099999999999973</c:v>
                </c:pt>
                <c:pt idx="32">
                  <c:v>-2.7599999999999971</c:v>
                </c:pt>
                <c:pt idx="33">
                  <c:v>-2.7599999999999971</c:v>
                </c:pt>
                <c:pt idx="34">
                  <c:v>-2.8099999999999969</c:v>
                </c:pt>
                <c:pt idx="35">
                  <c:v>-2.8099999999999969</c:v>
                </c:pt>
                <c:pt idx="36">
                  <c:v>-2.8599999999999968</c:v>
                </c:pt>
                <c:pt idx="37">
                  <c:v>-2.8599999999999968</c:v>
                </c:pt>
                <c:pt idx="38">
                  <c:v>-2.9099999999999966</c:v>
                </c:pt>
                <c:pt idx="39">
                  <c:v>-2.9099999999999966</c:v>
                </c:pt>
                <c:pt idx="40">
                  <c:v>-2.9599999999999964</c:v>
                </c:pt>
                <c:pt idx="41">
                  <c:v>-2.9599999999999964</c:v>
                </c:pt>
                <c:pt idx="42">
                  <c:v>-3.0099999999999962</c:v>
                </c:pt>
                <c:pt idx="43">
                  <c:v>-3.0099999999999962</c:v>
                </c:pt>
                <c:pt idx="44">
                  <c:v>-3.0599999999999961</c:v>
                </c:pt>
                <c:pt idx="45">
                  <c:v>-3.0599999999999961</c:v>
                </c:pt>
              </c:numCache>
            </c:numRef>
          </c:xVal>
          <c:yVal>
            <c:numRef>
              <c:f>Medias!$P$1:$P$46</c:f>
              <c:numCache>
                <c:formatCode>General</c:formatCode>
                <c:ptCount val="46"/>
                <c:pt idx="0">
                  <c:v>0</c:v>
                </c:pt>
                <c:pt idx="1">
                  <c:v>5.8440944333451469E-2</c:v>
                </c:pt>
                <c:pt idx="2">
                  <c:v>0</c:v>
                </c:pt>
                <c:pt idx="3">
                  <c:v>5.2919227719240312E-2</c:v>
                </c:pt>
                <c:pt idx="4">
                  <c:v>0</c:v>
                </c:pt>
                <c:pt idx="5">
                  <c:v>4.7799574882077075E-2</c:v>
                </c:pt>
                <c:pt idx="6">
                  <c:v>0</c:v>
                </c:pt>
                <c:pt idx="7">
                  <c:v>4.3067417889265776E-2</c:v>
                </c:pt>
                <c:pt idx="8">
                  <c:v>0</c:v>
                </c:pt>
                <c:pt idx="9">
                  <c:v>3.8706856147455677E-2</c:v>
                </c:pt>
                <c:pt idx="10">
                  <c:v>0</c:v>
                </c:pt>
                <c:pt idx="11">
                  <c:v>3.4700938953918896E-2</c:v>
                </c:pt>
                <c:pt idx="12">
                  <c:v>0</c:v>
                </c:pt>
                <c:pt idx="13">
                  <c:v>3.1031932215008325E-2</c:v>
                </c:pt>
                <c:pt idx="14">
                  <c:v>0</c:v>
                </c:pt>
                <c:pt idx="15">
                  <c:v>2.7681567148336656E-2</c:v>
                </c:pt>
                <c:pt idx="16">
                  <c:v>0</c:v>
                </c:pt>
                <c:pt idx="17">
                  <c:v>2.4631269306382583E-2</c:v>
                </c:pt>
                <c:pt idx="18">
                  <c:v>0</c:v>
                </c:pt>
                <c:pt idx="19">
                  <c:v>2.1862366757929474E-2</c:v>
                </c:pt>
                <c:pt idx="20">
                  <c:v>0</c:v>
                </c:pt>
                <c:pt idx="21">
                  <c:v>1.9356276731737048E-2</c:v>
                </c:pt>
                <c:pt idx="22">
                  <c:v>0</c:v>
                </c:pt>
                <c:pt idx="23">
                  <c:v>1.7094670457497029E-2</c:v>
                </c:pt>
                <c:pt idx="24">
                  <c:v>0</c:v>
                </c:pt>
                <c:pt idx="25">
                  <c:v>1.5059616327377538E-2</c:v>
                </c:pt>
                <c:pt idx="26">
                  <c:v>0</c:v>
                </c:pt>
                <c:pt idx="27">
                  <c:v>1.3233701843821449E-2</c:v>
                </c:pt>
                <c:pt idx="28">
                  <c:v>0</c:v>
                </c:pt>
                <c:pt idx="29">
                  <c:v>1.1600135113702644E-2</c:v>
                </c:pt>
                <c:pt idx="30">
                  <c:v>0</c:v>
                </c:pt>
                <c:pt idx="31">
                  <c:v>1.0142826894787153E-2</c:v>
                </c:pt>
                <c:pt idx="32">
                  <c:v>0</c:v>
                </c:pt>
                <c:pt idx="33">
                  <c:v>8.846454398237294E-3</c:v>
                </c:pt>
                <c:pt idx="34">
                  <c:v>0</c:v>
                </c:pt>
                <c:pt idx="35">
                  <c:v>7.6965082022373895E-3</c:v>
                </c:pt>
                <c:pt idx="36">
                  <c:v>0</c:v>
                </c:pt>
                <c:pt idx="37">
                  <c:v>6.67932373920268E-3</c:v>
                </c:pt>
                <c:pt idx="38">
                  <c:v>0</c:v>
                </c:pt>
                <c:pt idx="39">
                  <c:v>5.7820988856695345E-3</c:v>
                </c:pt>
                <c:pt idx="40">
                  <c:v>0</c:v>
                </c:pt>
                <c:pt idx="41">
                  <c:v>4.9928992136124293E-3</c:v>
                </c:pt>
                <c:pt idx="42">
                  <c:v>0</c:v>
                </c:pt>
                <c:pt idx="43">
                  <c:v>4.3006524587304957E-3</c:v>
                </c:pt>
                <c:pt idx="44">
                  <c:v>0</c:v>
                </c:pt>
                <c:pt idx="45">
                  <c:v>3.6951337295590809E-3</c:v>
                </c:pt>
              </c:numCache>
            </c:numRef>
          </c:yVal>
          <c:smooth val="1"/>
        </c:ser>
        <c:ser>
          <c:idx val="2"/>
          <c:order val="2"/>
          <c:tx>
            <c:v>Ls</c:v>
          </c:tx>
          <c:spPr>
            <a:ln>
              <a:solidFill>
                <a:srgbClr val="C00000"/>
              </a:solidFill>
            </a:ln>
          </c:spPr>
          <c:marker>
            <c:symbol val="none"/>
          </c:marker>
          <c:xVal>
            <c:numRef>
              <c:f>Medias!$N$1:$N$46</c:f>
              <c:numCache>
                <c:formatCode>General</c:formatCode>
                <c:ptCount val="46"/>
                <c:pt idx="0">
                  <c:v>1.96</c:v>
                </c:pt>
                <c:pt idx="1">
                  <c:v>1.96</c:v>
                </c:pt>
                <c:pt idx="2">
                  <c:v>2.0099999999999998</c:v>
                </c:pt>
                <c:pt idx="3">
                  <c:v>2.0099999999999998</c:v>
                </c:pt>
                <c:pt idx="4">
                  <c:v>2.0599999999999996</c:v>
                </c:pt>
                <c:pt idx="5">
                  <c:v>2.0599999999999996</c:v>
                </c:pt>
                <c:pt idx="6">
                  <c:v>2.1099999999999994</c:v>
                </c:pt>
                <c:pt idx="7">
                  <c:v>2.1099999999999994</c:v>
                </c:pt>
                <c:pt idx="8">
                  <c:v>2.1599999999999993</c:v>
                </c:pt>
                <c:pt idx="9">
                  <c:v>2.1599999999999993</c:v>
                </c:pt>
                <c:pt idx="10">
                  <c:v>2.2099999999999991</c:v>
                </c:pt>
                <c:pt idx="11">
                  <c:v>2.2099999999999991</c:v>
                </c:pt>
                <c:pt idx="12">
                  <c:v>2.2599999999999989</c:v>
                </c:pt>
                <c:pt idx="13">
                  <c:v>2.2599999999999989</c:v>
                </c:pt>
                <c:pt idx="14">
                  <c:v>2.3099999999999987</c:v>
                </c:pt>
                <c:pt idx="15">
                  <c:v>2.3099999999999987</c:v>
                </c:pt>
                <c:pt idx="16">
                  <c:v>2.3599999999999985</c:v>
                </c:pt>
                <c:pt idx="17">
                  <c:v>2.3599999999999985</c:v>
                </c:pt>
                <c:pt idx="18">
                  <c:v>2.4099999999999984</c:v>
                </c:pt>
                <c:pt idx="19">
                  <c:v>2.4099999999999984</c:v>
                </c:pt>
                <c:pt idx="20">
                  <c:v>2.4599999999999982</c:v>
                </c:pt>
                <c:pt idx="21">
                  <c:v>2.4599999999999982</c:v>
                </c:pt>
                <c:pt idx="22">
                  <c:v>2.509999999999998</c:v>
                </c:pt>
                <c:pt idx="23">
                  <c:v>2.509999999999998</c:v>
                </c:pt>
                <c:pt idx="24">
                  <c:v>2.5599999999999978</c:v>
                </c:pt>
                <c:pt idx="25">
                  <c:v>2.5599999999999978</c:v>
                </c:pt>
                <c:pt idx="26">
                  <c:v>2.6099999999999977</c:v>
                </c:pt>
                <c:pt idx="27">
                  <c:v>2.6099999999999977</c:v>
                </c:pt>
                <c:pt idx="28">
                  <c:v>2.6599999999999975</c:v>
                </c:pt>
                <c:pt idx="29">
                  <c:v>2.6599999999999975</c:v>
                </c:pt>
                <c:pt idx="30">
                  <c:v>2.7099999999999973</c:v>
                </c:pt>
                <c:pt idx="31">
                  <c:v>2.7099999999999973</c:v>
                </c:pt>
                <c:pt idx="32">
                  <c:v>2.7599999999999971</c:v>
                </c:pt>
                <c:pt idx="33">
                  <c:v>2.7599999999999971</c:v>
                </c:pt>
                <c:pt idx="34">
                  <c:v>2.8099999999999969</c:v>
                </c:pt>
                <c:pt idx="35">
                  <c:v>2.8099999999999969</c:v>
                </c:pt>
                <c:pt idx="36">
                  <c:v>2.8599999999999968</c:v>
                </c:pt>
                <c:pt idx="37">
                  <c:v>2.8599999999999968</c:v>
                </c:pt>
                <c:pt idx="38">
                  <c:v>2.9099999999999966</c:v>
                </c:pt>
                <c:pt idx="39">
                  <c:v>2.9099999999999966</c:v>
                </c:pt>
                <c:pt idx="40">
                  <c:v>2.9599999999999964</c:v>
                </c:pt>
                <c:pt idx="41">
                  <c:v>2.9599999999999964</c:v>
                </c:pt>
                <c:pt idx="42">
                  <c:v>3.0099999999999962</c:v>
                </c:pt>
                <c:pt idx="43">
                  <c:v>3.0099999999999962</c:v>
                </c:pt>
                <c:pt idx="44">
                  <c:v>3.0599999999999961</c:v>
                </c:pt>
                <c:pt idx="45">
                  <c:v>3.0599999999999961</c:v>
                </c:pt>
              </c:numCache>
            </c:numRef>
          </c:xVal>
          <c:yVal>
            <c:numRef>
              <c:f>Medias!$P$1:$P$46</c:f>
              <c:numCache>
                <c:formatCode>General</c:formatCode>
                <c:ptCount val="46"/>
                <c:pt idx="0">
                  <c:v>0</c:v>
                </c:pt>
                <c:pt idx="1">
                  <c:v>5.8440944333451469E-2</c:v>
                </c:pt>
                <c:pt idx="2">
                  <c:v>0</c:v>
                </c:pt>
                <c:pt idx="3">
                  <c:v>5.2919227719240312E-2</c:v>
                </c:pt>
                <c:pt idx="4">
                  <c:v>0</c:v>
                </c:pt>
                <c:pt idx="5">
                  <c:v>4.7799574882077075E-2</c:v>
                </c:pt>
                <c:pt idx="6">
                  <c:v>0</c:v>
                </c:pt>
                <c:pt idx="7">
                  <c:v>4.3067417889265776E-2</c:v>
                </c:pt>
                <c:pt idx="8">
                  <c:v>0</c:v>
                </c:pt>
                <c:pt idx="9">
                  <c:v>3.8706856147455677E-2</c:v>
                </c:pt>
                <c:pt idx="10">
                  <c:v>0</c:v>
                </c:pt>
                <c:pt idx="11">
                  <c:v>3.4700938953918896E-2</c:v>
                </c:pt>
                <c:pt idx="12">
                  <c:v>0</c:v>
                </c:pt>
                <c:pt idx="13">
                  <c:v>3.1031932215008325E-2</c:v>
                </c:pt>
                <c:pt idx="14">
                  <c:v>0</c:v>
                </c:pt>
                <c:pt idx="15">
                  <c:v>2.7681567148336656E-2</c:v>
                </c:pt>
                <c:pt idx="16">
                  <c:v>0</c:v>
                </c:pt>
                <c:pt idx="17">
                  <c:v>2.4631269306382583E-2</c:v>
                </c:pt>
                <c:pt idx="18">
                  <c:v>0</c:v>
                </c:pt>
                <c:pt idx="19">
                  <c:v>2.1862366757929474E-2</c:v>
                </c:pt>
                <c:pt idx="20">
                  <c:v>0</c:v>
                </c:pt>
                <c:pt idx="21">
                  <c:v>1.9356276731737048E-2</c:v>
                </c:pt>
                <c:pt idx="22">
                  <c:v>0</c:v>
                </c:pt>
                <c:pt idx="23">
                  <c:v>1.7094670457497029E-2</c:v>
                </c:pt>
                <c:pt idx="24">
                  <c:v>0</c:v>
                </c:pt>
                <c:pt idx="25">
                  <c:v>1.5059616327377538E-2</c:v>
                </c:pt>
                <c:pt idx="26">
                  <c:v>0</c:v>
                </c:pt>
                <c:pt idx="27">
                  <c:v>1.3233701843821449E-2</c:v>
                </c:pt>
                <c:pt idx="28">
                  <c:v>0</c:v>
                </c:pt>
                <c:pt idx="29">
                  <c:v>1.1600135113702644E-2</c:v>
                </c:pt>
                <c:pt idx="30">
                  <c:v>0</c:v>
                </c:pt>
                <c:pt idx="31">
                  <c:v>1.0142826894787153E-2</c:v>
                </c:pt>
                <c:pt idx="32">
                  <c:v>0</c:v>
                </c:pt>
                <c:pt idx="33">
                  <c:v>8.846454398237294E-3</c:v>
                </c:pt>
                <c:pt idx="34">
                  <c:v>0</c:v>
                </c:pt>
                <c:pt idx="35">
                  <c:v>7.6965082022373895E-3</c:v>
                </c:pt>
                <c:pt idx="36">
                  <c:v>0</c:v>
                </c:pt>
                <c:pt idx="37">
                  <c:v>6.67932373920268E-3</c:v>
                </c:pt>
                <c:pt idx="38">
                  <c:v>0</c:v>
                </c:pt>
                <c:pt idx="39">
                  <c:v>5.7820988856695345E-3</c:v>
                </c:pt>
                <c:pt idx="40">
                  <c:v>0</c:v>
                </c:pt>
                <c:pt idx="41">
                  <c:v>4.9928992136124293E-3</c:v>
                </c:pt>
                <c:pt idx="42">
                  <c:v>0</c:v>
                </c:pt>
                <c:pt idx="43">
                  <c:v>4.3006524587304957E-3</c:v>
                </c:pt>
                <c:pt idx="44">
                  <c:v>0</c:v>
                </c:pt>
                <c:pt idx="45">
                  <c:v>3.6951337295590809E-3</c:v>
                </c:pt>
              </c:numCache>
            </c:numRef>
          </c:yVal>
          <c:smooth val="1"/>
        </c:ser>
        <c:dLbls>
          <c:showLegendKey val="0"/>
          <c:showVal val="0"/>
          <c:showCatName val="0"/>
          <c:showSerName val="0"/>
          <c:showPercent val="0"/>
          <c:showBubbleSize val="0"/>
        </c:dLbls>
        <c:axId val="76733440"/>
        <c:axId val="76735232"/>
      </c:scatterChart>
      <c:valAx>
        <c:axId val="76733440"/>
        <c:scaling>
          <c:orientation val="minMax"/>
          <c:max val="4"/>
          <c:min val="-4"/>
        </c:scaling>
        <c:delete val="0"/>
        <c:axPos val="b"/>
        <c:majorGridlines/>
        <c:numFmt formatCode="General" sourceLinked="1"/>
        <c:majorTickMark val="out"/>
        <c:minorTickMark val="none"/>
        <c:tickLblPos val="nextTo"/>
        <c:crossAx val="76735232"/>
        <c:crosses val="autoZero"/>
        <c:crossBetween val="midCat"/>
      </c:valAx>
      <c:valAx>
        <c:axId val="76735232"/>
        <c:scaling>
          <c:orientation val="minMax"/>
        </c:scaling>
        <c:delete val="1"/>
        <c:axPos val="l"/>
        <c:numFmt formatCode="General" sourceLinked="1"/>
        <c:majorTickMark val="out"/>
        <c:minorTickMark val="none"/>
        <c:tickLblPos val="nextTo"/>
        <c:crossAx val="76733440"/>
        <c:crosses val="autoZero"/>
        <c:crossBetween val="midCat"/>
      </c:valAx>
      <c:spPr>
        <a:noFill/>
        <a:ln w="25400">
          <a:noFill/>
        </a:ln>
      </c:spPr>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cap="rnd">
              <a:round/>
            </a:ln>
          </c:spPr>
          <c:marker>
            <c:symbol val="none"/>
          </c:marker>
          <c:cat>
            <c:numRef>
              <c:f>Curve!$A$8:$A$32</c:f>
              <c:numCache>
                <c:formatCode>General</c:formatCode>
                <c:ptCount val="25"/>
                <c:pt idx="0">
                  <c:v>-3</c:v>
                </c:pt>
                <c:pt idx="1">
                  <c:v>-2.75</c:v>
                </c:pt>
                <c:pt idx="2">
                  <c:v>-2.5</c:v>
                </c:pt>
                <c:pt idx="3">
                  <c:v>-2.25</c:v>
                </c:pt>
                <c:pt idx="4">
                  <c:v>-2</c:v>
                </c:pt>
                <c:pt idx="5">
                  <c:v>-1.75</c:v>
                </c:pt>
                <c:pt idx="6">
                  <c:v>-1.5</c:v>
                </c:pt>
                <c:pt idx="7">
                  <c:v>-1.25</c:v>
                </c:pt>
                <c:pt idx="8">
                  <c:v>-1</c:v>
                </c:pt>
                <c:pt idx="9">
                  <c:v>-0.75</c:v>
                </c:pt>
                <c:pt idx="10">
                  <c:v>-0.5</c:v>
                </c:pt>
                <c:pt idx="11">
                  <c:v>-0.25</c:v>
                </c:pt>
                <c:pt idx="12">
                  <c:v>0</c:v>
                </c:pt>
                <c:pt idx="13">
                  <c:v>0.25</c:v>
                </c:pt>
                <c:pt idx="14">
                  <c:v>0.5</c:v>
                </c:pt>
                <c:pt idx="15">
                  <c:v>0.75</c:v>
                </c:pt>
                <c:pt idx="16">
                  <c:v>1</c:v>
                </c:pt>
                <c:pt idx="17">
                  <c:v>1.25</c:v>
                </c:pt>
                <c:pt idx="18">
                  <c:v>1.5</c:v>
                </c:pt>
                <c:pt idx="19">
                  <c:v>1.75</c:v>
                </c:pt>
                <c:pt idx="20">
                  <c:v>2</c:v>
                </c:pt>
                <c:pt idx="21">
                  <c:v>2.25</c:v>
                </c:pt>
                <c:pt idx="22">
                  <c:v>2.5</c:v>
                </c:pt>
                <c:pt idx="23">
                  <c:v>2.75</c:v>
                </c:pt>
                <c:pt idx="24">
                  <c:v>3</c:v>
                </c:pt>
              </c:numCache>
            </c:numRef>
          </c:cat>
          <c:val>
            <c:numRef>
              <c:f>Curve!$B$8:$B$32</c:f>
              <c:numCache>
                <c:formatCode>General</c:formatCode>
                <c:ptCount val="25"/>
                <c:pt idx="0">
                  <c:v>4.4318484119380075E-3</c:v>
                </c:pt>
                <c:pt idx="1">
                  <c:v>9.0935625015910529E-3</c:v>
                </c:pt>
                <c:pt idx="2">
                  <c:v>1.752830049356854E-2</c:v>
                </c:pt>
                <c:pt idx="3">
                  <c:v>3.1739651835667418E-2</c:v>
                </c:pt>
                <c:pt idx="4">
                  <c:v>5.3990966513188063E-2</c:v>
                </c:pt>
                <c:pt idx="5">
                  <c:v>8.6277318826511532E-2</c:v>
                </c:pt>
                <c:pt idx="6">
                  <c:v>0.12951759566589174</c:v>
                </c:pt>
                <c:pt idx="7">
                  <c:v>0.18264908538902191</c:v>
                </c:pt>
                <c:pt idx="8">
                  <c:v>0.24197072451914337</c:v>
                </c:pt>
                <c:pt idx="9">
                  <c:v>0.30113743215480443</c:v>
                </c:pt>
                <c:pt idx="10">
                  <c:v>0.35206532676429952</c:v>
                </c:pt>
                <c:pt idx="11">
                  <c:v>0.38666811680284924</c:v>
                </c:pt>
                <c:pt idx="12">
                  <c:v>0.3989422804014327</c:v>
                </c:pt>
                <c:pt idx="13">
                  <c:v>0.38666811680284924</c:v>
                </c:pt>
                <c:pt idx="14">
                  <c:v>0.35206532676429952</c:v>
                </c:pt>
                <c:pt idx="15">
                  <c:v>0.30113743215480443</c:v>
                </c:pt>
                <c:pt idx="16">
                  <c:v>0.24197072451914337</c:v>
                </c:pt>
                <c:pt idx="17">
                  <c:v>0.18264908538902191</c:v>
                </c:pt>
                <c:pt idx="18">
                  <c:v>0.12951759566589174</c:v>
                </c:pt>
                <c:pt idx="19">
                  <c:v>8.6277318826511532E-2</c:v>
                </c:pt>
                <c:pt idx="20">
                  <c:v>5.3990966513188063E-2</c:v>
                </c:pt>
                <c:pt idx="21">
                  <c:v>3.1739651835667418E-2</c:v>
                </c:pt>
                <c:pt idx="22">
                  <c:v>1.752830049356854E-2</c:v>
                </c:pt>
                <c:pt idx="23">
                  <c:v>9.0935625015910529E-3</c:v>
                </c:pt>
                <c:pt idx="24">
                  <c:v>4.4318484119380075E-3</c:v>
                </c:pt>
              </c:numCache>
            </c:numRef>
          </c:val>
          <c:smooth val="1"/>
        </c:ser>
        <c:dLbls>
          <c:showLegendKey val="0"/>
          <c:showVal val="0"/>
          <c:showCatName val="0"/>
          <c:showSerName val="0"/>
          <c:showPercent val="0"/>
          <c:showBubbleSize val="0"/>
        </c:dLbls>
        <c:marker val="1"/>
        <c:smooth val="0"/>
        <c:axId val="39918976"/>
        <c:axId val="71648384"/>
      </c:lineChart>
      <c:catAx>
        <c:axId val="39918976"/>
        <c:scaling>
          <c:orientation val="minMax"/>
        </c:scaling>
        <c:delete val="0"/>
        <c:axPos val="b"/>
        <c:majorGridlines>
          <c:spPr>
            <a:ln>
              <a:prstDash val="dash"/>
            </a:ln>
          </c:spPr>
        </c:majorGridlines>
        <c:numFmt formatCode="General" sourceLinked="1"/>
        <c:majorTickMark val="none"/>
        <c:minorTickMark val="none"/>
        <c:tickLblPos val="none"/>
        <c:crossAx val="71648384"/>
        <c:crosses val="autoZero"/>
        <c:auto val="1"/>
        <c:lblAlgn val="ctr"/>
        <c:lblOffset val="100"/>
        <c:tickLblSkip val="4"/>
        <c:tickMarkSkip val="4"/>
        <c:noMultiLvlLbl val="0"/>
      </c:catAx>
      <c:valAx>
        <c:axId val="71648384"/>
        <c:scaling>
          <c:orientation val="minMax"/>
        </c:scaling>
        <c:delete val="1"/>
        <c:axPos val="l"/>
        <c:numFmt formatCode="General" sourceLinked="1"/>
        <c:majorTickMark val="out"/>
        <c:minorTickMark val="none"/>
        <c:tickLblPos val="nextTo"/>
        <c:crossAx val="39918976"/>
        <c:crosses val="autoZero"/>
        <c:crossBetween val="midCat"/>
      </c:valAx>
      <c:spPr>
        <a:ln cap="rnd">
          <a:noFill/>
          <a:round/>
        </a:ln>
      </c:spPr>
    </c:plotArea>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 Dist</a:t>
            </a:r>
          </a:p>
        </c:rich>
      </c:tx>
      <c:layout/>
      <c:overlay val="1"/>
    </c:title>
    <c:autoTitleDeleted val="0"/>
    <c:plotArea>
      <c:layout/>
      <c:lineChart>
        <c:grouping val="standard"/>
        <c:varyColors val="0"/>
        <c:ser>
          <c:idx val="0"/>
          <c:order val="0"/>
          <c:marker>
            <c:symbol val="none"/>
          </c:marker>
          <c:val>
            <c:numRef>
              <c:f>Curve!$C$20:$C$37</c:f>
              <c:numCache>
                <c:formatCode>General</c:formatCode>
                <c:ptCount val="18"/>
                <c:pt idx="0">
                  <c:v>1</c:v>
                </c:pt>
                <c:pt idx="1">
                  <c:v>0.75144747810816026</c:v>
                </c:pt>
                <c:pt idx="2">
                  <c:v>0.57103832430015844</c:v>
                </c:pt>
                <c:pt idx="3">
                  <c:v>0.4384623860200641</c:v>
                </c:pt>
                <c:pt idx="4">
                  <c:v>0.33991667708911377</c:v>
                </c:pt>
                <c:pt idx="5">
                  <c:v>0.26588430791280765</c:v>
                </c:pt>
                <c:pt idx="6">
                  <c:v>0.20971520000000007</c:v>
                </c:pt>
                <c:pt idx="7">
                  <c:v>0.16670431262895705</c:v>
                </c:pt>
                <c:pt idx="8">
                  <c:v>0.13348388671875006</c:v>
                </c:pt>
                <c:pt idx="9">
                  <c:v>0.10761705739637634</c:v>
                </c:pt>
                <c:pt idx="10">
                  <c:v>8.7322522486200066E-2</c:v>
                </c:pt>
                <c:pt idx="11">
                  <c:v>7.1285693919078949E-2</c:v>
                </c:pt>
                <c:pt idx="12">
                  <c:v>5.8527663465935083E-2</c:v>
                </c:pt>
                <c:pt idx="13">
                  <c:v>4.8313291199059902E-2</c:v>
                </c:pt>
                <c:pt idx="14">
                  <c:v>4.0086073243669217E-2</c:v>
                </c:pt>
                <c:pt idx="15">
                  <c:v>3.3421538870791169E-2</c:v>
                </c:pt>
                <c:pt idx="16">
                  <c:v>2.7993600000000011E-2</c:v>
                </c:pt>
                <c:pt idx="17">
                  <c:v>2.3550042484831175E-2</c:v>
                </c:pt>
              </c:numCache>
            </c:numRef>
          </c:val>
          <c:smooth val="0"/>
        </c:ser>
        <c:dLbls>
          <c:showLegendKey val="0"/>
          <c:showVal val="0"/>
          <c:showCatName val="0"/>
          <c:showSerName val="0"/>
          <c:showPercent val="0"/>
          <c:showBubbleSize val="0"/>
        </c:dLbls>
        <c:marker val="1"/>
        <c:smooth val="0"/>
        <c:axId val="71668096"/>
        <c:axId val="71669632"/>
      </c:lineChart>
      <c:catAx>
        <c:axId val="71668096"/>
        <c:scaling>
          <c:orientation val="minMax"/>
        </c:scaling>
        <c:delete val="0"/>
        <c:axPos val="b"/>
        <c:majorGridlines>
          <c:spPr>
            <a:ln>
              <a:prstDash val="dash"/>
            </a:ln>
          </c:spPr>
        </c:majorGridlines>
        <c:majorTickMark val="none"/>
        <c:minorTickMark val="none"/>
        <c:tickLblPos val="none"/>
        <c:crossAx val="71669632"/>
        <c:crosses val="autoZero"/>
        <c:auto val="1"/>
        <c:lblAlgn val="ctr"/>
        <c:lblOffset val="100"/>
        <c:tickLblSkip val="1"/>
        <c:tickMarkSkip val="4"/>
        <c:noMultiLvlLbl val="0"/>
      </c:catAx>
      <c:valAx>
        <c:axId val="71669632"/>
        <c:scaling>
          <c:orientation val="minMax"/>
        </c:scaling>
        <c:delete val="1"/>
        <c:axPos val="l"/>
        <c:majorGridlines/>
        <c:numFmt formatCode="General" sourceLinked="1"/>
        <c:majorTickMark val="out"/>
        <c:minorTickMark val="none"/>
        <c:tickLblPos val="nextTo"/>
        <c:crossAx val="71668096"/>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HN" sz="1800" b="1" i="0" baseline="0">
                <a:effectLst/>
              </a:rPr>
              <a:t>X</a:t>
            </a:r>
            <a:r>
              <a:rPr lang="es-HN" sz="1800" b="1" i="0" baseline="30000">
                <a:effectLst/>
              </a:rPr>
              <a:t>2 - </a:t>
            </a:r>
            <a:r>
              <a:rPr lang="es-HN" sz="1800" b="1" i="0" baseline="0">
                <a:effectLst/>
              </a:rPr>
              <a:t>gl=2</a:t>
            </a:r>
          </a:p>
        </c:rich>
      </c:tx>
      <c:layout/>
      <c:overlay val="1"/>
    </c:title>
    <c:autoTitleDeleted val="0"/>
    <c:plotArea>
      <c:layout/>
      <c:lineChart>
        <c:grouping val="standard"/>
        <c:varyColors val="0"/>
        <c:ser>
          <c:idx val="0"/>
          <c:order val="0"/>
          <c:marker>
            <c:symbol val="none"/>
          </c:marker>
          <c:val>
            <c:numRef>
              <c:f>Curve!$D$20:$D$48</c:f>
              <c:numCache>
                <c:formatCode>General</c:formatCode>
                <c:ptCount val="29"/>
                <c:pt idx="0">
                  <c:v>1</c:v>
                </c:pt>
                <c:pt idx="1">
                  <c:v>0.88249690258459546</c:v>
                </c:pt>
                <c:pt idx="2">
                  <c:v>0.77880078307140488</c:v>
                </c:pt>
                <c:pt idx="3">
                  <c:v>0.68728927879097224</c:v>
                </c:pt>
                <c:pt idx="4">
                  <c:v>0.60653065971263342</c:v>
                </c:pt>
                <c:pt idx="5">
                  <c:v>0.53526142851899028</c:v>
                </c:pt>
                <c:pt idx="6">
                  <c:v>0.47236655274101469</c:v>
                </c:pt>
                <c:pt idx="7">
                  <c:v>0.41686201967850839</c:v>
                </c:pt>
                <c:pt idx="8">
                  <c:v>0.36787944117144233</c:v>
                </c:pt>
                <c:pt idx="9">
                  <c:v>0.32465246735834974</c:v>
                </c:pt>
                <c:pt idx="10">
                  <c:v>0.28650479686019009</c:v>
                </c:pt>
                <c:pt idx="11">
                  <c:v>0.25283959580474646</c:v>
                </c:pt>
                <c:pt idx="12">
                  <c:v>0.22313016014842982</c:v>
                </c:pt>
                <c:pt idx="13">
                  <c:v>0.19691167520419406</c:v>
                </c:pt>
                <c:pt idx="14">
                  <c:v>0.17377394345044514</c:v>
                </c:pt>
                <c:pt idx="15">
                  <c:v>0.15335496684492847</c:v>
                </c:pt>
                <c:pt idx="16">
                  <c:v>0.1353352832366127</c:v>
                </c:pt>
                <c:pt idx="17">
                  <c:v>0.11943296826671962</c:v>
                </c:pt>
                <c:pt idx="18">
                  <c:v>0.10539922456186433</c:v>
                </c:pt>
                <c:pt idx="19">
                  <c:v>9.3014489210663492E-2</c:v>
                </c:pt>
                <c:pt idx="20">
                  <c:v>8.20849986238988E-2</c:v>
                </c:pt>
                <c:pt idx="21">
                  <c:v>7.2439757034251456E-2</c:v>
                </c:pt>
                <c:pt idx="22">
                  <c:v>6.392786120670757E-2</c:v>
                </c:pt>
                <c:pt idx="23">
                  <c:v>5.641613950377735E-2</c:v>
                </c:pt>
                <c:pt idx="24">
                  <c:v>4.9787068367863944E-2</c:v>
                </c:pt>
                <c:pt idx="25">
                  <c:v>4.393693362340742E-2</c:v>
                </c:pt>
                <c:pt idx="26">
                  <c:v>3.8774207831722009E-2</c:v>
                </c:pt>
                <c:pt idx="27">
                  <c:v>3.4218118311666032E-2</c:v>
                </c:pt>
                <c:pt idx="28">
                  <c:v>3.0197383422318501E-2</c:v>
                </c:pt>
              </c:numCache>
            </c:numRef>
          </c:val>
          <c:smooth val="0"/>
        </c:ser>
        <c:dLbls>
          <c:showLegendKey val="0"/>
          <c:showVal val="0"/>
          <c:showCatName val="0"/>
          <c:showSerName val="0"/>
          <c:showPercent val="0"/>
          <c:showBubbleSize val="0"/>
        </c:dLbls>
        <c:marker val="1"/>
        <c:smooth val="0"/>
        <c:axId val="71693824"/>
        <c:axId val="71695360"/>
      </c:lineChart>
      <c:catAx>
        <c:axId val="71693824"/>
        <c:scaling>
          <c:orientation val="minMax"/>
        </c:scaling>
        <c:delete val="1"/>
        <c:axPos val="b"/>
        <c:majorGridlines>
          <c:spPr>
            <a:ln>
              <a:prstDash val="lgDash"/>
            </a:ln>
          </c:spPr>
        </c:majorGridlines>
        <c:majorTickMark val="out"/>
        <c:minorTickMark val="none"/>
        <c:tickLblPos val="nextTo"/>
        <c:crossAx val="71695360"/>
        <c:crosses val="autoZero"/>
        <c:auto val="1"/>
        <c:lblAlgn val="ctr"/>
        <c:lblOffset val="100"/>
        <c:tickMarkSkip val="4"/>
        <c:noMultiLvlLbl val="0"/>
      </c:catAx>
      <c:valAx>
        <c:axId val="71695360"/>
        <c:scaling>
          <c:orientation val="minMax"/>
        </c:scaling>
        <c:delete val="1"/>
        <c:axPos val="l"/>
        <c:majorGridlines>
          <c:spPr>
            <a:ln>
              <a:prstDash val="dash"/>
            </a:ln>
          </c:spPr>
        </c:majorGridlines>
        <c:numFmt formatCode="General" sourceLinked="1"/>
        <c:majorTickMark val="out"/>
        <c:minorTickMark val="none"/>
        <c:tickLblPos val="nextTo"/>
        <c:crossAx val="71693824"/>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HN"/>
              <a:t>X</a:t>
            </a:r>
            <a:r>
              <a:rPr lang="es-HN" cap="none" baseline="30000"/>
              <a:t>2 - </a:t>
            </a:r>
            <a:r>
              <a:rPr lang="es-HN" cap="none" baseline="0"/>
              <a:t>gl=3</a:t>
            </a:r>
          </a:p>
        </c:rich>
      </c:tx>
      <c:layout/>
      <c:overlay val="1"/>
    </c:title>
    <c:autoTitleDeleted val="0"/>
    <c:plotArea>
      <c:layout/>
      <c:lineChart>
        <c:grouping val="standard"/>
        <c:varyColors val="0"/>
        <c:ser>
          <c:idx val="0"/>
          <c:order val="0"/>
          <c:marker>
            <c:symbol val="none"/>
          </c:marker>
          <c:cat>
            <c:numRef>
              <c:f>Curve!$A$20:$A$68</c:f>
              <c:numCache>
                <c:formatCode>General</c:formatCode>
                <c:ptCount val="49"/>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numCache>
            </c:numRef>
          </c:cat>
          <c:val>
            <c:numRef>
              <c:f>Curve!$E$20:$E$68</c:f>
              <c:numCache>
                <c:formatCode>General</c:formatCode>
                <c:ptCount val="49"/>
                <c:pt idx="0">
                  <c:v>1</c:v>
                </c:pt>
                <c:pt idx="1">
                  <c:v>0.96914040421627323</c:v>
                </c:pt>
                <c:pt idx="2">
                  <c:v>0.9188914116546758</c:v>
                </c:pt>
                <c:pt idx="3">
                  <c:v>0.86138508040454165</c:v>
                </c:pt>
                <c:pt idx="4">
                  <c:v>0.80125195690120088</c:v>
                </c:pt>
                <c:pt idx="5">
                  <c:v>0.74103888881652924</c:v>
                </c:pt>
                <c:pt idx="6">
                  <c:v>0.68227033033621254</c:v>
                </c:pt>
                <c:pt idx="7">
                  <c:v>0.62587545346057272</c:v>
                </c:pt>
                <c:pt idx="8">
                  <c:v>0.57240670447087982</c:v>
                </c:pt>
                <c:pt idx="9">
                  <c:v>0.52216718953539121</c:v>
                </c:pt>
                <c:pt idx="10">
                  <c:v>0.47529108334302028</c:v>
                </c:pt>
                <c:pt idx="11">
                  <c:v>0.43179708078058632</c:v>
                </c:pt>
                <c:pt idx="12">
                  <c:v>0.39162517627108884</c:v>
                </c:pt>
                <c:pt idx="13">
                  <c:v>0.35466255978248806</c:v>
                </c:pt>
                <c:pt idx="14">
                  <c:v>0.32076212080563904</c:v>
                </c:pt>
                <c:pt idx="15">
                  <c:v>0.2897557811933833</c:v>
                </c:pt>
                <c:pt idx="16">
                  <c:v>0.26146412994911056</c:v>
                </c:pt>
                <c:pt idx="17">
                  <c:v>0.23570336992653254</c:v>
                </c:pt>
                <c:pt idx="18">
                  <c:v>0.21229028736013325</c:v>
                </c:pt>
                <c:pt idx="19">
                  <c:v>0.19104575526969278</c:v>
                </c:pt>
                <c:pt idx="20">
                  <c:v>0.1717971442967331</c:v>
                </c:pt>
                <c:pt idx="21">
                  <c:v>0.15437991767017131</c:v>
                </c:pt>
                <c:pt idx="22">
                  <c:v>0.13863861738241512</c:v>
                </c:pt>
                <c:pt idx="23">
                  <c:v>0.12442739778238548</c:v>
                </c:pt>
                <c:pt idx="24">
                  <c:v>0.11161022509471255</c:v>
                </c:pt>
                <c:pt idx="25">
                  <c:v>0.10006083311939495</c:v>
                </c:pt>
                <c:pt idx="26">
                  <c:v>8.9662503988167899E-2</c:v>
                </c:pt>
                <c:pt idx="27">
                  <c:v>8.030772655502641E-2</c:v>
                </c:pt>
                <c:pt idx="28">
                  <c:v>7.1897772496465118E-2</c:v>
                </c:pt>
                <c:pt idx="29">
                  <c:v>6.434222056279866E-2</c:v>
                </c:pt>
                <c:pt idx="30">
                  <c:v>5.7558451972636399E-2</c:v>
                </c:pt>
                <c:pt idx="31">
                  <c:v>5.1471134170339897E-2</c:v>
                </c:pt>
                <c:pt idx="32">
                  <c:v>4.6011705689231373E-2</c:v>
                </c:pt>
                <c:pt idx="33">
                  <c:v>4.1117871391622131E-2</c:v>
                </c:pt>
                <c:pt idx="34">
                  <c:v>3.6733114668589355E-2</c:v>
                </c:pt>
                <c:pt idx="35">
                  <c:v>3.2806231106890973E-2</c:v>
                </c:pt>
                <c:pt idx="36">
                  <c:v>2.9290886534888223E-2</c:v>
                </c:pt>
                <c:pt idx="37">
                  <c:v>2.6145201140473827E-2</c:v>
                </c:pt>
                <c:pt idx="38">
                  <c:v>2.3331360430831519E-2</c:v>
                </c:pt>
                <c:pt idx="39">
                  <c:v>2.0815253112752757E-2</c:v>
                </c:pt>
                <c:pt idx="40">
                  <c:v>1.8566135463043237E-2</c:v>
                </c:pt>
                <c:pt idx="41">
                  <c:v>1.6556321391633825E-2</c:v>
                </c:pt>
                <c:pt idx="42">
                  <c:v>1.4760897143990672E-2</c:v>
                </c:pt>
                <c:pt idx="43">
                  <c:v>1.3157459419443676E-2</c:v>
                </c:pt>
                <c:pt idx="44">
                  <c:v>1.1725875578421387E-2</c:v>
                </c:pt>
                <c:pt idx="45">
                  <c:v>1.0448064558680661E-2</c:v>
                </c:pt>
                <c:pt idx="46">
                  <c:v>9.3077971060963691E-3</c:v>
                </c:pt>
                <c:pt idx="47">
                  <c:v>8.2905139396631453E-3</c:v>
                </c:pt>
                <c:pt idx="48">
                  <c:v>7.3831605053597711E-3</c:v>
                </c:pt>
              </c:numCache>
            </c:numRef>
          </c:val>
          <c:smooth val="0"/>
        </c:ser>
        <c:dLbls>
          <c:showLegendKey val="0"/>
          <c:showVal val="0"/>
          <c:showCatName val="0"/>
          <c:showSerName val="0"/>
          <c:showPercent val="0"/>
          <c:showBubbleSize val="0"/>
        </c:dLbls>
        <c:marker val="1"/>
        <c:smooth val="0"/>
        <c:axId val="76696192"/>
        <c:axId val="76710272"/>
      </c:lineChart>
      <c:catAx>
        <c:axId val="76696192"/>
        <c:scaling>
          <c:orientation val="minMax"/>
        </c:scaling>
        <c:delete val="0"/>
        <c:axPos val="b"/>
        <c:majorGridlines/>
        <c:numFmt formatCode="General" sourceLinked="1"/>
        <c:majorTickMark val="cross"/>
        <c:minorTickMark val="none"/>
        <c:tickLblPos val="nextTo"/>
        <c:crossAx val="76710272"/>
        <c:crosses val="autoZero"/>
        <c:auto val="1"/>
        <c:lblAlgn val="ctr"/>
        <c:lblOffset val="100"/>
        <c:tickLblSkip val="4"/>
        <c:tickMarkSkip val="4"/>
        <c:noMultiLvlLbl val="0"/>
      </c:catAx>
      <c:valAx>
        <c:axId val="76710272"/>
        <c:scaling>
          <c:orientation val="minMax"/>
        </c:scaling>
        <c:delete val="1"/>
        <c:axPos val="l"/>
        <c:majorGridlines/>
        <c:numFmt formatCode="General" sourceLinked="1"/>
        <c:majorTickMark val="out"/>
        <c:minorTickMark val="none"/>
        <c:tickLblPos val="nextTo"/>
        <c:crossAx val="76696192"/>
        <c:crosses val="autoZero"/>
        <c:crossBetween val="midCat"/>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17</xdr:col>
      <xdr:colOff>206374</xdr:colOff>
      <xdr:row>8</xdr:row>
      <xdr:rowOff>31750</xdr:rowOff>
    </xdr:from>
    <xdr:to>
      <xdr:col>30</xdr:col>
      <xdr:colOff>95250</xdr:colOff>
      <xdr:row>25</xdr:row>
      <xdr:rowOff>184149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79375</xdr:colOff>
      <xdr:row>10</xdr:row>
      <xdr:rowOff>133802</xdr:rowOff>
    </xdr:from>
    <xdr:to>
      <xdr:col>13</xdr:col>
      <xdr:colOff>258535</xdr:colOff>
      <xdr:row>27</xdr:row>
      <xdr:rowOff>181427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0.81612</cdr:x>
      <cdr:y>0.52359</cdr:y>
    </cdr:from>
    <cdr:to>
      <cdr:x>0.95775</cdr:x>
      <cdr:y>0.70038</cdr:y>
    </cdr:to>
    <cdr:sp macro="" textlink="">
      <cdr:nvSpPr>
        <cdr:cNvPr id="4" name="TextBox 3"/>
        <cdr:cNvSpPr txBox="1"/>
      </cdr:nvSpPr>
      <cdr:spPr>
        <a:xfrm xmlns:a="http://schemas.openxmlformats.org/drawingml/2006/main">
          <a:off x="5269367" y="1838665"/>
          <a:ext cx="914400" cy="6208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s-HN" sz="1100" b="1">
              <a:solidFill>
                <a:srgbClr val="FF0000"/>
              </a:solidFill>
            </a:rPr>
            <a:t>Z=2.78</a:t>
          </a:r>
        </a:p>
        <a:p xmlns:a="http://schemas.openxmlformats.org/drawingml/2006/main">
          <a:r>
            <a:rPr lang="es-HN" sz="1100"/>
            <a:t>cae en</a:t>
          </a:r>
          <a:r>
            <a:rPr lang="es-HN" sz="1100" baseline="0"/>
            <a:t> la zona</a:t>
          </a:r>
        </a:p>
        <a:p xmlns:a="http://schemas.openxmlformats.org/drawingml/2006/main">
          <a:r>
            <a:rPr lang="es-HN" sz="1100" baseline="0"/>
            <a:t>de rechazo.</a:t>
          </a:r>
          <a:endParaRPr lang="es-HN" sz="1100"/>
        </a:p>
      </cdr:txBody>
    </cdr:sp>
  </cdr:relSizeAnchor>
  <cdr:relSizeAnchor xmlns:cdr="http://schemas.openxmlformats.org/drawingml/2006/chartDrawing">
    <cdr:from>
      <cdr:x>0.87013</cdr:x>
      <cdr:y>0.70038</cdr:y>
    </cdr:from>
    <cdr:to>
      <cdr:x>0.88725</cdr:x>
      <cdr:y>0.90623</cdr:y>
    </cdr:to>
    <cdr:cxnSp macro="">
      <cdr:nvCxnSpPr>
        <cdr:cNvPr id="6" name="Straight Arrow Connector 5"/>
        <cdr:cNvCxnSpPr/>
      </cdr:nvCxnSpPr>
      <cdr:spPr>
        <a:xfrm xmlns:a="http://schemas.openxmlformats.org/drawingml/2006/main" flipH="1">
          <a:off x="5618051" y="2459492"/>
          <a:ext cx="110558" cy="722879"/>
        </a:xfrm>
        <a:prstGeom xmlns:a="http://schemas.openxmlformats.org/drawingml/2006/main" prst="straightConnector1">
          <a:avLst/>
        </a:prstGeom>
        <a:ln xmlns:a="http://schemas.openxmlformats.org/drawingml/2006/main" w="15875">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6</xdr:col>
      <xdr:colOff>338932</xdr:colOff>
      <xdr:row>1</xdr:row>
      <xdr:rowOff>118533</xdr:rowOff>
    </xdr:from>
    <xdr:to>
      <xdr:col>11</xdr:col>
      <xdr:colOff>56622</xdr:colOff>
      <xdr:row>11</xdr:row>
      <xdr:rowOff>84667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78317</xdr:colOff>
      <xdr:row>13</xdr:row>
      <xdr:rowOff>125942</xdr:rowOff>
    </xdr:from>
    <xdr:to>
      <xdr:col>13</xdr:col>
      <xdr:colOff>383118</xdr:colOff>
      <xdr:row>33</xdr:row>
      <xdr:rowOff>11643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196103</xdr:colOff>
      <xdr:row>13</xdr:row>
      <xdr:rowOff>125320</xdr:rowOff>
    </xdr:from>
    <xdr:to>
      <xdr:col>21</xdr:col>
      <xdr:colOff>532279</xdr:colOff>
      <xdr:row>32</xdr:row>
      <xdr:rowOff>100667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237191</xdr:colOff>
      <xdr:row>33</xdr:row>
      <xdr:rowOff>142128</xdr:rowOff>
    </xdr:from>
    <xdr:to>
      <xdr:col>21</xdr:col>
      <xdr:colOff>573368</xdr:colOff>
      <xdr:row>52</xdr:row>
      <xdr:rowOff>117475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showGridLines="0" topLeftCell="A64" zoomScaleNormal="100" zoomScaleSheetLayoutView="100" workbookViewId="0">
      <selection activeCell="A44" sqref="A44"/>
    </sheetView>
  </sheetViews>
  <sheetFormatPr defaultColWidth="5.7109375" defaultRowHeight="19.5" x14ac:dyDescent="0.35"/>
  <cols>
    <col min="1" max="1" width="3.7109375" style="9" customWidth="1"/>
    <col min="2" max="2" width="5.7109375" style="9" customWidth="1"/>
    <col min="3" max="16384" width="5.7109375" style="9"/>
  </cols>
  <sheetData>
    <row r="1" spans="1:13" x14ac:dyDescent="0.35">
      <c r="A1" s="59" t="s">
        <v>184</v>
      </c>
      <c r="B1" s="59"/>
      <c r="C1" s="59"/>
      <c r="D1" s="59"/>
      <c r="E1" s="59"/>
      <c r="F1" s="59"/>
      <c r="G1" s="59"/>
      <c r="H1" s="59"/>
      <c r="I1" s="59"/>
      <c r="J1" s="59"/>
      <c r="K1" s="59"/>
      <c r="L1" s="59"/>
      <c r="M1" s="59"/>
    </row>
    <row r="2" spans="1:13" x14ac:dyDescent="0.35">
      <c r="A2" s="60" t="s">
        <v>185</v>
      </c>
      <c r="B2" s="60"/>
      <c r="C2" s="60"/>
      <c r="D2" s="60"/>
      <c r="E2" s="60"/>
      <c r="F2" s="60"/>
      <c r="G2" s="60"/>
      <c r="H2" s="60"/>
      <c r="I2" s="60"/>
      <c r="J2" s="60"/>
      <c r="K2" s="60"/>
      <c r="L2" s="60"/>
      <c r="M2" s="60"/>
    </row>
    <row r="4" spans="1:13" x14ac:dyDescent="0.35">
      <c r="A4" s="59" t="s">
        <v>186</v>
      </c>
      <c r="B4" s="59"/>
      <c r="C4" s="59"/>
      <c r="D4" s="59"/>
      <c r="E4" s="59"/>
      <c r="F4" s="59"/>
      <c r="G4" s="59"/>
      <c r="H4" s="59"/>
      <c r="I4" s="59"/>
      <c r="J4" s="59"/>
      <c r="K4" s="59"/>
      <c r="L4" s="59"/>
      <c r="M4" s="59"/>
    </row>
    <row r="5" spans="1:13" ht="32.1" customHeight="1" x14ac:dyDescent="0.35">
      <c r="A5" s="61" t="s">
        <v>187</v>
      </c>
      <c r="B5" s="61"/>
      <c r="C5" s="61"/>
      <c r="D5" s="61"/>
      <c r="E5" s="61"/>
      <c r="F5" s="61"/>
      <c r="G5" s="61"/>
      <c r="H5" s="61"/>
      <c r="I5" s="61"/>
      <c r="J5" s="61"/>
      <c r="K5" s="61"/>
      <c r="L5" s="61"/>
      <c r="M5" s="61"/>
    </row>
    <row r="7" spans="1:13" x14ac:dyDescent="0.35">
      <c r="A7" s="11" t="s">
        <v>188</v>
      </c>
    </row>
    <row r="9" spans="1:13" x14ac:dyDescent="0.35">
      <c r="B9" s="9" t="s">
        <v>189</v>
      </c>
      <c r="D9" s="62"/>
      <c r="E9" s="62"/>
      <c r="F9" s="62"/>
      <c r="G9" s="62"/>
      <c r="H9" s="62"/>
      <c r="I9" s="17" t="s">
        <v>190</v>
      </c>
      <c r="J9" s="63"/>
      <c r="K9" s="17" t="s">
        <v>191</v>
      </c>
      <c r="L9" s="62"/>
      <c r="M9" s="62"/>
    </row>
    <row r="10" spans="1:13" x14ac:dyDescent="0.35">
      <c r="B10" s="9" t="s">
        <v>192</v>
      </c>
      <c r="D10" s="62"/>
      <c r="E10" s="62"/>
      <c r="F10" s="62"/>
      <c r="H10" s="17" t="s">
        <v>193</v>
      </c>
      <c r="I10" s="62"/>
      <c r="J10" s="62"/>
      <c r="K10" s="62"/>
      <c r="L10" s="62"/>
      <c r="M10" s="62"/>
    </row>
    <row r="12" spans="1:13" x14ac:dyDescent="0.35">
      <c r="A12" s="9">
        <v>1</v>
      </c>
      <c r="B12" s="64" t="s">
        <v>194</v>
      </c>
      <c r="F12" s="63"/>
      <c r="G12" s="9" t="s">
        <v>195</v>
      </c>
    </row>
    <row r="13" spans="1:13" x14ac:dyDescent="0.35">
      <c r="F13" s="65"/>
      <c r="G13" s="9" t="s">
        <v>196</v>
      </c>
    </row>
    <row r="14" spans="1:13" x14ac:dyDescent="0.35">
      <c r="F14" s="65"/>
      <c r="G14" s="9" t="s">
        <v>197</v>
      </c>
    </row>
    <row r="15" spans="1:13" x14ac:dyDescent="0.35">
      <c r="F15" s="65"/>
      <c r="G15" s="9" t="s">
        <v>198</v>
      </c>
    </row>
    <row r="16" spans="1:13" x14ac:dyDescent="0.35">
      <c r="F16" s="65"/>
      <c r="G16" s="9" t="s">
        <v>199</v>
      </c>
    </row>
    <row r="17" spans="1:11" x14ac:dyDescent="0.35">
      <c r="D17" s="66"/>
    </row>
    <row r="18" spans="1:11" x14ac:dyDescent="0.35">
      <c r="A18" s="9">
        <v>2</v>
      </c>
      <c r="B18" s="9" t="s">
        <v>200</v>
      </c>
      <c r="F18" s="17" t="s">
        <v>201</v>
      </c>
      <c r="G18" s="63"/>
    </row>
    <row r="19" spans="1:11" x14ac:dyDescent="0.35">
      <c r="F19" s="17" t="s">
        <v>202</v>
      </c>
      <c r="G19" s="65"/>
    </row>
    <row r="21" spans="1:11" x14ac:dyDescent="0.35">
      <c r="A21" s="9">
        <v>3</v>
      </c>
      <c r="B21" s="17" t="s">
        <v>203</v>
      </c>
      <c r="C21" s="63"/>
      <c r="D21" s="9" t="s">
        <v>204</v>
      </c>
    </row>
    <row r="22" spans="1:11" x14ac:dyDescent="0.35">
      <c r="I22" s="1" t="s">
        <v>260</v>
      </c>
      <c r="J22" s="1" t="s">
        <v>261</v>
      </c>
      <c r="K22" s="1" t="s">
        <v>262</v>
      </c>
    </row>
    <row r="23" spans="1:11" x14ac:dyDescent="0.35">
      <c r="A23" s="9">
        <v>4</v>
      </c>
      <c r="B23" s="9" t="s">
        <v>267</v>
      </c>
      <c r="E23" s="17"/>
      <c r="F23" s="63"/>
      <c r="G23" s="1" t="s">
        <v>256</v>
      </c>
    </row>
    <row r="24" spans="1:11" x14ac:dyDescent="0.35">
      <c r="F24" s="65"/>
      <c r="G24" s="1" t="s">
        <v>257</v>
      </c>
    </row>
    <row r="25" spans="1:11" x14ac:dyDescent="0.35">
      <c r="F25" s="65"/>
      <c r="G25" s="1" t="s">
        <v>258</v>
      </c>
    </row>
    <row r="26" spans="1:11" x14ac:dyDescent="0.35">
      <c r="F26" s="65"/>
      <c r="G26" s="1" t="s">
        <v>259</v>
      </c>
    </row>
    <row r="27" spans="1:11" x14ac:dyDescent="0.35">
      <c r="A27" s="9">
        <v>5</v>
      </c>
      <c r="B27" s="9" t="s">
        <v>205</v>
      </c>
    </row>
    <row r="28" spans="1:11" x14ac:dyDescent="0.35">
      <c r="B28" s="17" t="s">
        <v>206</v>
      </c>
      <c r="C28" s="67"/>
      <c r="D28" s="17" t="s">
        <v>207</v>
      </c>
      <c r="E28" s="67"/>
      <c r="F28" s="17" t="s">
        <v>59</v>
      </c>
      <c r="G28" s="67"/>
      <c r="H28" s="17" t="s">
        <v>57</v>
      </c>
      <c r="I28" s="63"/>
    </row>
    <row r="29" spans="1:11" x14ac:dyDescent="0.35">
      <c r="B29" s="17"/>
      <c r="C29" s="68"/>
      <c r="D29" s="17"/>
      <c r="E29" s="68"/>
      <c r="F29" s="17"/>
      <c r="G29" s="68"/>
      <c r="H29" s="17"/>
      <c r="I29" s="66"/>
    </row>
    <row r="30" spans="1:11" x14ac:dyDescent="0.35">
      <c r="A30" s="9">
        <v>6</v>
      </c>
      <c r="D30" s="69" t="s">
        <v>208</v>
      </c>
      <c r="E30" s="63"/>
    </row>
    <row r="31" spans="1:11" x14ac:dyDescent="0.35">
      <c r="D31" s="69"/>
      <c r="E31" s="66"/>
    </row>
    <row r="32" spans="1:11" x14ac:dyDescent="0.35">
      <c r="A32" s="11" t="s">
        <v>209</v>
      </c>
    </row>
    <row r="33" spans="1:11" x14ac:dyDescent="0.35">
      <c r="A33" s="9">
        <v>7</v>
      </c>
      <c r="B33" s="9" t="s">
        <v>210</v>
      </c>
      <c r="J33" s="63"/>
      <c r="K33" s="9" t="s">
        <v>211</v>
      </c>
    </row>
    <row r="34" spans="1:11" x14ac:dyDescent="0.35">
      <c r="J34" s="65"/>
      <c r="K34" s="9" t="s">
        <v>212</v>
      </c>
    </row>
    <row r="35" spans="1:11" x14ac:dyDescent="0.35">
      <c r="J35" s="65"/>
      <c r="K35" s="9" t="s">
        <v>213</v>
      </c>
    </row>
    <row r="36" spans="1:11" x14ac:dyDescent="0.35">
      <c r="J36" s="65"/>
      <c r="K36" s="9" t="s">
        <v>214</v>
      </c>
    </row>
    <row r="37" spans="1:11" x14ac:dyDescent="0.35">
      <c r="J37" s="65"/>
      <c r="K37" s="9" t="s">
        <v>215</v>
      </c>
    </row>
    <row r="38" spans="1:11" x14ac:dyDescent="0.35">
      <c r="G38" s="66"/>
    </row>
    <row r="39" spans="1:11" x14ac:dyDescent="0.35">
      <c r="A39" s="9">
        <v>8</v>
      </c>
      <c r="B39" s="9" t="s">
        <v>216</v>
      </c>
      <c r="H39" s="63"/>
      <c r="I39" s="9" t="s">
        <v>42</v>
      </c>
    </row>
    <row r="40" spans="1:11" x14ac:dyDescent="0.35">
      <c r="H40" s="65"/>
      <c r="I40" s="9" t="s">
        <v>217</v>
      </c>
    </row>
    <row r="41" spans="1:11" x14ac:dyDescent="0.35">
      <c r="H41" s="65"/>
      <c r="I41" s="9" t="s">
        <v>218</v>
      </c>
    </row>
    <row r="42" spans="1:11" x14ac:dyDescent="0.35">
      <c r="H42" s="63"/>
      <c r="I42" s="9" t="s">
        <v>219</v>
      </c>
    </row>
    <row r="44" spans="1:11" x14ac:dyDescent="0.35">
      <c r="A44" s="9">
        <v>9</v>
      </c>
      <c r="B44" s="9" t="s">
        <v>220</v>
      </c>
      <c r="G44" s="63"/>
    </row>
    <row r="45" spans="1:11" x14ac:dyDescent="0.35">
      <c r="A45" s="9">
        <v>10</v>
      </c>
      <c r="F45" s="17" t="s">
        <v>221</v>
      </c>
      <c r="G45" s="63"/>
      <c r="H45" s="9" t="s">
        <v>222</v>
      </c>
    </row>
    <row r="46" spans="1:11" x14ac:dyDescent="0.35">
      <c r="G46" s="63"/>
      <c r="H46" s="9" t="s">
        <v>223</v>
      </c>
    </row>
    <row r="47" spans="1:11" x14ac:dyDescent="0.35">
      <c r="G47" s="63"/>
      <c r="H47" s="9" t="s">
        <v>224</v>
      </c>
    </row>
    <row r="48" spans="1:11" x14ac:dyDescent="0.35">
      <c r="G48" s="63"/>
      <c r="H48" s="9" t="s">
        <v>225</v>
      </c>
    </row>
    <row r="50" spans="1:8" x14ac:dyDescent="0.35">
      <c r="A50" s="9">
        <v>11</v>
      </c>
      <c r="B50" s="9" t="s">
        <v>226</v>
      </c>
      <c r="E50" s="66"/>
      <c r="G50" s="63"/>
      <c r="H50" s="9" t="s">
        <v>227</v>
      </c>
    </row>
    <row r="51" spans="1:8" x14ac:dyDescent="0.35">
      <c r="E51" s="66"/>
      <c r="G51" s="63"/>
      <c r="H51" s="9" t="s">
        <v>228</v>
      </c>
    </row>
    <row r="52" spans="1:8" x14ac:dyDescent="0.35">
      <c r="E52" s="66"/>
      <c r="G52" s="63"/>
      <c r="H52" s="9" t="s">
        <v>229</v>
      </c>
    </row>
    <row r="53" spans="1:8" x14ac:dyDescent="0.35">
      <c r="E53" s="66"/>
    </row>
    <row r="54" spans="1:8" x14ac:dyDescent="0.35">
      <c r="A54" s="70" t="s">
        <v>266</v>
      </c>
    </row>
    <row r="55" spans="1:8" x14ac:dyDescent="0.35">
      <c r="A55" s="9">
        <v>12</v>
      </c>
      <c r="B55" s="66" t="s">
        <v>230</v>
      </c>
      <c r="F55" s="63"/>
      <c r="G55" s="9" t="s">
        <v>231</v>
      </c>
    </row>
    <row r="56" spans="1:8" x14ac:dyDescent="0.35">
      <c r="F56" s="63"/>
      <c r="G56" s="9" t="s">
        <v>232</v>
      </c>
    </row>
    <row r="58" spans="1:8" x14ac:dyDescent="0.35">
      <c r="A58" s="9">
        <v>13</v>
      </c>
      <c r="E58" s="17" t="s">
        <v>233</v>
      </c>
      <c r="F58" s="63"/>
    </row>
    <row r="59" spans="1:8" x14ac:dyDescent="0.35">
      <c r="F59" s="66"/>
    </row>
    <row r="60" spans="1:8" x14ac:dyDescent="0.35">
      <c r="A60" s="9">
        <v>14</v>
      </c>
      <c r="E60" s="17" t="s">
        <v>234</v>
      </c>
      <c r="F60" s="63"/>
    </row>
    <row r="61" spans="1:8" x14ac:dyDescent="0.35">
      <c r="A61" s="9">
        <v>15</v>
      </c>
      <c r="E61" s="17" t="s">
        <v>235</v>
      </c>
      <c r="F61" s="63"/>
      <c r="G61" s="9" t="s">
        <v>236</v>
      </c>
    </row>
    <row r="62" spans="1:8" x14ac:dyDescent="0.35">
      <c r="F62" s="65"/>
      <c r="G62" s="9" t="s">
        <v>237</v>
      </c>
    </row>
    <row r="63" spans="1:8" x14ac:dyDescent="0.35">
      <c r="F63" s="63"/>
      <c r="G63" s="9" t="s">
        <v>238</v>
      </c>
    </row>
    <row r="64" spans="1:8" x14ac:dyDescent="0.35">
      <c r="F64" s="65"/>
      <c r="G64" s="9" t="s">
        <v>239</v>
      </c>
    </row>
    <row r="66" spans="1:12" x14ac:dyDescent="0.35">
      <c r="A66" s="9">
        <v>16</v>
      </c>
      <c r="B66" s="66" t="s">
        <v>240</v>
      </c>
      <c r="G66" s="63"/>
      <c r="H66" s="9" t="s">
        <v>241</v>
      </c>
    </row>
    <row r="67" spans="1:12" x14ac:dyDescent="0.35">
      <c r="G67" s="63"/>
      <c r="H67" s="9" t="s">
        <v>242</v>
      </c>
    </row>
    <row r="68" spans="1:12" x14ac:dyDescent="0.35">
      <c r="G68" s="65"/>
      <c r="H68" s="9" t="s">
        <v>243</v>
      </c>
    </row>
    <row r="70" spans="1:12" x14ac:dyDescent="0.35">
      <c r="A70" s="9">
        <v>17</v>
      </c>
      <c r="F70" s="17" t="s">
        <v>244</v>
      </c>
      <c r="G70" s="63"/>
    </row>
    <row r="72" spans="1:12" x14ac:dyDescent="0.35">
      <c r="A72" s="11" t="s">
        <v>245</v>
      </c>
    </row>
    <row r="73" spans="1:12" x14ac:dyDescent="0.35">
      <c r="A73" s="9">
        <v>18</v>
      </c>
      <c r="D73" s="17" t="s">
        <v>246</v>
      </c>
      <c r="E73" s="63"/>
      <c r="F73" s="9" t="s">
        <v>247</v>
      </c>
    </row>
    <row r="74" spans="1:12" x14ac:dyDescent="0.35">
      <c r="E74" s="65"/>
      <c r="F74" s="9" t="s">
        <v>248</v>
      </c>
    </row>
    <row r="76" spans="1:12" x14ac:dyDescent="0.35">
      <c r="A76" s="9">
        <v>19</v>
      </c>
      <c r="D76" s="17" t="s">
        <v>183</v>
      </c>
      <c r="E76" s="63"/>
      <c r="F76" s="9" t="s">
        <v>142</v>
      </c>
      <c r="H76" s="9" t="s">
        <v>313</v>
      </c>
    </row>
    <row r="77" spans="1:12" x14ac:dyDescent="0.35">
      <c r="E77" s="65"/>
      <c r="F77" s="9" t="s">
        <v>143</v>
      </c>
      <c r="H77" s="9" t="s">
        <v>312</v>
      </c>
    </row>
    <row r="78" spans="1:12" x14ac:dyDescent="0.35">
      <c r="E78" s="65"/>
      <c r="F78" s="9" t="s">
        <v>144</v>
      </c>
      <c r="H78" s="9" t="s">
        <v>314</v>
      </c>
    </row>
    <row r="79" spans="1:12" x14ac:dyDescent="0.35">
      <c r="E79" s="65"/>
      <c r="F79" s="9" t="s">
        <v>249</v>
      </c>
      <c r="H79" s="9" t="s">
        <v>315</v>
      </c>
    </row>
    <row r="80" spans="1:12" x14ac:dyDescent="0.35">
      <c r="H80" s="66" t="s">
        <v>263</v>
      </c>
      <c r="I80" s="66"/>
      <c r="J80" s="66" t="s">
        <v>264</v>
      </c>
      <c r="K80" s="66"/>
      <c r="L80" s="66" t="s">
        <v>265</v>
      </c>
    </row>
    <row r="81" spans="1:12" x14ac:dyDescent="0.35">
      <c r="A81" s="9">
        <v>20</v>
      </c>
      <c r="B81" s="9" t="s">
        <v>250</v>
      </c>
      <c r="F81" s="66"/>
      <c r="G81" s="9" t="s">
        <v>251</v>
      </c>
      <c r="H81" s="63"/>
      <c r="J81" s="63"/>
      <c r="L81" s="63"/>
    </row>
    <row r="82" spans="1:12" x14ac:dyDescent="0.35">
      <c r="F82" s="66"/>
      <c r="G82" s="9" t="s">
        <v>252</v>
      </c>
      <c r="H82" s="65"/>
      <c r="J82" s="65"/>
      <c r="L82" s="65"/>
    </row>
    <row r="83" spans="1:12" x14ac:dyDescent="0.35">
      <c r="F83" s="66"/>
      <c r="G83" s="9" t="s">
        <v>253</v>
      </c>
      <c r="H83" s="65"/>
      <c r="J83" s="65"/>
      <c r="L83" s="65"/>
    </row>
    <row r="84" spans="1:12" x14ac:dyDescent="0.35">
      <c r="F84" s="66"/>
      <c r="G84" s="9" t="s">
        <v>254</v>
      </c>
      <c r="H84" s="65"/>
      <c r="J84" s="65"/>
      <c r="L84" s="65"/>
    </row>
    <row r="85" spans="1:12" x14ac:dyDescent="0.35">
      <c r="F85" s="66"/>
      <c r="G85" s="9" t="s">
        <v>255</v>
      </c>
      <c r="H85" s="65"/>
      <c r="J85" s="65"/>
      <c r="L85" s="65"/>
    </row>
    <row r="88" spans="1:12" x14ac:dyDescent="0.35">
      <c r="B88" s="11"/>
    </row>
  </sheetData>
  <mergeCells count="8">
    <mergeCell ref="D10:F10"/>
    <mergeCell ref="I10:M10"/>
    <mergeCell ref="A1:M1"/>
    <mergeCell ref="A2:M2"/>
    <mergeCell ref="A4:M4"/>
    <mergeCell ref="A5:M5"/>
    <mergeCell ref="D9:H9"/>
    <mergeCell ref="L9:M9"/>
  </mergeCells>
  <pageMargins left="0.7" right="0.7" top="0.75" bottom="0.75" header="0.3" footer="0.3"/>
  <pageSetup orientation="portrait" r:id="rId1"/>
  <rowBreaks count="1" manualBreakCount="1">
    <brk id="43" max="1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showGridLines="0" zoomScaleNormal="100" zoomScaleSheetLayoutView="100" workbookViewId="0">
      <selection activeCell="U1" sqref="U1"/>
    </sheetView>
  </sheetViews>
  <sheetFormatPr defaultColWidth="5.7109375" defaultRowHeight="19.5" x14ac:dyDescent="0.35"/>
  <cols>
    <col min="1" max="1" width="3.7109375" style="9" customWidth="1"/>
    <col min="2" max="2" width="5.7109375" style="9" customWidth="1"/>
    <col min="3" max="16384" width="5.7109375" style="9"/>
  </cols>
  <sheetData>
    <row r="1" spans="1:13" x14ac:dyDescent="0.35">
      <c r="A1" s="59" t="s">
        <v>184</v>
      </c>
      <c r="B1" s="59"/>
      <c r="C1" s="59"/>
      <c r="D1" s="59"/>
      <c r="E1" s="59"/>
      <c r="F1" s="59"/>
      <c r="G1" s="59"/>
      <c r="H1" s="59"/>
      <c r="I1" s="59"/>
      <c r="J1" s="59"/>
      <c r="K1" s="59"/>
      <c r="L1" s="59"/>
      <c r="M1" s="59"/>
    </row>
    <row r="2" spans="1:13" x14ac:dyDescent="0.35">
      <c r="A2" s="60" t="s">
        <v>185</v>
      </c>
      <c r="B2" s="60"/>
      <c r="C2" s="60"/>
      <c r="D2" s="60"/>
      <c r="E2" s="60"/>
      <c r="F2" s="60"/>
      <c r="G2" s="60"/>
      <c r="H2" s="60"/>
      <c r="I2" s="60"/>
      <c r="J2" s="60"/>
      <c r="K2" s="60"/>
      <c r="L2" s="60"/>
      <c r="M2" s="60"/>
    </row>
    <row r="4" spans="1:13" x14ac:dyDescent="0.35">
      <c r="A4" s="59" t="s">
        <v>186</v>
      </c>
      <c r="B4" s="59"/>
      <c r="C4" s="59"/>
      <c r="D4" s="59"/>
      <c r="E4" s="59"/>
      <c r="F4" s="59"/>
      <c r="G4" s="59"/>
      <c r="H4" s="59"/>
      <c r="I4" s="59"/>
      <c r="J4" s="59"/>
      <c r="K4" s="59"/>
      <c r="L4" s="59"/>
      <c r="M4" s="59"/>
    </row>
    <row r="5" spans="1:13" ht="32.1" customHeight="1" x14ac:dyDescent="0.35">
      <c r="A5" s="61" t="s">
        <v>187</v>
      </c>
      <c r="B5" s="61"/>
      <c r="C5" s="61"/>
      <c r="D5" s="61"/>
      <c r="E5" s="61"/>
      <c r="F5" s="61"/>
      <c r="G5" s="61"/>
      <c r="H5" s="61"/>
      <c r="I5" s="61"/>
      <c r="J5" s="61"/>
      <c r="K5" s="61"/>
      <c r="L5" s="61"/>
      <c r="M5" s="61"/>
    </row>
    <row r="7" spans="1:13" x14ac:dyDescent="0.35">
      <c r="A7" s="11" t="s">
        <v>188</v>
      </c>
    </row>
    <row r="9" spans="1:13" x14ac:dyDescent="0.35">
      <c r="B9" s="9" t="s">
        <v>189</v>
      </c>
      <c r="D9" s="62"/>
      <c r="E9" s="62"/>
      <c r="F9" s="62"/>
      <c r="G9" s="62"/>
      <c r="H9" s="62"/>
      <c r="I9" s="17" t="s">
        <v>190</v>
      </c>
      <c r="J9" s="63"/>
      <c r="K9" s="17" t="s">
        <v>191</v>
      </c>
      <c r="L9" s="62"/>
      <c r="M9" s="62"/>
    </row>
    <row r="10" spans="1:13" x14ac:dyDescent="0.35">
      <c r="B10" s="9" t="s">
        <v>192</v>
      </c>
      <c r="D10" s="62"/>
      <c r="E10" s="62"/>
      <c r="F10" s="62"/>
      <c r="H10" s="17" t="s">
        <v>193</v>
      </c>
      <c r="I10" s="62"/>
      <c r="J10" s="62"/>
      <c r="K10" s="62"/>
      <c r="L10" s="62"/>
      <c r="M10" s="62"/>
    </row>
    <row r="12" spans="1:13" x14ac:dyDescent="0.35">
      <c r="A12" s="9">
        <v>1</v>
      </c>
      <c r="B12" s="64" t="s">
        <v>194</v>
      </c>
      <c r="F12" s="63"/>
      <c r="G12" s="9" t="s">
        <v>195</v>
      </c>
    </row>
    <row r="13" spans="1:13" x14ac:dyDescent="0.35">
      <c r="F13" s="65"/>
      <c r="G13" s="9" t="s">
        <v>196</v>
      </c>
    </row>
    <row r="14" spans="1:13" x14ac:dyDescent="0.35">
      <c r="F14" s="65"/>
      <c r="G14" s="9" t="s">
        <v>197</v>
      </c>
    </row>
    <row r="15" spans="1:13" x14ac:dyDescent="0.35">
      <c r="F15" s="65"/>
      <c r="G15" s="9" t="s">
        <v>198</v>
      </c>
    </row>
    <row r="16" spans="1:13" x14ac:dyDescent="0.35">
      <c r="F16" s="65"/>
      <c r="G16" s="9" t="s">
        <v>199</v>
      </c>
    </row>
    <row r="17" spans="1:11" x14ac:dyDescent="0.35">
      <c r="D17" s="66"/>
    </row>
    <row r="18" spans="1:11" x14ac:dyDescent="0.35">
      <c r="A18" s="9">
        <v>2</v>
      </c>
      <c r="B18" s="9" t="s">
        <v>200</v>
      </c>
      <c r="F18" s="17" t="s">
        <v>201</v>
      </c>
      <c r="G18" s="63"/>
    </row>
    <row r="19" spans="1:11" x14ac:dyDescent="0.35">
      <c r="F19" s="17" t="s">
        <v>202</v>
      </c>
      <c r="G19" s="65"/>
    </row>
    <row r="21" spans="1:11" x14ac:dyDescent="0.35">
      <c r="A21" s="9">
        <v>3</v>
      </c>
      <c r="B21" s="17" t="s">
        <v>203</v>
      </c>
      <c r="C21" s="63"/>
      <c r="D21" s="9" t="s">
        <v>204</v>
      </c>
    </row>
    <row r="22" spans="1:11" x14ac:dyDescent="0.35">
      <c r="I22" s="1" t="s">
        <v>260</v>
      </c>
      <c r="J22" s="1" t="s">
        <v>261</v>
      </c>
      <c r="K22" s="1" t="s">
        <v>262</v>
      </c>
    </row>
    <row r="23" spans="1:11" x14ac:dyDescent="0.35">
      <c r="A23" s="9">
        <v>4</v>
      </c>
      <c r="B23" s="9" t="s">
        <v>267</v>
      </c>
      <c r="E23" s="17"/>
      <c r="F23" s="63"/>
      <c r="G23" s="1" t="s">
        <v>256</v>
      </c>
    </row>
    <row r="24" spans="1:11" x14ac:dyDescent="0.35">
      <c r="F24" s="65"/>
      <c r="G24" s="1" t="s">
        <v>257</v>
      </c>
    </row>
    <row r="25" spans="1:11" x14ac:dyDescent="0.35">
      <c r="F25" s="65"/>
      <c r="G25" s="1" t="s">
        <v>258</v>
      </c>
    </row>
    <row r="26" spans="1:11" x14ac:dyDescent="0.35">
      <c r="F26" s="65"/>
      <c r="G26" s="1" t="s">
        <v>259</v>
      </c>
    </row>
    <row r="27" spans="1:11" x14ac:dyDescent="0.35">
      <c r="A27" s="9">
        <v>5</v>
      </c>
      <c r="B27" s="9" t="s">
        <v>205</v>
      </c>
    </row>
    <row r="28" spans="1:11" x14ac:dyDescent="0.35">
      <c r="B28" s="17" t="s">
        <v>206</v>
      </c>
      <c r="C28" s="67"/>
      <c r="D28" s="17" t="s">
        <v>207</v>
      </c>
      <c r="E28" s="67"/>
      <c r="F28" s="17" t="s">
        <v>59</v>
      </c>
      <c r="G28" s="67"/>
      <c r="H28" s="17" t="s">
        <v>57</v>
      </c>
      <c r="I28" s="63"/>
    </row>
    <row r="29" spans="1:11" x14ac:dyDescent="0.35">
      <c r="B29" s="17"/>
      <c r="C29" s="68"/>
      <c r="D29" s="17"/>
      <c r="E29" s="68"/>
      <c r="F29" s="17"/>
      <c r="G29" s="68"/>
      <c r="H29" s="17"/>
      <c r="I29" s="66"/>
    </row>
    <row r="30" spans="1:11" x14ac:dyDescent="0.35">
      <c r="A30" s="9">
        <v>6</v>
      </c>
      <c r="D30" s="69" t="s">
        <v>208</v>
      </c>
      <c r="E30" s="63"/>
    </row>
    <row r="31" spans="1:11" x14ac:dyDescent="0.35">
      <c r="D31" s="69"/>
      <c r="E31" s="66"/>
    </row>
    <row r="32" spans="1:11" x14ac:dyDescent="0.35">
      <c r="A32" s="11" t="s">
        <v>209</v>
      </c>
    </row>
    <row r="33" spans="1:11" x14ac:dyDescent="0.35">
      <c r="A33" s="9">
        <v>7</v>
      </c>
      <c r="B33" s="9" t="s">
        <v>210</v>
      </c>
      <c r="J33" s="63"/>
      <c r="K33" s="9" t="s">
        <v>211</v>
      </c>
    </row>
    <row r="34" spans="1:11" x14ac:dyDescent="0.35">
      <c r="J34" s="65"/>
      <c r="K34" s="9" t="s">
        <v>212</v>
      </c>
    </row>
    <row r="35" spans="1:11" x14ac:dyDescent="0.35">
      <c r="J35" s="65"/>
      <c r="K35" s="9" t="s">
        <v>213</v>
      </c>
    </row>
    <row r="36" spans="1:11" x14ac:dyDescent="0.35">
      <c r="J36" s="65"/>
      <c r="K36" s="9" t="s">
        <v>214</v>
      </c>
    </row>
    <row r="37" spans="1:11" x14ac:dyDescent="0.35">
      <c r="J37" s="65"/>
      <c r="K37" s="9" t="s">
        <v>215</v>
      </c>
    </row>
    <row r="38" spans="1:11" x14ac:dyDescent="0.35">
      <c r="G38" s="66"/>
    </row>
    <row r="39" spans="1:11" x14ac:dyDescent="0.35">
      <c r="A39" s="9">
        <v>8</v>
      </c>
      <c r="B39" s="9" t="s">
        <v>216</v>
      </c>
      <c r="H39" s="63"/>
      <c r="I39" s="9" t="s">
        <v>42</v>
      </c>
    </row>
    <row r="40" spans="1:11" x14ac:dyDescent="0.35">
      <c r="H40" s="65"/>
      <c r="I40" s="9" t="s">
        <v>217</v>
      </c>
    </row>
    <row r="41" spans="1:11" x14ac:dyDescent="0.35">
      <c r="H41" s="65"/>
      <c r="I41" s="9" t="s">
        <v>218</v>
      </c>
    </row>
    <row r="42" spans="1:11" x14ac:dyDescent="0.35">
      <c r="H42" s="63"/>
      <c r="I42" s="9" t="s">
        <v>219</v>
      </c>
    </row>
    <row r="44" spans="1:11" x14ac:dyDescent="0.35">
      <c r="A44" s="9">
        <v>9</v>
      </c>
      <c r="B44" s="9" t="s">
        <v>220</v>
      </c>
      <c r="G44" s="63"/>
    </row>
    <row r="45" spans="1:11" x14ac:dyDescent="0.35">
      <c r="A45" s="9">
        <v>10</v>
      </c>
      <c r="F45" s="17" t="s">
        <v>221</v>
      </c>
      <c r="G45" s="63"/>
      <c r="H45" s="9" t="s">
        <v>222</v>
      </c>
    </row>
    <row r="46" spans="1:11" x14ac:dyDescent="0.35">
      <c r="G46" s="63"/>
      <c r="H46" s="9" t="s">
        <v>223</v>
      </c>
    </row>
    <row r="47" spans="1:11" x14ac:dyDescent="0.35">
      <c r="G47" s="63"/>
      <c r="H47" s="9" t="s">
        <v>224</v>
      </c>
    </row>
    <row r="48" spans="1:11" x14ac:dyDescent="0.35">
      <c r="G48" s="63"/>
      <c r="H48" s="9" t="s">
        <v>225</v>
      </c>
    </row>
    <row r="50" spans="1:8" x14ac:dyDescent="0.35">
      <c r="A50" s="9">
        <v>11</v>
      </c>
      <c r="B50" s="9" t="s">
        <v>226</v>
      </c>
      <c r="E50" s="66"/>
      <c r="G50" s="63"/>
      <c r="H50" s="9" t="s">
        <v>227</v>
      </c>
    </row>
    <row r="51" spans="1:8" x14ac:dyDescent="0.35">
      <c r="E51" s="66"/>
      <c r="G51" s="63"/>
      <c r="H51" s="9" t="s">
        <v>228</v>
      </c>
    </row>
    <row r="52" spans="1:8" x14ac:dyDescent="0.35">
      <c r="E52" s="66"/>
      <c r="G52" s="63"/>
      <c r="H52" s="9" t="s">
        <v>229</v>
      </c>
    </row>
    <row r="53" spans="1:8" x14ac:dyDescent="0.35">
      <c r="E53" s="66"/>
    </row>
    <row r="54" spans="1:8" x14ac:dyDescent="0.35">
      <c r="A54" s="70" t="s">
        <v>266</v>
      </c>
    </row>
    <row r="55" spans="1:8" x14ac:dyDescent="0.35">
      <c r="A55" s="9">
        <v>12</v>
      </c>
      <c r="B55" s="66" t="s">
        <v>230</v>
      </c>
      <c r="F55" s="63"/>
      <c r="G55" s="9" t="s">
        <v>231</v>
      </c>
    </row>
    <row r="56" spans="1:8" x14ac:dyDescent="0.35">
      <c r="F56" s="63"/>
      <c r="G56" s="9" t="s">
        <v>232</v>
      </c>
    </row>
    <row r="58" spans="1:8" x14ac:dyDescent="0.35">
      <c r="A58" s="9">
        <v>13</v>
      </c>
      <c r="E58" s="17" t="s">
        <v>233</v>
      </c>
      <c r="F58" s="63"/>
    </row>
    <row r="59" spans="1:8" x14ac:dyDescent="0.35">
      <c r="F59" s="66"/>
    </row>
    <row r="60" spans="1:8" x14ac:dyDescent="0.35">
      <c r="A60" s="9">
        <v>14</v>
      </c>
      <c r="E60" s="17" t="s">
        <v>234</v>
      </c>
      <c r="F60" s="63"/>
    </row>
    <row r="61" spans="1:8" x14ac:dyDescent="0.35">
      <c r="A61" s="9">
        <v>15</v>
      </c>
      <c r="E61" s="17" t="s">
        <v>235</v>
      </c>
      <c r="F61" s="63"/>
      <c r="G61" s="9" t="s">
        <v>236</v>
      </c>
    </row>
    <row r="62" spans="1:8" x14ac:dyDescent="0.35">
      <c r="F62" s="65"/>
      <c r="G62" s="9" t="s">
        <v>237</v>
      </c>
    </row>
    <row r="63" spans="1:8" x14ac:dyDescent="0.35">
      <c r="F63" s="63"/>
      <c r="G63" s="9" t="s">
        <v>238</v>
      </c>
    </row>
    <row r="64" spans="1:8" x14ac:dyDescent="0.35">
      <c r="F64" s="65"/>
      <c r="G64" s="9" t="s">
        <v>239</v>
      </c>
    </row>
    <row r="66" spans="1:12" x14ac:dyDescent="0.35">
      <c r="A66" s="9">
        <v>16</v>
      </c>
      <c r="B66" s="66" t="s">
        <v>240</v>
      </c>
      <c r="G66" s="63"/>
      <c r="H66" s="9" t="s">
        <v>241</v>
      </c>
    </row>
    <row r="67" spans="1:12" x14ac:dyDescent="0.35">
      <c r="G67" s="63"/>
      <c r="H67" s="9" t="s">
        <v>242</v>
      </c>
    </row>
    <row r="68" spans="1:12" x14ac:dyDescent="0.35">
      <c r="G68" s="65"/>
      <c r="H68" s="9" t="s">
        <v>243</v>
      </c>
    </row>
    <row r="70" spans="1:12" x14ac:dyDescent="0.35">
      <c r="A70" s="9">
        <v>17</v>
      </c>
      <c r="F70" s="17" t="s">
        <v>244</v>
      </c>
      <c r="G70" s="63"/>
    </row>
    <row r="72" spans="1:12" x14ac:dyDescent="0.35">
      <c r="A72" s="11" t="s">
        <v>245</v>
      </c>
    </row>
    <row r="73" spans="1:12" x14ac:dyDescent="0.35">
      <c r="A73" s="9">
        <v>18</v>
      </c>
      <c r="D73" s="17" t="s">
        <v>246</v>
      </c>
      <c r="E73" s="63"/>
      <c r="F73" s="9" t="s">
        <v>247</v>
      </c>
    </row>
    <row r="74" spans="1:12" x14ac:dyDescent="0.35">
      <c r="E74" s="65"/>
      <c r="F74" s="9" t="s">
        <v>248</v>
      </c>
    </row>
    <row r="76" spans="1:12" x14ac:dyDescent="0.35">
      <c r="A76" s="9">
        <v>19</v>
      </c>
      <c r="D76" s="17" t="s">
        <v>183</v>
      </c>
      <c r="E76" s="63"/>
      <c r="F76" s="9" t="s">
        <v>142</v>
      </c>
      <c r="H76" s="9" t="s">
        <v>313</v>
      </c>
    </row>
    <row r="77" spans="1:12" x14ac:dyDescent="0.35">
      <c r="E77" s="65"/>
      <c r="F77" s="9" t="s">
        <v>143</v>
      </c>
      <c r="H77" s="9" t="s">
        <v>312</v>
      </c>
    </row>
    <row r="78" spans="1:12" x14ac:dyDescent="0.35">
      <c r="E78" s="65"/>
      <c r="F78" s="9" t="s">
        <v>144</v>
      </c>
      <c r="H78" s="9" t="s">
        <v>314</v>
      </c>
    </row>
    <row r="79" spans="1:12" x14ac:dyDescent="0.35">
      <c r="E79" s="65"/>
      <c r="F79" s="9" t="s">
        <v>249</v>
      </c>
      <c r="H79" s="9" t="s">
        <v>315</v>
      </c>
    </row>
    <row r="80" spans="1:12" x14ac:dyDescent="0.35">
      <c r="H80" s="66" t="s">
        <v>263</v>
      </c>
      <c r="I80" s="66"/>
      <c r="J80" s="66" t="s">
        <v>264</v>
      </c>
      <c r="K80" s="66"/>
      <c r="L80" s="66" t="s">
        <v>265</v>
      </c>
    </row>
    <row r="81" spans="1:12" x14ac:dyDescent="0.35">
      <c r="A81" s="9">
        <v>20</v>
      </c>
      <c r="B81" s="9" t="s">
        <v>250</v>
      </c>
      <c r="F81" s="66"/>
      <c r="G81" s="9" t="s">
        <v>251</v>
      </c>
      <c r="H81" s="63"/>
      <c r="J81" s="63"/>
      <c r="L81" s="63"/>
    </row>
    <row r="82" spans="1:12" x14ac:dyDescent="0.35">
      <c r="F82" s="66"/>
      <c r="G82" s="9" t="s">
        <v>252</v>
      </c>
      <c r="H82" s="65"/>
      <c r="J82" s="65"/>
      <c r="L82" s="65"/>
    </row>
    <row r="83" spans="1:12" x14ac:dyDescent="0.35">
      <c r="F83" s="66"/>
      <c r="G83" s="9" t="s">
        <v>253</v>
      </c>
      <c r="H83" s="65"/>
      <c r="J83" s="65"/>
      <c r="L83" s="65"/>
    </row>
    <row r="84" spans="1:12" x14ac:dyDescent="0.35">
      <c r="F84" s="66"/>
      <c r="G84" s="9" t="s">
        <v>254</v>
      </c>
      <c r="H84" s="65"/>
      <c r="J84" s="65"/>
      <c r="L84" s="65"/>
    </row>
    <row r="85" spans="1:12" x14ac:dyDescent="0.35">
      <c r="F85" s="66"/>
      <c r="G85" s="9" t="s">
        <v>255</v>
      </c>
      <c r="H85" s="65"/>
      <c r="J85" s="65"/>
      <c r="L85" s="65"/>
    </row>
    <row r="88" spans="1:12" x14ac:dyDescent="0.35">
      <c r="B88" s="11"/>
    </row>
  </sheetData>
  <mergeCells count="8">
    <mergeCell ref="D10:F10"/>
    <mergeCell ref="I10:M10"/>
    <mergeCell ref="A1:M1"/>
    <mergeCell ref="A2:M2"/>
    <mergeCell ref="A4:M4"/>
    <mergeCell ref="A5:M5"/>
    <mergeCell ref="D9:H9"/>
    <mergeCell ref="L9:M9"/>
  </mergeCells>
  <pageMargins left="0.7" right="0.7" top="0.75" bottom="0.75" header="0.3" footer="0.3"/>
  <pageSetup orientation="portrait" r:id="rId1"/>
  <rowBreaks count="1" manualBreakCount="1">
    <brk id="43"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heetViews>
  <sheetFormatPr defaultRowHeight="15.75" x14ac:dyDescent="0.3"/>
  <cols>
    <col min="1" max="1" width="19.7109375" style="1" customWidth="1"/>
    <col min="2" max="2" width="60.7109375" style="1" customWidth="1"/>
    <col min="3" max="16384" width="9.140625" style="1"/>
  </cols>
  <sheetData>
    <row r="2" spans="1:2" x14ac:dyDescent="0.3">
      <c r="A2" s="1" t="s">
        <v>268</v>
      </c>
      <c r="B2" s="1" t="s">
        <v>305</v>
      </c>
    </row>
    <row r="3" spans="1:2" ht="47.25" x14ac:dyDescent="0.3">
      <c r="A3" s="74" t="s">
        <v>306</v>
      </c>
      <c r="B3" s="73" t="s">
        <v>307</v>
      </c>
    </row>
    <row r="4" spans="1:2" ht="47.25" x14ac:dyDescent="0.3">
      <c r="A4" s="74"/>
      <c r="B4" s="73" t="s">
        <v>308</v>
      </c>
    </row>
    <row r="5" spans="1:2" ht="47.25" x14ac:dyDescent="0.3">
      <c r="A5" s="74" t="s">
        <v>309</v>
      </c>
      <c r="B5" s="73" t="s">
        <v>310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zoomScale="90" zoomScaleNormal="90" workbookViewId="0">
      <selection activeCell="C1" sqref="C1"/>
    </sheetView>
  </sheetViews>
  <sheetFormatPr defaultRowHeight="15.75" x14ac:dyDescent="0.3"/>
  <cols>
    <col min="1" max="1" width="23.28515625" style="1" customWidth="1"/>
    <col min="2" max="2" width="10.85546875" style="1" bestFit="1" customWidth="1"/>
    <col min="3" max="3" width="26.5703125" style="1" bestFit="1" customWidth="1"/>
    <col min="4" max="7" width="6.7109375" style="1" customWidth="1"/>
    <col min="8" max="16384" width="9.140625" style="1"/>
  </cols>
  <sheetData>
    <row r="1" spans="1:9" x14ac:dyDescent="0.3">
      <c r="A1" s="1" t="s">
        <v>268</v>
      </c>
      <c r="B1" s="1" t="s">
        <v>269</v>
      </c>
      <c r="C1" s="1" t="s">
        <v>270</v>
      </c>
      <c r="D1" s="1" t="s">
        <v>271</v>
      </c>
      <c r="G1" s="1" t="s">
        <v>311</v>
      </c>
    </row>
    <row r="2" spans="1:9" x14ac:dyDescent="0.3">
      <c r="A2" s="1" t="s">
        <v>272</v>
      </c>
      <c r="B2" s="1" t="s">
        <v>273</v>
      </c>
      <c r="C2" s="1" t="s">
        <v>274</v>
      </c>
      <c r="D2" s="1" t="s">
        <v>278</v>
      </c>
    </row>
    <row r="3" spans="1:9" x14ac:dyDescent="0.3">
      <c r="C3" s="1" t="s">
        <v>275</v>
      </c>
      <c r="D3" s="1" t="s">
        <v>279</v>
      </c>
    </row>
    <row r="4" spans="1:9" x14ac:dyDescent="0.3">
      <c r="C4" s="1" t="s">
        <v>276</v>
      </c>
      <c r="E4" s="71"/>
      <c r="F4" s="71"/>
      <c r="G4" s="71"/>
      <c r="H4" s="71"/>
      <c r="I4" s="71"/>
    </row>
    <row r="5" spans="1:9" x14ac:dyDescent="0.3">
      <c r="B5" s="1" t="s">
        <v>273</v>
      </c>
      <c r="C5" s="1" t="s">
        <v>277</v>
      </c>
      <c r="D5" s="1" t="s">
        <v>256</v>
      </c>
      <c r="E5" s="1" t="s">
        <v>257</v>
      </c>
      <c r="F5" s="1" t="s">
        <v>258</v>
      </c>
      <c r="G5" s="1" t="s">
        <v>259</v>
      </c>
    </row>
    <row r="6" spans="1:9" x14ac:dyDescent="0.3">
      <c r="B6" s="1" t="s">
        <v>36</v>
      </c>
      <c r="C6" s="1" t="s">
        <v>280</v>
      </c>
      <c r="D6" s="1">
        <v>3</v>
      </c>
      <c r="E6" s="1">
        <v>4</v>
      </c>
      <c r="F6" s="1">
        <v>4</v>
      </c>
      <c r="G6" s="1">
        <v>3</v>
      </c>
    </row>
    <row r="7" spans="1:9" x14ac:dyDescent="0.3">
      <c r="C7" s="1" t="s">
        <v>281</v>
      </c>
      <c r="D7" s="1">
        <v>10</v>
      </c>
      <c r="E7" s="1">
        <v>10</v>
      </c>
      <c r="F7" s="1">
        <v>5</v>
      </c>
      <c r="G7" s="1">
        <v>10</v>
      </c>
    </row>
    <row r="8" spans="1:9" x14ac:dyDescent="0.3">
      <c r="C8" s="1" t="s">
        <v>282</v>
      </c>
      <c r="D8" s="1">
        <v>5</v>
      </c>
      <c r="E8" s="1">
        <v>10</v>
      </c>
      <c r="F8" s="1">
        <v>1</v>
      </c>
      <c r="G8" s="1">
        <v>5</v>
      </c>
    </row>
    <row r="9" spans="1:9" x14ac:dyDescent="0.3">
      <c r="A9" s="72" t="s">
        <v>283</v>
      </c>
      <c r="B9" s="1" t="s">
        <v>284</v>
      </c>
      <c r="C9" s="1" t="s">
        <v>285</v>
      </c>
      <c r="D9" s="1" t="s">
        <v>293</v>
      </c>
    </row>
    <row r="10" spans="1:9" x14ac:dyDescent="0.3">
      <c r="A10" s="72"/>
      <c r="C10" s="1" t="s">
        <v>286</v>
      </c>
      <c r="D10" s="1" t="s">
        <v>294</v>
      </c>
    </row>
    <row r="11" spans="1:9" x14ac:dyDescent="0.3">
      <c r="C11" s="1" t="s">
        <v>287</v>
      </c>
      <c r="D11" s="1" t="s">
        <v>295</v>
      </c>
    </row>
    <row r="12" spans="1:9" x14ac:dyDescent="0.3">
      <c r="C12" s="1" t="s">
        <v>288</v>
      </c>
      <c r="D12" s="1" t="s">
        <v>296</v>
      </c>
    </row>
    <row r="13" spans="1:9" x14ac:dyDescent="0.3">
      <c r="C13" s="1" t="s">
        <v>289</v>
      </c>
      <c r="D13" s="1" t="s">
        <v>297</v>
      </c>
    </row>
    <row r="14" spans="1:9" x14ac:dyDescent="0.3">
      <c r="C14" s="1" t="s">
        <v>290</v>
      </c>
    </row>
    <row r="15" spans="1:9" x14ac:dyDescent="0.3">
      <c r="C15" s="1" t="s">
        <v>291</v>
      </c>
    </row>
    <row r="16" spans="1:9" x14ac:dyDescent="0.3">
      <c r="C16" s="1" t="s">
        <v>292</v>
      </c>
    </row>
    <row r="17" spans="2:4" x14ac:dyDescent="0.3">
      <c r="B17" s="1" t="s">
        <v>298</v>
      </c>
      <c r="C17" s="1" t="s">
        <v>299</v>
      </c>
      <c r="D17" s="1" t="s">
        <v>293</v>
      </c>
    </row>
    <row r="18" spans="2:4" x14ac:dyDescent="0.3">
      <c r="C18" s="1" t="s">
        <v>300</v>
      </c>
      <c r="D18" s="1" t="s">
        <v>302</v>
      </c>
    </row>
    <row r="19" spans="2:4" x14ac:dyDescent="0.3">
      <c r="C19" s="1" t="s">
        <v>301</v>
      </c>
      <c r="D19" s="1" t="s">
        <v>303</v>
      </c>
    </row>
    <row r="20" spans="2:4" x14ac:dyDescent="0.3">
      <c r="D20" s="1" t="s">
        <v>304</v>
      </c>
    </row>
    <row r="21" spans="2:4" x14ac:dyDescent="0.3">
      <c r="D21" s="1" t="s">
        <v>297</v>
      </c>
    </row>
  </sheetData>
  <mergeCells count="2">
    <mergeCell ref="E4:I4"/>
    <mergeCell ref="A9:A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4"/>
  <sheetViews>
    <sheetView zoomScale="60" zoomScaleNormal="60" zoomScaleSheetLayoutView="100" workbookViewId="0">
      <selection activeCell="U38" sqref="U38"/>
    </sheetView>
  </sheetViews>
  <sheetFormatPr defaultRowHeight="15.75" x14ac:dyDescent="0.3"/>
  <cols>
    <col min="1" max="4" width="9.140625" style="38"/>
    <col min="5" max="5" width="14.5703125" style="38" customWidth="1"/>
    <col min="6" max="6" width="13.7109375" style="38" bestFit="1" customWidth="1"/>
    <col min="7" max="7" width="11.5703125" style="38" customWidth="1"/>
    <col min="8" max="8" width="14.28515625" style="38" bestFit="1" customWidth="1"/>
    <col min="9" max="10" width="11" style="38" bestFit="1" customWidth="1"/>
    <col min="11" max="16384" width="9.140625" style="38"/>
  </cols>
  <sheetData>
    <row r="1" spans="1:28" x14ac:dyDescent="0.3">
      <c r="A1" s="35" t="s">
        <v>1</v>
      </c>
      <c r="B1" s="36"/>
      <c r="C1" s="36"/>
      <c r="D1" s="36"/>
      <c r="E1" s="36"/>
      <c r="F1" s="36"/>
      <c r="G1" s="36"/>
      <c r="H1" s="36"/>
      <c r="I1" s="36"/>
      <c r="J1" s="36"/>
      <c r="K1" s="36"/>
      <c r="L1" s="36"/>
      <c r="M1" s="36"/>
      <c r="N1" s="37">
        <f>+O1*-1</f>
        <v>1.96</v>
      </c>
      <c r="O1" s="37">
        <v>-1.96</v>
      </c>
      <c r="P1" s="37">
        <v>0</v>
      </c>
      <c r="R1" s="39" t="s">
        <v>2</v>
      </c>
    </row>
    <row r="2" spans="1:28" x14ac:dyDescent="0.3">
      <c r="A2" s="40"/>
      <c r="B2" s="37"/>
      <c r="C2" s="37"/>
      <c r="D2" s="37"/>
      <c r="E2" s="37"/>
      <c r="F2" s="37"/>
      <c r="G2" s="37"/>
      <c r="H2" s="37"/>
      <c r="I2" s="37"/>
      <c r="J2" s="37"/>
      <c r="K2" s="37"/>
      <c r="L2" s="37"/>
      <c r="M2" s="37"/>
      <c r="N2" s="37">
        <f t="shared" ref="N2:N46" si="0">+O2*-1</f>
        <v>1.96</v>
      </c>
      <c r="O2" s="37">
        <v>-1.96</v>
      </c>
      <c r="P2" s="37">
        <f>+_xlfn.NORM.S.DIST(O2,)</f>
        <v>5.8440944333451469E-2</v>
      </c>
    </row>
    <row r="3" spans="1:28" ht="17.25" x14ac:dyDescent="0.35">
      <c r="A3" s="41" t="s">
        <v>166</v>
      </c>
      <c r="B3" s="37">
        <v>230</v>
      </c>
      <c r="C3" s="42" t="s">
        <v>167</v>
      </c>
      <c r="D3" s="37">
        <v>302</v>
      </c>
      <c r="E3" s="37"/>
      <c r="F3" s="43">
        <f>+(B5^2)/B3</f>
        <v>1162.1260869565217</v>
      </c>
      <c r="G3" s="43">
        <f>+(D5^2)/D3</f>
        <v>778.89072847682121</v>
      </c>
      <c r="H3" s="43">
        <f>+G3+F3</f>
        <v>1941.0168154333428</v>
      </c>
      <c r="I3" s="43">
        <f>+H3^0.5</f>
        <v>44.056972381603153</v>
      </c>
      <c r="J3" s="43">
        <f>+ROUND(I3,2)</f>
        <v>44.06</v>
      </c>
      <c r="K3" s="37"/>
      <c r="L3" s="37"/>
      <c r="M3" s="37"/>
      <c r="N3" s="37">
        <f t="shared" si="0"/>
        <v>2.0099999999999998</v>
      </c>
      <c r="O3" s="37">
        <f>+O1-0.05</f>
        <v>-2.0099999999999998</v>
      </c>
      <c r="P3" s="37">
        <v>0</v>
      </c>
      <c r="R3" s="42" t="s">
        <v>166</v>
      </c>
      <c r="S3" s="37">
        <v>75</v>
      </c>
      <c r="T3" s="42" t="s">
        <v>167</v>
      </c>
      <c r="U3" s="37">
        <v>80</v>
      </c>
      <c r="V3" s="44" t="s">
        <v>9</v>
      </c>
      <c r="W3" s="45">
        <v>0.01</v>
      </c>
      <c r="Z3" s="46">
        <v>-2.5758293035488999</v>
      </c>
      <c r="AA3" s="38">
        <v>0</v>
      </c>
      <c r="AB3" s="38">
        <f>+Z3*-1</f>
        <v>2.5758293035488999</v>
      </c>
    </row>
    <row r="4" spans="1:28" ht="17.25" x14ac:dyDescent="0.35">
      <c r="A4" s="41" t="s">
        <v>168</v>
      </c>
      <c r="B4" s="37">
        <v>1512</v>
      </c>
      <c r="C4" s="42" t="s">
        <v>169</v>
      </c>
      <c r="D4" s="37">
        <v>1317</v>
      </c>
      <c r="E4" s="42" t="s">
        <v>170</v>
      </c>
      <c r="F4" s="47">
        <f>+B4-D4</f>
        <v>195</v>
      </c>
      <c r="G4" s="37"/>
      <c r="H4" s="37"/>
      <c r="I4" s="37"/>
      <c r="J4" s="37"/>
      <c r="K4" s="37"/>
      <c r="L4" s="37"/>
      <c r="M4" s="37"/>
      <c r="N4" s="37">
        <f t="shared" si="0"/>
        <v>2.0099999999999998</v>
      </c>
      <c r="O4" s="37">
        <f>+O3</f>
        <v>-2.0099999999999998</v>
      </c>
      <c r="P4" s="37">
        <f>+_xlfn.NORM.S.DIST(O4,)</f>
        <v>5.2919227719240312E-2</v>
      </c>
      <c r="R4" s="42" t="s">
        <v>168</v>
      </c>
      <c r="S4" s="37">
        <v>26.7</v>
      </c>
      <c r="T4" s="42" t="s">
        <v>169</v>
      </c>
      <c r="U4" s="37">
        <v>24.8</v>
      </c>
      <c r="V4" s="48" t="s">
        <v>3</v>
      </c>
      <c r="W4" s="46">
        <f>+_xlfn.NORM.S.INV(W3/2)</f>
        <v>-2.5758293035488999</v>
      </c>
      <c r="X4" s="38" t="s">
        <v>4</v>
      </c>
      <c r="Z4" s="46">
        <v>-2.5758293035488999</v>
      </c>
      <c r="AA4" s="38">
        <f>+_xlfn.NORM.S.DIST(Z4,)</f>
        <v>1.4459743026917434E-2</v>
      </c>
      <c r="AB4" s="38">
        <f>+Z4*-1</f>
        <v>2.5758293035488999</v>
      </c>
    </row>
    <row r="5" spans="1:28" ht="17.25" x14ac:dyDescent="0.35">
      <c r="A5" s="41" t="s">
        <v>171</v>
      </c>
      <c r="B5" s="37">
        <v>517</v>
      </c>
      <c r="C5" s="42" t="s">
        <v>172</v>
      </c>
      <c r="D5" s="37">
        <v>485</v>
      </c>
      <c r="E5" s="42" t="s">
        <v>5</v>
      </c>
      <c r="F5" s="37">
        <f>+F4/J3</f>
        <v>4.4257830231502497</v>
      </c>
      <c r="G5" s="37" t="s">
        <v>6</v>
      </c>
      <c r="H5" s="37"/>
      <c r="I5" s="37"/>
      <c r="J5" s="37"/>
      <c r="K5" s="37"/>
      <c r="L5" s="37"/>
      <c r="M5" s="37"/>
      <c r="N5" s="37">
        <f t="shared" si="0"/>
        <v>2.0599999999999996</v>
      </c>
      <c r="O5" s="37">
        <f>+O3-0.05</f>
        <v>-2.0599999999999996</v>
      </c>
      <c r="P5" s="37">
        <v>0</v>
      </c>
      <c r="R5" s="42" t="s">
        <v>173</v>
      </c>
      <c r="S5" s="37">
        <v>3.9</v>
      </c>
      <c r="T5" s="42" t="s">
        <v>174</v>
      </c>
      <c r="U5" s="37">
        <v>4.5999999999999996</v>
      </c>
      <c r="V5" s="42" t="s">
        <v>175</v>
      </c>
      <c r="W5" s="46">
        <f>+(((S5^2)/S3)+((U5^2)/U3))^0.5</f>
        <v>0.68359344642850395</v>
      </c>
      <c r="Z5" s="38">
        <v>2.7794298057225695</v>
      </c>
      <c r="AA5" s="38">
        <v>0</v>
      </c>
    </row>
    <row r="6" spans="1:28" x14ac:dyDescent="0.3">
      <c r="A6" s="40"/>
      <c r="B6" s="37"/>
      <c r="C6" s="37"/>
      <c r="D6" s="37"/>
      <c r="E6" s="37"/>
      <c r="F6" s="37"/>
      <c r="G6" s="37" t="s">
        <v>7</v>
      </c>
      <c r="H6" s="37"/>
      <c r="I6" s="37"/>
      <c r="J6" s="37"/>
      <c r="K6" s="37"/>
      <c r="L6" s="37"/>
      <c r="M6" s="37"/>
      <c r="N6" s="37">
        <f t="shared" si="0"/>
        <v>2.0599999999999996</v>
      </c>
      <c r="O6" s="37">
        <f>+O5</f>
        <v>-2.0599999999999996</v>
      </c>
      <c r="P6" s="37">
        <f>+_xlfn.NORM.S.DIST(O6,)</f>
        <v>4.7799574882077075E-2</v>
      </c>
      <c r="V6" s="49" t="s">
        <v>3</v>
      </c>
      <c r="W6" s="50">
        <f>+(S4-U4)/W5</f>
        <v>2.7794298057225695</v>
      </c>
      <c r="X6" s="38" t="s">
        <v>8</v>
      </c>
      <c r="Z6" s="38">
        <v>2.7794298057225695</v>
      </c>
      <c r="AA6" s="38">
        <f>+_xlfn.NORM.S.DIST(Z6,)</f>
        <v>8.3829654424299911E-3</v>
      </c>
    </row>
    <row r="7" spans="1:28" x14ac:dyDescent="0.3">
      <c r="A7" s="51" t="s">
        <v>9</v>
      </c>
      <c r="B7" s="37">
        <v>0.05</v>
      </c>
      <c r="C7" s="37"/>
      <c r="D7" s="37"/>
      <c r="E7" s="37"/>
      <c r="F7" s="37"/>
      <c r="G7" s="37"/>
      <c r="H7" s="37"/>
      <c r="I7" s="37"/>
      <c r="J7" s="37"/>
      <c r="K7" s="37"/>
      <c r="L7" s="37"/>
      <c r="M7" s="37"/>
      <c r="N7" s="37">
        <f t="shared" si="0"/>
        <v>2.1099999999999994</v>
      </c>
      <c r="O7" s="37">
        <f>+O5-0.05</f>
        <v>-2.1099999999999994</v>
      </c>
      <c r="P7" s="37">
        <v>0</v>
      </c>
    </row>
    <row r="8" spans="1:28" x14ac:dyDescent="0.3">
      <c r="A8" s="41" t="s">
        <v>3</v>
      </c>
      <c r="B8" s="37">
        <f>+ROUND(_xlfn.NORM.S.INV(B7/2),2)</f>
        <v>-1.96</v>
      </c>
      <c r="C8" s="37"/>
      <c r="D8" s="37"/>
      <c r="E8" s="37"/>
      <c r="F8" s="37"/>
      <c r="G8" s="37"/>
      <c r="H8" s="37"/>
      <c r="I8" s="37"/>
      <c r="J8" s="37"/>
      <c r="K8" s="37"/>
      <c r="L8" s="37"/>
      <c r="M8" s="37"/>
      <c r="N8" s="37">
        <f t="shared" si="0"/>
        <v>2.1099999999999994</v>
      </c>
      <c r="O8" s="37">
        <f>+O7</f>
        <v>-2.1099999999999994</v>
      </c>
      <c r="P8" s="37">
        <f>+_xlfn.NORM.S.DIST(O8,)</f>
        <v>4.3067417889265776E-2</v>
      </c>
    </row>
    <row r="9" spans="1:28" x14ac:dyDescent="0.3">
      <c r="A9" s="40"/>
      <c r="B9" s="37"/>
      <c r="C9" s="37"/>
      <c r="D9" s="37"/>
      <c r="E9" s="37"/>
      <c r="F9" s="37"/>
      <c r="G9" s="37"/>
      <c r="H9" s="37"/>
      <c r="I9" s="37"/>
      <c r="J9" s="37"/>
      <c r="K9" s="37"/>
      <c r="L9" s="37"/>
      <c r="M9" s="37"/>
      <c r="N9" s="37">
        <f t="shared" si="0"/>
        <v>2.1599999999999993</v>
      </c>
      <c r="O9" s="37">
        <f>+O7-0.05</f>
        <v>-2.1599999999999993</v>
      </c>
      <c r="P9" s="37">
        <v>0</v>
      </c>
    </row>
    <row r="10" spans="1:28" x14ac:dyDescent="0.3">
      <c r="A10" s="52" t="s">
        <v>10</v>
      </c>
      <c r="B10" s="37">
        <f>+B8*J3</f>
        <v>-86.357600000000005</v>
      </c>
      <c r="C10" s="37">
        <f>-ROUND(B10,2)</f>
        <v>86.36</v>
      </c>
      <c r="D10" s="37"/>
      <c r="F10" s="37"/>
      <c r="G10" s="37"/>
      <c r="H10" s="37"/>
      <c r="I10" s="37"/>
      <c r="J10" s="37"/>
      <c r="K10" s="37"/>
      <c r="L10" s="37"/>
      <c r="M10" s="37"/>
      <c r="N10" s="37">
        <f t="shared" si="0"/>
        <v>2.1599999999999993</v>
      </c>
      <c r="O10" s="37">
        <f>+O9</f>
        <v>-2.1599999999999993</v>
      </c>
      <c r="P10" s="37">
        <f>+_xlfn.NORM.S.DIST(O10,)</f>
        <v>3.8706856147455677E-2</v>
      </c>
    </row>
    <row r="11" spans="1:28" x14ac:dyDescent="0.3">
      <c r="A11" s="40"/>
      <c r="B11" s="37"/>
      <c r="C11" s="37"/>
      <c r="D11" s="37"/>
      <c r="E11" s="37"/>
      <c r="F11" s="37"/>
      <c r="G11" s="37"/>
      <c r="H11" s="37"/>
      <c r="I11" s="37"/>
      <c r="J11" s="37"/>
      <c r="K11" s="37"/>
      <c r="L11" s="37"/>
      <c r="M11" s="37"/>
      <c r="N11" s="37">
        <f t="shared" si="0"/>
        <v>2.2099999999999991</v>
      </c>
      <c r="O11" s="37">
        <f>+O9-0.05</f>
        <v>-2.2099999999999991</v>
      </c>
      <c r="P11" s="37">
        <v>0</v>
      </c>
    </row>
    <row r="12" spans="1:28" x14ac:dyDescent="0.3">
      <c r="A12" s="40"/>
      <c r="B12" s="37"/>
      <c r="C12" s="37"/>
      <c r="D12" s="37"/>
      <c r="E12" s="37"/>
      <c r="F12" s="37"/>
      <c r="G12" s="37"/>
      <c r="H12" s="37"/>
      <c r="I12" s="37"/>
      <c r="J12" s="37"/>
      <c r="K12" s="37"/>
      <c r="L12" s="37"/>
      <c r="M12" s="37"/>
      <c r="N12" s="37">
        <f t="shared" si="0"/>
        <v>2.2099999999999991</v>
      </c>
      <c r="O12" s="37">
        <f>+O11</f>
        <v>-2.2099999999999991</v>
      </c>
      <c r="P12" s="37">
        <f>+_xlfn.NORM.S.DIST(O12,)</f>
        <v>3.4700938953918896E-2</v>
      </c>
    </row>
    <row r="13" spans="1:28" x14ac:dyDescent="0.3">
      <c r="A13" s="40"/>
      <c r="B13" s="37"/>
      <c r="D13" s="37"/>
      <c r="E13" s="37"/>
      <c r="F13" s="37"/>
      <c r="G13" s="37"/>
      <c r="H13" s="37"/>
      <c r="I13" s="37"/>
      <c r="J13" s="37"/>
      <c r="K13" s="37"/>
      <c r="L13" s="37"/>
      <c r="M13" s="37"/>
      <c r="N13" s="37">
        <f t="shared" si="0"/>
        <v>2.2599999999999989</v>
      </c>
      <c r="O13" s="37">
        <f>+O11-0.05</f>
        <v>-2.2599999999999989</v>
      </c>
      <c r="P13" s="37">
        <v>0</v>
      </c>
    </row>
    <row r="14" spans="1:28" x14ac:dyDescent="0.3">
      <c r="A14" s="40"/>
      <c r="B14" s="37"/>
      <c r="D14" s="37"/>
      <c r="E14" s="37"/>
      <c r="F14" s="37"/>
      <c r="G14" s="37"/>
      <c r="H14" s="37"/>
      <c r="I14" s="37"/>
      <c r="J14" s="37"/>
      <c r="K14" s="37"/>
      <c r="L14" s="37"/>
      <c r="M14" s="37"/>
      <c r="N14" s="37">
        <f t="shared" si="0"/>
        <v>2.2599999999999989</v>
      </c>
      <c r="O14" s="37">
        <f>+O13</f>
        <v>-2.2599999999999989</v>
      </c>
      <c r="P14" s="37">
        <f>+_xlfn.NORM.S.DIST(O14,)</f>
        <v>3.1031932215008325E-2</v>
      </c>
    </row>
    <row r="15" spans="1:28" x14ac:dyDescent="0.3">
      <c r="A15" s="40"/>
      <c r="B15" s="37"/>
      <c r="D15" s="37"/>
      <c r="E15" s="37"/>
      <c r="F15" s="37"/>
      <c r="G15" s="37"/>
      <c r="H15" s="37"/>
      <c r="I15" s="37"/>
      <c r="J15" s="37"/>
      <c r="K15" s="37"/>
      <c r="L15" s="37"/>
      <c r="M15" s="37"/>
      <c r="N15" s="37">
        <f t="shared" si="0"/>
        <v>2.3099999999999987</v>
      </c>
      <c r="O15" s="37">
        <f>+O13-0.05</f>
        <v>-2.3099999999999987</v>
      </c>
      <c r="P15" s="37">
        <v>0</v>
      </c>
    </row>
    <row r="16" spans="1:28" x14ac:dyDescent="0.3">
      <c r="A16" s="40"/>
      <c r="B16" s="37"/>
      <c r="D16" s="37"/>
      <c r="E16" s="37"/>
      <c r="F16" s="37"/>
      <c r="G16" s="37"/>
      <c r="H16" s="37"/>
      <c r="I16" s="37"/>
      <c r="J16" s="37"/>
      <c r="K16" s="37"/>
      <c r="L16" s="37"/>
      <c r="M16" s="37"/>
      <c r="N16" s="37">
        <f t="shared" si="0"/>
        <v>2.3099999999999987</v>
      </c>
      <c r="O16" s="37">
        <f>+O15</f>
        <v>-2.3099999999999987</v>
      </c>
      <c r="P16" s="37">
        <f>+_xlfn.NORM.S.DIST(O16,)</f>
        <v>2.7681567148336656E-2</v>
      </c>
    </row>
    <row r="17" spans="1:16" x14ac:dyDescent="0.3">
      <c r="A17" s="40"/>
      <c r="B17" s="37"/>
      <c r="D17" s="37"/>
      <c r="E17" s="37"/>
      <c r="F17" s="37"/>
      <c r="G17" s="37"/>
      <c r="H17" s="37"/>
      <c r="I17" s="37"/>
      <c r="J17" s="37"/>
      <c r="K17" s="37"/>
      <c r="L17" s="37"/>
      <c r="M17" s="37"/>
      <c r="N17" s="37">
        <f t="shared" si="0"/>
        <v>2.3599999999999985</v>
      </c>
      <c r="O17" s="37">
        <f>+O15-0.05</f>
        <v>-2.3599999999999985</v>
      </c>
      <c r="P17" s="37">
        <v>0</v>
      </c>
    </row>
    <row r="18" spans="1:16" x14ac:dyDescent="0.3">
      <c r="A18" s="40"/>
      <c r="B18" s="37"/>
      <c r="D18" s="37"/>
      <c r="E18" s="37"/>
      <c r="F18" s="37"/>
      <c r="G18" s="37"/>
      <c r="H18" s="37"/>
      <c r="I18" s="37"/>
      <c r="J18" s="37"/>
      <c r="K18" s="37"/>
      <c r="L18" s="37"/>
      <c r="M18" s="37"/>
      <c r="N18" s="37">
        <f t="shared" si="0"/>
        <v>2.3599999999999985</v>
      </c>
      <c r="O18" s="37">
        <f>+O17</f>
        <v>-2.3599999999999985</v>
      </c>
      <c r="P18" s="37">
        <f>+_xlfn.NORM.S.DIST(O18,)</f>
        <v>2.4631269306382583E-2</v>
      </c>
    </row>
    <row r="19" spans="1:16" x14ac:dyDescent="0.3">
      <c r="A19" s="40"/>
      <c r="B19" s="37"/>
      <c r="D19" s="37"/>
      <c r="E19" s="37"/>
      <c r="F19" s="37"/>
      <c r="G19" s="37"/>
      <c r="H19" s="37"/>
      <c r="I19" s="37"/>
      <c r="J19" s="37"/>
      <c r="K19" s="37"/>
      <c r="L19" s="37"/>
      <c r="M19" s="37"/>
      <c r="N19" s="37">
        <f t="shared" si="0"/>
        <v>2.4099999999999984</v>
      </c>
      <c r="O19" s="37">
        <f>+O17-0.05</f>
        <v>-2.4099999999999984</v>
      </c>
      <c r="P19" s="37">
        <v>0</v>
      </c>
    </row>
    <row r="20" spans="1:16" x14ac:dyDescent="0.3">
      <c r="A20" s="40"/>
      <c r="B20" s="37"/>
      <c r="D20" s="37"/>
      <c r="E20" s="37"/>
      <c r="F20" s="37"/>
      <c r="G20" s="37"/>
      <c r="H20" s="37"/>
      <c r="I20" s="37"/>
      <c r="J20" s="37"/>
      <c r="K20" s="37"/>
      <c r="L20" s="37"/>
      <c r="M20" s="37"/>
      <c r="N20" s="37">
        <f t="shared" si="0"/>
        <v>2.4099999999999984</v>
      </c>
      <c r="O20" s="37">
        <f>+O19</f>
        <v>-2.4099999999999984</v>
      </c>
      <c r="P20" s="37">
        <f>+_xlfn.NORM.S.DIST(O20,)</f>
        <v>2.1862366757929474E-2</v>
      </c>
    </row>
    <row r="21" spans="1:16" x14ac:dyDescent="0.3">
      <c r="A21" s="40"/>
      <c r="B21" s="37"/>
      <c r="D21" s="37"/>
      <c r="E21" s="37"/>
      <c r="F21" s="37"/>
      <c r="G21" s="37"/>
      <c r="H21" s="37"/>
      <c r="I21" s="37"/>
      <c r="J21" s="37"/>
      <c r="K21" s="37"/>
      <c r="L21" s="37"/>
      <c r="M21" s="37"/>
      <c r="N21" s="37">
        <f t="shared" si="0"/>
        <v>2.4599999999999982</v>
      </c>
      <c r="O21" s="37">
        <f>+O19-0.05</f>
        <v>-2.4599999999999982</v>
      </c>
      <c r="P21" s="37">
        <v>0</v>
      </c>
    </row>
    <row r="22" spans="1:16" x14ac:dyDescent="0.3">
      <c r="A22" s="40"/>
      <c r="B22" s="37"/>
      <c r="D22" s="37"/>
      <c r="E22" s="37"/>
      <c r="F22" s="37"/>
      <c r="G22" s="37"/>
      <c r="H22" s="37"/>
      <c r="I22" s="37"/>
      <c r="J22" s="37"/>
      <c r="K22" s="37"/>
      <c r="L22" s="37"/>
      <c r="M22" s="37"/>
      <c r="N22" s="37">
        <f t="shared" si="0"/>
        <v>2.4599999999999982</v>
      </c>
      <c r="O22" s="37">
        <f>+O21</f>
        <v>-2.4599999999999982</v>
      </c>
      <c r="P22" s="37">
        <f>+_xlfn.NORM.S.DIST(O22,)</f>
        <v>1.9356276731737048E-2</v>
      </c>
    </row>
    <row r="23" spans="1:16" x14ac:dyDescent="0.3">
      <c r="A23" s="40"/>
      <c r="B23" s="37"/>
      <c r="D23" s="37"/>
      <c r="E23" s="37"/>
      <c r="F23" s="37"/>
      <c r="G23" s="37"/>
      <c r="H23" s="37"/>
      <c r="I23" s="37"/>
      <c r="J23" s="37"/>
      <c r="K23" s="37"/>
      <c r="L23" s="37"/>
      <c r="M23" s="37"/>
      <c r="N23" s="37">
        <f t="shared" si="0"/>
        <v>2.509999999999998</v>
      </c>
      <c r="O23" s="37">
        <f>+O21-0.05</f>
        <v>-2.509999999999998</v>
      </c>
      <c r="P23" s="37">
        <v>0</v>
      </c>
    </row>
    <row r="24" spans="1:16" x14ac:dyDescent="0.3">
      <c r="A24" s="40"/>
      <c r="B24" s="37"/>
      <c r="D24" s="37"/>
      <c r="E24" s="37"/>
      <c r="F24" s="37"/>
      <c r="G24" s="37"/>
      <c r="H24" s="37"/>
      <c r="I24" s="37"/>
      <c r="J24" s="37"/>
      <c r="K24" s="37"/>
      <c r="L24" s="37"/>
      <c r="M24" s="37"/>
      <c r="N24" s="37">
        <f t="shared" si="0"/>
        <v>2.509999999999998</v>
      </c>
      <c r="O24" s="37">
        <v>-2.509999999999998</v>
      </c>
      <c r="P24" s="37">
        <f>+_xlfn.NORM.S.DIST(O24,)</f>
        <v>1.7094670457497029E-2</v>
      </c>
    </row>
    <row r="25" spans="1:16" x14ac:dyDescent="0.3">
      <c r="A25" s="40"/>
      <c r="B25" s="37"/>
      <c r="D25" s="37"/>
      <c r="E25" s="37"/>
      <c r="F25" s="37"/>
      <c r="G25" s="37"/>
      <c r="H25" s="37"/>
      <c r="I25" s="37"/>
      <c r="J25" s="37"/>
      <c r="K25" s="37"/>
      <c r="L25" s="37"/>
      <c r="M25" s="37"/>
      <c r="N25" s="37">
        <f t="shared" si="0"/>
        <v>2.5599999999999978</v>
      </c>
      <c r="O25" s="37">
        <f>+O23-0.05</f>
        <v>-2.5599999999999978</v>
      </c>
      <c r="P25" s="37">
        <v>0</v>
      </c>
    </row>
    <row r="26" spans="1:16" x14ac:dyDescent="0.3">
      <c r="A26" s="40"/>
      <c r="B26" s="37"/>
      <c r="D26" s="37"/>
      <c r="E26" s="37"/>
      <c r="F26" s="37"/>
      <c r="G26" s="37"/>
      <c r="H26" s="37"/>
      <c r="I26" s="37"/>
      <c r="J26" s="37"/>
      <c r="K26" s="37"/>
      <c r="L26" s="37"/>
      <c r="M26" s="37"/>
      <c r="N26" s="37">
        <f t="shared" si="0"/>
        <v>2.5599999999999978</v>
      </c>
      <c r="O26" s="37">
        <v>-2.5599999999999978</v>
      </c>
      <c r="P26" s="37">
        <f>+_xlfn.NORM.S.DIST(O26,)</f>
        <v>1.5059616327377538E-2</v>
      </c>
    </row>
    <row r="27" spans="1:16" x14ac:dyDescent="0.3">
      <c r="A27" s="40"/>
      <c r="B27" s="37"/>
      <c r="D27" s="37"/>
      <c r="E27" s="37"/>
      <c r="F27" s="37"/>
      <c r="G27" s="37"/>
      <c r="H27" s="37"/>
      <c r="I27" s="37"/>
      <c r="J27" s="37"/>
      <c r="K27" s="37"/>
      <c r="L27" s="37"/>
      <c r="M27" s="37"/>
      <c r="N27" s="37">
        <f t="shared" si="0"/>
        <v>2.6099999999999977</v>
      </c>
      <c r="O27" s="37">
        <f>+O25-0.05</f>
        <v>-2.6099999999999977</v>
      </c>
      <c r="P27" s="37">
        <v>0</v>
      </c>
    </row>
    <row r="28" spans="1:16" x14ac:dyDescent="0.3">
      <c r="A28" s="40"/>
      <c r="B28" s="37"/>
      <c r="D28" s="37"/>
      <c r="E28" s="37"/>
      <c r="F28" s="37"/>
      <c r="G28" s="37"/>
      <c r="H28" s="37"/>
      <c r="I28" s="37"/>
      <c r="J28" s="37"/>
      <c r="K28" s="37"/>
      <c r="L28" s="37"/>
      <c r="M28" s="37"/>
      <c r="N28" s="37">
        <f t="shared" si="0"/>
        <v>2.6099999999999977</v>
      </c>
      <c r="O28" s="37">
        <v>-2.6099999999999977</v>
      </c>
      <c r="P28" s="37">
        <f>+_xlfn.NORM.S.DIST(O28,)</f>
        <v>1.3233701843821449E-2</v>
      </c>
    </row>
    <row r="29" spans="1:16" x14ac:dyDescent="0.3">
      <c r="A29" s="40"/>
      <c r="B29" s="37"/>
      <c r="D29" s="37"/>
      <c r="E29" s="37"/>
      <c r="F29" s="37"/>
      <c r="G29" s="37"/>
      <c r="H29" s="37"/>
      <c r="I29" s="37"/>
      <c r="J29" s="37"/>
      <c r="K29" s="37"/>
      <c r="L29" s="37"/>
      <c r="M29" s="37"/>
      <c r="N29" s="37">
        <f t="shared" si="0"/>
        <v>2.6599999999999975</v>
      </c>
      <c r="O29" s="37">
        <f>+O27-0.05</f>
        <v>-2.6599999999999975</v>
      </c>
      <c r="P29" s="37">
        <v>0</v>
      </c>
    </row>
    <row r="30" spans="1:16" x14ac:dyDescent="0.3">
      <c r="A30" s="40"/>
      <c r="B30" s="37"/>
      <c r="D30" s="37"/>
      <c r="E30" s="37"/>
      <c r="F30" s="37"/>
      <c r="G30" s="37"/>
      <c r="H30" s="37"/>
      <c r="I30" s="37"/>
      <c r="J30" s="37"/>
      <c r="K30" s="37"/>
      <c r="L30" s="37"/>
      <c r="M30" s="37"/>
      <c r="N30" s="37">
        <f t="shared" si="0"/>
        <v>2.6599999999999975</v>
      </c>
      <c r="O30" s="37">
        <v>-2.6599999999999975</v>
      </c>
      <c r="P30" s="37">
        <f>+_xlfn.NORM.S.DIST(O30,)</f>
        <v>1.1600135113702644E-2</v>
      </c>
    </row>
    <row r="31" spans="1:16" x14ac:dyDescent="0.3">
      <c r="A31" s="40"/>
      <c r="B31" s="37"/>
      <c r="D31" s="37"/>
      <c r="E31" s="37"/>
      <c r="F31" s="37"/>
      <c r="G31" s="37"/>
      <c r="H31" s="37"/>
      <c r="I31" s="37"/>
      <c r="J31" s="37"/>
      <c r="K31" s="37"/>
      <c r="L31" s="37"/>
      <c r="M31" s="37"/>
      <c r="N31" s="37">
        <f t="shared" si="0"/>
        <v>2.7099999999999973</v>
      </c>
      <c r="O31" s="37">
        <f>+O29-0.05</f>
        <v>-2.7099999999999973</v>
      </c>
      <c r="P31" s="37">
        <v>0</v>
      </c>
    </row>
    <row r="32" spans="1:16" x14ac:dyDescent="0.3">
      <c r="A32" s="40"/>
      <c r="B32" s="37"/>
      <c r="D32" s="37"/>
      <c r="E32" s="37"/>
      <c r="F32" s="37"/>
      <c r="G32" s="37"/>
      <c r="H32" s="37"/>
      <c r="I32" s="37"/>
      <c r="J32" s="37"/>
      <c r="K32" s="37"/>
      <c r="L32" s="37"/>
      <c r="M32" s="37"/>
      <c r="N32" s="37">
        <f t="shared" si="0"/>
        <v>2.7099999999999973</v>
      </c>
      <c r="O32" s="37">
        <v>-2.7099999999999973</v>
      </c>
      <c r="P32" s="37">
        <f>+_xlfn.NORM.S.DIST(O32,)</f>
        <v>1.0142826894787153E-2</v>
      </c>
    </row>
    <row r="33" spans="1:18" x14ac:dyDescent="0.3">
      <c r="A33" s="40"/>
      <c r="B33" s="37"/>
      <c r="D33" s="37"/>
      <c r="E33" s="37"/>
      <c r="F33" s="37"/>
      <c r="G33" s="37"/>
      <c r="H33" s="37"/>
      <c r="I33" s="37"/>
      <c r="J33" s="37"/>
      <c r="K33" s="37"/>
      <c r="L33" s="37"/>
      <c r="M33" s="37"/>
      <c r="N33" s="37">
        <f t="shared" si="0"/>
        <v>2.7599999999999971</v>
      </c>
      <c r="O33" s="37">
        <f>+O31-0.05</f>
        <v>-2.7599999999999971</v>
      </c>
      <c r="P33" s="37">
        <v>0</v>
      </c>
    </row>
    <row r="34" spans="1:18" x14ac:dyDescent="0.3">
      <c r="A34" s="40"/>
      <c r="B34" s="37"/>
      <c r="D34" s="37"/>
      <c r="E34" s="37"/>
      <c r="F34" s="37"/>
      <c r="G34" s="37"/>
      <c r="H34" s="37"/>
      <c r="I34" s="37"/>
      <c r="J34" s="37"/>
      <c r="K34" s="37"/>
      <c r="L34" s="37"/>
      <c r="M34" s="37"/>
      <c r="N34" s="37">
        <f t="shared" si="0"/>
        <v>2.7599999999999971</v>
      </c>
      <c r="O34" s="37">
        <v>-2.7599999999999971</v>
      </c>
      <c r="P34" s="37">
        <f>+_xlfn.NORM.S.DIST(O34,)</f>
        <v>8.846454398237294E-3</v>
      </c>
    </row>
    <row r="35" spans="1:18" x14ac:dyDescent="0.3">
      <c r="A35" s="40"/>
      <c r="D35" s="37"/>
      <c r="E35" s="37"/>
      <c r="F35" s="37"/>
      <c r="G35" s="37"/>
      <c r="H35" s="37"/>
      <c r="I35" s="37"/>
      <c r="J35" s="37"/>
      <c r="K35" s="37"/>
      <c r="L35" s="37"/>
      <c r="M35" s="37"/>
      <c r="N35" s="37">
        <f t="shared" si="0"/>
        <v>2.8099999999999969</v>
      </c>
      <c r="O35" s="37">
        <f>+O33-0.05</f>
        <v>-2.8099999999999969</v>
      </c>
      <c r="P35" s="37">
        <v>0</v>
      </c>
    </row>
    <row r="36" spans="1:18" x14ac:dyDescent="0.3">
      <c r="A36" s="37"/>
      <c r="B36" s="37"/>
      <c r="C36" s="37"/>
      <c r="D36" s="37"/>
      <c r="E36" s="37"/>
      <c r="F36" s="37"/>
      <c r="G36" s="37"/>
      <c r="H36" s="37"/>
      <c r="I36" s="37"/>
      <c r="J36" s="37"/>
      <c r="K36" s="37"/>
      <c r="L36" s="37"/>
      <c r="M36" s="37"/>
      <c r="N36" s="37">
        <f t="shared" si="0"/>
        <v>2.8099999999999969</v>
      </c>
      <c r="O36" s="37">
        <v>-2.8099999999999969</v>
      </c>
      <c r="P36" s="37">
        <f>+_xlfn.NORM.S.DIST(O36,)</f>
        <v>7.6965082022373895E-3</v>
      </c>
    </row>
    <row r="37" spans="1:18" x14ac:dyDescent="0.3">
      <c r="A37" s="37"/>
      <c r="B37" s="37"/>
      <c r="C37" s="37"/>
      <c r="D37" s="37"/>
      <c r="E37" s="37"/>
      <c r="F37" s="37"/>
      <c r="G37" s="37"/>
      <c r="H37" s="37"/>
      <c r="I37" s="37"/>
      <c r="J37" s="37"/>
      <c r="K37" s="37"/>
      <c r="L37" s="37"/>
      <c r="M37" s="37"/>
      <c r="N37" s="37">
        <f t="shared" si="0"/>
        <v>2.8599999999999968</v>
      </c>
      <c r="O37" s="37">
        <f>+O35-0.05</f>
        <v>-2.8599999999999968</v>
      </c>
      <c r="P37" s="37">
        <v>0</v>
      </c>
    </row>
    <row r="38" spans="1:18" x14ac:dyDescent="0.3">
      <c r="N38" s="37">
        <f t="shared" si="0"/>
        <v>2.8599999999999968</v>
      </c>
      <c r="O38" s="37">
        <f>+O37</f>
        <v>-2.8599999999999968</v>
      </c>
      <c r="P38" s="37">
        <f>+_xlfn.NORM.S.DIST(O38,)</f>
        <v>6.67932373920268E-3</v>
      </c>
    </row>
    <row r="39" spans="1:18" x14ac:dyDescent="0.3">
      <c r="N39" s="37">
        <f t="shared" si="0"/>
        <v>2.9099999999999966</v>
      </c>
      <c r="O39" s="37">
        <f>+O37-0.05</f>
        <v>-2.9099999999999966</v>
      </c>
      <c r="P39" s="37">
        <v>0</v>
      </c>
    </row>
    <row r="40" spans="1:18" x14ac:dyDescent="0.3">
      <c r="A40" s="38" t="s">
        <v>0</v>
      </c>
      <c r="N40" s="37">
        <f t="shared" si="0"/>
        <v>2.9099999999999966</v>
      </c>
      <c r="O40" s="37">
        <f>+O39</f>
        <v>-2.9099999999999966</v>
      </c>
      <c r="P40" s="37">
        <f>+_xlfn.NORM.S.DIST(O40,)</f>
        <v>5.7820988856695345E-3</v>
      </c>
    </row>
    <row r="41" spans="1:18" x14ac:dyDescent="0.3">
      <c r="N41" s="37">
        <f t="shared" si="0"/>
        <v>2.9599999999999964</v>
      </c>
      <c r="O41" s="37">
        <f>+O39-0.05</f>
        <v>-2.9599999999999964</v>
      </c>
      <c r="P41" s="37">
        <v>0</v>
      </c>
    </row>
    <row r="42" spans="1:18" ht="17.25" x14ac:dyDescent="0.35">
      <c r="A42" s="48" t="s">
        <v>166</v>
      </c>
      <c r="B42" s="53">
        <v>90</v>
      </c>
      <c r="C42" s="48" t="s">
        <v>167</v>
      </c>
      <c r="D42" s="53">
        <v>80</v>
      </c>
      <c r="E42" s="54" t="s">
        <v>11</v>
      </c>
      <c r="F42" s="53">
        <f>+ROUND(((B44^2/B42)+(D44^2/D42))^0.5,2)</f>
        <v>0.3</v>
      </c>
      <c r="L42" s="48"/>
      <c r="N42" s="37">
        <f t="shared" si="0"/>
        <v>2.9599999999999964</v>
      </c>
      <c r="O42" s="37">
        <f>+O41</f>
        <v>-2.9599999999999964</v>
      </c>
      <c r="P42" s="37">
        <f>+_xlfn.NORM.S.DIST(O42,)</f>
        <v>4.9928992136124293E-3</v>
      </c>
    </row>
    <row r="43" spans="1:18" ht="17.25" x14ac:dyDescent="0.35">
      <c r="A43" s="48" t="s">
        <v>168</v>
      </c>
      <c r="B43" s="53">
        <v>8.5</v>
      </c>
      <c r="C43" s="48" t="s">
        <v>169</v>
      </c>
      <c r="D43" s="53">
        <v>7.9</v>
      </c>
      <c r="E43" s="54" t="s">
        <v>176</v>
      </c>
      <c r="F43" s="53">
        <f>+B43-D43</f>
        <v>0.59999999999999964</v>
      </c>
      <c r="L43" s="48"/>
      <c r="N43" s="37">
        <f t="shared" si="0"/>
        <v>3.0099999999999962</v>
      </c>
      <c r="O43" s="37">
        <f>+O41-0.05</f>
        <v>-3.0099999999999962</v>
      </c>
      <c r="P43" s="37">
        <v>0</v>
      </c>
      <c r="Q43" s="48"/>
      <c r="R43" s="53"/>
    </row>
    <row r="44" spans="1:18" ht="17.25" x14ac:dyDescent="0.35">
      <c r="A44" s="48" t="s">
        <v>171</v>
      </c>
      <c r="B44" s="53">
        <v>1.8</v>
      </c>
      <c r="C44" s="48" t="s">
        <v>172</v>
      </c>
      <c r="D44" s="53">
        <v>2.1</v>
      </c>
      <c r="E44" s="54" t="s">
        <v>177</v>
      </c>
      <c r="F44" s="53">
        <f>+ROUND(B46*F42,2)</f>
        <v>0.53</v>
      </c>
      <c r="L44" s="48"/>
      <c r="N44" s="37">
        <f t="shared" si="0"/>
        <v>3.0099999999999962</v>
      </c>
      <c r="O44" s="37">
        <f>+O43</f>
        <v>-3.0099999999999962</v>
      </c>
      <c r="P44" s="37">
        <f>+_xlfn.NORM.S.DIST(O44,)</f>
        <v>4.3006524587304957E-3</v>
      </c>
    </row>
    <row r="45" spans="1:18" ht="17.25" x14ac:dyDescent="0.35">
      <c r="A45" s="55" t="s">
        <v>9</v>
      </c>
      <c r="B45" s="53">
        <v>0.04</v>
      </c>
      <c r="E45" s="54" t="s">
        <v>178</v>
      </c>
      <c r="N45" s="37">
        <f t="shared" si="0"/>
        <v>3.0599999999999961</v>
      </c>
      <c r="O45" s="37">
        <f>+O43-0.05</f>
        <v>-3.0599999999999961</v>
      </c>
      <c r="P45" s="37">
        <v>0</v>
      </c>
    </row>
    <row r="46" spans="1:18" ht="17.25" x14ac:dyDescent="0.35">
      <c r="A46" s="48" t="s">
        <v>3</v>
      </c>
      <c r="B46" s="53">
        <v>1.75</v>
      </c>
      <c r="E46" s="54" t="s">
        <v>179</v>
      </c>
      <c r="L46" s="55"/>
      <c r="N46" s="37">
        <f t="shared" si="0"/>
        <v>3.0599999999999961</v>
      </c>
      <c r="O46" s="37">
        <f>+O45</f>
        <v>-3.0599999999999961</v>
      </c>
      <c r="P46" s="37">
        <f>+_xlfn.NORM.S.DIST(O46,)</f>
        <v>3.6951337295590809E-3</v>
      </c>
    </row>
    <row r="47" spans="1:18" x14ac:dyDescent="0.3">
      <c r="E47" s="56" t="s">
        <v>12</v>
      </c>
      <c r="L47" s="48"/>
    </row>
    <row r="48" spans="1:18" x14ac:dyDescent="0.3">
      <c r="E48" s="56" t="s">
        <v>13</v>
      </c>
    </row>
    <row r="50" spans="1:2" x14ac:dyDescent="0.3">
      <c r="A50" s="40"/>
      <c r="B50" s="37"/>
    </row>
    <row r="51" spans="1:2" x14ac:dyDescent="0.3">
      <c r="A51" s="40"/>
      <c r="B51" s="37"/>
    </row>
    <row r="52" spans="1:2" x14ac:dyDescent="0.3">
      <c r="A52" s="40"/>
      <c r="B52" s="37"/>
    </row>
    <row r="53" spans="1:2" x14ac:dyDescent="0.3">
      <c r="A53" s="40"/>
      <c r="B53" s="37"/>
    </row>
    <row r="54" spans="1:2" x14ac:dyDescent="0.3">
      <c r="A54" s="40"/>
      <c r="B54" s="37"/>
    </row>
    <row r="55" spans="1:2" x14ac:dyDescent="0.3">
      <c r="A55" s="40"/>
      <c r="B55" s="37"/>
    </row>
    <row r="56" spans="1:2" x14ac:dyDescent="0.3">
      <c r="A56" s="40"/>
      <c r="B56" s="37"/>
    </row>
    <row r="57" spans="1:2" x14ac:dyDescent="0.3">
      <c r="A57" s="40"/>
      <c r="B57" s="37"/>
    </row>
    <row r="58" spans="1:2" x14ac:dyDescent="0.3">
      <c r="A58" s="40"/>
      <c r="B58" s="37"/>
    </row>
    <row r="59" spans="1:2" x14ac:dyDescent="0.3">
      <c r="A59" s="40"/>
      <c r="B59" s="37"/>
    </row>
    <row r="60" spans="1:2" x14ac:dyDescent="0.3">
      <c r="A60" s="40"/>
      <c r="B60" s="37"/>
    </row>
    <row r="61" spans="1:2" x14ac:dyDescent="0.3">
      <c r="A61" s="40"/>
      <c r="B61" s="37"/>
    </row>
    <row r="62" spans="1:2" x14ac:dyDescent="0.3">
      <c r="A62" s="40"/>
      <c r="B62" s="57"/>
    </row>
    <row r="63" spans="1:2" x14ac:dyDescent="0.3">
      <c r="A63" s="40"/>
      <c r="B63" s="37"/>
    </row>
    <row r="64" spans="1:2" x14ac:dyDescent="0.3">
      <c r="A64" s="40"/>
      <c r="B64" s="37"/>
    </row>
    <row r="65" spans="1:2" x14ac:dyDescent="0.3">
      <c r="A65" s="40"/>
      <c r="B65" s="37"/>
    </row>
    <row r="66" spans="1:2" x14ac:dyDescent="0.3">
      <c r="A66" s="40"/>
      <c r="B66" s="37"/>
    </row>
    <row r="67" spans="1:2" x14ac:dyDescent="0.3">
      <c r="A67" s="40"/>
      <c r="B67" s="37"/>
    </row>
    <row r="68" spans="1:2" x14ac:dyDescent="0.3">
      <c r="A68" s="40"/>
      <c r="B68" s="37"/>
    </row>
    <row r="69" spans="1:2" x14ac:dyDescent="0.3">
      <c r="A69" s="40"/>
      <c r="B69" s="37"/>
    </row>
    <row r="70" spans="1:2" x14ac:dyDescent="0.3">
      <c r="A70" s="40"/>
      <c r="B70" s="37"/>
    </row>
    <row r="71" spans="1:2" x14ac:dyDescent="0.3">
      <c r="A71" s="40"/>
      <c r="B71" s="37"/>
    </row>
    <row r="72" spans="1:2" x14ac:dyDescent="0.3">
      <c r="A72" s="40"/>
      <c r="B72" s="37"/>
    </row>
    <row r="73" spans="1:2" x14ac:dyDescent="0.3">
      <c r="A73" s="40"/>
      <c r="B73" s="37"/>
    </row>
    <row r="74" spans="1:2" x14ac:dyDescent="0.3">
      <c r="A74" s="40"/>
      <c r="B74" s="37"/>
    </row>
  </sheetData>
  <pageMargins left="0.7" right="0.7" top="0.75" bottom="0.75" header="0.3" footer="0.3"/>
  <pageSetup scale="61" orientation="portrait" r:id="rId1"/>
  <colBreaks count="1" manualBreakCount="1">
    <brk id="17"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showGridLines="0" showRuler="0" zoomScaleNormal="100" zoomScaleSheetLayoutView="100" workbookViewId="0">
      <selection activeCell="C16" sqref="C16"/>
    </sheetView>
  </sheetViews>
  <sheetFormatPr defaultRowHeight="19.5" x14ac:dyDescent="0.35"/>
  <cols>
    <col min="1" max="16384" width="9.140625" style="9"/>
  </cols>
  <sheetData>
    <row r="1" spans="1:5" ht="23.25" x14ac:dyDescent="0.4">
      <c r="A1" s="6" t="s">
        <v>145</v>
      </c>
      <c r="B1" s="6" t="s">
        <v>14</v>
      </c>
      <c r="C1" s="7"/>
      <c r="D1" s="7"/>
      <c r="E1" s="8" t="s">
        <v>146</v>
      </c>
    </row>
    <row r="2" spans="1:5" x14ac:dyDescent="0.35">
      <c r="A2" s="9" t="s">
        <v>15</v>
      </c>
    </row>
    <row r="3" spans="1:5" x14ac:dyDescent="0.35">
      <c r="A3" s="9" t="s">
        <v>16</v>
      </c>
    </row>
    <row r="4" spans="1:5" x14ac:dyDescent="0.35">
      <c r="B4" s="9" t="s">
        <v>17</v>
      </c>
    </row>
    <row r="5" spans="1:5" x14ac:dyDescent="0.35">
      <c r="B5" s="9" t="s">
        <v>18</v>
      </c>
    </row>
    <row r="6" spans="1:5" x14ac:dyDescent="0.35">
      <c r="B6" s="9" t="s">
        <v>19</v>
      </c>
    </row>
    <row r="8" spans="1:5" x14ac:dyDescent="0.35">
      <c r="A8" s="8" t="s">
        <v>20</v>
      </c>
    </row>
    <row r="9" spans="1:5" x14ac:dyDescent="0.35">
      <c r="A9" s="9" t="s">
        <v>21</v>
      </c>
    </row>
    <row r="10" spans="1:5" x14ac:dyDescent="0.35">
      <c r="A10" s="9" t="s">
        <v>22</v>
      </c>
    </row>
    <row r="11" spans="1:5" x14ac:dyDescent="0.35">
      <c r="A11" s="9" t="s">
        <v>23</v>
      </c>
    </row>
    <row r="12" spans="1:5" ht="22.5" x14ac:dyDescent="0.35">
      <c r="A12" s="9" t="s">
        <v>147</v>
      </c>
    </row>
    <row r="13" spans="1:5" ht="22.5" x14ac:dyDescent="0.35">
      <c r="A13" s="9" t="s">
        <v>148</v>
      </c>
    </row>
    <row r="14" spans="1:5" ht="21" x14ac:dyDescent="0.4">
      <c r="A14" s="10" t="s">
        <v>149</v>
      </c>
      <c r="B14" s="9" t="s">
        <v>24</v>
      </c>
    </row>
    <row r="15" spans="1:5" ht="21" x14ac:dyDescent="0.4">
      <c r="A15" s="10" t="s">
        <v>150</v>
      </c>
      <c r="B15" s="9" t="s">
        <v>25</v>
      </c>
    </row>
    <row r="16" spans="1:5" x14ac:dyDescent="0.35">
      <c r="A16" s="10" t="s">
        <v>26</v>
      </c>
      <c r="B16" s="9" t="s">
        <v>27</v>
      </c>
      <c r="D16" s="9" t="s">
        <v>28</v>
      </c>
    </row>
    <row r="18" spans="1:14" x14ac:dyDescent="0.35">
      <c r="A18" s="11" t="s">
        <v>29</v>
      </c>
    </row>
    <row r="19" spans="1:14" x14ac:dyDescent="0.35">
      <c r="A19" s="9" t="s">
        <v>30</v>
      </c>
    </row>
    <row r="20" spans="1:14" x14ac:dyDescent="0.35">
      <c r="A20" s="9" t="s">
        <v>31</v>
      </c>
    </row>
    <row r="21" spans="1:14" x14ac:dyDescent="0.35">
      <c r="A21" s="9" t="s">
        <v>32</v>
      </c>
    </row>
    <row r="22" spans="1:14" x14ac:dyDescent="0.35">
      <c r="A22" s="9" t="s">
        <v>33</v>
      </c>
    </row>
    <row r="23" spans="1:14" x14ac:dyDescent="0.35">
      <c r="A23" s="12" t="s">
        <v>34</v>
      </c>
    </row>
    <row r="24" spans="1:14" x14ac:dyDescent="0.35">
      <c r="C24" s="59" t="s">
        <v>35</v>
      </c>
      <c r="D24" s="59"/>
      <c r="E24" s="59"/>
      <c r="F24" s="59"/>
    </row>
    <row r="25" spans="1:14" ht="23.25" x14ac:dyDescent="0.4">
      <c r="B25" s="13" t="s">
        <v>36</v>
      </c>
      <c r="C25" s="14" t="s">
        <v>37</v>
      </c>
      <c r="D25" s="14" t="s">
        <v>38</v>
      </c>
      <c r="E25" s="14" t="s">
        <v>39</v>
      </c>
      <c r="F25" s="14" t="s">
        <v>40</v>
      </c>
      <c r="G25" s="13" t="s">
        <v>41</v>
      </c>
      <c r="I25" s="15" t="s">
        <v>151</v>
      </c>
      <c r="J25" s="16" t="s">
        <v>152</v>
      </c>
      <c r="K25" s="15" t="s">
        <v>152</v>
      </c>
      <c r="L25" s="15" t="s">
        <v>153</v>
      </c>
      <c r="M25" s="15" t="s">
        <v>154</v>
      </c>
      <c r="N25" s="15" t="s">
        <v>155</v>
      </c>
    </row>
    <row r="26" spans="1:14" x14ac:dyDescent="0.35">
      <c r="B26" s="17" t="s">
        <v>42</v>
      </c>
      <c r="C26" s="9">
        <v>10</v>
      </c>
      <c r="D26" s="9">
        <v>17</v>
      </c>
      <c r="E26" s="9">
        <v>11</v>
      </c>
      <c r="F26" s="9">
        <v>21</v>
      </c>
      <c r="G26" s="18">
        <f>SUM(C26:F26)</f>
        <v>59</v>
      </c>
      <c r="I26" s="9">
        <v>10</v>
      </c>
      <c r="J26" s="19">
        <f>+ROUND($C$30*$G$26/$G$30,2)</f>
        <v>18.64</v>
      </c>
      <c r="K26" s="9">
        <f t="shared" ref="K26:K41" si="0">+ROUND(J26,2)</f>
        <v>18.64</v>
      </c>
      <c r="L26" s="9">
        <f t="shared" ref="L26:L41" si="1">+I26-K26</f>
        <v>-8.64</v>
      </c>
      <c r="M26" s="9">
        <f t="shared" ref="M26:M41" si="2">+ROUND(L26^2,2)</f>
        <v>74.650000000000006</v>
      </c>
      <c r="N26" s="9">
        <f t="shared" ref="N26:N41" si="3">+ROUND(M26/K26,2)</f>
        <v>4</v>
      </c>
    </row>
    <row r="27" spans="1:14" x14ac:dyDescent="0.35">
      <c r="B27" s="17" t="s">
        <v>43</v>
      </c>
      <c r="C27" s="9">
        <v>12</v>
      </c>
      <c r="D27" s="9">
        <v>23</v>
      </c>
      <c r="E27" s="9">
        <v>8</v>
      </c>
      <c r="F27" s="9">
        <v>5</v>
      </c>
      <c r="G27" s="18">
        <f>SUM(C27:F27)</f>
        <v>48</v>
      </c>
      <c r="I27" s="9">
        <v>17</v>
      </c>
      <c r="J27" s="19">
        <f>+ROUND($D$30*$G$26/$G$30,2)</f>
        <v>21.28</v>
      </c>
      <c r="K27" s="9">
        <f t="shared" si="0"/>
        <v>21.28</v>
      </c>
      <c r="L27" s="9">
        <f t="shared" si="1"/>
        <v>-4.2800000000000011</v>
      </c>
      <c r="M27" s="9">
        <f t="shared" si="2"/>
        <v>18.32</v>
      </c>
      <c r="N27" s="9">
        <f t="shared" si="3"/>
        <v>0.86</v>
      </c>
    </row>
    <row r="28" spans="1:14" x14ac:dyDescent="0.35">
      <c r="B28" s="17" t="s">
        <v>44</v>
      </c>
      <c r="C28" s="9">
        <v>35</v>
      </c>
      <c r="D28" s="9">
        <v>38</v>
      </c>
      <c r="E28" s="9">
        <v>16</v>
      </c>
      <c r="F28" s="9">
        <v>7</v>
      </c>
      <c r="G28" s="18">
        <f>SUM(C28:F28)</f>
        <v>96</v>
      </c>
      <c r="I28" s="9">
        <v>11</v>
      </c>
      <c r="J28" s="19">
        <f>+ROUND($E$30*$G$26/$G$30,2)</f>
        <v>8.99</v>
      </c>
      <c r="K28" s="9">
        <f t="shared" si="0"/>
        <v>8.99</v>
      </c>
      <c r="L28" s="9">
        <f t="shared" si="1"/>
        <v>2.0099999999999998</v>
      </c>
      <c r="M28" s="9">
        <f t="shared" si="2"/>
        <v>4.04</v>
      </c>
      <c r="N28" s="9">
        <f t="shared" si="3"/>
        <v>0.45</v>
      </c>
    </row>
    <row r="29" spans="1:14" x14ac:dyDescent="0.35">
      <c r="B29" s="17" t="s">
        <v>45</v>
      </c>
      <c r="C29" s="9">
        <v>28</v>
      </c>
      <c r="D29" s="9">
        <v>19</v>
      </c>
      <c r="E29" s="9">
        <v>6</v>
      </c>
      <c r="F29" s="9">
        <v>13</v>
      </c>
      <c r="G29" s="18">
        <f>SUM(C29:F29)</f>
        <v>66</v>
      </c>
      <c r="I29" s="9">
        <v>21</v>
      </c>
      <c r="J29" s="19">
        <f>+ROUND($F$30*$G$26/$G$30,2)</f>
        <v>10.09</v>
      </c>
      <c r="K29" s="9">
        <f t="shared" si="0"/>
        <v>10.09</v>
      </c>
      <c r="L29" s="9">
        <f t="shared" si="1"/>
        <v>10.91</v>
      </c>
      <c r="M29" s="9">
        <f t="shared" si="2"/>
        <v>119.03</v>
      </c>
      <c r="N29" s="9">
        <f t="shared" si="3"/>
        <v>11.8</v>
      </c>
    </row>
    <row r="30" spans="1:14" x14ac:dyDescent="0.35">
      <c r="B30" s="13" t="s">
        <v>41</v>
      </c>
      <c r="C30" s="18">
        <f>SUM(C26:C29)</f>
        <v>85</v>
      </c>
      <c r="D30" s="18">
        <f>SUM(D26:D29)</f>
        <v>97</v>
      </c>
      <c r="E30" s="18">
        <f>SUM(E26:E29)</f>
        <v>41</v>
      </c>
      <c r="F30" s="18">
        <f>SUM(F26:F29)</f>
        <v>46</v>
      </c>
      <c r="G30" s="11">
        <f>SUM(G26:G29)</f>
        <v>269</v>
      </c>
      <c r="I30" s="9">
        <v>12</v>
      </c>
      <c r="J30" s="19">
        <f>+$C$30*$G$27/$G$30</f>
        <v>15.167286245353161</v>
      </c>
      <c r="K30" s="9">
        <f t="shared" si="0"/>
        <v>15.17</v>
      </c>
      <c r="L30" s="9">
        <f t="shared" si="1"/>
        <v>-3.17</v>
      </c>
      <c r="M30" s="9">
        <f t="shared" si="2"/>
        <v>10.050000000000001</v>
      </c>
      <c r="N30" s="9">
        <f t="shared" si="3"/>
        <v>0.66</v>
      </c>
    </row>
    <row r="31" spans="1:14" x14ac:dyDescent="0.35">
      <c r="B31" s="20" t="s">
        <v>46</v>
      </c>
      <c r="C31" s="21">
        <f>+COUNT(C26:F29)</f>
        <v>16</v>
      </c>
      <c r="I31" s="9">
        <v>23</v>
      </c>
      <c r="J31" s="19">
        <f>+$D$30*$G$27/$G$30</f>
        <v>17.308550185873607</v>
      </c>
      <c r="K31" s="9">
        <f t="shared" si="0"/>
        <v>17.309999999999999</v>
      </c>
      <c r="L31" s="9">
        <f t="shared" si="1"/>
        <v>5.6900000000000013</v>
      </c>
      <c r="M31" s="9">
        <f t="shared" si="2"/>
        <v>32.380000000000003</v>
      </c>
      <c r="N31" s="9">
        <f t="shared" si="3"/>
        <v>1.87</v>
      </c>
    </row>
    <row r="32" spans="1:14" x14ac:dyDescent="0.35">
      <c r="B32" s="20" t="s">
        <v>47</v>
      </c>
      <c r="C32" s="21">
        <f>+(COUNT(G26:G29)-1)*(COUNT(C30:F30)-1)</f>
        <v>9</v>
      </c>
      <c r="I32" s="9">
        <v>8</v>
      </c>
      <c r="J32" s="19">
        <f>+$E$30*$G$27/$G$30</f>
        <v>7.3159851301115237</v>
      </c>
      <c r="K32" s="9">
        <f t="shared" si="0"/>
        <v>7.32</v>
      </c>
      <c r="L32" s="9">
        <f t="shared" si="1"/>
        <v>0.67999999999999972</v>
      </c>
      <c r="M32" s="9">
        <f t="shared" si="2"/>
        <v>0.46</v>
      </c>
      <c r="N32" s="9">
        <f t="shared" si="3"/>
        <v>0.06</v>
      </c>
    </row>
    <row r="33" spans="1:14" x14ac:dyDescent="0.35">
      <c r="B33" s="22" t="s">
        <v>3</v>
      </c>
      <c r="C33" s="23">
        <f>+ROUND(_xlfn.CHISQ.INV(0.9,C32),2)</f>
        <v>14.68</v>
      </c>
      <c r="I33" s="9">
        <v>5</v>
      </c>
      <c r="J33" s="19">
        <f>+$F$30*$G$27/$G$30</f>
        <v>8.2081784386617098</v>
      </c>
      <c r="K33" s="9">
        <f t="shared" si="0"/>
        <v>8.2100000000000009</v>
      </c>
      <c r="L33" s="9">
        <f t="shared" si="1"/>
        <v>-3.2100000000000009</v>
      </c>
      <c r="M33" s="9">
        <f t="shared" si="2"/>
        <v>10.3</v>
      </c>
      <c r="N33" s="9">
        <f t="shared" si="3"/>
        <v>1.25</v>
      </c>
    </row>
    <row r="34" spans="1:14" x14ac:dyDescent="0.35">
      <c r="I34" s="9">
        <v>35</v>
      </c>
      <c r="J34" s="19">
        <f>+$C$30*$G$28/$G$30</f>
        <v>30.334572490706321</v>
      </c>
      <c r="K34" s="9">
        <f t="shared" si="0"/>
        <v>30.33</v>
      </c>
      <c r="L34" s="9">
        <f t="shared" si="1"/>
        <v>4.6700000000000017</v>
      </c>
      <c r="M34" s="9">
        <f t="shared" si="2"/>
        <v>21.81</v>
      </c>
      <c r="N34" s="9">
        <f t="shared" si="3"/>
        <v>0.72</v>
      </c>
    </row>
    <row r="35" spans="1:14" x14ac:dyDescent="0.35">
      <c r="I35" s="9">
        <v>38</v>
      </c>
      <c r="J35" s="19">
        <f>+$D$30*$G$28/$G$30</f>
        <v>34.617100371747213</v>
      </c>
      <c r="K35" s="9">
        <f t="shared" si="0"/>
        <v>34.619999999999997</v>
      </c>
      <c r="L35" s="9">
        <f t="shared" si="1"/>
        <v>3.3800000000000026</v>
      </c>
      <c r="M35" s="9">
        <f t="shared" si="2"/>
        <v>11.42</v>
      </c>
      <c r="N35" s="9">
        <f t="shared" si="3"/>
        <v>0.33</v>
      </c>
    </row>
    <row r="36" spans="1:14" x14ac:dyDescent="0.35">
      <c r="I36" s="9">
        <v>16</v>
      </c>
      <c r="J36" s="19">
        <f>+$E$30*$G$28/$G$30</f>
        <v>14.631970260223047</v>
      </c>
      <c r="K36" s="9">
        <f t="shared" si="0"/>
        <v>14.63</v>
      </c>
      <c r="L36" s="9">
        <f t="shared" si="1"/>
        <v>1.3699999999999992</v>
      </c>
      <c r="M36" s="9">
        <f t="shared" si="2"/>
        <v>1.88</v>
      </c>
      <c r="N36" s="9">
        <f t="shared" si="3"/>
        <v>0.13</v>
      </c>
    </row>
    <row r="37" spans="1:14" x14ac:dyDescent="0.35">
      <c r="I37" s="9">
        <v>7</v>
      </c>
      <c r="J37" s="19">
        <f>+$F$30*$G$28/$G$30</f>
        <v>16.41635687732342</v>
      </c>
      <c r="K37" s="9">
        <f t="shared" si="0"/>
        <v>16.420000000000002</v>
      </c>
      <c r="L37" s="9">
        <f t="shared" si="1"/>
        <v>-9.4200000000000017</v>
      </c>
      <c r="M37" s="9">
        <f t="shared" si="2"/>
        <v>88.74</v>
      </c>
      <c r="N37" s="9">
        <f t="shared" si="3"/>
        <v>5.4</v>
      </c>
    </row>
    <row r="38" spans="1:14" x14ac:dyDescent="0.35">
      <c r="A38" s="12" t="s">
        <v>48</v>
      </c>
      <c r="I38" s="9">
        <v>28</v>
      </c>
      <c r="J38" s="19">
        <f>+$C$30*$G$29/$G$30</f>
        <v>20.855018587360593</v>
      </c>
      <c r="K38" s="9">
        <f t="shared" si="0"/>
        <v>20.86</v>
      </c>
      <c r="L38" s="9">
        <f t="shared" si="1"/>
        <v>7.1400000000000006</v>
      </c>
      <c r="M38" s="9">
        <f t="shared" si="2"/>
        <v>50.98</v>
      </c>
      <c r="N38" s="9">
        <f t="shared" si="3"/>
        <v>2.44</v>
      </c>
    </row>
    <row r="39" spans="1:14" x14ac:dyDescent="0.35">
      <c r="I39" s="9">
        <v>19</v>
      </c>
      <c r="J39" s="19">
        <f>+$D$30*$G$29/$G$30</f>
        <v>23.799256505576206</v>
      </c>
      <c r="K39" s="9">
        <f t="shared" si="0"/>
        <v>23.8</v>
      </c>
      <c r="L39" s="9">
        <f t="shared" si="1"/>
        <v>-4.8000000000000007</v>
      </c>
      <c r="M39" s="9">
        <f t="shared" si="2"/>
        <v>23.04</v>
      </c>
      <c r="N39" s="9">
        <f t="shared" si="3"/>
        <v>0.97</v>
      </c>
    </row>
    <row r="40" spans="1:14" x14ac:dyDescent="0.35">
      <c r="A40" s="9" t="s">
        <v>49</v>
      </c>
      <c r="I40" s="9">
        <v>6</v>
      </c>
      <c r="J40" s="19">
        <f>+$E$30*$G$29/$G$30</f>
        <v>10.059479553903346</v>
      </c>
      <c r="K40" s="9">
        <f t="shared" si="0"/>
        <v>10.06</v>
      </c>
      <c r="L40" s="9">
        <f t="shared" si="1"/>
        <v>-4.0600000000000005</v>
      </c>
      <c r="M40" s="9">
        <f t="shared" si="2"/>
        <v>16.48</v>
      </c>
      <c r="N40" s="9">
        <f t="shared" si="3"/>
        <v>1.64</v>
      </c>
    </row>
    <row r="41" spans="1:14" ht="21" x14ac:dyDescent="0.4">
      <c r="A41" s="9" t="s">
        <v>156</v>
      </c>
      <c r="B41" s="9" t="s">
        <v>50</v>
      </c>
      <c r="I41" s="9">
        <v>13</v>
      </c>
      <c r="J41" s="19">
        <f>+$F$30*$G$29/$G$30</f>
        <v>11.286245353159851</v>
      </c>
      <c r="K41" s="9">
        <f t="shared" si="0"/>
        <v>11.29</v>
      </c>
      <c r="L41" s="9">
        <f t="shared" si="1"/>
        <v>1.7100000000000009</v>
      </c>
      <c r="M41" s="9">
        <f t="shared" si="2"/>
        <v>2.92</v>
      </c>
      <c r="N41" s="9">
        <f t="shared" si="3"/>
        <v>0.26</v>
      </c>
    </row>
    <row r="42" spans="1:14" ht="24" thickBot="1" x14ac:dyDescent="0.45">
      <c r="A42" s="9" t="s">
        <v>157</v>
      </c>
      <c r="B42" s="9" t="s">
        <v>51</v>
      </c>
      <c r="M42" s="15" t="s">
        <v>158</v>
      </c>
      <c r="N42" s="24">
        <f>SUM(N26:N41)</f>
        <v>32.839999999999989</v>
      </c>
    </row>
    <row r="43" spans="1:14" ht="20.25" thickTop="1" x14ac:dyDescent="0.35"/>
    <row r="53" spans="1:14" x14ac:dyDescent="0.35">
      <c r="A53" s="11" t="s">
        <v>52</v>
      </c>
    </row>
    <row r="54" spans="1:14" x14ac:dyDescent="0.35">
      <c r="A54" s="9" t="s">
        <v>53</v>
      </c>
    </row>
    <row r="55" spans="1:14" x14ac:dyDescent="0.35">
      <c r="A55" s="9" t="s">
        <v>54</v>
      </c>
    </row>
    <row r="56" spans="1:14" x14ac:dyDescent="0.35">
      <c r="A56" s="9" t="s">
        <v>55</v>
      </c>
    </row>
    <row r="57" spans="1:14" ht="23.25" x14ac:dyDescent="0.4">
      <c r="B57" s="25" t="s">
        <v>56</v>
      </c>
      <c r="C57" s="26" t="s">
        <v>57</v>
      </c>
      <c r="D57" s="26" t="s">
        <v>58</v>
      </c>
      <c r="E57" s="26" t="s">
        <v>59</v>
      </c>
      <c r="F57" s="26" t="s">
        <v>60</v>
      </c>
      <c r="G57" s="26" t="s">
        <v>41</v>
      </c>
      <c r="I57" s="27" t="s">
        <v>159</v>
      </c>
      <c r="J57" s="28" t="s">
        <v>160</v>
      </c>
      <c r="K57" s="27" t="s">
        <v>160</v>
      </c>
      <c r="L57" s="27" t="s">
        <v>161</v>
      </c>
      <c r="M57" s="27" t="s">
        <v>162</v>
      </c>
      <c r="N57" s="27" t="s">
        <v>163</v>
      </c>
    </row>
    <row r="58" spans="1:14" x14ac:dyDescent="0.35">
      <c r="B58" s="9" t="s">
        <v>61</v>
      </c>
      <c r="C58" s="9">
        <v>5</v>
      </c>
      <c r="D58" s="9">
        <v>7</v>
      </c>
      <c r="E58" s="9">
        <v>6</v>
      </c>
      <c r="F58" s="9">
        <v>8</v>
      </c>
      <c r="G58" s="11">
        <f>SUM(C58:F58)</f>
        <v>26</v>
      </c>
      <c r="I58" s="9">
        <v>5</v>
      </c>
      <c r="J58" s="9">
        <f>+G58*C62/G62</f>
        <v>4.375</v>
      </c>
      <c r="K58" s="9">
        <f t="shared" ref="K58:K73" si="4">+ROUND(J58,2)</f>
        <v>4.38</v>
      </c>
      <c r="L58" s="9">
        <f t="shared" ref="L58:L73" si="5">+I58-K58</f>
        <v>0.62000000000000011</v>
      </c>
      <c r="M58" s="9">
        <f t="shared" ref="M58:M73" si="6">+ROUND(L58^2,2)</f>
        <v>0.38</v>
      </c>
      <c r="N58" s="9">
        <f t="shared" ref="N58:N73" si="7">+ROUND(M58/K58,2)</f>
        <v>0.09</v>
      </c>
    </row>
    <row r="59" spans="1:14" x14ac:dyDescent="0.35">
      <c r="B59" s="9" t="s">
        <v>62</v>
      </c>
      <c r="C59" s="9">
        <v>10</v>
      </c>
      <c r="D59" s="9">
        <v>15</v>
      </c>
      <c r="E59" s="9">
        <v>12</v>
      </c>
      <c r="F59" s="9">
        <v>8</v>
      </c>
      <c r="G59" s="11">
        <f>SUM(C59:F59)</f>
        <v>45</v>
      </c>
      <c r="I59" s="9">
        <v>7</v>
      </c>
      <c r="J59" s="9">
        <f>+G58*D62/G62</f>
        <v>6</v>
      </c>
      <c r="K59" s="9">
        <f t="shared" si="4"/>
        <v>6</v>
      </c>
      <c r="L59" s="9">
        <f t="shared" si="5"/>
        <v>1</v>
      </c>
      <c r="M59" s="9">
        <f t="shared" si="6"/>
        <v>1</v>
      </c>
      <c r="N59" s="9">
        <f t="shared" si="7"/>
        <v>0.17</v>
      </c>
    </row>
    <row r="60" spans="1:14" x14ac:dyDescent="0.35">
      <c r="B60" s="9" t="s">
        <v>63</v>
      </c>
      <c r="C60" s="9">
        <v>8</v>
      </c>
      <c r="D60" s="9">
        <v>12</v>
      </c>
      <c r="E60" s="9">
        <v>21</v>
      </c>
      <c r="F60" s="9">
        <v>25</v>
      </c>
      <c r="G60" s="11">
        <f>SUM(C60:F60)</f>
        <v>66</v>
      </c>
      <c r="I60" s="9">
        <v>6</v>
      </c>
      <c r="J60" s="9">
        <f>+G58*E62/G62</f>
        <v>7.375</v>
      </c>
      <c r="K60" s="9">
        <f t="shared" si="4"/>
        <v>7.38</v>
      </c>
      <c r="L60" s="9">
        <f t="shared" si="5"/>
        <v>-1.38</v>
      </c>
      <c r="M60" s="9">
        <f t="shared" si="6"/>
        <v>1.9</v>
      </c>
      <c r="N60" s="9">
        <f t="shared" si="7"/>
        <v>0.26</v>
      </c>
    </row>
    <row r="61" spans="1:14" x14ac:dyDescent="0.35">
      <c r="B61" s="9" t="s">
        <v>64</v>
      </c>
      <c r="C61" s="9">
        <v>12</v>
      </c>
      <c r="D61" s="9">
        <v>14</v>
      </c>
      <c r="E61" s="9">
        <v>20</v>
      </c>
      <c r="F61" s="9">
        <v>25</v>
      </c>
      <c r="G61" s="11">
        <f>SUM(C61:F61)</f>
        <v>71</v>
      </c>
      <c r="I61" s="9">
        <v>8</v>
      </c>
      <c r="J61" s="9">
        <f>+G58*F62/G62</f>
        <v>8.25</v>
      </c>
      <c r="K61" s="9">
        <f t="shared" si="4"/>
        <v>8.25</v>
      </c>
      <c r="L61" s="9">
        <f t="shared" si="5"/>
        <v>-0.25</v>
      </c>
      <c r="M61" s="9">
        <f t="shared" si="6"/>
        <v>0.06</v>
      </c>
      <c r="N61" s="9">
        <f t="shared" si="7"/>
        <v>0.01</v>
      </c>
    </row>
    <row r="62" spans="1:14" x14ac:dyDescent="0.35">
      <c r="B62" s="17" t="s">
        <v>41</v>
      </c>
      <c r="C62" s="11">
        <f>SUM(C58:C61)</f>
        <v>35</v>
      </c>
      <c r="D62" s="11">
        <f>SUM(D58:D61)</f>
        <v>48</v>
      </c>
      <c r="E62" s="11">
        <f>SUM(E58:E61)</f>
        <v>59</v>
      </c>
      <c r="F62" s="11">
        <f>SUM(F58:F61)</f>
        <v>66</v>
      </c>
      <c r="G62" s="11">
        <f>SUM(G58:G61)</f>
        <v>208</v>
      </c>
      <c r="I62" s="9">
        <v>10</v>
      </c>
      <c r="J62" s="9">
        <f>+G59*C62/G62</f>
        <v>7.572115384615385</v>
      </c>
      <c r="K62" s="9">
        <f t="shared" si="4"/>
        <v>7.57</v>
      </c>
      <c r="L62" s="9">
        <f t="shared" si="5"/>
        <v>2.4299999999999997</v>
      </c>
      <c r="M62" s="9">
        <f t="shared" si="6"/>
        <v>5.9</v>
      </c>
      <c r="N62" s="9">
        <f t="shared" si="7"/>
        <v>0.78</v>
      </c>
    </row>
    <row r="63" spans="1:14" x14ac:dyDescent="0.35">
      <c r="B63" s="20" t="s">
        <v>9</v>
      </c>
      <c r="C63" s="29">
        <v>0.05</v>
      </c>
      <c r="I63" s="9">
        <v>15</v>
      </c>
      <c r="J63" s="9">
        <f>+G59*D62/G62</f>
        <v>10.384615384615385</v>
      </c>
      <c r="K63" s="9">
        <f t="shared" si="4"/>
        <v>10.38</v>
      </c>
      <c r="L63" s="9">
        <f t="shared" si="5"/>
        <v>4.6199999999999992</v>
      </c>
      <c r="M63" s="9">
        <f t="shared" si="6"/>
        <v>21.34</v>
      </c>
      <c r="N63" s="9">
        <f t="shared" si="7"/>
        <v>2.06</v>
      </c>
    </row>
    <row r="64" spans="1:14" x14ac:dyDescent="0.35">
      <c r="B64" s="20" t="s">
        <v>46</v>
      </c>
      <c r="C64" s="21">
        <f>+COUNT(C58:F61)</f>
        <v>16</v>
      </c>
      <c r="I64" s="9">
        <v>12</v>
      </c>
      <c r="J64" s="9">
        <f>+G59*E62/G62</f>
        <v>12.764423076923077</v>
      </c>
      <c r="K64" s="9">
        <f t="shared" si="4"/>
        <v>12.76</v>
      </c>
      <c r="L64" s="9">
        <f t="shared" si="5"/>
        <v>-0.75999999999999979</v>
      </c>
      <c r="M64" s="9">
        <f t="shared" si="6"/>
        <v>0.57999999999999996</v>
      </c>
      <c r="N64" s="9">
        <f t="shared" si="7"/>
        <v>0.05</v>
      </c>
    </row>
    <row r="65" spans="1:14" x14ac:dyDescent="0.35">
      <c r="B65" s="20" t="s">
        <v>47</v>
      </c>
      <c r="C65" s="21">
        <f>+(COUNT(G58:G61)-1)*(COUNT(C62:F62)-1)</f>
        <v>9</v>
      </c>
      <c r="I65" s="9">
        <v>8</v>
      </c>
      <c r="J65" s="9">
        <f>+G59*F62/G62</f>
        <v>14.278846153846153</v>
      </c>
      <c r="K65" s="9">
        <f t="shared" si="4"/>
        <v>14.28</v>
      </c>
      <c r="L65" s="9">
        <f t="shared" si="5"/>
        <v>-6.2799999999999994</v>
      </c>
      <c r="M65" s="9">
        <f t="shared" si="6"/>
        <v>39.44</v>
      </c>
      <c r="N65" s="9">
        <f t="shared" si="7"/>
        <v>2.76</v>
      </c>
    </row>
    <row r="66" spans="1:14" ht="22.5" x14ac:dyDescent="0.35">
      <c r="B66" s="20" t="s">
        <v>3</v>
      </c>
      <c r="C66" s="21">
        <f>+ROUND(_xlfn.CHISQ.INV(1-C63,C65),2)</f>
        <v>16.920000000000002</v>
      </c>
      <c r="D66" s="20" t="s">
        <v>164</v>
      </c>
      <c r="E66" s="21">
        <f>+N74</f>
        <v>9.42</v>
      </c>
      <c r="I66" s="9">
        <v>8</v>
      </c>
      <c r="J66" s="9">
        <f>+G60*C62/G62</f>
        <v>11.10576923076923</v>
      </c>
      <c r="K66" s="9">
        <f t="shared" si="4"/>
        <v>11.11</v>
      </c>
      <c r="L66" s="9">
        <f t="shared" si="5"/>
        <v>-3.1099999999999994</v>
      </c>
      <c r="M66" s="9">
        <f t="shared" si="6"/>
        <v>9.67</v>
      </c>
      <c r="N66" s="9">
        <f t="shared" si="7"/>
        <v>0.87</v>
      </c>
    </row>
    <row r="67" spans="1:14" x14ac:dyDescent="0.35">
      <c r="I67" s="9">
        <v>12</v>
      </c>
      <c r="J67" s="9">
        <f>+G60*D62/G62</f>
        <v>15.23076923076923</v>
      </c>
      <c r="K67" s="9">
        <f t="shared" si="4"/>
        <v>15.23</v>
      </c>
      <c r="L67" s="9">
        <f t="shared" si="5"/>
        <v>-3.2300000000000004</v>
      </c>
      <c r="M67" s="9">
        <f t="shared" si="6"/>
        <v>10.43</v>
      </c>
      <c r="N67" s="9">
        <f t="shared" si="7"/>
        <v>0.68</v>
      </c>
    </row>
    <row r="68" spans="1:14" x14ac:dyDescent="0.35">
      <c r="I68" s="9">
        <v>21</v>
      </c>
      <c r="J68" s="9">
        <f>+G60*E62/G62</f>
        <v>18.721153846153847</v>
      </c>
      <c r="K68" s="9">
        <f t="shared" si="4"/>
        <v>18.72</v>
      </c>
      <c r="L68" s="9">
        <f t="shared" si="5"/>
        <v>2.2800000000000011</v>
      </c>
      <c r="M68" s="9">
        <f t="shared" si="6"/>
        <v>5.2</v>
      </c>
      <c r="N68" s="9">
        <f t="shared" si="7"/>
        <v>0.28000000000000003</v>
      </c>
    </row>
    <row r="69" spans="1:14" x14ac:dyDescent="0.35">
      <c r="I69" s="9">
        <v>25</v>
      </c>
      <c r="J69" s="9">
        <f>+G60*F62/G62</f>
        <v>20.942307692307693</v>
      </c>
      <c r="K69" s="9">
        <f t="shared" si="4"/>
        <v>20.94</v>
      </c>
      <c r="L69" s="9">
        <f t="shared" si="5"/>
        <v>4.0599999999999987</v>
      </c>
      <c r="M69" s="9">
        <f t="shared" si="6"/>
        <v>16.48</v>
      </c>
      <c r="N69" s="9">
        <f t="shared" si="7"/>
        <v>0.79</v>
      </c>
    </row>
    <row r="70" spans="1:14" x14ac:dyDescent="0.35">
      <c r="I70" s="9">
        <v>12</v>
      </c>
      <c r="J70" s="9">
        <f>+G61*C62/G62</f>
        <v>11.947115384615385</v>
      </c>
      <c r="K70" s="9">
        <f t="shared" si="4"/>
        <v>11.95</v>
      </c>
      <c r="L70" s="9">
        <f t="shared" si="5"/>
        <v>5.0000000000000711E-2</v>
      </c>
      <c r="M70" s="9">
        <f t="shared" si="6"/>
        <v>0</v>
      </c>
      <c r="N70" s="9">
        <f t="shared" si="7"/>
        <v>0</v>
      </c>
    </row>
    <row r="71" spans="1:14" ht="22.5" x14ac:dyDescent="0.35">
      <c r="A71" s="12" t="s">
        <v>165</v>
      </c>
      <c r="I71" s="9">
        <v>14</v>
      </c>
      <c r="J71" s="9">
        <f>+G61*D62/G62</f>
        <v>16.384615384615383</v>
      </c>
      <c r="K71" s="9">
        <f t="shared" si="4"/>
        <v>16.38</v>
      </c>
      <c r="L71" s="9">
        <f t="shared" si="5"/>
        <v>-2.379999999999999</v>
      </c>
      <c r="M71" s="9">
        <f t="shared" si="6"/>
        <v>5.66</v>
      </c>
      <c r="N71" s="9">
        <f t="shared" si="7"/>
        <v>0.35</v>
      </c>
    </row>
    <row r="72" spans="1:14" ht="21" x14ac:dyDescent="0.4">
      <c r="A72" s="17" t="s">
        <v>156</v>
      </c>
      <c r="B72" s="9" t="s">
        <v>65</v>
      </c>
      <c r="I72" s="9">
        <v>20</v>
      </c>
      <c r="J72" s="9">
        <f>+G61*E62/G62</f>
        <v>20.139423076923077</v>
      </c>
      <c r="K72" s="9">
        <f t="shared" si="4"/>
        <v>20.14</v>
      </c>
      <c r="L72" s="9">
        <f t="shared" si="5"/>
        <v>-0.14000000000000057</v>
      </c>
      <c r="M72" s="9">
        <f t="shared" si="6"/>
        <v>0.02</v>
      </c>
      <c r="N72" s="9">
        <f t="shared" si="7"/>
        <v>0</v>
      </c>
    </row>
    <row r="73" spans="1:14" ht="21" x14ac:dyDescent="0.4">
      <c r="A73" s="17" t="s">
        <v>157</v>
      </c>
      <c r="B73" s="9" t="s">
        <v>66</v>
      </c>
      <c r="I73" s="9">
        <v>25</v>
      </c>
      <c r="J73" s="9">
        <f>+G61*F62/G62</f>
        <v>22.528846153846153</v>
      </c>
      <c r="K73" s="9">
        <f t="shared" si="4"/>
        <v>22.53</v>
      </c>
      <c r="L73" s="9">
        <f t="shared" si="5"/>
        <v>2.4699999999999989</v>
      </c>
      <c r="M73" s="9">
        <f t="shared" si="6"/>
        <v>6.1</v>
      </c>
      <c r="N73" s="9">
        <f t="shared" si="7"/>
        <v>0.27</v>
      </c>
    </row>
    <row r="74" spans="1:14" ht="24" thickBot="1" x14ac:dyDescent="0.45">
      <c r="A74" s="8" t="s">
        <v>67</v>
      </c>
      <c r="M74" s="15" t="s">
        <v>158</v>
      </c>
      <c r="N74" s="30">
        <f>SUM(N58:N73)</f>
        <v>9.42</v>
      </c>
    </row>
    <row r="75" spans="1:14" ht="20.25" thickTop="1" x14ac:dyDescent="0.35"/>
  </sheetData>
  <mergeCells count="1">
    <mergeCell ref="C24:F24"/>
  </mergeCells>
  <pageMargins left="0.7" right="0.7" top="0.75" bottom="0.75" header="0.3" footer="0.3"/>
  <pageSetup orientation="portrait" r:id="rId1"/>
  <rowBreaks count="1" manualBreakCount="1">
    <brk id="74" max="16383" man="1"/>
  </rowBreaks>
  <colBreaks count="1" manualBreakCount="1">
    <brk id="8"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A11" sqref="A11"/>
    </sheetView>
  </sheetViews>
  <sheetFormatPr defaultRowHeight="21" x14ac:dyDescent="0.35"/>
  <cols>
    <col min="1" max="1" width="160.7109375" style="4" customWidth="1"/>
    <col min="2" max="16384" width="9.140625" style="2"/>
  </cols>
  <sheetData>
    <row r="1" spans="1:1" ht="24.75" x14ac:dyDescent="0.35">
      <c r="A1" s="3" t="s">
        <v>71</v>
      </c>
    </row>
    <row r="2" spans="1:1" x14ac:dyDescent="0.35">
      <c r="A2" s="4" t="s">
        <v>70</v>
      </c>
    </row>
    <row r="3" spans="1:1" x14ac:dyDescent="0.35">
      <c r="A3" s="4" t="s">
        <v>68</v>
      </c>
    </row>
    <row r="4" spans="1:1" x14ac:dyDescent="0.35">
      <c r="A4" s="4" t="s">
        <v>69</v>
      </c>
    </row>
    <row r="6" spans="1:1" x14ac:dyDescent="0.35">
      <c r="A6" s="5" t="s">
        <v>72</v>
      </c>
    </row>
    <row r="7" spans="1:1" ht="42" x14ac:dyDescent="0.35">
      <c r="A7" s="4" t="s">
        <v>74</v>
      </c>
    </row>
    <row r="9" spans="1:1" x14ac:dyDescent="0.35">
      <c r="A9" s="4" t="s">
        <v>75</v>
      </c>
    </row>
    <row r="11" spans="1:1" ht="84" x14ac:dyDescent="0.35">
      <c r="A11" s="4" t="s">
        <v>76</v>
      </c>
    </row>
    <row r="13" spans="1:1" ht="84" x14ac:dyDescent="0.35">
      <c r="A13" s="4" t="s">
        <v>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0"/>
  <sheetViews>
    <sheetView tabSelected="1" topLeftCell="A31" zoomScale="80" zoomScaleNormal="80" workbookViewId="0">
      <selection activeCell="A20" sqref="A20"/>
    </sheetView>
  </sheetViews>
  <sheetFormatPr defaultRowHeight="19.5" x14ac:dyDescent="0.35"/>
  <cols>
    <col min="1" max="1" width="100.7109375" style="31" customWidth="1"/>
    <col min="2" max="16384" width="9.140625" style="32"/>
  </cols>
  <sheetData>
    <row r="1" spans="1:1" ht="58.5" x14ac:dyDescent="0.35">
      <c r="A1" s="31" t="s">
        <v>78</v>
      </c>
    </row>
    <row r="2" spans="1:1" ht="58.5" x14ac:dyDescent="0.35">
      <c r="A2" s="31" t="s">
        <v>79</v>
      </c>
    </row>
    <row r="3" spans="1:1" x14ac:dyDescent="0.35">
      <c r="A3" s="31" t="s">
        <v>80</v>
      </c>
    </row>
    <row r="4" spans="1:1" x14ac:dyDescent="0.35">
      <c r="A4" s="31" t="s">
        <v>81</v>
      </c>
    </row>
    <row r="5" spans="1:1" x14ac:dyDescent="0.35">
      <c r="A5" s="31" t="s">
        <v>82</v>
      </c>
    </row>
    <row r="6" spans="1:1" x14ac:dyDescent="0.35">
      <c r="A6" s="31" t="s">
        <v>83</v>
      </c>
    </row>
    <row r="7" spans="1:1" x14ac:dyDescent="0.35">
      <c r="A7" s="31" t="s">
        <v>84</v>
      </c>
    </row>
    <row r="8" spans="1:1" x14ac:dyDescent="0.35">
      <c r="A8" s="31" t="s">
        <v>85</v>
      </c>
    </row>
    <row r="9" spans="1:1" x14ac:dyDescent="0.35">
      <c r="A9" s="31" t="s">
        <v>86</v>
      </c>
    </row>
    <row r="10" spans="1:1" x14ac:dyDescent="0.35">
      <c r="A10" s="31" t="s">
        <v>87</v>
      </c>
    </row>
    <row r="11" spans="1:1" x14ac:dyDescent="0.35">
      <c r="A11" s="31" t="s">
        <v>88</v>
      </c>
    </row>
    <row r="12" spans="1:1" x14ac:dyDescent="0.35">
      <c r="A12" s="31" t="s">
        <v>89</v>
      </c>
    </row>
    <row r="13" spans="1:1" x14ac:dyDescent="0.35">
      <c r="A13" s="31" t="s">
        <v>90</v>
      </c>
    </row>
    <row r="14" spans="1:1" x14ac:dyDescent="0.35">
      <c r="A14" s="31" t="s">
        <v>91</v>
      </c>
    </row>
    <row r="15" spans="1:1" x14ac:dyDescent="0.35">
      <c r="A15" s="31" t="s">
        <v>92</v>
      </c>
    </row>
    <row r="16" spans="1:1" x14ac:dyDescent="0.35">
      <c r="A16" s="31" t="s">
        <v>93</v>
      </c>
    </row>
    <row r="17" spans="1:1" x14ac:dyDescent="0.35">
      <c r="A17" s="31" t="s">
        <v>94</v>
      </c>
    </row>
    <row r="18" spans="1:1" x14ac:dyDescent="0.35">
      <c r="A18" s="31" t="s">
        <v>95</v>
      </c>
    </row>
    <row r="20" spans="1:1" ht="39" x14ac:dyDescent="0.35">
      <c r="A20" s="31" t="s">
        <v>96</v>
      </c>
    </row>
    <row r="21" spans="1:1" ht="39" x14ac:dyDescent="0.35">
      <c r="A21" s="31" t="s">
        <v>97</v>
      </c>
    </row>
    <row r="22" spans="1:1" ht="39" x14ac:dyDescent="0.35">
      <c r="A22" s="31" t="s">
        <v>98</v>
      </c>
    </row>
    <row r="23" spans="1:1" ht="39" x14ac:dyDescent="0.35">
      <c r="A23" s="31" t="s">
        <v>99</v>
      </c>
    </row>
    <row r="24" spans="1:1" ht="58.5" x14ac:dyDescent="0.35">
      <c r="A24" s="31" t="s">
        <v>100</v>
      </c>
    </row>
    <row r="26" spans="1:1" ht="97.5" x14ac:dyDescent="0.35">
      <c r="A26" s="31" t="s">
        <v>101</v>
      </c>
    </row>
    <row r="28" spans="1:1" ht="39" x14ac:dyDescent="0.35">
      <c r="A28" s="31" t="s">
        <v>102</v>
      </c>
    </row>
    <row r="30" spans="1:1" ht="39" x14ac:dyDescent="0.35">
      <c r="A30" s="31" t="s">
        <v>103</v>
      </c>
    </row>
    <row r="32" spans="1:1" ht="39" x14ac:dyDescent="0.35">
      <c r="A32" s="31" t="s">
        <v>104</v>
      </c>
    </row>
    <row r="34" spans="1:1" ht="58.5" x14ac:dyDescent="0.35">
      <c r="A34" s="31" t="s">
        <v>105</v>
      </c>
    </row>
    <row r="36" spans="1:1" x14ac:dyDescent="0.35">
      <c r="A36" s="33" t="s">
        <v>106</v>
      </c>
    </row>
    <row r="37" spans="1:1" x14ac:dyDescent="0.35">
      <c r="A37" s="31" t="s">
        <v>73</v>
      </c>
    </row>
    <row r="39" spans="1:1" ht="58.5" x14ac:dyDescent="0.35">
      <c r="A39" s="31" t="s">
        <v>107</v>
      </c>
    </row>
    <row r="41" spans="1:1" ht="78" x14ac:dyDescent="0.35">
      <c r="A41" s="31" t="s">
        <v>108</v>
      </c>
    </row>
    <row r="43" spans="1:1" ht="78" x14ac:dyDescent="0.35">
      <c r="A43" s="31" t="s">
        <v>109</v>
      </c>
    </row>
    <row r="45" spans="1:1" ht="136.5" x14ac:dyDescent="0.35">
      <c r="A45" s="31" t="s">
        <v>110</v>
      </c>
    </row>
    <row r="46" spans="1:1" ht="39" x14ac:dyDescent="0.35">
      <c r="A46" s="31" t="s">
        <v>111</v>
      </c>
    </row>
    <row r="47" spans="1:1" x14ac:dyDescent="0.35">
      <c r="A47" s="31" t="s">
        <v>112</v>
      </c>
    </row>
    <row r="48" spans="1:1" x14ac:dyDescent="0.35">
      <c r="A48" s="31" t="s">
        <v>113</v>
      </c>
    </row>
    <row r="49" spans="1:1" x14ac:dyDescent="0.35">
      <c r="A49" s="31" t="s">
        <v>114</v>
      </c>
    </row>
    <row r="50" spans="1:1" x14ac:dyDescent="0.35">
      <c r="A50" s="31" t="s">
        <v>115</v>
      </c>
    </row>
    <row r="51" spans="1:1" x14ac:dyDescent="0.35">
      <c r="A51" s="31" t="s">
        <v>116</v>
      </c>
    </row>
    <row r="52" spans="1:1" ht="39" x14ac:dyDescent="0.35">
      <c r="A52" s="31" t="s">
        <v>117</v>
      </c>
    </row>
    <row r="53" spans="1:1" x14ac:dyDescent="0.35">
      <c r="A53" s="31" t="s">
        <v>118</v>
      </c>
    </row>
    <row r="54" spans="1:1" x14ac:dyDescent="0.35">
      <c r="A54" s="31" t="s">
        <v>119</v>
      </c>
    </row>
    <row r="55" spans="1:1" x14ac:dyDescent="0.35">
      <c r="A55" s="31" t="s">
        <v>120</v>
      </c>
    </row>
    <row r="56" spans="1:1" x14ac:dyDescent="0.35">
      <c r="A56" s="31" t="s">
        <v>121</v>
      </c>
    </row>
    <row r="57" spans="1:1" x14ac:dyDescent="0.35">
      <c r="A57" s="31" t="s">
        <v>122</v>
      </c>
    </row>
    <row r="58" spans="1:1" x14ac:dyDescent="0.35">
      <c r="A58" s="31" t="s">
        <v>123</v>
      </c>
    </row>
    <row r="59" spans="1:1" x14ac:dyDescent="0.35">
      <c r="A59" s="31" t="s">
        <v>124</v>
      </c>
    </row>
    <row r="60" spans="1:1" x14ac:dyDescent="0.35">
      <c r="A60" s="31" t="s">
        <v>125</v>
      </c>
    </row>
    <row r="61" spans="1:1" x14ac:dyDescent="0.35">
      <c r="A61" s="31" t="s">
        <v>126</v>
      </c>
    </row>
    <row r="62" spans="1:1" x14ac:dyDescent="0.35">
      <c r="A62" s="31" t="s">
        <v>127</v>
      </c>
    </row>
    <row r="63" spans="1:1" x14ac:dyDescent="0.35">
      <c r="A63" s="31" t="s">
        <v>128</v>
      </c>
    </row>
    <row r="64" spans="1:1" x14ac:dyDescent="0.35">
      <c r="A64" s="31" t="s">
        <v>129</v>
      </c>
    </row>
    <row r="65" spans="1:1" ht="39" x14ac:dyDescent="0.35">
      <c r="A65" s="31" t="s">
        <v>130</v>
      </c>
    </row>
    <row r="66" spans="1:1" x14ac:dyDescent="0.35">
      <c r="A66" s="31" t="s">
        <v>131</v>
      </c>
    </row>
    <row r="67" spans="1:1" x14ac:dyDescent="0.35">
      <c r="A67" s="31" t="s">
        <v>87</v>
      </c>
    </row>
    <row r="68" spans="1:1" x14ac:dyDescent="0.35">
      <c r="A68" s="31" t="s">
        <v>88</v>
      </c>
    </row>
    <row r="69" spans="1:1" x14ac:dyDescent="0.35">
      <c r="A69" s="31" t="s">
        <v>132</v>
      </c>
    </row>
    <row r="70" spans="1:1" x14ac:dyDescent="0.35">
      <c r="A70" s="31" t="s">
        <v>133</v>
      </c>
    </row>
    <row r="71" spans="1:1" x14ac:dyDescent="0.35">
      <c r="A71" s="31" t="s">
        <v>134</v>
      </c>
    </row>
    <row r="72" spans="1:1" x14ac:dyDescent="0.35">
      <c r="A72" s="31" t="s">
        <v>135</v>
      </c>
    </row>
    <row r="73" spans="1:1" x14ac:dyDescent="0.35">
      <c r="A73" s="31" t="s">
        <v>136</v>
      </c>
    </row>
    <row r="74" spans="1:1" x14ac:dyDescent="0.35">
      <c r="A74" s="31" t="s">
        <v>94</v>
      </c>
    </row>
    <row r="75" spans="1:1" x14ac:dyDescent="0.35">
      <c r="A75" s="31" t="s">
        <v>137</v>
      </c>
    </row>
    <row r="76" spans="1:1" ht="39" x14ac:dyDescent="0.35">
      <c r="A76" s="34" t="s">
        <v>138</v>
      </c>
    </row>
    <row r="77" spans="1:1" ht="58.5" x14ac:dyDescent="0.35">
      <c r="A77" s="31" t="s">
        <v>139</v>
      </c>
    </row>
    <row r="79" spans="1:1" ht="58.5" x14ac:dyDescent="0.35">
      <c r="A79" s="31" t="s">
        <v>140</v>
      </c>
    </row>
    <row r="80" spans="1:1" ht="58.5" x14ac:dyDescent="0.35">
      <c r="A80" s="31" t="s">
        <v>141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8"/>
  <sheetViews>
    <sheetView zoomScale="60" zoomScaleNormal="60" workbookViewId="0"/>
  </sheetViews>
  <sheetFormatPr defaultRowHeight="11.25" x14ac:dyDescent="0.2"/>
  <cols>
    <col min="1" max="1" width="4.85546875" style="58" bestFit="1" customWidth="1"/>
    <col min="2" max="3" width="10.42578125" style="58" bestFit="1" customWidth="1"/>
    <col min="4" max="16384" width="9.140625" style="58"/>
  </cols>
  <sheetData>
    <row r="1" spans="1:4" ht="12.75" x14ac:dyDescent="0.2">
      <c r="B1" s="58" t="s">
        <v>180</v>
      </c>
      <c r="C1" s="58" t="s">
        <v>181</v>
      </c>
      <c r="D1" s="58" t="s">
        <v>182</v>
      </c>
    </row>
    <row r="2" spans="1:4" x14ac:dyDescent="0.2">
      <c r="A2" s="58">
        <v>-4.5</v>
      </c>
      <c r="B2" s="58">
        <f t="shared" ref="B2:B7" si="0">+_xlfn.NORM.S.DIST(A2,FALSE)</f>
        <v>1.5983741106905475E-5</v>
      </c>
      <c r="D2" s="58" t="e">
        <f>+_xlfn.CHISQ.DIST.RT(A2,2)</f>
        <v>#NUM!</v>
      </c>
    </row>
    <row r="3" spans="1:4" x14ac:dyDescent="0.2">
      <c r="A3" s="58">
        <v>-4.25</v>
      </c>
      <c r="B3" s="58">
        <f t="shared" si="0"/>
        <v>4.7718636541204952E-5</v>
      </c>
      <c r="D3" s="58" t="e">
        <f t="shared" ref="D3:D48" si="1">+_xlfn.CHISQ.DIST.RT(A3,2)</f>
        <v>#NUM!</v>
      </c>
    </row>
    <row r="4" spans="1:4" x14ac:dyDescent="0.2">
      <c r="A4" s="58">
        <v>-4</v>
      </c>
      <c r="B4" s="58">
        <f t="shared" si="0"/>
        <v>1.3383022576488537E-4</v>
      </c>
      <c r="D4" s="58" t="e">
        <f t="shared" si="1"/>
        <v>#NUM!</v>
      </c>
    </row>
    <row r="5" spans="1:4" x14ac:dyDescent="0.2">
      <c r="A5" s="58">
        <v>-3.75</v>
      </c>
      <c r="B5" s="58">
        <f t="shared" si="0"/>
        <v>3.5259568236744541E-4</v>
      </c>
      <c r="D5" s="58" t="e">
        <f t="shared" si="1"/>
        <v>#NUM!</v>
      </c>
    </row>
    <row r="6" spans="1:4" x14ac:dyDescent="0.2">
      <c r="A6" s="58">
        <v>-3.5</v>
      </c>
      <c r="B6" s="58">
        <f t="shared" si="0"/>
        <v>8.7268269504576015E-4</v>
      </c>
      <c r="D6" s="58" t="e">
        <f t="shared" si="1"/>
        <v>#NUM!</v>
      </c>
    </row>
    <row r="7" spans="1:4" x14ac:dyDescent="0.2">
      <c r="A7" s="58">
        <v>-3.25</v>
      </c>
      <c r="B7" s="58">
        <f t="shared" si="0"/>
        <v>2.0290480572997681E-3</v>
      </c>
      <c r="D7" s="58" t="e">
        <f t="shared" si="1"/>
        <v>#NUM!</v>
      </c>
    </row>
    <row r="8" spans="1:4" x14ac:dyDescent="0.2">
      <c r="A8" s="58">
        <v>-3</v>
      </c>
      <c r="B8" s="58">
        <f>+_xlfn.NORM.S.DIST(A8,FALSE)</f>
        <v>4.4318484119380075E-3</v>
      </c>
      <c r="D8" s="58" t="e">
        <f t="shared" si="1"/>
        <v>#NUM!</v>
      </c>
    </row>
    <row r="9" spans="1:4" x14ac:dyDescent="0.2">
      <c r="A9" s="58">
        <v>-2.75</v>
      </c>
      <c r="B9" s="58">
        <f t="shared" ref="B9:B37" si="2">+_xlfn.NORM.S.DIST(A9,FALSE)</f>
        <v>9.0935625015910529E-3</v>
      </c>
      <c r="D9" s="58" t="e">
        <f t="shared" si="1"/>
        <v>#NUM!</v>
      </c>
    </row>
    <row r="10" spans="1:4" x14ac:dyDescent="0.2">
      <c r="A10" s="58">
        <v>-2.5</v>
      </c>
      <c r="B10" s="58">
        <f t="shared" si="2"/>
        <v>1.752830049356854E-2</v>
      </c>
      <c r="D10" s="58" t="e">
        <f t="shared" si="1"/>
        <v>#NUM!</v>
      </c>
    </row>
    <row r="11" spans="1:4" x14ac:dyDescent="0.2">
      <c r="A11" s="58">
        <v>-2.25</v>
      </c>
      <c r="B11" s="58">
        <f t="shared" si="2"/>
        <v>3.1739651835667418E-2</v>
      </c>
      <c r="D11" s="58" t="e">
        <f t="shared" si="1"/>
        <v>#NUM!</v>
      </c>
    </row>
    <row r="12" spans="1:4" x14ac:dyDescent="0.2">
      <c r="A12" s="58">
        <v>-2</v>
      </c>
      <c r="B12" s="58">
        <f t="shared" si="2"/>
        <v>5.3990966513188063E-2</v>
      </c>
      <c r="D12" s="58" t="e">
        <f t="shared" si="1"/>
        <v>#NUM!</v>
      </c>
    </row>
    <row r="13" spans="1:4" x14ac:dyDescent="0.2">
      <c r="A13" s="58">
        <v>-1.75</v>
      </c>
      <c r="B13" s="58">
        <f t="shared" si="2"/>
        <v>8.6277318826511532E-2</v>
      </c>
      <c r="D13" s="58" t="e">
        <f t="shared" si="1"/>
        <v>#NUM!</v>
      </c>
    </row>
    <row r="14" spans="1:4" x14ac:dyDescent="0.2">
      <c r="A14" s="58">
        <v>-1.5</v>
      </c>
      <c r="B14" s="58">
        <f t="shared" si="2"/>
        <v>0.12951759566589174</v>
      </c>
      <c r="D14" s="58" t="e">
        <f t="shared" si="1"/>
        <v>#NUM!</v>
      </c>
    </row>
    <row r="15" spans="1:4" x14ac:dyDescent="0.2">
      <c r="A15" s="58">
        <v>-1.25</v>
      </c>
      <c r="B15" s="58">
        <f t="shared" si="2"/>
        <v>0.18264908538902191</v>
      </c>
      <c r="D15" s="58" t="e">
        <f t="shared" si="1"/>
        <v>#NUM!</v>
      </c>
    </row>
    <row r="16" spans="1:4" x14ac:dyDescent="0.2">
      <c r="A16" s="58">
        <v>-1</v>
      </c>
      <c r="B16" s="58">
        <f t="shared" si="2"/>
        <v>0.24197072451914337</v>
      </c>
      <c r="D16" s="58" t="e">
        <f t="shared" si="1"/>
        <v>#NUM!</v>
      </c>
    </row>
    <row r="17" spans="1:5" x14ac:dyDescent="0.2">
      <c r="A17" s="58">
        <v>-0.75</v>
      </c>
      <c r="B17" s="58">
        <f t="shared" si="2"/>
        <v>0.30113743215480443</v>
      </c>
      <c r="D17" s="58" t="e">
        <f t="shared" si="1"/>
        <v>#NUM!</v>
      </c>
    </row>
    <row r="18" spans="1:5" x14ac:dyDescent="0.2">
      <c r="A18" s="58">
        <v>-0.5</v>
      </c>
      <c r="B18" s="58">
        <f t="shared" si="2"/>
        <v>0.35206532676429952</v>
      </c>
      <c r="D18" s="58" t="e">
        <f t="shared" si="1"/>
        <v>#NUM!</v>
      </c>
    </row>
    <row r="19" spans="1:5" x14ac:dyDescent="0.2">
      <c r="A19" s="58">
        <v>-0.25</v>
      </c>
      <c r="B19" s="58">
        <f t="shared" si="2"/>
        <v>0.38666811680284924</v>
      </c>
      <c r="D19" s="58" t="e">
        <f t="shared" si="1"/>
        <v>#NUM!</v>
      </c>
    </row>
    <row r="20" spans="1:5" x14ac:dyDescent="0.2">
      <c r="A20" s="58">
        <v>0</v>
      </c>
      <c r="B20" s="58">
        <f t="shared" si="2"/>
        <v>0.3989422804014327</v>
      </c>
      <c r="C20" s="58">
        <f>+_xlfn.F.DIST(A20,2,12,FALSE)</f>
        <v>1</v>
      </c>
      <c r="D20" s="58">
        <f t="shared" si="1"/>
        <v>1</v>
      </c>
      <c r="E20" s="58">
        <f>+_xlfn.CHISQ.DIST.RT(A20,3)</f>
        <v>1</v>
      </c>
    </row>
    <row r="21" spans="1:5" x14ac:dyDescent="0.2">
      <c r="A21" s="58">
        <v>0.25</v>
      </c>
      <c r="B21" s="58">
        <f t="shared" si="2"/>
        <v>0.38666811680284924</v>
      </c>
      <c r="C21" s="58">
        <f t="shared" ref="C21:C37" si="3">+_xlfn.F.DIST(A21,2,12,FALSE)</f>
        <v>0.75144747810816026</v>
      </c>
      <c r="D21" s="58">
        <f t="shared" si="1"/>
        <v>0.88249690258459546</v>
      </c>
      <c r="E21" s="58">
        <f t="shared" ref="E21:E68" si="4">+_xlfn.CHISQ.DIST.RT(A21,3)</f>
        <v>0.96914040421627323</v>
      </c>
    </row>
    <row r="22" spans="1:5" x14ac:dyDescent="0.2">
      <c r="A22" s="58">
        <v>0.5</v>
      </c>
      <c r="B22" s="58">
        <f t="shared" si="2"/>
        <v>0.35206532676429952</v>
      </c>
      <c r="C22" s="58">
        <f t="shared" si="3"/>
        <v>0.57103832430015844</v>
      </c>
      <c r="D22" s="58">
        <f t="shared" si="1"/>
        <v>0.77880078307140488</v>
      </c>
      <c r="E22" s="58">
        <f t="shared" si="4"/>
        <v>0.9188914116546758</v>
      </c>
    </row>
    <row r="23" spans="1:5" x14ac:dyDescent="0.2">
      <c r="A23" s="58">
        <v>0.75</v>
      </c>
      <c r="B23" s="58">
        <f t="shared" si="2"/>
        <v>0.30113743215480443</v>
      </c>
      <c r="C23" s="58">
        <f t="shared" si="3"/>
        <v>0.4384623860200641</v>
      </c>
      <c r="D23" s="58">
        <f t="shared" si="1"/>
        <v>0.68728927879097224</v>
      </c>
      <c r="E23" s="58">
        <f t="shared" si="4"/>
        <v>0.86138508040454165</v>
      </c>
    </row>
    <row r="24" spans="1:5" x14ac:dyDescent="0.2">
      <c r="A24" s="58">
        <v>1</v>
      </c>
      <c r="B24" s="58">
        <f t="shared" si="2"/>
        <v>0.24197072451914337</v>
      </c>
      <c r="C24" s="58">
        <f t="shared" si="3"/>
        <v>0.33991667708911377</v>
      </c>
      <c r="D24" s="58">
        <f t="shared" si="1"/>
        <v>0.60653065971263342</v>
      </c>
      <c r="E24" s="58">
        <f t="shared" si="4"/>
        <v>0.80125195690120088</v>
      </c>
    </row>
    <row r="25" spans="1:5" x14ac:dyDescent="0.2">
      <c r="A25" s="58">
        <v>1.25</v>
      </c>
      <c r="B25" s="58">
        <f t="shared" si="2"/>
        <v>0.18264908538902191</v>
      </c>
      <c r="C25" s="58">
        <f t="shared" si="3"/>
        <v>0.26588430791280765</v>
      </c>
      <c r="D25" s="58">
        <f t="shared" si="1"/>
        <v>0.53526142851899028</v>
      </c>
      <c r="E25" s="58">
        <f t="shared" si="4"/>
        <v>0.74103888881652924</v>
      </c>
    </row>
    <row r="26" spans="1:5" x14ac:dyDescent="0.2">
      <c r="A26" s="58">
        <v>1.5</v>
      </c>
      <c r="B26" s="58">
        <f t="shared" si="2"/>
        <v>0.12951759566589174</v>
      </c>
      <c r="C26" s="58">
        <f t="shared" si="3"/>
        <v>0.20971520000000007</v>
      </c>
      <c r="D26" s="58">
        <f t="shared" si="1"/>
        <v>0.47236655274101469</v>
      </c>
      <c r="E26" s="58">
        <f t="shared" si="4"/>
        <v>0.68227033033621254</v>
      </c>
    </row>
    <row r="27" spans="1:5" x14ac:dyDescent="0.2">
      <c r="A27" s="58">
        <v>1.75</v>
      </c>
      <c r="B27" s="58">
        <f t="shared" si="2"/>
        <v>8.6277318826511532E-2</v>
      </c>
      <c r="C27" s="58">
        <f t="shared" si="3"/>
        <v>0.16670431262895705</v>
      </c>
      <c r="D27" s="58">
        <f t="shared" si="1"/>
        <v>0.41686201967850839</v>
      </c>
      <c r="E27" s="58">
        <f t="shared" si="4"/>
        <v>0.62587545346057272</v>
      </c>
    </row>
    <row r="28" spans="1:5" x14ac:dyDescent="0.2">
      <c r="A28" s="58">
        <v>2</v>
      </c>
      <c r="B28" s="58">
        <f t="shared" si="2"/>
        <v>5.3990966513188063E-2</v>
      </c>
      <c r="C28" s="58">
        <f t="shared" si="3"/>
        <v>0.13348388671875006</v>
      </c>
      <c r="D28" s="58">
        <f t="shared" si="1"/>
        <v>0.36787944117144233</v>
      </c>
      <c r="E28" s="58">
        <f t="shared" si="4"/>
        <v>0.57240670447087982</v>
      </c>
    </row>
    <row r="29" spans="1:5" x14ac:dyDescent="0.2">
      <c r="A29" s="58">
        <v>2.25</v>
      </c>
      <c r="B29" s="58">
        <f t="shared" si="2"/>
        <v>3.1739651835667418E-2</v>
      </c>
      <c r="C29" s="58">
        <f t="shared" si="3"/>
        <v>0.10761705739637634</v>
      </c>
      <c r="D29" s="58">
        <f t="shared" si="1"/>
        <v>0.32465246735834974</v>
      </c>
      <c r="E29" s="58">
        <f t="shared" si="4"/>
        <v>0.52216718953539121</v>
      </c>
    </row>
    <row r="30" spans="1:5" x14ac:dyDescent="0.2">
      <c r="A30" s="58">
        <v>2.5</v>
      </c>
      <c r="B30" s="58">
        <f t="shared" si="2"/>
        <v>1.752830049356854E-2</v>
      </c>
      <c r="C30" s="58">
        <f t="shared" si="3"/>
        <v>8.7322522486200066E-2</v>
      </c>
      <c r="D30" s="58">
        <f t="shared" si="1"/>
        <v>0.28650479686019009</v>
      </c>
      <c r="E30" s="58">
        <f t="shared" si="4"/>
        <v>0.47529108334302028</v>
      </c>
    </row>
    <row r="31" spans="1:5" x14ac:dyDescent="0.2">
      <c r="A31" s="58">
        <v>2.75</v>
      </c>
      <c r="B31" s="58">
        <f t="shared" si="2"/>
        <v>9.0935625015910529E-3</v>
      </c>
      <c r="C31" s="58">
        <f t="shared" si="3"/>
        <v>7.1285693919078949E-2</v>
      </c>
      <c r="D31" s="58">
        <f t="shared" si="1"/>
        <v>0.25283959580474646</v>
      </c>
      <c r="E31" s="58">
        <f t="shared" si="4"/>
        <v>0.43179708078058632</v>
      </c>
    </row>
    <row r="32" spans="1:5" x14ac:dyDescent="0.2">
      <c r="A32" s="58">
        <v>3</v>
      </c>
      <c r="B32" s="58">
        <f t="shared" si="2"/>
        <v>4.4318484119380075E-3</v>
      </c>
      <c r="C32" s="58">
        <f t="shared" si="3"/>
        <v>5.8527663465935083E-2</v>
      </c>
      <c r="D32" s="58">
        <f t="shared" si="1"/>
        <v>0.22313016014842982</v>
      </c>
      <c r="E32" s="58">
        <f t="shared" si="4"/>
        <v>0.39162517627108884</v>
      </c>
    </row>
    <row r="33" spans="1:5" x14ac:dyDescent="0.2">
      <c r="A33" s="58">
        <v>3.25</v>
      </c>
      <c r="B33" s="58">
        <f t="shared" si="2"/>
        <v>2.0290480572997681E-3</v>
      </c>
      <c r="C33" s="58">
        <f t="shared" si="3"/>
        <v>4.8313291199059902E-2</v>
      </c>
      <c r="D33" s="58">
        <f t="shared" si="1"/>
        <v>0.19691167520419406</v>
      </c>
      <c r="E33" s="58">
        <f t="shared" si="4"/>
        <v>0.35466255978248806</v>
      </c>
    </row>
    <row r="34" spans="1:5" x14ac:dyDescent="0.2">
      <c r="A34" s="58">
        <v>3.5</v>
      </c>
      <c r="B34" s="58">
        <f t="shared" si="2"/>
        <v>8.7268269504576015E-4</v>
      </c>
      <c r="C34" s="58">
        <f t="shared" si="3"/>
        <v>4.0086073243669217E-2</v>
      </c>
      <c r="D34" s="58">
        <f t="shared" si="1"/>
        <v>0.17377394345044514</v>
      </c>
      <c r="E34" s="58">
        <f t="shared" si="4"/>
        <v>0.32076212080563904</v>
      </c>
    </row>
    <row r="35" spans="1:5" x14ac:dyDescent="0.2">
      <c r="A35" s="58">
        <v>3.75</v>
      </c>
      <c r="B35" s="58">
        <f t="shared" si="2"/>
        <v>3.5259568236744541E-4</v>
      </c>
      <c r="C35" s="58">
        <f t="shared" si="3"/>
        <v>3.3421538870791169E-2</v>
      </c>
      <c r="D35" s="58">
        <f t="shared" si="1"/>
        <v>0.15335496684492847</v>
      </c>
      <c r="E35" s="58">
        <f t="shared" si="4"/>
        <v>0.2897557811933833</v>
      </c>
    </row>
    <row r="36" spans="1:5" x14ac:dyDescent="0.2">
      <c r="A36" s="58">
        <v>4</v>
      </c>
      <c r="B36" s="58">
        <f t="shared" si="2"/>
        <v>1.3383022576488537E-4</v>
      </c>
      <c r="C36" s="58">
        <f t="shared" si="3"/>
        <v>2.7993600000000011E-2</v>
      </c>
      <c r="D36" s="58">
        <f t="shared" si="1"/>
        <v>0.1353352832366127</v>
      </c>
      <c r="E36" s="58">
        <f t="shared" si="4"/>
        <v>0.26146412994911056</v>
      </c>
    </row>
    <row r="37" spans="1:5" x14ac:dyDescent="0.2">
      <c r="A37" s="58">
        <v>4.25</v>
      </c>
      <c r="B37" s="58">
        <f t="shared" si="2"/>
        <v>4.7718636541204952E-5</v>
      </c>
      <c r="C37" s="58">
        <f t="shared" si="3"/>
        <v>2.3550042484831175E-2</v>
      </c>
      <c r="D37" s="58">
        <f t="shared" si="1"/>
        <v>0.11943296826671962</v>
      </c>
      <c r="E37" s="58">
        <f t="shared" si="4"/>
        <v>0.23570336992653254</v>
      </c>
    </row>
    <row r="38" spans="1:5" x14ac:dyDescent="0.2">
      <c r="A38" s="58">
        <v>4.5</v>
      </c>
      <c r="D38" s="58">
        <f t="shared" si="1"/>
        <v>0.10539922456186433</v>
      </c>
      <c r="E38" s="58">
        <f t="shared" si="4"/>
        <v>0.21229028736013325</v>
      </c>
    </row>
    <row r="39" spans="1:5" x14ac:dyDescent="0.2">
      <c r="A39" s="58">
        <v>4.75</v>
      </c>
      <c r="D39" s="58">
        <f t="shared" si="1"/>
        <v>9.3014489210663492E-2</v>
      </c>
      <c r="E39" s="58">
        <f t="shared" si="4"/>
        <v>0.19104575526969278</v>
      </c>
    </row>
    <row r="40" spans="1:5" x14ac:dyDescent="0.2">
      <c r="A40" s="58">
        <v>5</v>
      </c>
      <c r="D40" s="58">
        <f t="shared" si="1"/>
        <v>8.20849986238988E-2</v>
      </c>
      <c r="E40" s="58">
        <f t="shared" si="4"/>
        <v>0.1717971442967331</v>
      </c>
    </row>
    <row r="41" spans="1:5" x14ac:dyDescent="0.2">
      <c r="A41" s="58">
        <v>5.25</v>
      </c>
      <c r="D41" s="58">
        <f t="shared" si="1"/>
        <v>7.2439757034251456E-2</v>
      </c>
      <c r="E41" s="58">
        <f t="shared" si="4"/>
        <v>0.15437991767017131</v>
      </c>
    </row>
    <row r="42" spans="1:5" x14ac:dyDescent="0.2">
      <c r="A42" s="58">
        <v>5.5</v>
      </c>
      <c r="D42" s="58">
        <f t="shared" si="1"/>
        <v>6.392786120670757E-2</v>
      </c>
      <c r="E42" s="58">
        <f t="shared" si="4"/>
        <v>0.13863861738241512</v>
      </c>
    </row>
    <row r="43" spans="1:5" x14ac:dyDescent="0.2">
      <c r="A43" s="58">
        <v>5.75</v>
      </c>
      <c r="D43" s="58">
        <f t="shared" si="1"/>
        <v>5.641613950377735E-2</v>
      </c>
      <c r="E43" s="58">
        <f t="shared" si="4"/>
        <v>0.12442739778238548</v>
      </c>
    </row>
    <row r="44" spans="1:5" x14ac:dyDescent="0.2">
      <c r="A44" s="58">
        <v>6</v>
      </c>
      <c r="D44" s="58">
        <f t="shared" si="1"/>
        <v>4.9787068367863944E-2</v>
      </c>
      <c r="E44" s="58">
        <f t="shared" si="4"/>
        <v>0.11161022509471255</v>
      </c>
    </row>
    <row r="45" spans="1:5" x14ac:dyDescent="0.2">
      <c r="A45" s="58">
        <v>6.25</v>
      </c>
      <c r="D45" s="58">
        <f t="shared" si="1"/>
        <v>4.393693362340742E-2</v>
      </c>
      <c r="E45" s="58">
        <f t="shared" si="4"/>
        <v>0.10006083311939495</v>
      </c>
    </row>
    <row r="46" spans="1:5" x14ac:dyDescent="0.2">
      <c r="A46" s="58">
        <v>6.5</v>
      </c>
      <c r="D46" s="58">
        <f t="shared" si="1"/>
        <v>3.8774207831722009E-2</v>
      </c>
      <c r="E46" s="58">
        <f t="shared" si="4"/>
        <v>8.9662503988167899E-2</v>
      </c>
    </row>
    <row r="47" spans="1:5" x14ac:dyDescent="0.2">
      <c r="A47" s="58">
        <v>6.75</v>
      </c>
      <c r="D47" s="58">
        <f t="shared" si="1"/>
        <v>3.4218118311666032E-2</v>
      </c>
      <c r="E47" s="58">
        <f t="shared" si="4"/>
        <v>8.030772655502641E-2</v>
      </c>
    </row>
    <row r="48" spans="1:5" x14ac:dyDescent="0.2">
      <c r="A48" s="58">
        <v>7</v>
      </c>
      <c r="D48" s="58">
        <f t="shared" si="1"/>
        <v>3.0197383422318501E-2</v>
      </c>
      <c r="E48" s="58">
        <f t="shared" si="4"/>
        <v>7.1897772496465118E-2</v>
      </c>
    </row>
    <row r="49" spans="1:5" x14ac:dyDescent="0.2">
      <c r="A49" s="58">
        <v>7.25</v>
      </c>
      <c r="E49" s="58">
        <f t="shared" si="4"/>
        <v>6.434222056279866E-2</v>
      </c>
    </row>
    <row r="50" spans="1:5" x14ac:dyDescent="0.2">
      <c r="A50" s="58">
        <v>7.5</v>
      </c>
      <c r="E50" s="58">
        <f t="shared" si="4"/>
        <v>5.7558451972636399E-2</v>
      </c>
    </row>
    <row r="51" spans="1:5" x14ac:dyDescent="0.2">
      <c r="A51" s="58">
        <v>7.75</v>
      </c>
      <c r="E51" s="58">
        <f t="shared" si="4"/>
        <v>5.1471134170339897E-2</v>
      </c>
    </row>
    <row r="52" spans="1:5" x14ac:dyDescent="0.2">
      <c r="A52" s="58">
        <v>8</v>
      </c>
      <c r="E52" s="58">
        <f t="shared" si="4"/>
        <v>4.6011705689231373E-2</v>
      </c>
    </row>
    <row r="53" spans="1:5" x14ac:dyDescent="0.2">
      <c r="A53" s="58">
        <v>8.25</v>
      </c>
      <c r="E53" s="58">
        <f t="shared" si="4"/>
        <v>4.1117871391622131E-2</v>
      </c>
    </row>
    <row r="54" spans="1:5" x14ac:dyDescent="0.2">
      <c r="A54" s="58">
        <v>8.5</v>
      </c>
      <c r="E54" s="58">
        <f t="shared" si="4"/>
        <v>3.6733114668589355E-2</v>
      </c>
    </row>
    <row r="55" spans="1:5" x14ac:dyDescent="0.2">
      <c r="A55" s="58">
        <v>8.75</v>
      </c>
      <c r="E55" s="58">
        <f t="shared" si="4"/>
        <v>3.2806231106890973E-2</v>
      </c>
    </row>
    <row r="56" spans="1:5" x14ac:dyDescent="0.2">
      <c r="A56" s="58">
        <v>9</v>
      </c>
      <c r="E56" s="58">
        <f t="shared" si="4"/>
        <v>2.9290886534888223E-2</v>
      </c>
    </row>
    <row r="57" spans="1:5" x14ac:dyDescent="0.2">
      <c r="A57" s="58">
        <v>9.25</v>
      </c>
      <c r="E57" s="58">
        <f t="shared" si="4"/>
        <v>2.6145201140473827E-2</v>
      </c>
    </row>
    <row r="58" spans="1:5" x14ac:dyDescent="0.2">
      <c r="A58" s="58">
        <v>9.5</v>
      </c>
      <c r="E58" s="58">
        <f t="shared" si="4"/>
        <v>2.3331360430831519E-2</v>
      </c>
    </row>
    <row r="59" spans="1:5" x14ac:dyDescent="0.2">
      <c r="A59" s="58">
        <v>9.75</v>
      </c>
      <c r="E59" s="58">
        <f t="shared" si="4"/>
        <v>2.0815253112752757E-2</v>
      </c>
    </row>
    <row r="60" spans="1:5" x14ac:dyDescent="0.2">
      <c r="A60" s="58">
        <v>10</v>
      </c>
      <c r="E60" s="58">
        <f t="shared" si="4"/>
        <v>1.8566135463043237E-2</v>
      </c>
    </row>
    <row r="61" spans="1:5" x14ac:dyDescent="0.2">
      <c r="A61" s="58">
        <v>10.25</v>
      </c>
      <c r="E61" s="58">
        <f t="shared" si="4"/>
        <v>1.6556321391633825E-2</v>
      </c>
    </row>
    <row r="62" spans="1:5" x14ac:dyDescent="0.2">
      <c r="A62" s="58">
        <v>10.5</v>
      </c>
      <c r="E62" s="58">
        <f t="shared" si="4"/>
        <v>1.4760897143990672E-2</v>
      </c>
    </row>
    <row r="63" spans="1:5" x14ac:dyDescent="0.2">
      <c r="A63" s="58">
        <v>10.75</v>
      </c>
      <c r="E63" s="58">
        <f t="shared" si="4"/>
        <v>1.3157459419443676E-2</v>
      </c>
    </row>
    <row r="64" spans="1:5" x14ac:dyDescent="0.2">
      <c r="A64" s="58">
        <v>11</v>
      </c>
      <c r="E64" s="58">
        <f t="shared" si="4"/>
        <v>1.1725875578421387E-2</v>
      </c>
    </row>
    <row r="65" spans="1:5" x14ac:dyDescent="0.2">
      <c r="A65" s="58">
        <v>11.25</v>
      </c>
      <c r="E65" s="58">
        <f t="shared" si="4"/>
        <v>1.0448064558680661E-2</v>
      </c>
    </row>
    <row r="66" spans="1:5" x14ac:dyDescent="0.2">
      <c r="A66" s="58">
        <v>11.5</v>
      </c>
      <c r="E66" s="58">
        <f t="shared" si="4"/>
        <v>9.3077971060963691E-3</v>
      </c>
    </row>
    <row r="67" spans="1:5" x14ac:dyDescent="0.2">
      <c r="A67" s="58">
        <v>11.75</v>
      </c>
      <c r="E67" s="58">
        <f t="shared" si="4"/>
        <v>8.2905139396631453E-3</v>
      </c>
    </row>
    <row r="68" spans="1:5" x14ac:dyDescent="0.2">
      <c r="A68" s="58">
        <v>12</v>
      </c>
      <c r="E68" s="58">
        <f t="shared" si="4"/>
        <v>7.3831605053597711E-3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Poll2</vt:lpstr>
      <vt:lpstr>Poll</vt:lpstr>
      <vt:lpstr>H0</vt:lpstr>
      <vt:lpstr>Mar_Met</vt:lpstr>
      <vt:lpstr>Medias</vt:lpstr>
      <vt:lpstr>Ji</vt:lpstr>
      <vt:lpstr>Ji2</vt:lpstr>
      <vt:lpstr>Means</vt:lpstr>
      <vt:lpstr>Curve</vt:lpstr>
      <vt:lpstr>Poll!Print_Area</vt:lpstr>
      <vt:lpstr>Poll2!Print_Area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Salvador</dc:creator>
  <cp:lastModifiedBy>Salvador Flores</cp:lastModifiedBy>
  <dcterms:created xsi:type="dcterms:W3CDTF">2013-07-09T16:40:21Z</dcterms:created>
  <dcterms:modified xsi:type="dcterms:W3CDTF">2013-09-22T08:10:44Z</dcterms:modified>
</cp:coreProperties>
</file>