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gr\Desktop\"/>
    </mc:Choice>
  </mc:AlternateContent>
  <xr:revisionPtr revIDLastSave="0" documentId="8_{6D1B6F67-D46B-4730-BEB1-68C9FD9FC4FE}" xr6:coauthVersionLast="47" xr6:coauthVersionMax="47" xr10:uidLastSave="{00000000-0000-0000-0000-000000000000}"/>
  <bookViews>
    <workbookView xWindow="38280" yWindow="7485" windowWidth="29040" windowHeight="15840" activeTab="4" xr2:uid="{00000000-000D-0000-FFFF-FFFF00000000}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7" l="1"/>
  <c r="V15" i="7"/>
  <c r="T14" i="7"/>
  <c r="V14" i="7"/>
  <c r="T13" i="7"/>
  <c r="V13" i="7"/>
  <c r="T10" i="7"/>
  <c r="V10" i="7"/>
  <c r="T9" i="7"/>
  <c r="V9" i="7"/>
  <c r="T8" i="7"/>
  <c r="V8" i="7"/>
  <c r="T9" i="1"/>
  <c r="S9" i="1"/>
  <c r="U9" i="1"/>
  <c r="V9" i="1"/>
  <c r="X9" i="1"/>
  <c r="Y9" i="1"/>
  <c r="W9" i="1"/>
  <c r="Z9" i="1"/>
  <c r="AB9" i="1"/>
  <c r="R9" i="1"/>
  <c r="Q9" i="1"/>
  <c r="T8" i="1"/>
  <c r="S8" i="1"/>
  <c r="U8" i="1"/>
  <c r="V8" i="1"/>
  <c r="X8" i="1"/>
  <c r="Y8" i="1"/>
  <c r="W8" i="1"/>
  <c r="Z8" i="1"/>
  <c r="AB8" i="1"/>
  <c r="R8" i="1"/>
  <c r="Q8" i="1"/>
  <c r="T7" i="1"/>
  <c r="S7" i="1"/>
  <c r="U7" i="1"/>
  <c r="V7" i="1"/>
  <c r="X7" i="1"/>
  <c r="Y7" i="1"/>
  <c r="W7" i="1"/>
  <c r="Z7" i="1"/>
  <c r="AB7" i="1"/>
  <c r="R7" i="1"/>
  <c r="Q7" i="1"/>
  <c r="T9" i="16"/>
  <c r="S9" i="16"/>
  <c r="U9" i="16"/>
  <c r="V9" i="16"/>
  <c r="X9" i="16"/>
  <c r="Y9" i="16"/>
  <c r="W9" i="16"/>
  <c r="Z9" i="16"/>
  <c r="AB9" i="16"/>
  <c r="R9" i="16"/>
  <c r="Q9" i="16"/>
  <c r="T8" i="16"/>
  <c r="S8" i="16"/>
  <c r="U8" i="16"/>
  <c r="V8" i="16"/>
  <c r="X8" i="16"/>
  <c r="Y8" i="16"/>
  <c r="W8" i="16"/>
  <c r="Z8" i="16"/>
  <c r="AB8" i="16"/>
  <c r="R8" i="16"/>
  <c r="Q8" i="16"/>
  <c r="T7" i="16"/>
  <c r="S7" i="16"/>
  <c r="U7" i="16"/>
  <c r="V7" i="16"/>
  <c r="X7" i="16"/>
  <c r="Y7" i="16"/>
  <c r="W7" i="16"/>
  <c r="Z7" i="16"/>
  <c r="AB7" i="16"/>
  <c r="R7" i="16"/>
  <c r="Q7" i="16"/>
  <c r="U15" i="7"/>
  <c r="W15" i="7"/>
  <c r="S15" i="7"/>
  <c r="R15" i="7"/>
  <c r="U14" i="7"/>
  <c r="W14" i="7"/>
  <c r="S14" i="7"/>
  <c r="R14" i="7"/>
  <c r="U13" i="7"/>
  <c r="W13" i="7"/>
  <c r="S13" i="7"/>
  <c r="R13" i="7"/>
  <c r="U10" i="7"/>
  <c r="W10" i="7"/>
  <c r="S10" i="7"/>
  <c r="R10" i="7"/>
  <c r="U9" i="7"/>
  <c r="W9" i="7"/>
  <c r="S9" i="7"/>
  <c r="R9" i="7"/>
  <c r="U8" i="7"/>
  <c r="W8" i="7"/>
  <c r="S8" i="7"/>
  <c r="R8" i="7"/>
  <c r="T9" i="2"/>
  <c r="S9" i="2"/>
  <c r="U9" i="2"/>
  <c r="V9" i="2"/>
  <c r="X9" i="2"/>
  <c r="Y9" i="2"/>
  <c r="W9" i="2"/>
  <c r="Z9" i="2"/>
  <c r="AB9" i="2"/>
  <c r="R9" i="2"/>
  <c r="Q9" i="2"/>
  <c r="T8" i="2"/>
  <c r="S8" i="2"/>
  <c r="U8" i="2"/>
  <c r="V8" i="2"/>
  <c r="X8" i="2"/>
  <c r="Y8" i="2"/>
  <c r="W8" i="2"/>
  <c r="Z8" i="2"/>
  <c r="AB8" i="2"/>
  <c r="R8" i="2"/>
  <c r="Q8" i="2"/>
  <c r="T7" i="2"/>
  <c r="S7" i="2"/>
  <c r="U7" i="2"/>
  <c r="V7" i="2"/>
  <c r="X7" i="2"/>
  <c r="Y7" i="2"/>
  <c r="W7" i="2"/>
  <c r="Z7" i="2"/>
  <c r="AB7" i="2"/>
  <c r="R7" i="2"/>
  <c r="Q7" i="2"/>
  <c r="T9" i="3"/>
  <c r="S9" i="3"/>
  <c r="U9" i="3"/>
  <c r="V9" i="3"/>
  <c r="X9" i="3"/>
  <c r="Y9" i="3"/>
  <c r="W9" i="3"/>
  <c r="Z9" i="3"/>
  <c r="AB9" i="3"/>
  <c r="R9" i="3"/>
  <c r="Q9" i="3"/>
  <c r="T8" i="3"/>
  <c r="S8" i="3"/>
  <c r="U8" i="3"/>
  <c r="V8" i="3"/>
  <c r="X8" i="3"/>
  <c r="Y8" i="3"/>
  <c r="W8" i="3"/>
  <c r="Z8" i="3"/>
  <c r="AB8" i="3"/>
  <c r="R8" i="3"/>
  <c r="Q8" i="3"/>
  <c r="T7" i="3"/>
  <c r="S7" i="3"/>
  <c r="U7" i="3"/>
  <c r="V7" i="3"/>
  <c r="X7" i="3"/>
  <c r="Y7" i="3"/>
  <c r="W7" i="3"/>
  <c r="Z7" i="3"/>
  <c r="AB7" i="3"/>
  <c r="R7" i="3"/>
  <c r="Q7" i="3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<sst xmlns="http://schemas.openxmlformats.org/spreadsheetml/2006/main" count="436" uniqueCount="102">
  <si>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</si>
  <si>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</si>
  <si>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</si>
  <si>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</si>
  <si>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</si>
  <si>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</si>
  <si>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</si>
  <si>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</si>
  <si>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</si>
  <si>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</si>
  <si>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</si>
  <si>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</si>
  <si>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</si>
  <si>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</si>
  <si>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</si>
  <si>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</si>
  <si>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</si>
  <si>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</si>
  <si>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</si>
  <si>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</si>
  <si>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</si>
  <si>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</si>
  <si>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</si>
  <si>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</si>
  <si>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</si>
  <si>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</si>
  <si>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</si>
  <si>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</si>
  <si>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</si>
  <si>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</si>
  <si>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</si>
  <si>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</si>
  <si>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</si>
  <si>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</si>
  <si>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</si>
  <si>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</si>
  <si>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</si>
  <si>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</si>
  <si>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</si>
  <si>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</si>
  <si>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</si>
  <si>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</si>
  <si>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</si>
  <si>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</si>
  <si>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</si>
  <si>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</si>
  <si>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</si>
  <si>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</si>
  <si>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</si>
  <si>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</si>
  <si>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</si>
  <si>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</si>
  <si>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</si>
  <si>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</si>
  <si>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</si>
  <si>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</si>
  <si>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</si>
  <si>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</si>
  <si>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</si>
  <si>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</si>
  <si>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</si>
  <si>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</si>
  <si>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</si>
  <si>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</si>
  <si>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</si>
  <si>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</si>
  <si>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</si>
  <si>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</si>
  <si>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</si>
  <si>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</si>
  <si>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</si>
  <si>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</si>
  <si>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</si>
  <si>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</si>
  <si>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</si>
  <si>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</si>
  <si>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</si>
  <si>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</si>
  <si>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</si>
  <si>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</si>
  <si>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</si>
  <si>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</si>
  <si>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</si>
  <si>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</si>
  <si>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</si>
  <si>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</si>
  <si>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</si>
  <si>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</si>
  <si>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</si>
  <si>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</si>
  <si>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</si>
  <si>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</si>
  <si>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</si>
  <si>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</si>
  <si>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</si>
  <si>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</si>
  <si>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</si>
  <si>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</si>
  <si>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</si>
  <si>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</si>
  <si>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</si>
  <si>
    <t>OVRFLW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</si>
</sst>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 wrapText="1"/>
    </xf>
    <xf numFmtId="0" fontId="12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="110" zoomScaleNormal="110" zoomScalePageLayoutView="110" workbookViewId="0">
      <selection activeCell="L6" sqref="L6"/>
    </sheetView>
  </sheetViews>
  <sheetFormatPr defaultColWidth="8.85546875" defaultRowHeight="15"/>
  <cols>
    <col min="17" max="17" width="12.42578125" bestFit="1" customWidth="1"/>
    <col min="19" max="19" width="9.140625" customWidth="1"/>
    <col min="20" max="20" width="10.42578125" bestFit="1" customWidth="1"/>
  </cols>
  <sheetData>
    <row r="1" spans="1:29" s="1" customFormat="1" ht="30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5.75">
      <c r="B5" s="14">
        <v>6</v>
      </c>
      <c r="C5" s="14" t="s">
        <v>19</v>
      </c>
      <c r="D5" s="14"/>
      <c r="E5" s="17"/>
      <c r="F5" s="17">
        <v>2</v>
      </c>
      <c r="G5" s="17"/>
      <c r="H5" s="17"/>
      <c r="I5" s="17">
        <v>2</v>
      </c>
      <c r="J5" s="17"/>
      <c r="K5" s="17"/>
      <c r="L5" s="17">
        <v>2</v>
      </c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61">
        <v>0.191</v>
      </c>
      <c r="C7" s="61">
        <v>0.192</v>
      </c>
      <c r="D7" s="61">
        <v>0.19800000000000001</v>
      </c>
      <c r="E7" s="61">
        <v>2.88</v>
      </c>
      <c r="F7" s="61">
        <v>3.2130000000000001</v>
      </c>
      <c r="G7" s="61">
        <v>3.4180000000000001</v>
      </c>
      <c r="H7" s="61">
        <v>2.9220000000000002</v>
      </c>
      <c r="I7" s="61">
        <v>2.9710000000000001</v>
      </c>
      <c r="J7" s="61">
        <v>2.706</v>
      </c>
      <c r="K7" s="61">
        <v>3.4369999999999998</v>
      </c>
      <c r="L7" s="61">
        <v>3.1030000000000002</v>
      </c>
      <c r="M7" s="61">
        <v>3.1469999999999998</v>
      </c>
      <c r="N7" s="5">
        <f>E5</f>
        <v>0</v>
      </c>
      <c r="O7" s="11" t="s">
        <v>19</v>
      </c>
      <c r="P7" s="11">
        <v>1</v>
      </c>
      <c r="Q7" s="7">
        <f>(AB7*100)/(F5*(1-R7))</f>
        <v>44.00510204081634</v>
      </c>
      <c r="R7" s="8">
        <f>G5</f>
        <v>0</v>
      </c>
      <c r="S7" s="9">
        <f>AVERAGE(G7:G14)-T7</f>
        <v>0.72412500000000035</v>
      </c>
      <c r="T7" s="9">
        <f>AVERAGE(F7:F14)</f>
        <v>2.3492499999999996</v>
      </c>
      <c r="U7" s="9">
        <f>AVERAGE(D7:D14)</f>
        <v>0.172125</v>
      </c>
      <c r="V7" s="9">
        <f>S7-U7</f>
        <v>0.55200000000000038</v>
      </c>
      <c r="W7" s="26">
        <f>AVERAGE(E7:E14)-T7</f>
        <v>0.78400000000000025</v>
      </c>
      <c r="X7" s="26">
        <f>(AVERAGE(B7:C14))</f>
        <v>0.16656249999999997</v>
      </c>
      <c r="Y7" s="9">
        <f>X7/0.5</f>
        <v>0.33312499999999995</v>
      </c>
      <c r="Z7" s="9">
        <f>W7/X7</f>
        <v>4.7069418386491577</v>
      </c>
      <c r="AA7" s="5">
        <v>2</v>
      </c>
      <c r="AB7" s="9">
        <f>V7/(Y7*Z7*0.2*AA7)</f>
        <v>0.88010204081632681</v>
      </c>
    </row>
    <row r="8" spans="1:29" s="1" customFormat="1" ht="15.75">
      <c r="B8" s="61">
        <v>0.17399999999999999</v>
      </c>
      <c r="C8" s="61">
        <v>0.17799999999999999</v>
      </c>
      <c r="D8" s="61">
        <v>0.186</v>
      </c>
      <c r="E8" s="61">
        <v>3.24</v>
      </c>
      <c r="F8" s="61">
        <v>1.0469999999999999</v>
      </c>
      <c r="G8" s="61">
        <v>3.1280000000000001</v>
      </c>
      <c r="H8" s="61">
        <v>2.956</v>
      </c>
      <c r="I8" s="61">
        <v>2.3940000000000001</v>
      </c>
      <c r="J8" s="61">
        <v>2.5680000000000001</v>
      </c>
      <c r="K8" s="61">
        <v>3.3260000000000001</v>
      </c>
      <c r="L8" s="61">
        <v>1.6859999999999999</v>
      </c>
      <c r="M8" s="61">
        <v>3.419</v>
      </c>
      <c r="N8" s="5">
        <f>H5</f>
        <v>0</v>
      </c>
      <c r="O8" s="11" t="s">
        <v>19</v>
      </c>
      <c r="P8" s="11">
        <v>1</v>
      </c>
      <c r="Q8" s="7">
        <f>(AB8*100)/(I5*(1-R8))</f>
        <v>-5.6535504296698829</v>
      </c>
      <c r="R8" s="27">
        <f>J5</f>
        <v>0</v>
      </c>
      <c r="S8" s="9">
        <f>AVERAGE(J7:J14)-T8</f>
        <v>0.12212499999999959</v>
      </c>
      <c r="T8" s="9">
        <f>AVERAGE(I7:I14)</f>
        <v>2.3891250000000004</v>
      </c>
      <c r="U8" s="9">
        <f>AVERAGE(D7:D14)</f>
        <v>0.172125</v>
      </c>
      <c r="V8" s="9">
        <f>S8-U8</f>
        <v>-5.0000000000000405E-2</v>
      </c>
      <c r="W8" s="26">
        <f>AVERAGE(H7:H14)-T8</f>
        <v>0.55274999999999963</v>
      </c>
      <c r="X8" s="26">
        <f>(AVERAGE(B7:C14))</f>
        <v>0.16656249999999997</v>
      </c>
      <c r="Y8" s="9">
        <f>X8/0.5</f>
        <v>0.33312499999999995</v>
      </c>
      <c r="Z8" s="9">
        <f>W8/X8</f>
        <v>3.3185741088180096</v>
      </c>
      <c r="AA8" s="5">
        <v>2</v>
      </c>
      <c r="AB8" s="9">
        <f>V8/(Y8*Z8*0.2*AA8)</f>
        <v>-0.11307100859339765</v>
      </c>
    </row>
    <row r="9" spans="1:29" s="1" customFormat="1" ht="15.75">
      <c r="B9" s="61">
        <v>0.16400000000000001</v>
      </c>
      <c r="C9" s="61">
        <v>0.17</v>
      </c>
      <c r="D9" s="61">
        <v>0.17799999999999999</v>
      </c>
      <c r="E9" s="61">
        <v>3.2850000000000001</v>
      </c>
      <c r="F9" s="61">
        <v>2.806</v>
      </c>
      <c r="G9" s="61">
        <v>2.9889999999999999</v>
      </c>
      <c r="H9" s="61">
        <v>2.9529999999999998</v>
      </c>
      <c r="I9" s="61">
        <v>2.98</v>
      </c>
      <c r="J9" s="61">
        <v>2.6989999999999998</v>
      </c>
      <c r="K9" s="61">
        <v>3.2530000000000001</v>
      </c>
      <c r="L9" s="61">
        <v>0.86599999999999999</v>
      </c>
      <c r="M9" s="61">
        <v>3.4260000000000002</v>
      </c>
      <c r="N9" s="5">
        <f>K5</f>
        <v>0</v>
      </c>
      <c r="O9" s="11" t="s">
        <v>19</v>
      </c>
      <c r="P9" s="11">
        <v>1</v>
      </c>
      <c r="Q9" s="7">
        <f>(AB9*100)/(L5*(1-R9))</f>
        <v>28.668525618682583</v>
      </c>
      <c r="R9" s="8">
        <f>M5</f>
        <v>0</v>
      </c>
      <c r="S9" s="9">
        <f>AVERAGE(M7:M14)-T9</f>
        <v>0.33662500000000062</v>
      </c>
      <c r="T9" s="9">
        <f>AVERAGE(L7:L14)</f>
        <v>2.4101249999999999</v>
      </c>
      <c r="U9" s="9">
        <f>AVERAGE(D7:D14)</f>
        <v>0.172125</v>
      </c>
      <c r="V9" s="9">
        <f>S9-U9</f>
        <v>0.16450000000000062</v>
      </c>
      <c r="W9" s="26">
        <f>AVERAGE(K7:K14)-T9</f>
        <v>0.35862499999999997</v>
      </c>
      <c r="X9" s="26">
        <f>(AVERAGE(B7:C14))</f>
        <v>0.16656249999999997</v>
      </c>
      <c r="Y9" s="9">
        <f>X9/0.5</f>
        <v>0.33312499999999995</v>
      </c>
      <c r="Z9" s="9">
        <f>W9/X9</f>
        <v>2.1530956848030018</v>
      </c>
      <c r="AA9" s="5">
        <v>2</v>
      </c>
      <c r="AB9" s="9">
        <f>V9/(Y9*Z9*0.2*AA9)</f>
        <v>0.57337051237365166</v>
      </c>
    </row>
    <row r="10" spans="1:29" s="1" customFormat="1" ht="15.75">
      <c r="B10" s="61">
        <v>0.159</v>
      </c>
      <c r="C10" s="61">
        <v>0.16700000000000001</v>
      </c>
      <c r="D10" s="61">
        <v>0.17</v>
      </c>
      <c r="E10" s="61">
        <v>3.0550000000000002</v>
      </c>
      <c r="F10" s="61">
        <v>0.84599999999999997</v>
      </c>
      <c r="G10" s="61">
        <v>3.0790000000000002</v>
      </c>
      <c r="H10" s="61">
        <v>2.7149999999999999</v>
      </c>
      <c r="I10" s="61">
        <v>0.89700000000000002</v>
      </c>
      <c r="J10" s="61">
        <v>1.329</v>
      </c>
      <c r="K10" s="61">
        <v>1.798</v>
      </c>
      <c r="L10" s="61">
        <v>3.1080000000000001</v>
      </c>
      <c r="M10" s="61">
        <v>1.208</v>
      </c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61">
        <v>0.155</v>
      </c>
      <c r="C11" s="61">
        <v>0.158</v>
      </c>
      <c r="D11" s="61">
        <v>0.16600000000000001</v>
      </c>
      <c r="E11" s="61">
        <v>3.351</v>
      </c>
      <c r="F11" s="61">
        <v>3.1619999999999999</v>
      </c>
      <c r="G11" s="61">
        <v>2.9990000000000001</v>
      </c>
      <c r="H11" s="61">
        <v>3.0249999999999999</v>
      </c>
      <c r="I11" s="61">
        <v>2.84</v>
      </c>
      <c r="J11" s="61">
        <v>2.5910000000000002</v>
      </c>
      <c r="K11" s="61">
        <v>2.831</v>
      </c>
      <c r="L11" s="61">
        <v>3.2610000000000001</v>
      </c>
      <c r="M11" s="61">
        <v>3.3570000000000002</v>
      </c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61">
        <v>0.156</v>
      </c>
      <c r="C12" s="61">
        <v>0.155</v>
      </c>
      <c r="D12" s="61">
        <v>0.16200000000000001</v>
      </c>
      <c r="E12" s="61">
        <v>3.2349999999999999</v>
      </c>
      <c r="F12" s="61">
        <v>3.395</v>
      </c>
      <c r="G12" s="61">
        <v>2.9340000000000002</v>
      </c>
      <c r="H12" s="61">
        <v>3.012</v>
      </c>
      <c r="I12" s="61">
        <v>2.9569999999999999</v>
      </c>
      <c r="J12" s="61">
        <v>3.0550000000000002</v>
      </c>
      <c r="K12" s="61">
        <v>3.2869999999999999</v>
      </c>
      <c r="L12" s="61">
        <v>3.0990000000000002</v>
      </c>
      <c r="M12" s="61">
        <v>1.1020000000000001</v>
      </c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61">
        <v>0.153</v>
      </c>
      <c r="C13" s="61">
        <v>0.16300000000000001</v>
      </c>
      <c r="D13" s="61">
        <v>0.161</v>
      </c>
      <c r="E13" s="61">
        <v>3.0110000000000001</v>
      </c>
      <c r="F13" s="61">
        <v>2.9740000000000002</v>
      </c>
      <c r="G13" s="61">
        <v>3.0310000000000001</v>
      </c>
      <c r="H13" s="61">
        <v>2.931</v>
      </c>
      <c r="I13" s="61">
        <v>2.8210000000000002</v>
      </c>
      <c r="J13" s="61">
        <v>2.5099999999999998</v>
      </c>
      <c r="K13" s="61">
        <v>1.083</v>
      </c>
      <c r="L13" s="61">
        <v>1.048</v>
      </c>
      <c r="M13" s="61">
        <v>3.2959999999999998</v>
      </c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61">
        <v>0.16500000000000001</v>
      </c>
      <c r="C14" s="61">
        <v>0.16500000000000001</v>
      </c>
      <c r="D14" s="61">
        <v>0.156</v>
      </c>
      <c r="E14" s="61">
        <v>3.0089999999999999</v>
      </c>
      <c r="F14" s="61">
        <v>1.351</v>
      </c>
      <c r="G14" s="61">
        <v>3.0089999999999999</v>
      </c>
      <c r="H14" s="61">
        <v>3.0209999999999999</v>
      </c>
      <c r="I14" s="61">
        <v>1.2529999999999999</v>
      </c>
      <c r="J14" s="61">
        <v>2.6320000000000001</v>
      </c>
      <c r="K14" s="61">
        <v>3.1349999999999998</v>
      </c>
      <c r="L14" s="61">
        <v>3.11</v>
      </c>
      <c r="M14" s="61">
        <v>3.0190000000000001</v>
      </c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>
        <f>AVERAGE(B7:B14)</f>
        <v>0.16462500000000002</v>
      </c>
      <c r="C15">
        <f t="shared" ref="C15:M15" si="0">AVERAGE(C7:C14)</f>
        <v>0.16850000000000001</v>
      </c>
      <c r="D15">
        <f t="shared" si="0"/>
        <v>0.172125</v>
      </c>
      <c r="E15">
        <f t="shared" si="0"/>
        <v>3.1332499999999999</v>
      </c>
      <c r="F15">
        <f t="shared" si="0"/>
        <v>2.3492499999999996</v>
      </c>
      <c r="G15">
        <f t="shared" si="0"/>
        <v>3.073375</v>
      </c>
      <c r="H15">
        <f t="shared" si="0"/>
        <v>2.941875</v>
      </c>
      <c r="I15">
        <f t="shared" si="0"/>
        <v>2.3891250000000004</v>
      </c>
      <c r="J15">
        <f t="shared" si="0"/>
        <v>2.51125</v>
      </c>
      <c r="K15">
        <f t="shared" si="0"/>
        <v>2.7687499999999998</v>
      </c>
      <c r="L15">
        <f t="shared" si="0"/>
        <v>2.4101249999999999</v>
      </c>
      <c r="M15">
        <f t="shared" si="0"/>
        <v>2.7467500000000005</v>
      </c>
    </row>
    <row r="16" spans="1:29">
      <c r="A16" t="s">
        <v>31</v>
      </c>
      <c r="B16">
        <f>2*(STDEV(B7:B14))</f>
        <v>2.5274210458206488E-2</v>
      </c>
      <c r="C16">
        <f t="shared" ref="C16:M16" si="1">2*(STDEV(C7:C14))</f>
        <v>2.3688454089341858E-2</v>
      </c>
      <c r="D16">
        <f t="shared" si="1"/>
        <v>2.8534440343456639E-2</v>
      </c>
      <c r="E16">
        <f t="shared" si="1"/>
        <v>0.33194965194826076</v>
      </c>
      <c r="F16">
        <f t="shared" si="1"/>
        <v>2.1449304351024026</v>
      </c>
      <c r="G16">
        <f t="shared" si="1"/>
        <v>0.30218052787790856</v>
      </c>
      <c r="H16">
        <f t="shared" si="1"/>
        <v>0.20056616293454319</v>
      </c>
      <c r="I16">
        <f t="shared" si="1"/>
        <v>1.6762609539431117</v>
      </c>
      <c r="J16">
        <f t="shared" si="1"/>
        <v>1.0115672423098183</v>
      </c>
      <c r="K16">
        <f t="shared" si="1"/>
        <v>1.7208452242181143</v>
      </c>
      <c r="L16">
        <f t="shared" si="1"/>
        <v>2.0590609336713257</v>
      </c>
      <c r="M16">
        <f t="shared" si="1"/>
        <v>1.9848937359105978</v>
      </c>
    </row>
    <row r="17" spans="1:29">
      <c r="A17" t="s">
        <v>32</v>
      </c>
      <c r="B17" s="28">
        <f>B15-B16</f>
        <v>0.13935078954179353</v>
      </c>
      <c r="C17" s="28">
        <f t="shared" ref="C17:M17" si="2">C15-C16</f>
        <v>0.14481154591065815</v>
      </c>
      <c r="D17" s="28">
        <f t="shared" si="2"/>
        <v>0.14359055965654335</v>
      </c>
      <c r="E17" s="28">
        <f t="shared" si="2"/>
        <v>2.8013003480517389</v>
      </c>
      <c r="F17" s="28">
        <f t="shared" si="2"/>
        <v>0.20431956489759706</v>
      </c>
      <c r="G17" s="28">
        <f t="shared" si="2"/>
        <v>2.7711944721220916</v>
      </c>
      <c r="H17" s="28">
        <f t="shared" si="2"/>
        <v>2.741308837065457</v>
      </c>
      <c r="I17" s="28">
        <f t="shared" si="2"/>
        <v>0.71286404605688869</v>
      </c>
      <c r="J17" s="28">
        <f t="shared" si="2"/>
        <v>1.4996827576901817</v>
      </c>
      <c r="K17" s="28">
        <f t="shared" si="2"/>
        <v>1.0479047757818856</v>
      </c>
      <c r="L17" s="28">
        <f t="shared" si="2"/>
        <v>0.35106406632867415</v>
      </c>
      <c r="M17" s="28">
        <f t="shared" si="2"/>
        <v>0.76185626408940266</v>
      </c>
    </row>
    <row r="18" spans="1:29">
      <c r="A18" t="s">
        <v>33</v>
      </c>
      <c r="B18">
        <f>B15+B16</f>
        <v>0.18989921045820651</v>
      </c>
      <c r="C18">
        <f t="shared" ref="C18:M18" si="3">C15+C16</f>
        <v>0.19218845408934188</v>
      </c>
      <c r="D18">
        <f t="shared" si="3"/>
        <v>0.20065944034345665</v>
      </c>
      <c r="E18">
        <f t="shared" si="3"/>
        <v>3.4651996519482609</v>
      </c>
      <c r="F18">
        <f t="shared" si="3"/>
        <v>4.4941804351024022</v>
      </c>
      <c r="G18">
        <f t="shared" si="3"/>
        <v>3.3755555278779084</v>
      </c>
      <c r="H18">
        <f t="shared" si="3"/>
        <v>3.142441162934543</v>
      </c>
      <c r="I18">
        <f t="shared" si="3"/>
        <v>4.0653859539431121</v>
      </c>
      <c r="J18">
        <f t="shared" si="3"/>
        <v>3.5228172423098183</v>
      </c>
      <c r="K18">
        <f t="shared" si="3"/>
        <v>4.4895952242181139</v>
      </c>
      <c r="L18">
        <f t="shared" si="3"/>
        <v>4.4691859336713256</v>
      </c>
      <c r="M18">
        <f t="shared" si="3"/>
        <v>4.7316437359105983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zoomScale="120" zoomScaleNormal="120" zoomScalePageLayoutView="12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110" zoomScaleNormal="110" zoomScalePageLayoutView="11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tabSelected="1" zoomScale="130" zoomScaleNormal="130" zoomScalePageLayoutView="130" workbookViewId="0">
      <selection activeCell="Q19" sqref="Q19"/>
    </sheetView>
  </sheetViews>
  <sheetFormatPr defaultColWidth="8.85546875" defaultRowHeight="15"/>
  <cols>
    <col min="14" max="14" width="9.28515625" customWidth="1"/>
    <col min="16" max="16" width="14.140625" customWidth="1"/>
    <col min="19" max="19" width="13.140625" customWidth="1"/>
    <col min="20" max="20" width="11.140625" customWidth="1"/>
  </cols>
  <sheetData>
    <row r="1" spans="1:24" ht="30">
      <c r="B1" s="2" t="s">
        <v>82</v>
      </c>
    </row>
    <row r="3" spans="1:24" s="1" customFormat="1" ht="15.75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5.75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5.75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5.75">
      <c r="B6" s="11">
        <v>1</v>
      </c>
      <c r="C6" s="11" t="s">
        <v>42</v>
      </c>
      <c r="D6" s="11"/>
      <c r="E6" s="17"/>
      <c r="F6" s="17">
        <v>2</v>
      </c>
      <c r="G6" s="17"/>
      <c r="H6" s="17"/>
      <c r="I6" s="17">
        <v>2</v>
      </c>
      <c r="J6" s="17"/>
      <c r="K6" s="17"/>
      <c r="L6" s="17">
        <v>2</v>
      </c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5.75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5.75">
      <c r="B8" s="61">
        <v>0.191</v>
      </c>
      <c r="C8" s="61">
        <v>0.192</v>
      </c>
      <c r="D8" s="61">
        <v>0.19900000000000001</v>
      </c>
      <c r="E8" s="61">
        <v>3.0150000000000001</v>
      </c>
      <c r="F8" s="61">
        <v>2.9790000000000001</v>
      </c>
      <c r="G8" s="61">
        <v>2.9209999999999998</v>
      </c>
      <c r="H8" s="61">
        <v>3.12</v>
      </c>
      <c r="I8" s="61">
        <v>3.323</v>
      </c>
      <c r="J8" s="61">
        <v>2.9350000000000001</v>
      </c>
      <c r="K8" s="61">
        <v>3.407</v>
      </c>
      <c r="L8" s="61">
        <v>3.42</v>
      </c>
      <c r="M8" s="61">
        <v>3.38</v>
      </c>
      <c r="N8" s="13" t="s">
        <v>77</v>
      </c>
      <c r="O8" s="5">
        <v>1</v>
      </c>
      <c r="P8" s="11" t="s">
        <v>42</v>
      </c>
      <c r="Q8" s="11">
        <v>1</v>
      </c>
      <c r="R8" s="7">
        <f>(W8*100)/(7.9*X8*0.2*(F6*(1-S8)))</f>
        <v>0.1131768635724333</v>
      </c>
      <c r="S8" s="8">
        <f>H6</f>
        <v>0</v>
      </c>
      <c r="T8" s="9">
        <f>AVERAGE(B8:B15)</f>
        <v>0.16462500000000002</v>
      </c>
      <c r="U8" s="9">
        <f>AVERAGE(G8:G15)-T8</f>
        <v>2.8807499999999999</v>
      </c>
      <c r="V8" s="9">
        <f>AVERAGE(E8:E15)-T8</f>
        <v>2.8163749999999999</v>
      </c>
      <c r="W8" s="9">
        <f>IF((U8-V8)&lt;0,0,(U8-V8))</f>
        <v>6.4375000000000071E-2</v>
      </c>
      <c r="X8" s="5">
        <v>18</v>
      </c>
    </row>
    <row r="9" spans="1:24" s="1" customFormat="1" ht="15.75">
      <c r="B9" s="61">
        <v>0.17299999999999999</v>
      </c>
      <c r="C9" s="61">
        <v>0.17699999999999999</v>
      </c>
      <c r="D9" s="61">
        <v>0.193</v>
      </c>
      <c r="E9" s="61">
        <v>2.7080000000000002</v>
      </c>
      <c r="F9" s="61">
        <v>2.9660000000000002</v>
      </c>
      <c r="G9" s="61">
        <v>2.819</v>
      </c>
      <c r="H9" s="61">
        <v>3.1179999999999999</v>
      </c>
      <c r="I9" s="61">
        <v>3.5680000000000001</v>
      </c>
      <c r="J9" s="61">
        <v>2.7149999999999999</v>
      </c>
      <c r="K9" s="61">
        <v>3.1429999999999998</v>
      </c>
      <c r="L9" s="61">
        <v>3.4239999999999999</v>
      </c>
      <c r="M9" s="61">
        <v>3.4870000000000001</v>
      </c>
      <c r="O9" s="5">
        <v>2</v>
      </c>
      <c r="P9" s="11" t="s">
        <v>42</v>
      </c>
      <c r="Q9" s="11">
        <v>1</v>
      </c>
      <c r="R9" s="7">
        <f>(W9*100)/(7.9*X9*0.2*(I6*(1-S9)))</f>
        <v>0.10251322751322731</v>
      </c>
      <c r="S9" s="27">
        <f>K6</f>
        <v>0</v>
      </c>
      <c r="T9" s="9">
        <f>AVERAGE(B8:B15)</f>
        <v>0.16462500000000002</v>
      </c>
      <c r="U9" s="9">
        <f>AVERAGE(J8:J15)-T9</f>
        <v>3.0185416666666667</v>
      </c>
      <c r="V9" s="9">
        <f>AVERAGE(H8:H15)-T9</f>
        <v>2.960232142857143</v>
      </c>
      <c r="W9" s="9">
        <f>IF((U9-V9)&lt;0,0,(U9-V9))</f>
        <v>5.83095238095237E-2</v>
      </c>
      <c r="X9" s="5">
        <v>18</v>
      </c>
    </row>
    <row r="10" spans="1:24" s="1" customFormat="1" ht="25.5">
      <c r="B10" s="61">
        <v>0.16600000000000001</v>
      </c>
      <c r="C10" s="61">
        <v>0.16800000000000001</v>
      </c>
      <c r="D10" s="61">
        <v>0.17799999999999999</v>
      </c>
      <c r="E10" s="61">
        <v>2.97</v>
      </c>
      <c r="F10" s="61">
        <v>2.9580000000000002</v>
      </c>
      <c r="G10" s="61">
        <v>3.0649999999999999</v>
      </c>
      <c r="H10" s="61" t="s">
        <v>101</v>
      </c>
      <c r="I10" s="61">
        <v>3.1869999999999998</v>
      </c>
      <c r="J10" s="61">
        <v>3.363</v>
      </c>
      <c r="K10" s="61">
        <v>3.1880000000000002</v>
      </c>
      <c r="L10" s="61">
        <v>3.1949999999999998</v>
      </c>
      <c r="M10" s="61">
        <v>3.4249999999999998</v>
      </c>
      <c r="O10" s="5">
        <v>3</v>
      </c>
      <c r="P10" s="11" t="s">
        <v>42</v>
      </c>
      <c r="Q10" s="11">
        <v>1</v>
      </c>
      <c r="R10" s="7">
        <f>(W10*100)/(7.9*X10*0.2*(L6*(1-S10)))</f>
        <v>0.47226617440225122</v>
      </c>
      <c r="S10" s="8">
        <f>N6</f>
        <v>0</v>
      </c>
      <c r="T10" s="9">
        <f>AVERAGE(B8:B15)</f>
        <v>0.16462500000000002</v>
      </c>
      <c r="U10" s="9">
        <f>AVERAGE(M8:M15)-T10</f>
        <v>3.2913750000000004</v>
      </c>
      <c r="V10" s="9">
        <f>AVERAGE(K8:K15)-T10</f>
        <v>3.0227499999999998</v>
      </c>
      <c r="W10" s="9">
        <f>IF((U10-V10)&lt;0,0,(U10-V10))</f>
        <v>0.26862500000000056</v>
      </c>
      <c r="X10" s="5">
        <v>18</v>
      </c>
    </row>
    <row r="11" spans="1:24" s="1" customFormat="1" ht="15.75">
      <c r="B11" s="61">
        <v>0.158</v>
      </c>
      <c r="C11" s="61">
        <v>0.16300000000000001</v>
      </c>
      <c r="D11" s="61">
        <v>0.17</v>
      </c>
      <c r="E11" s="61">
        <v>3.23</v>
      </c>
      <c r="F11" s="61">
        <v>3.266</v>
      </c>
      <c r="G11" s="61">
        <v>3.0779999999999998</v>
      </c>
      <c r="H11" s="61">
        <v>3.2320000000000002</v>
      </c>
      <c r="I11" s="61">
        <v>3.5219999999999998</v>
      </c>
      <c r="J11" s="61">
        <v>3.5579999999999998</v>
      </c>
      <c r="K11" s="61">
        <v>3.1520000000000001</v>
      </c>
      <c r="L11" s="61">
        <v>3.4369999999999998</v>
      </c>
      <c r="M11" s="61">
        <v>3.4849999999999999</v>
      </c>
      <c r="N11" s="5"/>
      <c r="O11" s="11"/>
      <c r="P11" s="11"/>
      <c r="Q11" s="7"/>
      <c r="R11" s="8"/>
      <c r="T11" s="9"/>
      <c r="U11" s="9"/>
      <c r="V11" s="9"/>
    </row>
    <row r="12" spans="1:24" s="1" customFormat="1" ht="15.75">
      <c r="B12" s="61">
        <v>0.156</v>
      </c>
      <c r="C12" s="61">
        <v>0.156</v>
      </c>
      <c r="D12" s="61">
        <v>0.16600000000000001</v>
      </c>
      <c r="E12" s="61">
        <v>2.851</v>
      </c>
      <c r="F12" s="61">
        <v>3.3769999999999998</v>
      </c>
      <c r="G12" s="61">
        <v>3.1560000000000001</v>
      </c>
      <c r="H12" s="61">
        <v>3.117</v>
      </c>
      <c r="I12" s="61">
        <v>2.968</v>
      </c>
      <c r="J12" s="61">
        <v>3.008</v>
      </c>
      <c r="K12" s="61">
        <v>3.3540000000000001</v>
      </c>
      <c r="L12" s="61">
        <v>3.5129999999999999</v>
      </c>
      <c r="M12" s="61">
        <v>3.3109999999999999</v>
      </c>
      <c r="N12" s="5"/>
      <c r="O12" s="11"/>
      <c r="P12" s="11"/>
      <c r="Q12" s="7"/>
      <c r="R12" s="8"/>
      <c r="T12" s="9"/>
      <c r="U12" s="9"/>
      <c r="V12" s="9"/>
    </row>
    <row r="13" spans="1:24" s="1" customFormat="1" ht="25.5">
      <c r="B13" s="61">
        <v>0.155</v>
      </c>
      <c r="C13" s="61">
        <v>0.153</v>
      </c>
      <c r="D13" s="61">
        <v>0.16200000000000001</v>
      </c>
      <c r="E13" s="61">
        <v>3.133</v>
      </c>
      <c r="F13" s="61">
        <v>3.2490000000000001</v>
      </c>
      <c r="G13" s="61">
        <v>3.0550000000000002</v>
      </c>
      <c r="H13" s="61">
        <v>3.1459999999999999</v>
      </c>
      <c r="I13" s="61">
        <v>3.69</v>
      </c>
      <c r="J13" s="61" t="s">
        <v>101</v>
      </c>
      <c r="K13" s="61">
        <v>3.2210000000000001</v>
      </c>
      <c r="L13" s="61">
        <v>3.27</v>
      </c>
      <c r="M13" s="61">
        <v>3.5880000000000001</v>
      </c>
      <c r="N13" s="11" t="s">
        <v>37</v>
      </c>
      <c r="O13" s="5">
        <v>1</v>
      </c>
      <c r="P13" s="11" t="str">
        <f>C6</f>
        <v>D1</v>
      </c>
      <c r="Q13" s="11">
        <v>1</v>
      </c>
      <c r="R13" s="7">
        <f>(W13*100)/(7.9*X13*0.2*(F6*(1-S13)))</f>
        <v>0</v>
      </c>
      <c r="S13" s="8">
        <f>G6</f>
        <v>0</v>
      </c>
      <c r="T13" s="9">
        <f>AVERAGE(B8:B15)</f>
        <v>0.16462500000000002</v>
      </c>
      <c r="U13" s="9">
        <f>AVERAGE(E8:E15)-T13</f>
        <v>2.8163749999999999</v>
      </c>
      <c r="V13" s="9">
        <f>AVERAGE(E8:E15)-T13</f>
        <v>2.8163749999999999</v>
      </c>
      <c r="W13" s="9">
        <f>IF((U13-V13)&lt;0,0,(U13-V13))</f>
        <v>0</v>
      </c>
      <c r="X13" s="5">
        <v>18</v>
      </c>
    </row>
    <row r="14" spans="1:24" s="1" customFormat="1" ht="15.75">
      <c r="B14" s="61">
        <v>0.153</v>
      </c>
      <c r="C14" s="61">
        <v>0.16300000000000001</v>
      </c>
      <c r="D14" s="61">
        <v>0.161</v>
      </c>
      <c r="E14" s="61">
        <v>2.9769999999999999</v>
      </c>
      <c r="F14" s="61">
        <v>3.0569999999999999</v>
      </c>
      <c r="G14" s="61">
        <v>3.0630000000000002</v>
      </c>
      <c r="H14" s="61">
        <v>2.98</v>
      </c>
      <c r="I14" s="61">
        <v>3.39</v>
      </c>
      <c r="J14" s="61">
        <v>3.52</v>
      </c>
      <c r="K14" s="61">
        <v>3.081</v>
      </c>
      <c r="L14" s="61">
        <v>3.5270000000000001</v>
      </c>
      <c r="M14" s="61">
        <v>3.552</v>
      </c>
      <c r="N14" s="5"/>
      <c r="O14" s="5">
        <v>2</v>
      </c>
      <c r="P14" s="11" t="str">
        <f>C6</f>
        <v>D1</v>
      </c>
      <c r="Q14" s="11">
        <v>1</v>
      </c>
      <c r="R14" s="7">
        <f>(W14*100)/(7.9*X14*0.2*(I6*(1-S14)))</f>
        <v>0</v>
      </c>
      <c r="S14" s="27">
        <f>J6</f>
        <v>0</v>
      </c>
      <c r="T14" s="9">
        <f>AVERAGE(B8:B15)</f>
        <v>0.16462500000000002</v>
      </c>
      <c r="U14" s="9">
        <f>AVERAGE(H8:H15)-T14</f>
        <v>2.960232142857143</v>
      </c>
      <c r="V14" s="9">
        <f>AVERAGE(H8:H15)-T14</f>
        <v>2.960232142857143</v>
      </c>
      <c r="W14" s="9">
        <f>IF((U14-V14)&lt;0,0,(U14-V14))</f>
        <v>0</v>
      </c>
      <c r="X14" s="5">
        <v>18</v>
      </c>
    </row>
    <row r="15" spans="1:24" s="1" customFormat="1" ht="25.5">
      <c r="B15" s="61">
        <v>0.16500000000000001</v>
      </c>
      <c r="C15" s="61">
        <v>0.16300000000000001</v>
      </c>
      <c r="D15" s="61">
        <v>0.158</v>
      </c>
      <c r="E15" s="61">
        <v>2.964</v>
      </c>
      <c r="F15" s="61">
        <v>2.9430000000000001</v>
      </c>
      <c r="G15" s="61">
        <v>3.206</v>
      </c>
      <c r="H15" s="61">
        <v>3.161</v>
      </c>
      <c r="I15" s="61">
        <v>3.0739999999999998</v>
      </c>
      <c r="J15" s="61" t="s">
        <v>101</v>
      </c>
      <c r="K15" s="61">
        <v>2.9529999999999998</v>
      </c>
      <c r="L15" s="61">
        <v>3.35</v>
      </c>
      <c r="M15" s="61">
        <v>3.42</v>
      </c>
      <c r="N15" s="5"/>
      <c r="O15" s="5">
        <v>3</v>
      </c>
      <c r="P15" s="11" t="str">
        <f>C6</f>
        <v>D1</v>
      </c>
      <c r="Q15" s="11">
        <v>1</v>
      </c>
      <c r="R15" s="7">
        <f>(W15*100)/(7.9*X15*0.2*(L6*(1-S15)))</f>
        <v>0</v>
      </c>
      <c r="S15" s="8">
        <f>M6</f>
        <v>0</v>
      </c>
      <c r="T15" s="9">
        <f>AVERAGE(B8:B15)</f>
        <v>0.16462500000000002</v>
      </c>
      <c r="U15" s="9">
        <f>AVERAGE(K8:K15)-T15</f>
        <v>3.0227499999999998</v>
      </c>
      <c r="V15" s="9">
        <f>AVERAGE(K8:K15)-T15</f>
        <v>3.0227499999999998</v>
      </c>
      <c r="W15" s="9">
        <f>IF((U15-V15)&lt;0,0,(U15-V15))</f>
        <v>0</v>
      </c>
      <c r="X15" s="5">
        <v>18</v>
      </c>
    </row>
    <row r="16" spans="1:24" ht="15.75">
      <c r="A16" t="s">
        <v>30</v>
      </c>
      <c r="B16">
        <f t="shared" ref="B16:M16" si="0">AVERAGE(B8:B15)</f>
        <v>0.16462500000000002</v>
      </c>
      <c r="C16">
        <f t="shared" si="0"/>
        <v>0.16687500000000002</v>
      </c>
      <c r="D16">
        <f t="shared" si="0"/>
        <v>0.173375</v>
      </c>
      <c r="E16">
        <f t="shared" si="0"/>
        <v>2.9809999999999999</v>
      </c>
      <c r="F16">
        <f t="shared" si="0"/>
        <v>3.0993749999999998</v>
      </c>
      <c r="G16">
        <f t="shared" si="0"/>
        <v>3.0453749999999999</v>
      </c>
      <c r="H16">
        <f t="shared" si="0"/>
        <v>3.124857142857143</v>
      </c>
      <c r="I16">
        <f t="shared" si="0"/>
        <v>3.3402500000000002</v>
      </c>
      <c r="J16">
        <f>AVERAGE(J8:J15)</f>
        <v>3.1831666666666667</v>
      </c>
      <c r="K16">
        <f t="shared" si="0"/>
        <v>3.1873749999999998</v>
      </c>
      <c r="L16">
        <f t="shared" si="0"/>
        <v>3.3919999999999999</v>
      </c>
      <c r="M16">
        <f t="shared" si="0"/>
        <v>3.4560000000000004</v>
      </c>
      <c r="T16" s="9"/>
    </row>
    <row r="17" spans="1:13">
      <c r="A17" t="s">
        <v>31</v>
      </c>
      <c r="B17">
        <f t="shared" ref="B17:M17" si="1">2*(STDEV(B8:B15))</f>
        <v>2.5228951623085725E-2</v>
      </c>
      <c r="C17">
        <f t="shared" si="1"/>
        <v>2.4967121236881572E-2</v>
      </c>
      <c r="D17">
        <f t="shared" si="1"/>
        <v>3.0686199783336764E-2</v>
      </c>
      <c r="E17">
        <f t="shared" si="1"/>
        <v>0.31903067474550367</v>
      </c>
      <c r="F17">
        <f t="shared" si="1"/>
        <v>0.34288013315776344</v>
      </c>
      <c r="G17">
        <f t="shared" si="1"/>
        <v>0.24681499722898304</v>
      </c>
      <c r="H17">
        <f t="shared" si="1"/>
        <v>0.15132494207908401</v>
      </c>
      <c r="I17">
        <f t="shared" si="1"/>
        <v>0.50310209131518657</v>
      </c>
      <c r="J17">
        <f>2*(STDEV(J8:J15))</f>
        <v>0.69151823306885174</v>
      </c>
      <c r="K17">
        <f t="shared" si="1"/>
        <v>0.28943084542894587</v>
      </c>
      <c r="L17">
        <f t="shared" si="1"/>
        <v>0.22947891281895916</v>
      </c>
      <c r="M17">
        <f t="shared" si="1"/>
        <v>0.18126539343499329</v>
      </c>
    </row>
    <row r="18" spans="1:13">
      <c r="A18" t="s">
        <v>32</v>
      </c>
      <c r="B18" s="28">
        <f t="shared" ref="B18:M18" si="2">B16-B17</f>
        <v>0.1393960483769143</v>
      </c>
      <c r="C18" s="28">
        <f t="shared" si="2"/>
        <v>0.14190787876311844</v>
      </c>
      <c r="D18" s="28">
        <f t="shared" si="2"/>
        <v>0.14268880021666325</v>
      </c>
      <c r="E18" s="28">
        <f t="shared" si="2"/>
        <v>2.6619693252544963</v>
      </c>
      <c r="F18" s="28">
        <f t="shared" si="2"/>
        <v>2.7564948668422362</v>
      </c>
      <c r="G18" s="28">
        <f t="shared" si="2"/>
        <v>2.7985600027710169</v>
      </c>
      <c r="H18" s="28">
        <f t="shared" si="2"/>
        <v>2.9735322007780591</v>
      </c>
      <c r="I18" s="28">
        <f t="shared" si="2"/>
        <v>2.8371479086848135</v>
      </c>
      <c r="J18" s="28">
        <f>J16-J17</f>
        <v>2.4916484335978151</v>
      </c>
      <c r="K18" s="28">
        <f>K16-K17</f>
        <v>2.897944154571054</v>
      </c>
      <c r="L18" s="28">
        <f t="shared" si="2"/>
        <v>3.162521087181041</v>
      </c>
      <c r="M18" s="28">
        <f t="shared" si="2"/>
        <v>3.2747346065650071</v>
      </c>
    </row>
    <row r="19" spans="1:13">
      <c r="A19" t="s">
        <v>33</v>
      </c>
      <c r="B19">
        <f t="shared" ref="B19:M19" si="3">B16+B17</f>
        <v>0.18985395162308574</v>
      </c>
      <c r="C19">
        <f t="shared" si="3"/>
        <v>0.1918421212368816</v>
      </c>
      <c r="D19">
        <f t="shared" si="3"/>
        <v>0.20406119978333676</v>
      </c>
      <c r="E19">
        <f t="shared" si="3"/>
        <v>3.3000306747455035</v>
      </c>
      <c r="F19">
        <f t="shared" si="3"/>
        <v>3.4422551331577633</v>
      </c>
      <c r="G19">
        <f t="shared" si="3"/>
        <v>3.292189997228983</v>
      </c>
      <c r="H19">
        <f t="shared" si="3"/>
        <v>3.2761820849362269</v>
      </c>
      <c r="I19">
        <f t="shared" si="3"/>
        <v>3.8433520913151868</v>
      </c>
      <c r="J19">
        <f>J16+J17</f>
        <v>3.8746848997355183</v>
      </c>
      <c r="K19">
        <f t="shared" si="3"/>
        <v>3.4768058454289457</v>
      </c>
      <c r="L19">
        <f t="shared" si="3"/>
        <v>3.6214789128189588</v>
      </c>
      <c r="M19">
        <f t="shared" si="3"/>
        <v>3.6372653934349937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topLeftCell="A22" workbookViewId="0">
      <selection activeCell="C29" sqref="C29"/>
    </sheetView>
  </sheetViews>
  <sheetFormatPr defaultColWidth="11.42578125" defaultRowHeight="15"/>
  <sheetData>
    <row r="1" spans="1:13" ht="25.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.75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.75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.75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.75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.75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.75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.75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.75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.75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.75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.75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.75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.75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.75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.75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.75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.75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.75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.75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.75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.7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.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.7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.75">
      <c r="A29" s="40"/>
      <c r="B29" s="40" t="s">
        <v>22</v>
      </c>
      <c r="C29" s="40" t="s">
        <v>85</v>
      </c>
      <c r="D29" s="53" t="s">
        <v>86</v>
      </c>
      <c r="E29" s="40" t="s">
        <v>87</v>
      </c>
      <c r="F29" s="40" t="s">
        <v>23</v>
      </c>
      <c r="G29" s="40" t="s">
        <v>23</v>
      </c>
      <c r="H29" s="40" t="s">
        <v>88</v>
      </c>
      <c r="I29" s="40" t="s">
        <v>23</v>
      </c>
      <c r="J29" s="40" t="s">
        <v>23</v>
      </c>
      <c r="K29" s="40" t="s">
        <v>89</v>
      </c>
      <c r="L29" s="40" t="s">
        <v>23</v>
      </c>
      <c r="M29" s="40" t="s">
        <v>23</v>
      </c>
    </row>
    <row r="30" spans="1:13" ht="18.75">
      <c r="A30" s="40" t="s">
        <v>51</v>
      </c>
      <c r="B30" s="41" t="s">
        <v>52</v>
      </c>
      <c r="C30" s="41" t="s">
        <v>52</v>
      </c>
      <c r="D30" s="41"/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.75">
      <c r="A31" s="40" t="s">
        <v>56</v>
      </c>
      <c r="B31" s="41" t="s">
        <v>52</v>
      </c>
      <c r="C31" s="46" t="s">
        <v>75</v>
      </c>
      <c r="D31" s="54"/>
      <c r="E31" s="63" t="s">
        <v>52</v>
      </c>
      <c r="F31" s="62" t="s">
        <v>75</v>
      </c>
      <c r="G31" s="46" t="s">
        <v>75</v>
      </c>
      <c r="H31" s="63" t="s">
        <v>75</v>
      </c>
      <c r="I31" s="62" t="s">
        <v>75</v>
      </c>
      <c r="J31" s="46" t="s">
        <v>75</v>
      </c>
      <c r="K31" s="63" t="s">
        <v>75</v>
      </c>
      <c r="L31" s="62" t="s">
        <v>75</v>
      </c>
      <c r="M31" s="46" t="s">
        <v>75</v>
      </c>
    </row>
    <row r="32" spans="1:13" ht="20.25">
      <c r="A32" s="40" t="s">
        <v>84</v>
      </c>
      <c r="B32" s="58" t="s">
        <v>94</v>
      </c>
      <c r="C32" s="58" t="s">
        <v>94</v>
      </c>
      <c r="D32" s="59"/>
      <c r="E32" s="58" t="s">
        <v>94</v>
      </c>
      <c r="F32" s="58" t="s">
        <v>94</v>
      </c>
      <c r="G32" s="58" t="s">
        <v>94</v>
      </c>
      <c r="H32" s="58" t="s">
        <v>94</v>
      </c>
      <c r="I32" s="58" t="s">
        <v>94</v>
      </c>
      <c r="J32" s="58" t="s">
        <v>94</v>
      </c>
      <c r="K32" s="58" t="s">
        <v>94</v>
      </c>
      <c r="L32" s="58" t="s">
        <v>94</v>
      </c>
      <c r="M32" s="58" t="s">
        <v>94</v>
      </c>
    </row>
    <row r="33" spans="1:13" ht="18.75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.75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.75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.75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.75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.75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.75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.75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.75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.75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.75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.25">
      <c r="A45" s="57" t="s">
        <v>93</v>
      </c>
      <c r="B45" s="56"/>
      <c r="C45" s="56"/>
      <c r="D45" s="56"/>
    </row>
    <row r="47" spans="1:13" ht="18.75">
      <c r="A47" s="55" t="s">
        <v>100</v>
      </c>
    </row>
    <row r="50" spans="1:13" ht="25.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.75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.75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.75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.75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.75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.75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.75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.75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.75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.75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.75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.75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.75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.75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.75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.75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.75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6"/>
  <sheetViews>
    <sheetView workbookViewId="0">
      <selection activeCell="C3" sqref="C3"/>
    </sheetView>
  </sheetViews>
  <sheetFormatPr defaultColWidth="8.85546875" defaultRowHeight="15"/>
  <sheetData>
    <row r="1" spans="2:6">
      <c r="C1" s="31" t="s">
        <v>44</v>
      </c>
      <c r="D1" s="31" t="s">
        <v>45</v>
      </c>
      <c r="E1" s="31" t="s">
        <v>46</v>
      </c>
    </row>
    <row r="2" spans="2:6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5.75" thickBot="1">
      <c r="B3" s="37"/>
      <c r="C3" s="34"/>
      <c r="D3" s="35"/>
      <c r="E3" s="35"/>
      <c r="F3" s="34" t="e">
        <f>(E3-C3)/D3</f>
        <v>#DIV/0!</v>
      </c>
    </row>
    <row r="4" spans="2:6" ht="15.75" thickBot="1">
      <c r="B4" s="37"/>
      <c r="C4" s="34"/>
      <c r="D4" s="36"/>
      <c r="E4" s="36"/>
      <c r="F4" s="34" t="e">
        <f t="shared" ref="F4:F26" si="0">(E4-C4)/D4</f>
        <v>#DIV/0!</v>
      </c>
    </row>
    <row r="5" spans="2:6" ht="15.75" thickBot="1">
      <c r="B5" s="37"/>
      <c r="C5" s="34"/>
      <c r="D5" s="36"/>
      <c r="E5" s="36"/>
      <c r="F5" s="34" t="e">
        <f t="shared" si="0"/>
        <v>#DIV/0!</v>
      </c>
    </row>
    <row r="6" spans="2:6" ht="15.75" thickBot="1">
      <c r="B6" s="37"/>
      <c r="C6" s="34"/>
      <c r="D6" s="36"/>
      <c r="E6" s="36"/>
      <c r="F6" s="34" t="e">
        <f t="shared" si="0"/>
        <v>#DIV/0!</v>
      </c>
    </row>
    <row r="7" spans="2:6" ht="15.75" thickBot="1">
      <c r="B7" s="37"/>
      <c r="C7" s="34"/>
      <c r="D7" s="36"/>
      <c r="E7" s="36"/>
      <c r="F7" s="34" t="e">
        <f t="shared" si="0"/>
        <v>#DIV/0!</v>
      </c>
    </row>
    <row r="8" spans="2:6" ht="15.75" thickBot="1">
      <c r="B8" s="37"/>
      <c r="C8" s="34"/>
      <c r="D8" s="36"/>
      <c r="E8" s="36"/>
      <c r="F8" s="34" t="e">
        <f t="shared" si="0"/>
        <v>#DIV/0!</v>
      </c>
    </row>
    <row r="9" spans="2:6" ht="15.75" thickBot="1">
      <c r="B9" s="37"/>
      <c r="C9" s="34"/>
      <c r="D9" s="36"/>
      <c r="E9" s="36"/>
      <c r="F9" s="34" t="e">
        <f t="shared" si="0"/>
        <v>#DIV/0!</v>
      </c>
    </row>
    <row r="10" spans="2:6" ht="15.75" thickBot="1">
      <c r="B10" s="37"/>
      <c r="C10" s="34"/>
      <c r="D10" s="36"/>
      <c r="E10" s="36"/>
      <c r="F10" s="34" t="e">
        <f t="shared" si="0"/>
        <v>#DIV/0!</v>
      </c>
    </row>
    <row r="11" spans="2:6" ht="15.75" thickBot="1">
      <c r="B11" s="37"/>
      <c r="C11" s="34"/>
      <c r="D11" s="36"/>
      <c r="E11" s="36"/>
      <c r="F11" s="34" t="e">
        <f t="shared" si="0"/>
        <v>#DIV/0!</v>
      </c>
    </row>
    <row r="12" spans="2:6" ht="15.75" thickBot="1">
      <c r="B12" s="37"/>
      <c r="C12" s="34"/>
      <c r="D12" s="36"/>
      <c r="E12" s="36"/>
      <c r="F12" s="34" t="e">
        <f t="shared" si="0"/>
        <v>#DIV/0!</v>
      </c>
    </row>
    <row r="13" spans="2:6" ht="15.75" thickBot="1">
      <c r="B13" s="37"/>
      <c r="C13" s="34"/>
      <c r="D13" s="36"/>
      <c r="E13" s="36"/>
      <c r="F13" s="34" t="e">
        <f t="shared" si="0"/>
        <v>#DIV/0!</v>
      </c>
    </row>
    <row r="14" spans="2:6" ht="15.75" thickBot="1">
      <c r="B14" s="37"/>
      <c r="C14" s="34"/>
      <c r="D14" s="36"/>
      <c r="E14" s="36"/>
      <c r="F14" s="34" t="e">
        <f t="shared" si="0"/>
        <v>#DIV/0!</v>
      </c>
    </row>
    <row r="15" spans="2:6" ht="15.75" thickBot="1">
      <c r="B15" s="37"/>
      <c r="C15" s="34"/>
      <c r="D15" s="36"/>
      <c r="E15" s="36"/>
      <c r="F15" s="34" t="e">
        <f t="shared" si="0"/>
        <v>#DIV/0!</v>
      </c>
    </row>
    <row r="16" spans="2:6" ht="15.75" thickBot="1">
      <c r="B16" s="37"/>
      <c r="C16" s="34"/>
      <c r="D16" s="36"/>
      <c r="E16" s="36"/>
      <c r="F16" s="34" t="e">
        <f t="shared" si="0"/>
        <v>#DIV/0!</v>
      </c>
    </row>
    <row r="17" spans="2:6" ht="15.75" thickBot="1">
      <c r="B17" s="37"/>
      <c r="C17" s="34"/>
      <c r="D17" s="36"/>
      <c r="E17" s="36"/>
      <c r="F17" s="34" t="e">
        <f t="shared" si="0"/>
        <v>#DIV/0!</v>
      </c>
    </row>
    <row r="18" spans="2:6" ht="15.75" thickBot="1">
      <c r="B18" s="37"/>
      <c r="C18" s="34"/>
      <c r="D18" s="36"/>
      <c r="E18" s="36"/>
      <c r="F18" s="34" t="e">
        <f t="shared" si="0"/>
        <v>#DIV/0!</v>
      </c>
    </row>
    <row r="19" spans="2:6" ht="15.75" thickBot="1">
      <c r="B19" s="37"/>
      <c r="C19" s="34"/>
      <c r="D19" s="36"/>
      <c r="E19" s="36"/>
      <c r="F19" s="34" t="e">
        <f t="shared" si="0"/>
        <v>#DIV/0!</v>
      </c>
    </row>
    <row r="20" spans="2:6" ht="15.75" thickBot="1">
      <c r="B20" s="37"/>
      <c r="C20" s="34"/>
      <c r="D20" s="36"/>
      <c r="E20" s="36"/>
      <c r="F20" s="34" t="e">
        <f t="shared" si="0"/>
        <v>#DIV/0!</v>
      </c>
    </row>
    <row r="21" spans="2:6" ht="15.75" thickBot="1">
      <c r="B21" s="37"/>
      <c r="C21" s="34"/>
      <c r="D21" s="36"/>
      <c r="E21" s="36"/>
      <c r="F21" s="34" t="e">
        <f t="shared" si="0"/>
        <v>#DIV/0!</v>
      </c>
    </row>
    <row r="22" spans="2:6" ht="15.75" thickBot="1">
      <c r="B22" s="37"/>
      <c r="C22" s="34"/>
      <c r="D22" s="36"/>
      <c r="E22" s="36"/>
      <c r="F22" s="34" t="e">
        <f t="shared" si="0"/>
        <v>#DIV/0!</v>
      </c>
    </row>
    <row r="23" spans="2:6" ht="15.75" thickBot="1">
      <c r="B23" s="37"/>
      <c r="C23" s="34"/>
      <c r="D23" s="36"/>
      <c r="E23" s="36"/>
      <c r="F23" s="34" t="e">
        <f t="shared" si="0"/>
        <v>#DIV/0!</v>
      </c>
    </row>
    <row r="24" spans="2:6" ht="15.75" thickBot="1">
      <c r="B24" s="37"/>
      <c r="C24" s="34"/>
      <c r="D24" s="36"/>
      <c r="E24" s="36"/>
      <c r="F24" s="34" t="e">
        <f t="shared" si="0"/>
        <v>#DIV/0!</v>
      </c>
    </row>
    <row r="25" spans="2:6" ht="15.75" thickBot="1">
      <c r="B25" s="37"/>
      <c r="C25" s="34"/>
      <c r="D25" s="36"/>
      <c r="E25" s="36"/>
      <c r="F25" s="34" t="e">
        <f t="shared" si="0"/>
        <v>#DIV/0!</v>
      </c>
    </row>
    <row r="26" spans="2:6" ht="15.75" thickBot="1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Salvador Grover</cp:lastModifiedBy>
  <dcterms:created xsi:type="dcterms:W3CDTF">2009-08-05T16:31:40Z</dcterms:created>
  <dcterms:modified xsi:type="dcterms:W3CDTF">2022-06-19T19:47:41Z</dcterms:modified>
</cp:coreProperties>
</file>