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gr\Desktop\"/>
    </mc:Choice>
  </mc:AlternateContent>
  <xr:revisionPtr revIDLastSave="0" documentId="8_{51306F53-F871-4441-AAA2-FD856ECAE78C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AP" sheetId="16" r:id="rId1"/>
    <sheet name="Bglu" sheetId="1" r:id="rId2"/>
    <sheet name="Cello" sheetId="2" r:id="rId3"/>
    <sheet name="NAG" sheetId="3" r:id="rId4"/>
    <sheet name="Perox and PhenOx" sheetId="7" r:id="rId5"/>
    <sheet name="Plate Organization" sheetId="15" r:id="rId6"/>
    <sheet name="%Moisture" sheetId="12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7" l="1"/>
  <c r="U8" i="7"/>
  <c r="V8" i="7"/>
  <c r="W8" i="7"/>
  <c r="R8" i="7"/>
  <c r="T9" i="7"/>
  <c r="U9" i="7"/>
  <c r="V9" i="7"/>
  <c r="W9" i="7"/>
  <c r="R9" i="7"/>
  <c r="T10" i="7"/>
  <c r="U10" i="7"/>
  <c r="V10" i="7"/>
  <c r="W10" i="7"/>
  <c r="R10" i="7"/>
  <c r="T9" i="1"/>
  <c r="S9" i="1"/>
  <c r="U9" i="1"/>
  <c r="V9" i="1"/>
  <c r="X9" i="1"/>
  <c r="Y9" i="1"/>
  <c r="W9" i="1"/>
  <c r="Z9" i="1"/>
  <c r="AB9" i="1"/>
  <c r="R9" i="1"/>
  <c r="Q9" i="1"/>
  <c r="T8" i="1"/>
  <c r="S8" i="1"/>
  <c r="U8" i="1"/>
  <c r="V8" i="1"/>
  <c r="X8" i="1"/>
  <c r="Y8" i="1"/>
  <c r="W8" i="1"/>
  <c r="Z8" i="1"/>
  <c r="AB8" i="1"/>
  <c r="R8" i="1"/>
  <c r="Q8" i="1"/>
  <c r="T7" i="1"/>
  <c r="S7" i="1"/>
  <c r="U7" i="1"/>
  <c r="V7" i="1"/>
  <c r="X7" i="1"/>
  <c r="Y7" i="1"/>
  <c r="W7" i="1"/>
  <c r="Z7" i="1"/>
  <c r="AB7" i="1"/>
  <c r="R7" i="1"/>
  <c r="Q7" i="1"/>
  <c r="T9" i="16"/>
  <c r="S9" i="16"/>
  <c r="U9" i="16"/>
  <c r="V9" i="16"/>
  <c r="X9" i="16"/>
  <c r="Y9" i="16"/>
  <c r="W9" i="16"/>
  <c r="Z9" i="16"/>
  <c r="AB9" i="16"/>
  <c r="R9" i="16"/>
  <c r="Q9" i="16"/>
  <c r="T8" i="16"/>
  <c r="S8" i="16"/>
  <c r="U8" i="16"/>
  <c r="V8" i="16"/>
  <c r="X8" i="16"/>
  <c r="Y8" i="16"/>
  <c r="W8" i="16"/>
  <c r="Z8" i="16"/>
  <c r="AB8" i="16"/>
  <c r="R8" i="16"/>
  <c r="Q8" i="16"/>
  <c r="T7" i="16"/>
  <c r="S7" i="16"/>
  <c r="U7" i="16"/>
  <c r="V7" i="16"/>
  <c r="X7" i="16"/>
  <c r="Y7" i="16"/>
  <c r="W7" i="16"/>
  <c r="Z7" i="16"/>
  <c r="AB7" i="16"/>
  <c r="R7" i="16"/>
  <c r="Q7" i="16"/>
  <c r="T15" i="7"/>
  <c r="U15" i="7"/>
  <c r="V15" i="7"/>
  <c r="W15" i="7"/>
  <c r="S15" i="7"/>
  <c r="R15" i="7"/>
  <c r="T14" i="7"/>
  <c r="U14" i="7"/>
  <c r="V14" i="7"/>
  <c r="W14" i="7"/>
  <c r="S14" i="7"/>
  <c r="R14" i="7"/>
  <c r="T13" i="7"/>
  <c r="U13" i="7"/>
  <c r="V13" i="7"/>
  <c r="W13" i="7"/>
  <c r="S13" i="7"/>
  <c r="R13" i="7"/>
  <c r="S10" i="7"/>
  <c r="S9" i="7"/>
  <c r="S8" i="7"/>
  <c r="T9" i="2"/>
  <c r="S9" i="2"/>
  <c r="U9" i="2"/>
  <c r="V9" i="2"/>
  <c r="X9" i="2"/>
  <c r="Y9" i="2"/>
  <c r="W9" i="2"/>
  <c r="Z9" i="2"/>
  <c r="AB9" i="2"/>
  <c r="R9" i="2"/>
  <c r="Q9" i="2"/>
  <c r="T8" i="2"/>
  <c r="S8" i="2"/>
  <c r="U8" i="2"/>
  <c r="V8" i="2"/>
  <c r="X8" i="2"/>
  <c r="Y8" i="2"/>
  <c r="W8" i="2"/>
  <c r="Z8" i="2"/>
  <c r="AB8" i="2"/>
  <c r="R8" i="2"/>
  <c r="Q8" i="2"/>
  <c r="T7" i="2"/>
  <c r="S7" i="2"/>
  <c r="U7" i="2"/>
  <c r="V7" i="2"/>
  <c r="X7" i="2"/>
  <c r="Y7" i="2"/>
  <c r="W7" i="2"/>
  <c r="Z7" i="2"/>
  <c r="AB7" i="2"/>
  <c r="R7" i="2"/>
  <c r="Q7" i="2"/>
  <c r="T9" i="3"/>
  <c r="S9" i="3"/>
  <c r="U9" i="3"/>
  <c r="V9" i="3"/>
  <c r="X9" i="3"/>
  <c r="Y9" i="3"/>
  <c r="W9" i="3"/>
  <c r="Z9" i="3"/>
  <c r="AB9" i="3"/>
  <c r="R9" i="3"/>
  <c r="Q9" i="3"/>
  <c r="T8" i="3"/>
  <c r="S8" i="3"/>
  <c r="U8" i="3"/>
  <c r="V8" i="3"/>
  <c r="X8" i="3"/>
  <c r="Y8" i="3"/>
  <c r="W8" i="3"/>
  <c r="Z8" i="3"/>
  <c r="AB8" i="3"/>
  <c r="R8" i="3"/>
  <c r="Q8" i="3"/>
  <c r="T7" i="3"/>
  <c r="S7" i="3"/>
  <c r="U7" i="3"/>
  <c r="V7" i="3"/>
  <c r="X7" i="3"/>
  <c r="Y7" i="3"/>
  <c r="W7" i="3"/>
  <c r="Z7" i="3"/>
  <c r="AB7" i="3"/>
  <c r="R7" i="3"/>
  <c r="Q7" i="3"/>
  <c r="M15" i="16"/>
  <c r="M16" i="16"/>
  <c r="M18" i="16"/>
  <c r="L15" i="16"/>
  <c r="L16" i="16"/>
  <c r="L18" i="16"/>
  <c r="K15" i="16"/>
  <c r="K16" i="16"/>
  <c r="K18" i="16"/>
  <c r="J15" i="16"/>
  <c r="J16" i="16"/>
  <c r="J18" i="16"/>
  <c r="I15" i="16"/>
  <c r="I16" i="16"/>
  <c r="I18" i="16"/>
  <c r="H15" i="16"/>
  <c r="H16" i="16"/>
  <c r="H18" i="16"/>
  <c r="G15" i="16"/>
  <c r="G16" i="16"/>
  <c r="G18" i="16"/>
  <c r="F15" i="16"/>
  <c r="F16" i="16"/>
  <c r="F18" i="16"/>
  <c r="E15" i="16"/>
  <c r="E16" i="16"/>
  <c r="E18" i="16"/>
  <c r="D15" i="16"/>
  <c r="D16" i="16"/>
  <c r="D18" i="16"/>
  <c r="C15" i="16"/>
  <c r="C16" i="16"/>
  <c r="C18" i="16"/>
  <c r="B15" i="16"/>
  <c r="B16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9" i="16"/>
  <c r="N8" i="16"/>
  <c r="N7" i="16"/>
  <c r="M16" i="7"/>
  <c r="M17" i="7"/>
  <c r="M19" i="7"/>
  <c r="L16" i="7"/>
  <c r="L17" i="7"/>
  <c r="L19" i="7"/>
  <c r="K16" i="7"/>
  <c r="K17" i="7"/>
  <c r="K19" i="7"/>
  <c r="J16" i="7"/>
  <c r="J17" i="7"/>
  <c r="J19" i="7"/>
  <c r="I16" i="7"/>
  <c r="I17" i="7"/>
  <c r="I19" i="7"/>
  <c r="H16" i="7"/>
  <c r="H17" i="7"/>
  <c r="H19" i="7"/>
  <c r="G16" i="7"/>
  <c r="G17" i="7"/>
  <c r="G19" i="7"/>
  <c r="F16" i="7"/>
  <c r="F17" i="7"/>
  <c r="F19" i="7"/>
  <c r="E16" i="7"/>
  <c r="E17" i="7"/>
  <c r="E19" i="7"/>
  <c r="D16" i="7"/>
  <c r="D17" i="7"/>
  <c r="D19" i="7"/>
  <c r="C16" i="7"/>
  <c r="C17" i="7"/>
  <c r="C19" i="7"/>
  <c r="B16" i="7"/>
  <c r="B17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P15" i="7"/>
  <c r="P14" i="7"/>
  <c r="P13" i="7"/>
  <c r="M15" i="3"/>
  <c r="M16" i="3"/>
  <c r="M18" i="3"/>
  <c r="L15" i="3"/>
  <c r="L16" i="3"/>
  <c r="L18" i="3"/>
  <c r="K15" i="3"/>
  <c r="K16" i="3"/>
  <c r="K18" i="3"/>
  <c r="J15" i="3"/>
  <c r="J16" i="3"/>
  <c r="J18" i="3"/>
  <c r="I15" i="3"/>
  <c r="I16" i="3"/>
  <c r="I18" i="3"/>
  <c r="H15" i="3"/>
  <c r="H16" i="3"/>
  <c r="H18" i="3"/>
  <c r="G15" i="3"/>
  <c r="G16" i="3"/>
  <c r="G18" i="3"/>
  <c r="F15" i="3"/>
  <c r="F16" i="3"/>
  <c r="F18" i="3"/>
  <c r="E15" i="3"/>
  <c r="E16" i="3"/>
  <c r="E18" i="3"/>
  <c r="D15" i="3"/>
  <c r="D16" i="3"/>
  <c r="D18" i="3"/>
  <c r="C15" i="3"/>
  <c r="C16" i="3"/>
  <c r="C18" i="3"/>
  <c r="B15" i="3"/>
  <c r="B16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N9" i="3"/>
  <c r="N8" i="3"/>
  <c r="N7" i="3"/>
  <c r="M15" i="1"/>
  <c r="M16" i="1"/>
  <c r="M18" i="1"/>
  <c r="L15" i="1"/>
  <c r="L16" i="1"/>
  <c r="L18" i="1"/>
  <c r="K15" i="1"/>
  <c r="K16" i="1"/>
  <c r="K18" i="1"/>
  <c r="J15" i="1"/>
  <c r="J16" i="1"/>
  <c r="J18" i="1"/>
  <c r="I15" i="1"/>
  <c r="I16" i="1"/>
  <c r="I18" i="1"/>
  <c r="H15" i="1"/>
  <c r="H16" i="1"/>
  <c r="H18" i="1"/>
  <c r="G15" i="1"/>
  <c r="G16" i="1"/>
  <c r="G18" i="1"/>
  <c r="F15" i="1"/>
  <c r="F16" i="1"/>
  <c r="F18" i="1"/>
  <c r="E15" i="1"/>
  <c r="E16" i="1"/>
  <c r="E18" i="1"/>
  <c r="D15" i="1"/>
  <c r="D16" i="1"/>
  <c r="D18" i="1"/>
  <c r="C15" i="1"/>
  <c r="C16" i="1"/>
  <c r="C18" i="1"/>
  <c r="B15" i="1"/>
  <c r="B16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N9" i="1"/>
  <c r="N8" i="1"/>
  <c r="N7" i="1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G18" i="2"/>
  <c r="F15" i="2"/>
  <c r="F18" i="2"/>
  <c r="E15" i="2"/>
  <c r="D15" i="2"/>
  <c r="C15" i="2"/>
  <c r="B15" i="2"/>
  <c r="O9" i="2"/>
  <c r="O8" i="2"/>
  <c r="O7" i="2"/>
  <c r="L18" i="2"/>
  <c r="D18" i="2"/>
  <c r="I18" i="2"/>
  <c r="E18" i="2"/>
  <c r="M18" i="2"/>
  <c r="C18" i="2"/>
  <c r="J18" i="2"/>
  <c r="K18" i="2"/>
  <c r="B18" i="2"/>
  <c r="H18" i="2"/>
  <c r="N8" i="2"/>
  <c r="B17" i="2"/>
  <c r="D17" i="2"/>
  <c r="F17" i="2"/>
  <c r="H17" i="2"/>
  <c r="J17" i="2"/>
  <c r="L17" i="2"/>
  <c r="N7" i="2"/>
  <c r="N9" i="2"/>
  <c r="C17" i="2"/>
  <c r="E17" i="2"/>
  <c r="G17" i="2"/>
  <c r="I17" i="2"/>
  <c r="K17" i="2"/>
  <c r="M17" i="2"/>
</calcChain>
</file>

<file path=xl/sharedStrings.xml><?xml version="1.0" encoding="utf-8"?>
<sst xmlns="http://schemas.openxmlformats.org/spreadsheetml/2006/main" count="428" uniqueCount="102">
  <si>
    <t>B-Glucosidase</t>
  </si>
  <si>
    <t>Cellobiohydrolase</t>
  </si>
  <si>
    <t>Sub</t>
  </si>
  <si>
    <t>Std</t>
  </si>
  <si>
    <t>Time</t>
  </si>
  <si>
    <t>PLATE</t>
  </si>
  <si>
    <t>Grams</t>
  </si>
  <si>
    <t>%Moist</t>
  </si>
  <si>
    <t>cup</t>
  </si>
  <si>
    <t>plate</t>
  </si>
  <si>
    <t>Rep</t>
  </si>
  <si>
    <t>Activity</t>
  </si>
  <si>
    <t>Mean</t>
  </si>
  <si>
    <t>Soil</t>
  </si>
  <si>
    <t>Neg</t>
  </si>
  <si>
    <t>Ref</t>
  </si>
  <si>
    <t>Emiss</t>
  </si>
  <si>
    <t>Quench</t>
  </si>
  <si>
    <t>Incub</t>
  </si>
  <si>
    <t>B1</t>
  </si>
  <si>
    <r>
      <t>(</t>
    </r>
    <r>
      <rPr>
        <b/>
        <sz val="12"/>
        <rFont val="Symbol"/>
        <family val="1"/>
        <charset val="2"/>
      </rPr>
      <t>m</t>
    </r>
    <r>
      <rPr>
        <b/>
        <sz val="12"/>
        <rFont val="Times New Roman"/>
        <family val="1"/>
      </rPr>
      <t>mol/h/g)</t>
    </r>
  </si>
  <si>
    <t>MC</t>
  </si>
  <si>
    <t>Blank</t>
  </si>
  <si>
    <t>Assay</t>
  </si>
  <si>
    <t>Control</t>
  </si>
  <si>
    <t>D Fluor</t>
  </si>
  <si>
    <t>Stand</t>
  </si>
  <si>
    <t>Coeff</t>
  </si>
  <si>
    <t>Time,h</t>
  </si>
  <si>
    <t xml:space="preserve"> (nmol/h/ml)</t>
  </si>
  <si>
    <t>Average</t>
  </si>
  <si>
    <t>2* std dev</t>
  </si>
  <si>
    <t>avg-2stdev</t>
  </si>
  <si>
    <t>avg+2stdev</t>
  </si>
  <si>
    <t>Cup</t>
  </si>
  <si>
    <t>NAG</t>
  </si>
  <si>
    <t>C1</t>
  </si>
  <si>
    <t>Phen Ox</t>
  </si>
  <si>
    <t>OD</t>
  </si>
  <si>
    <t>Soil blk</t>
  </si>
  <si>
    <t>NegCon</t>
  </si>
  <si>
    <t>Final</t>
  </si>
  <si>
    <t>D1</t>
  </si>
  <si>
    <t>Range</t>
  </si>
  <si>
    <t>Tin</t>
  </si>
  <si>
    <t>Wet</t>
  </si>
  <si>
    <t>Dry</t>
  </si>
  <si>
    <t>Mass</t>
  </si>
  <si>
    <t>%M</t>
  </si>
  <si>
    <t>Sample</t>
  </si>
  <si>
    <t>Ref St</t>
  </si>
  <si>
    <r>
      <t xml:space="preserve">200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</si>
  <si>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buffer</t>
  </si>
  <si>
    <t>soil 1</t>
  </si>
  <si>
    <t>soil 2</t>
  </si>
  <si>
    <t>soil 3</t>
  </si>
  <si>
    <r>
      <t xml:space="preserve">50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</si>
  <si>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MUB</t>
  </si>
  <si>
    <t>sub</t>
  </si>
  <si>
    <t>A</t>
  </si>
  <si>
    <t>B</t>
  </si>
  <si>
    <t>C</t>
  </si>
  <si>
    <t>D</t>
  </si>
  <si>
    <t>E</t>
  </si>
  <si>
    <t>F</t>
  </si>
  <si>
    <t>G</t>
  </si>
  <si>
    <t>H</t>
  </si>
  <si>
    <t>Reagents:</t>
  </si>
  <si>
    <t>50 mM acetate buffer, pH=5</t>
  </si>
  <si>
    <r>
      <t xml:space="preserve">200 </t>
    </r>
    <r>
      <rPr>
        <sz val="14"/>
        <rFont val="Symbol"/>
        <family val="1"/>
      </rPr>
      <t>m</t>
    </r>
    <r>
      <rPr>
        <sz val="14"/>
        <rFont val="Times New Roman"/>
        <family val="1"/>
      </rPr>
      <t>M substrate</t>
    </r>
  </si>
  <si>
    <t>Add 25 ul of 0.2 N NaOH at end of incubation to stop reaction.</t>
  </si>
  <si>
    <t>Read Fluorescence (Wavelengths: Excitation = 365nm &amp; Emission = 450nm)</t>
  </si>
  <si>
    <t>Q 1</t>
  </si>
  <si>
    <t>Q 2</t>
  </si>
  <si>
    <t>Q 3</t>
  </si>
  <si>
    <t>DOPA</t>
  </si>
  <si>
    <t>Read OD at 460 nm</t>
  </si>
  <si>
    <t>Peroxidase</t>
  </si>
  <si>
    <t>2-6-DMP</t>
  </si>
  <si>
    <t>150 μL</t>
  </si>
  <si>
    <t>DMP</t>
  </si>
  <si>
    <t>15 mM 2-6-DMP</t>
  </si>
  <si>
    <t>Peroxidase and Phenol Oxidase</t>
  </si>
  <si>
    <t>Colorimetric (Peroxidase and Phenol Oxidase)</t>
  </si>
  <si>
    <r>
      <t xml:space="preserve">20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</si>
  <si>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Phenox Std</t>
  </si>
  <si>
    <t>Perox Std</t>
  </si>
  <si>
    <t>Q1</t>
  </si>
  <si>
    <t>Q2</t>
  </si>
  <si>
    <t>Q3</t>
  </si>
  <si>
    <t>25 mM DOPA (+ 50 mM EDTA if using soils)</t>
  </si>
  <si>
    <t>Acid Phosphatase</t>
  </si>
  <si>
    <t>AP</t>
  </si>
  <si>
    <r>
      <t>0.3% 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</si>
  <si>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r>
      <t>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</si>
  <si>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t>SoilCon</t>
  </si>
  <si>
    <t>**Add 20 µl of 1 N NaOH to all wells at end of incubation to stop reaction.</t>
  </si>
  <si>
    <r>
      <t xml:space="preserve">100 </t>
    </r>
    <r>
      <rPr>
        <sz val="14"/>
        <color indexed="52"/>
        <rFont val="Symbol"/>
        <family val="1"/>
      </rPr>
      <t>m</t>
    </r>
    <r>
      <rPr>
        <sz val="14"/>
        <color indexed="52"/>
        <rFont val="Times New Roman"/>
        <family val="1"/>
      </rPr>
      <t>M standard (MUB)</t>
    </r>
  </si>
  <si>
    <t>Incubate 2 hours</t>
  </si>
  <si>
    <r>
      <t>Fluorometric Assays (</t>
    </r>
    <r>
      <rPr>
        <b/>
        <i/>
        <sz val="20"/>
        <rFont val="Times New Roman"/>
        <family val="1"/>
      </rPr>
      <t>e.g.</t>
    </r>
    <r>
      <rPr>
        <b/>
        <sz val="20"/>
        <rFont val="Times New Roman"/>
        <family val="1"/>
      </rPr>
      <t>, AP, NAG, BG)</t>
    </r>
  </si>
  <si>
    <t>Read absorbance at 460 nm</t>
  </si>
  <si>
    <t>OVRFLW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</si>
</sst>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2"/>
      <name val="Symbol"/>
      <family val="1"/>
      <charset val="2"/>
    </font>
    <font>
      <sz val="10"/>
      <name val="Geneva"/>
      <family val="2"/>
    </font>
    <font>
      <b/>
      <sz val="10"/>
      <name val="Genev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Symbol"/>
      <family val="1"/>
    </font>
    <font>
      <sz val="14"/>
      <color indexed="52"/>
      <name val="Times New Roman"/>
      <family val="1"/>
    </font>
    <font>
      <sz val="14"/>
      <name val="Symbol"/>
      <family val="1"/>
    </font>
    <font>
      <sz val="14"/>
      <color indexed="52"/>
      <name val="Symbol"/>
      <family val="1"/>
    </font>
    <font>
      <sz val="14"/>
      <color theme="0"/>
      <name val="Times New Roman"/>
      <family val="1"/>
    </font>
    <font>
      <vertAlign val="subscript"/>
      <sz val="14"/>
      <color theme="0"/>
      <name val="Times New Roman"/>
      <family val="1"/>
    </font>
    <font>
      <b/>
      <i/>
      <sz val="20"/>
      <name val="Times New Roman"/>
      <family val="1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15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0" fillId="11" borderId="0" xfId="0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21" fillId="0" borderId="10" xfId="0" applyFont="1" applyBorder="1" applyAlignment="1">
      <alignment horizontal="center" vertic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91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92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92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zoomScale="110" zoomScaleNormal="110" zoomScalePageLayoutView="110" workbookViewId="0">
      <selection activeCell="L6" sqref="L6"/>
    </sheetView>
  </sheetViews>
  <sheetFormatPr defaultColWidth="8.85546875" defaultRowHeight="15"/>
  <cols>
    <col min="17" max="17" width="12.42578125" bestFit="1" customWidth="1"/>
    <col min="19" max="19" width="9.140625" customWidth="1"/>
    <col min="20" max="20" width="10.42578125" bestFit="1" customWidth="1"/>
  </cols>
  <sheetData>
    <row r="1" spans="1:29" s="1" customFormat="1" ht="30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0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  <c r="AC4" s="1" t="s">
        <v>43</v>
      </c>
    </row>
    <row r="5" spans="1:29" s="1" customFormat="1" ht="15.75">
      <c r="B5" s="14">
        <v>6</v>
      </c>
      <c r="C5" s="14" t="s">
        <v>19</v>
      </c>
      <c r="D5" s="14"/>
      <c r="E5" s="17"/>
      <c r="F5" s="17">
        <v>2</v>
      </c>
      <c r="G5" s="17"/>
      <c r="H5" s="17"/>
      <c r="I5" s="17">
        <v>2</v>
      </c>
      <c r="J5" s="17"/>
      <c r="K5" s="17"/>
      <c r="L5" s="17">
        <v>2</v>
      </c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61">
        <v>0.191</v>
      </c>
      <c r="C7" s="61">
        <v>0.192</v>
      </c>
      <c r="D7" s="61">
        <v>0.19800000000000001</v>
      </c>
      <c r="E7" s="61">
        <v>2.88</v>
      </c>
      <c r="F7" s="61">
        <v>3.2130000000000001</v>
      </c>
      <c r="G7" s="61">
        <v>3.4180000000000001</v>
      </c>
      <c r="H7" s="61">
        <v>2.9220000000000002</v>
      </c>
      <c r="I7" s="61">
        <v>2.9710000000000001</v>
      </c>
      <c r="J7" s="61">
        <v>2.706</v>
      </c>
      <c r="K7" s="61">
        <v>3.4369999999999998</v>
      </c>
      <c r="L7" s="61">
        <v>3.1030000000000002</v>
      </c>
      <c r="M7" s="61">
        <v>3.1469999999999998</v>
      </c>
      <c r="N7" s="5">
        <f>E5</f>
        <v>0</v>
      </c>
      <c r="O7" s="11" t="s">
        <v>19</v>
      </c>
      <c r="P7" s="11">
        <v>1</v>
      </c>
      <c r="Q7" s="7">
        <f>(AB7*100)/(F5*(1-R7))</f>
        <v>44.00510204081634</v>
      </c>
      <c r="R7" s="8">
        <f>G5</f>
        <v>0</v>
      </c>
      <c r="S7" s="9">
        <f>AVERAGE(G7:G14)-T7</f>
        <v>0.72412500000000035</v>
      </c>
      <c r="T7" s="9">
        <f>AVERAGE(F7:F14)</f>
        <v>2.3492499999999996</v>
      </c>
      <c r="U7" s="9">
        <f>AVERAGE(D7:D14)</f>
        <v>0.172125</v>
      </c>
      <c r="V7" s="9">
        <f>S7-U7</f>
        <v>0.55200000000000038</v>
      </c>
      <c r="W7" s="26">
        <f>AVERAGE(E7:E14)-T7</f>
        <v>0.78400000000000025</v>
      </c>
      <c r="X7" s="26">
        <f>(AVERAGE(B7:C14))</f>
        <v>0.16656249999999997</v>
      </c>
      <c r="Y7" s="9">
        <f>X7/0.5</f>
        <v>0.33312499999999995</v>
      </c>
      <c r="Z7" s="9">
        <f>W7/X7</f>
        <v>4.7069418386491577</v>
      </c>
      <c r="AA7" s="5">
        <v>2</v>
      </c>
      <c r="AB7" s="9">
        <f>V7/(Y7*Z7*0.2*AA7)</f>
        <v>0.88010204081632681</v>
      </c>
    </row>
    <row r="8" spans="1:29" s="1" customFormat="1" ht="15.75">
      <c r="B8" s="61">
        <v>0.17399999999999999</v>
      </c>
      <c r="C8" s="61">
        <v>0.17799999999999999</v>
      </c>
      <c r="D8" s="61">
        <v>0.186</v>
      </c>
      <c r="E8" s="61">
        <v>3.24</v>
      </c>
      <c r="F8" s="61">
        <v>1.0469999999999999</v>
      </c>
      <c r="G8" s="61">
        <v>3.1280000000000001</v>
      </c>
      <c r="H8" s="61">
        <v>2.956</v>
      </c>
      <c r="I8" s="61">
        <v>2.3940000000000001</v>
      </c>
      <c r="J8" s="61">
        <v>2.5680000000000001</v>
      </c>
      <c r="K8" s="61">
        <v>3.3260000000000001</v>
      </c>
      <c r="L8" s="61">
        <v>1.6859999999999999</v>
      </c>
      <c r="M8" s="61">
        <v>3.419</v>
      </c>
      <c r="N8" s="5">
        <f>H5</f>
        <v>0</v>
      </c>
      <c r="O8" s="11" t="s">
        <v>19</v>
      </c>
      <c r="P8" s="11">
        <v>1</v>
      </c>
      <c r="Q8" s="7">
        <f>(AB8*100)/(I5*(1-R8))</f>
        <v>-5.6535504296698829</v>
      </c>
      <c r="R8" s="27">
        <f>J5</f>
        <v>0</v>
      </c>
      <c r="S8" s="9">
        <f>AVERAGE(J7:J14)-T8</f>
        <v>0.12212499999999959</v>
      </c>
      <c r="T8" s="9">
        <f>AVERAGE(I7:I14)</f>
        <v>2.3891250000000004</v>
      </c>
      <c r="U8" s="9">
        <f>AVERAGE(D7:D14)</f>
        <v>0.172125</v>
      </c>
      <c r="V8" s="9">
        <f>S8-U8</f>
        <v>-5.0000000000000405E-2</v>
      </c>
      <c r="W8" s="26">
        <f>AVERAGE(H7:H14)-T8</f>
        <v>0.55274999999999963</v>
      </c>
      <c r="X8" s="26">
        <f>(AVERAGE(B7:C14))</f>
        <v>0.16656249999999997</v>
      </c>
      <c r="Y8" s="9">
        <f>X8/0.5</f>
        <v>0.33312499999999995</v>
      </c>
      <c r="Z8" s="9">
        <f>W8/X8</f>
        <v>3.3185741088180096</v>
      </c>
      <c r="AA8" s="5">
        <v>2</v>
      </c>
      <c r="AB8" s="9">
        <f>V8/(Y8*Z8*0.2*AA8)</f>
        <v>-0.11307100859339765</v>
      </c>
    </row>
    <row r="9" spans="1:29" s="1" customFormat="1" ht="15.75">
      <c r="B9" s="61">
        <v>0.16400000000000001</v>
      </c>
      <c r="C9" s="61">
        <v>0.17</v>
      </c>
      <c r="D9" s="61">
        <v>0.17799999999999999</v>
      </c>
      <c r="E9" s="61">
        <v>3.2850000000000001</v>
      </c>
      <c r="F9" s="61">
        <v>2.806</v>
      </c>
      <c r="G9" s="61">
        <v>2.9889999999999999</v>
      </c>
      <c r="H9" s="61">
        <v>2.9529999999999998</v>
      </c>
      <c r="I9" s="61">
        <v>2.98</v>
      </c>
      <c r="J9" s="61">
        <v>2.6989999999999998</v>
      </c>
      <c r="K9" s="61">
        <v>3.2530000000000001</v>
      </c>
      <c r="L9" s="61">
        <v>0.86599999999999999</v>
      </c>
      <c r="M9" s="61">
        <v>3.4260000000000002</v>
      </c>
      <c r="N9" s="5">
        <f>K5</f>
        <v>0</v>
      </c>
      <c r="O9" s="11" t="s">
        <v>19</v>
      </c>
      <c r="P9" s="11">
        <v>1</v>
      </c>
      <c r="Q9" s="7">
        <f>(AB9*100)/(L5*(1-R9))</f>
        <v>28.668525618682583</v>
      </c>
      <c r="R9" s="8">
        <f>M5</f>
        <v>0</v>
      </c>
      <c r="S9" s="9">
        <f>AVERAGE(M7:M14)-T9</f>
        <v>0.33662500000000062</v>
      </c>
      <c r="T9" s="9">
        <f>AVERAGE(L7:L14)</f>
        <v>2.4101249999999999</v>
      </c>
      <c r="U9" s="9">
        <f>AVERAGE(D7:D14)</f>
        <v>0.172125</v>
      </c>
      <c r="V9" s="9">
        <f>S9-U9</f>
        <v>0.16450000000000062</v>
      </c>
      <c r="W9" s="26">
        <f>AVERAGE(K7:K14)-T9</f>
        <v>0.35862499999999997</v>
      </c>
      <c r="X9" s="26">
        <f>(AVERAGE(B7:C14))</f>
        <v>0.16656249999999997</v>
      </c>
      <c r="Y9" s="9">
        <f>X9/0.5</f>
        <v>0.33312499999999995</v>
      </c>
      <c r="Z9" s="9">
        <f>W9/X9</f>
        <v>2.1530956848030018</v>
      </c>
      <c r="AA9" s="5">
        <v>2</v>
      </c>
      <c r="AB9" s="9">
        <f>V9/(Y9*Z9*0.2*AA9)</f>
        <v>0.57337051237365166</v>
      </c>
    </row>
    <row r="10" spans="1:29" s="1" customFormat="1" ht="15.75">
      <c r="B10" s="61">
        <v>0.159</v>
      </c>
      <c r="C10" s="61">
        <v>0.16700000000000001</v>
      </c>
      <c r="D10" s="61">
        <v>0.17</v>
      </c>
      <c r="E10" s="61">
        <v>3.0550000000000002</v>
      </c>
      <c r="F10" s="61">
        <v>0.84599999999999997</v>
      </c>
      <c r="G10" s="61">
        <v>3.0790000000000002</v>
      </c>
      <c r="H10" s="61">
        <v>2.7149999999999999</v>
      </c>
      <c r="I10" s="61">
        <v>0.89700000000000002</v>
      </c>
      <c r="J10" s="61">
        <v>1.329</v>
      </c>
      <c r="K10" s="61">
        <v>1.798</v>
      </c>
      <c r="L10" s="61">
        <v>3.1080000000000001</v>
      </c>
      <c r="M10" s="61">
        <v>1.208</v>
      </c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61">
        <v>0.155</v>
      </c>
      <c r="C11" s="61">
        <v>0.158</v>
      </c>
      <c r="D11" s="61">
        <v>0.16600000000000001</v>
      </c>
      <c r="E11" s="61">
        <v>3.351</v>
      </c>
      <c r="F11" s="61">
        <v>3.1619999999999999</v>
      </c>
      <c r="G11" s="61">
        <v>2.9990000000000001</v>
      </c>
      <c r="H11" s="61">
        <v>3.0249999999999999</v>
      </c>
      <c r="I11" s="61">
        <v>2.84</v>
      </c>
      <c r="J11" s="61">
        <v>2.5910000000000002</v>
      </c>
      <c r="K11" s="61">
        <v>2.831</v>
      </c>
      <c r="L11" s="61">
        <v>3.2610000000000001</v>
      </c>
      <c r="M11" s="61">
        <v>3.3570000000000002</v>
      </c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61">
        <v>0.156</v>
      </c>
      <c r="C12" s="61">
        <v>0.155</v>
      </c>
      <c r="D12" s="61">
        <v>0.16200000000000001</v>
      </c>
      <c r="E12" s="61">
        <v>3.2349999999999999</v>
      </c>
      <c r="F12" s="61">
        <v>3.395</v>
      </c>
      <c r="G12" s="61">
        <v>2.9340000000000002</v>
      </c>
      <c r="H12" s="61">
        <v>3.012</v>
      </c>
      <c r="I12" s="61">
        <v>2.9569999999999999</v>
      </c>
      <c r="J12" s="61">
        <v>3.0550000000000002</v>
      </c>
      <c r="K12" s="61">
        <v>3.2869999999999999</v>
      </c>
      <c r="L12" s="61">
        <v>3.0990000000000002</v>
      </c>
      <c r="M12" s="61">
        <v>1.1020000000000001</v>
      </c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61">
        <v>0.153</v>
      </c>
      <c r="C13" s="61">
        <v>0.16300000000000001</v>
      </c>
      <c r="D13" s="61">
        <v>0.161</v>
      </c>
      <c r="E13" s="61">
        <v>3.0110000000000001</v>
      </c>
      <c r="F13" s="61">
        <v>2.9740000000000002</v>
      </c>
      <c r="G13" s="61">
        <v>3.0310000000000001</v>
      </c>
      <c r="H13" s="61">
        <v>2.931</v>
      </c>
      <c r="I13" s="61">
        <v>2.8210000000000002</v>
      </c>
      <c r="J13" s="61">
        <v>2.5099999999999998</v>
      </c>
      <c r="K13" s="61">
        <v>1.083</v>
      </c>
      <c r="L13" s="61">
        <v>1.048</v>
      </c>
      <c r="M13" s="61">
        <v>3.2959999999999998</v>
      </c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61">
        <v>0.16500000000000001</v>
      </c>
      <c r="C14" s="61">
        <v>0.16500000000000001</v>
      </c>
      <c r="D14" s="61">
        <v>0.156</v>
      </c>
      <c r="E14" s="61">
        <v>3.0089999999999999</v>
      </c>
      <c r="F14" s="61">
        <v>1.351</v>
      </c>
      <c r="G14" s="61">
        <v>3.0089999999999999</v>
      </c>
      <c r="H14" s="61">
        <v>3.0209999999999999</v>
      </c>
      <c r="I14" s="61">
        <v>1.2529999999999999</v>
      </c>
      <c r="J14" s="61">
        <v>2.6320000000000001</v>
      </c>
      <c r="K14" s="61">
        <v>3.1349999999999998</v>
      </c>
      <c r="L14" s="61">
        <v>3.11</v>
      </c>
      <c r="M14" s="61">
        <v>3.0190000000000001</v>
      </c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>
        <f>AVERAGE(B7:B14)</f>
        <v>0.16462500000000002</v>
      </c>
      <c r="C15">
        <f t="shared" ref="C15:M15" si="0">AVERAGE(C7:C14)</f>
        <v>0.16850000000000001</v>
      </c>
      <c r="D15">
        <f t="shared" si="0"/>
        <v>0.172125</v>
      </c>
      <c r="E15">
        <f t="shared" si="0"/>
        <v>3.1332499999999999</v>
      </c>
      <c r="F15">
        <f t="shared" si="0"/>
        <v>2.3492499999999996</v>
      </c>
      <c r="G15">
        <f t="shared" si="0"/>
        <v>3.073375</v>
      </c>
      <c r="H15">
        <f t="shared" si="0"/>
        <v>2.941875</v>
      </c>
      <c r="I15">
        <f t="shared" si="0"/>
        <v>2.3891250000000004</v>
      </c>
      <c r="J15">
        <f t="shared" si="0"/>
        <v>2.51125</v>
      </c>
      <c r="K15">
        <f t="shared" si="0"/>
        <v>2.7687499999999998</v>
      </c>
      <c r="L15">
        <f t="shared" si="0"/>
        <v>2.4101249999999999</v>
      </c>
      <c r="M15">
        <f t="shared" si="0"/>
        <v>2.7467500000000005</v>
      </c>
    </row>
    <row r="16" spans="1:29">
      <c r="A16" t="s">
        <v>31</v>
      </c>
      <c r="B16">
        <f>2*(STDEV(B7:B14))</f>
        <v>2.5274210458206488E-2</v>
      </c>
      <c r="C16">
        <f t="shared" ref="C16:M16" si="1">2*(STDEV(C7:C14))</f>
        <v>2.3688454089341858E-2</v>
      </c>
      <c r="D16">
        <f t="shared" si="1"/>
        <v>2.8534440343456639E-2</v>
      </c>
      <c r="E16">
        <f t="shared" si="1"/>
        <v>0.33194965194826076</v>
      </c>
      <c r="F16">
        <f t="shared" si="1"/>
        <v>2.1449304351024026</v>
      </c>
      <c r="G16">
        <f t="shared" si="1"/>
        <v>0.30218052787790856</v>
      </c>
      <c r="H16">
        <f t="shared" si="1"/>
        <v>0.20056616293454319</v>
      </c>
      <c r="I16">
        <f t="shared" si="1"/>
        <v>1.6762609539431117</v>
      </c>
      <c r="J16">
        <f t="shared" si="1"/>
        <v>1.0115672423098183</v>
      </c>
      <c r="K16">
        <f t="shared" si="1"/>
        <v>1.7208452242181143</v>
      </c>
      <c r="L16">
        <f t="shared" si="1"/>
        <v>2.0590609336713257</v>
      </c>
      <c r="M16">
        <f t="shared" si="1"/>
        <v>1.9848937359105978</v>
      </c>
    </row>
    <row r="17" spans="1:29">
      <c r="A17" t="s">
        <v>32</v>
      </c>
      <c r="B17" s="28">
        <f>B15-B16</f>
        <v>0.13935078954179353</v>
      </c>
      <c r="C17" s="28">
        <f t="shared" ref="C17:M17" si="2">C15-C16</f>
        <v>0.14481154591065815</v>
      </c>
      <c r="D17" s="28">
        <f t="shared" si="2"/>
        <v>0.14359055965654335</v>
      </c>
      <c r="E17" s="28">
        <f t="shared" si="2"/>
        <v>2.8013003480517389</v>
      </c>
      <c r="F17" s="28">
        <f t="shared" si="2"/>
        <v>0.20431956489759706</v>
      </c>
      <c r="G17" s="28">
        <f t="shared" si="2"/>
        <v>2.7711944721220916</v>
      </c>
      <c r="H17" s="28">
        <f t="shared" si="2"/>
        <v>2.741308837065457</v>
      </c>
      <c r="I17" s="28">
        <f t="shared" si="2"/>
        <v>0.71286404605688869</v>
      </c>
      <c r="J17" s="28">
        <f t="shared" si="2"/>
        <v>1.4996827576901817</v>
      </c>
      <c r="K17" s="28">
        <f t="shared" si="2"/>
        <v>1.0479047757818856</v>
      </c>
      <c r="L17" s="28">
        <f t="shared" si="2"/>
        <v>0.35106406632867415</v>
      </c>
      <c r="M17" s="28">
        <f t="shared" si="2"/>
        <v>0.76185626408940266</v>
      </c>
    </row>
    <row r="18" spans="1:29">
      <c r="A18" t="s">
        <v>33</v>
      </c>
      <c r="B18">
        <f>B15+B16</f>
        <v>0.18989921045820651</v>
      </c>
      <c r="C18">
        <f t="shared" ref="C18:M18" si="3">C15+C16</f>
        <v>0.19218845408934188</v>
      </c>
      <c r="D18">
        <f t="shared" si="3"/>
        <v>0.20065944034345665</v>
      </c>
      <c r="E18">
        <f t="shared" si="3"/>
        <v>3.4651996519482609</v>
      </c>
      <c r="F18">
        <f t="shared" si="3"/>
        <v>4.4941804351024022</v>
      </c>
      <c r="G18">
        <f t="shared" si="3"/>
        <v>3.3755555278779084</v>
      </c>
      <c r="H18">
        <f t="shared" si="3"/>
        <v>3.142441162934543</v>
      </c>
      <c r="I18">
        <f t="shared" si="3"/>
        <v>4.0653859539431121</v>
      </c>
      <c r="J18">
        <f t="shared" si="3"/>
        <v>3.5228172423098183</v>
      </c>
      <c r="K18">
        <f t="shared" si="3"/>
        <v>4.4895952242181139</v>
      </c>
      <c r="L18">
        <f t="shared" si="3"/>
        <v>4.4691859336713256</v>
      </c>
      <c r="M18">
        <f t="shared" si="3"/>
        <v>4.7316437359105983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0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zoomScale="120" zoomScaleNormal="120" zoomScalePageLayoutView="12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1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36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tr">
        <f>C5</f>
        <v>C1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tr">
        <f>C5</f>
        <v>C1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tr">
        <f>C5</f>
        <v>C1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1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zoomScale="110" zoomScaleNormal="110" zoomScalePageLayoutView="11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35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35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tabSelected="1" zoomScale="130" zoomScaleNormal="130" zoomScalePageLayoutView="130" workbookViewId="0">
      <selection activeCell="O23" sqref="O23"/>
    </sheetView>
  </sheetViews>
  <sheetFormatPr defaultColWidth="8.85546875" defaultRowHeight="15"/>
  <cols>
    <col min="14" max="14" width="9.28515625" customWidth="1"/>
    <col min="16" max="16" width="14.140625" customWidth="1"/>
    <col min="19" max="19" width="13.140625" customWidth="1"/>
    <col min="20" max="20" width="11.140625" customWidth="1"/>
  </cols>
  <sheetData>
    <row r="1" spans="1:24" ht="30">
      <c r="B1" s="2" t="s">
        <v>82</v>
      </c>
    </row>
    <row r="3" spans="1:24" s="1" customFormat="1" ht="15.75">
      <c r="B3" s="5"/>
      <c r="C3" s="5"/>
      <c r="D3" s="5"/>
      <c r="E3" s="11"/>
      <c r="F3" s="3"/>
      <c r="G3" s="3"/>
      <c r="H3" s="3"/>
      <c r="I3" s="3"/>
      <c r="J3" s="3"/>
      <c r="K3" s="3"/>
      <c r="L3" s="3"/>
      <c r="M3" s="4"/>
      <c r="N3" s="11"/>
      <c r="O3" s="11"/>
      <c r="P3" s="7"/>
      <c r="R3" s="9"/>
      <c r="S3" s="9"/>
      <c r="T3" s="9"/>
      <c r="U3" s="9"/>
      <c r="V3" s="9"/>
      <c r="X3" s="9"/>
    </row>
    <row r="4" spans="1:24" s="1" customFormat="1" ht="15.75">
      <c r="B4" s="5"/>
      <c r="C4" s="5"/>
      <c r="D4" s="5"/>
      <c r="E4" s="11"/>
      <c r="F4" s="3"/>
      <c r="G4" s="3"/>
      <c r="H4" s="3"/>
      <c r="I4" s="3"/>
      <c r="J4" s="3"/>
      <c r="K4" s="3"/>
      <c r="L4" s="3"/>
      <c r="M4" s="4"/>
      <c r="O4" s="11"/>
      <c r="P4" s="11"/>
      <c r="Q4" s="7"/>
      <c r="R4" s="8"/>
      <c r="T4" s="9"/>
      <c r="U4" s="9"/>
      <c r="V4" s="9"/>
      <c r="X4" s="9"/>
    </row>
    <row r="5" spans="1:24" s="1" customFormat="1" ht="15.75">
      <c r="B5" s="11" t="s">
        <v>4</v>
      </c>
      <c r="C5" s="11" t="s">
        <v>5</v>
      </c>
      <c r="D5" s="11"/>
      <c r="E5" s="16" t="s">
        <v>34</v>
      </c>
      <c r="F5" s="14" t="s">
        <v>6</v>
      </c>
      <c r="G5" s="11" t="s">
        <v>7</v>
      </c>
      <c r="H5" s="16" t="s">
        <v>34</v>
      </c>
      <c r="I5" s="14" t="s">
        <v>6</v>
      </c>
      <c r="J5" s="29" t="s">
        <v>7</v>
      </c>
      <c r="K5" s="14" t="s">
        <v>34</v>
      </c>
      <c r="L5" s="14" t="s">
        <v>6</v>
      </c>
      <c r="M5" s="11" t="s">
        <v>7</v>
      </c>
      <c r="O5" s="11" t="s">
        <v>8</v>
      </c>
      <c r="P5" s="11" t="s">
        <v>9</v>
      </c>
      <c r="Q5" s="11" t="s">
        <v>10</v>
      </c>
      <c r="R5" s="7" t="s">
        <v>11</v>
      </c>
      <c r="S5" s="8"/>
      <c r="T5" s="9" t="s">
        <v>38</v>
      </c>
      <c r="U5" s="9" t="s">
        <v>38</v>
      </c>
      <c r="V5" s="9" t="s">
        <v>38</v>
      </c>
      <c r="W5" s="9" t="s">
        <v>38</v>
      </c>
      <c r="X5" s="5" t="s">
        <v>18</v>
      </c>
    </row>
    <row r="6" spans="1:24" s="1" customFormat="1" ht="15.75">
      <c r="B6" s="11">
        <v>1</v>
      </c>
      <c r="C6" s="11" t="s">
        <v>42</v>
      </c>
      <c r="D6" s="11"/>
      <c r="E6" s="17"/>
      <c r="F6" s="17">
        <v>2</v>
      </c>
      <c r="G6" s="17"/>
      <c r="H6" s="17"/>
      <c r="I6" s="17">
        <v>2</v>
      </c>
      <c r="J6" s="17"/>
      <c r="K6" s="17"/>
      <c r="L6" s="17">
        <v>2</v>
      </c>
      <c r="M6" s="17"/>
      <c r="O6" s="5"/>
      <c r="P6" s="11"/>
      <c r="Q6" s="11"/>
      <c r="R6" s="7" t="s">
        <v>20</v>
      </c>
      <c r="S6" s="8" t="s">
        <v>21</v>
      </c>
      <c r="T6" s="9" t="s">
        <v>22</v>
      </c>
      <c r="U6" s="9" t="s">
        <v>23</v>
      </c>
      <c r="V6" s="9" t="s">
        <v>39</v>
      </c>
      <c r="W6" s="9" t="s">
        <v>41</v>
      </c>
      <c r="X6" s="5" t="s">
        <v>28</v>
      </c>
    </row>
    <row r="7" spans="1:24" s="1" customFormat="1" ht="15.75">
      <c r="B7" s="10">
        <v>1</v>
      </c>
      <c r="C7" s="10">
        <v>2</v>
      </c>
      <c r="D7" s="10">
        <v>3</v>
      </c>
      <c r="E7" s="19">
        <v>4</v>
      </c>
      <c r="F7" s="10">
        <v>5</v>
      </c>
      <c r="G7" s="10">
        <v>6</v>
      </c>
      <c r="H7" s="19">
        <v>7</v>
      </c>
      <c r="I7" s="10">
        <v>8</v>
      </c>
      <c r="J7" s="30">
        <v>9</v>
      </c>
      <c r="K7" s="18">
        <v>10</v>
      </c>
      <c r="L7" s="10">
        <v>11</v>
      </c>
      <c r="M7" s="10">
        <v>12</v>
      </c>
      <c r="O7" s="5"/>
      <c r="P7" s="11"/>
      <c r="Q7" s="11"/>
      <c r="R7" s="7"/>
      <c r="S7" s="8"/>
      <c r="T7" s="9"/>
      <c r="U7" s="9"/>
      <c r="V7" s="9"/>
      <c r="W7" s="9"/>
      <c r="X7" s="5"/>
    </row>
    <row r="8" spans="1:24" s="1" customFormat="1" ht="15.75">
      <c r="B8" s="61">
        <v>0.189</v>
      </c>
      <c r="C8" s="61">
        <v>0.186</v>
      </c>
      <c r="D8" s="61">
        <v>0.19700000000000001</v>
      </c>
      <c r="E8" s="61">
        <v>3.653</v>
      </c>
      <c r="F8" s="61">
        <v>3.4660000000000002</v>
      </c>
      <c r="G8" s="61">
        <v>3.2</v>
      </c>
      <c r="H8" s="61">
        <v>3.18</v>
      </c>
      <c r="I8" s="61">
        <v>2.8820000000000001</v>
      </c>
      <c r="J8" s="61">
        <v>2.657</v>
      </c>
      <c r="K8" s="61">
        <v>3.4470000000000001</v>
      </c>
      <c r="L8" s="61">
        <v>3.0390000000000001</v>
      </c>
      <c r="M8" s="61">
        <v>3.1709999999999998</v>
      </c>
      <c r="N8" s="13" t="s">
        <v>77</v>
      </c>
      <c r="O8" s="5">
        <v>1</v>
      </c>
      <c r="P8" s="11" t="s">
        <v>42</v>
      </c>
      <c r="Q8" s="11">
        <v>1</v>
      </c>
      <c r="R8" s="7">
        <f>(W8*100)/(7.9*X8*0.2*(F6*(1-S8)))</f>
        <v>0</v>
      </c>
      <c r="S8" s="8">
        <f>H6</f>
        <v>0</v>
      </c>
      <c r="T8" s="9">
        <f>AVERAGE(B8:B15)</f>
        <v>0.16300000000000001</v>
      </c>
      <c r="U8" s="9">
        <f>AVERAGE(G8:G15)-T8</f>
        <v>3.0357499999999997</v>
      </c>
      <c r="V8" s="9">
        <f>AVERAGE(E8:E15)-T8</f>
        <v>3.3967142857142858</v>
      </c>
      <c r="W8" s="9">
        <f>IF((U8-V8)&lt;0,0,(U8-V8))</f>
        <v>0</v>
      </c>
      <c r="X8" s="5">
        <v>6</v>
      </c>
    </row>
    <row r="9" spans="1:24" s="1" customFormat="1" ht="15.75">
      <c r="B9" s="61">
        <v>0.17199999999999999</v>
      </c>
      <c r="C9" s="61">
        <v>0.16900000000000001</v>
      </c>
      <c r="D9" s="61">
        <v>0.185</v>
      </c>
      <c r="E9" s="61">
        <v>3.6579999999999999</v>
      </c>
      <c r="F9" s="61">
        <v>3.3119999999999998</v>
      </c>
      <c r="G9" s="61">
        <v>3.1030000000000002</v>
      </c>
      <c r="H9" s="61">
        <v>3.202</v>
      </c>
      <c r="I9" s="61">
        <v>2.7120000000000002</v>
      </c>
      <c r="J9" s="61">
        <v>2.5979999999999999</v>
      </c>
      <c r="K9" s="61">
        <v>3.6030000000000002</v>
      </c>
      <c r="L9" s="61">
        <v>3.1589999999999998</v>
      </c>
      <c r="M9" s="61">
        <v>2.9420000000000002</v>
      </c>
      <c r="O9" s="5">
        <v>2</v>
      </c>
      <c r="P9" s="11" t="s">
        <v>42</v>
      </c>
      <c r="Q9" s="11">
        <v>1</v>
      </c>
      <c r="R9" s="7">
        <f>(W9*100)/(7.9*X9*0.2*(I6*(1-S9)))</f>
        <v>0</v>
      </c>
      <c r="S9" s="27">
        <f>K6</f>
        <v>0</v>
      </c>
      <c r="T9" s="9">
        <f>AVERAGE(B8:B15)</f>
        <v>0.16300000000000001</v>
      </c>
      <c r="U9" s="9">
        <f>AVERAGE(J8:J15)-T9</f>
        <v>2.4065000000000003</v>
      </c>
      <c r="V9" s="9">
        <f>AVERAGE(H8:H15)-T9</f>
        <v>3.0453750000000008</v>
      </c>
      <c r="W9" s="9">
        <f>IF((U9-V9)&lt;0,0,(U9-V9))</f>
        <v>0</v>
      </c>
      <c r="X9" s="5">
        <v>6</v>
      </c>
    </row>
    <row r="10" spans="1:24" s="1" customFormat="1" ht="15.75">
      <c r="B10" s="61">
        <v>0.16300000000000001</v>
      </c>
      <c r="C10" s="61">
        <v>0.16200000000000001</v>
      </c>
      <c r="D10" s="61">
        <v>0.17599999999999999</v>
      </c>
      <c r="E10" s="61">
        <v>3.56</v>
      </c>
      <c r="F10" s="61">
        <v>3.4569999999999999</v>
      </c>
      <c r="G10" s="61">
        <v>2.9870000000000001</v>
      </c>
      <c r="H10" s="61">
        <v>3.1589999999999998</v>
      </c>
      <c r="I10" s="61">
        <v>3.2650000000000001</v>
      </c>
      <c r="J10" s="61">
        <v>2.7360000000000002</v>
      </c>
      <c r="K10" s="61">
        <v>3.6629999999999998</v>
      </c>
      <c r="L10" s="61">
        <v>2.7890000000000001</v>
      </c>
      <c r="M10" s="61">
        <v>3.0550000000000002</v>
      </c>
      <c r="O10" s="5">
        <v>3</v>
      </c>
      <c r="P10" s="11" t="s">
        <v>42</v>
      </c>
      <c r="Q10" s="11">
        <v>1</v>
      </c>
      <c r="R10" s="7">
        <f>(W10*100)/(7.9*X10*0.2*(L6*(1-S10)))</f>
        <v>0</v>
      </c>
      <c r="S10" s="8">
        <f>N6</f>
        <v>0</v>
      </c>
      <c r="T10" s="9">
        <f>AVERAGE(B8:B15)</f>
        <v>0.16300000000000001</v>
      </c>
      <c r="U10" s="9">
        <f>AVERAGE(M8:M15)-T10</f>
        <v>2.9255</v>
      </c>
      <c r="V10" s="9">
        <f>AVERAGE(K8:K15)-T10</f>
        <v>3.370625</v>
      </c>
      <c r="W10" s="9">
        <f>IF((U10-V10)&lt;0,0,(U10-V10))</f>
        <v>0</v>
      </c>
      <c r="X10" s="5">
        <v>6</v>
      </c>
    </row>
    <row r="11" spans="1:24" s="1" customFormat="1" ht="15.75">
      <c r="B11" s="61">
        <v>0.157</v>
      </c>
      <c r="C11" s="61">
        <v>0.157</v>
      </c>
      <c r="D11" s="61">
        <v>0.16800000000000001</v>
      </c>
      <c r="E11" s="61">
        <v>3.653</v>
      </c>
      <c r="F11" s="61">
        <v>3.34</v>
      </c>
      <c r="G11" s="61">
        <v>3.1520000000000001</v>
      </c>
      <c r="H11" s="61">
        <v>3.2749999999999999</v>
      </c>
      <c r="I11" s="61">
        <v>3.0419999999999998</v>
      </c>
      <c r="J11" s="61">
        <v>2.5449999999999999</v>
      </c>
      <c r="K11" s="61">
        <v>3.581</v>
      </c>
      <c r="L11" s="61">
        <v>2.9660000000000002</v>
      </c>
      <c r="M11" s="61">
        <v>3.5150000000000001</v>
      </c>
      <c r="N11" s="5"/>
      <c r="O11" s="11"/>
      <c r="P11" s="11"/>
      <c r="Q11" s="7"/>
      <c r="R11" s="8"/>
      <c r="T11" s="9"/>
      <c r="U11" s="9"/>
      <c r="V11" s="9"/>
    </row>
    <row r="12" spans="1:24" s="1" customFormat="1" ht="25.5">
      <c r="B12" s="61">
        <v>0.155</v>
      </c>
      <c r="C12" s="61">
        <v>0.152</v>
      </c>
      <c r="D12" s="61">
        <v>0.16400000000000001</v>
      </c>
      <c r="E12" s="61" t="s">
        <v>101</v>
      </c>
      <c r="F12" s="61">
        <v>3.32</v>
      </c>
      <c r="G12" s="61">
        <v>3.04</v>
      </c>
      <c r="H12" s="61">
        <v>3.194</v>
      </c>
      <c r="I12" s="61">
        <v>2.7789999999999999</v>
      </c>
      <c r="J12" s="61">
        <v>2.5379999999999998</v>
      </c>
      <c r="K12" s="61">
        <v>3.4889999999999999</v>
      </c>
      <c r="L12" s="61">
        <v>3.1280000000000001</v>
      </c>
      <c r="M12" s="61">
        <v>2.911</v>
      </c>
      <c r="N12" s="5"/>
      <c r="O12" s="11"/>
      <c r="P12" s="11"/>
      <c r="Q12" s="7"/>
      <c r="R12" s="8"/>
      <c r="T12" s="9"/>
      <c r="U12" s="9"/>
      <c r="V12" s="9"/>
    </row>
    <row r="13" spans="1:24" s="1" customFormat="1" ht="15.75">
      <c r="B13" s="61">
        <v>0.152</v>
      </c>
      <c r="C13" s="61">
        <v>0.187</v>
      </c>
      <c r="D13" s="61">
        <v>0.161</v>
      </c>
      <c r="E13" s="61">
        <v>3.68</v>
      </c>
      <c r="F13" s="61">
        <v>3.3580000000000001</v>
      </c>
      <c r="G13" s="61">
        <v>3.101</v>
      </c>
      <c r="H13" s="61">
        <v>3.2280000000000002</v>
      </c>
      <c r="I13" s="61">
        <v>2.7839999999999998</v>
      </c>
      <c r="J13" s="61">
        <v>2.5019999999999998</v>
      </c>
      <c r="K13" s="61">
        <v>3.5049999999999999</v>
      </c>
      <c r="L13" s="61">
        <v>3.1059999999999999</v>
      </c>
      <c r="M13" s="61">
        <v>3.3</v>
      </c>
      <c r="N13" s="11" t="s">
        <v>37</v>
      </c>
      <c r="O13" s="5">
        <v>1</v>
      </c>
      <c r="P13" s="11" t="str">
        <f>C6</f>
        <v>D1</v>
      </c>
      <c r="Q13" s="11">
        <v>1</v>
      </c>
      <c r="R13" s="7">
        <f>(W13*100)/(7.9*X13*0.2*(F6*(1-S13)))</f>
        <v>1.2003654309825165</v>
      </c>
      <c r="S13" s="8">
        <f>G6</f>
        <v>0</v>
      </c>
      <c r="T13" s="9">
        <f>AVERAGE(B8:B15)</f>
        <v>0.16300000000000001</v>
      </c>
      <c r="U13" s="9">
        <f>AVERAGE(E8:E15)-T13</f>
        <v>3.3967142857142858</v>
      </c>
      <c r="V13" s="9">
        <f>AVERAGE(F8:F15)-T13</f>
        <v>3.1691250000000006</v>
      </c>
      <c r="W13" s="9">
        <f>IF((U13-V13)&lt;0,0,(U13-V13))</f>
        <v>0.22758928571428516</v>
      </c>
      <c r="X13" s="5">
        <v>6</v>
      </c>
    </row>
    <row r="14" spans="1:24" s="1" customFormat="1" ht="15.75">
      <c r="B14" s="61">
        <v>0.153</v>
      </c>
      <c r="C14" s="61">
        <v>0.155</v>
      </c>
      <c r="D14" s="61">
        <v>0.16300000000000001</v>
      </c>
      <c r="E14" s="61">
        <v>3.5859999999999999</v>
      </c>
      <c r="F14" s="61">
        <v>3.1120000000000001</v>
      </c>
      <c r="G14" s="61">
        <v>3.4729999999999999</v>
      </c>
      <c r="H14" s="61">
        <v>3.2160000000000002</v>
      </c>
      <c r="I14" s="61">
        <v>2.6930000000000001</v>
      </c>
      <c r="J14" s="61">
        <v>2.5529999999999999</v>
      </c>
      <c r="K14" s="61">
        <v>3.5870000000000002</v>
      </c>
      <c r="L14" s="61">
        <v>2.9940000000000002</v>
      </c>
      <c r="M14" s="61">
        <v>2.93</v>
      </c>
      <c r="N14" s="5"/>
      <c r="O14" s="5">
        <v>2</v>
      </c>
      <c r="P14" s="11" t="str">
        <f>C6</f>
        <v>D1</v>
      </c>
      <c r="Q14" s="11">
        <v>1</v>
      </c>
      <c r="R14" s="7">
        <f>(W14*100)/(7.9*X14*0.2*(I6*(1-S14)))</f>
        <v>1.8802742616033776</v>
      </c>
      <c r="S14" s="27">
        <f>J6</f>
        <v>0</v>
      </c>
      <c r="T14" s="9">
        <f>AVERAGE(B8:B15)</f>
        <v>0.16300000000000001</v>
      </c>
      <c r="U14" s="9">
        <f>AVERAGE(H8:H15)-T14</f>
        <v>3.0453750000000008</v>
      </c>
      <c r="V14" s="9">
        <f>AVERAGE(I8:I15)-T14</f>
        <v>2.6888750000000003</v>
      </c>
      <c r="W14" s="9">
        <f>IF((U14-V14)&lt;0,0,(U14-V14))</f>
        <v>0.35650000000000048</v>
      </c>
      <c r="X14" s="5">
        <v>6</v>
      </c>
    </row>
    <row r="15" spans="1:24" s="1" customFormat="1" ht="15.75">
      <c r="B15" s="61">
        <v>0.16300000000000001</v>
      </c>
      <c r="C15" s="61">
        <v>0.182</v>
      </c>
      <c r="D15" s="61">
        <v>0.159</v>
      </c>
      <c r="E15" s="61">
        <v>3.1280000000000001</v>
      </c>
      <c r="F15" s="61">
        <v>3.2919999999999998</v>
      </c>
      <c r="G15" s="61">
        <v>3.5339999999999998</v>
      </c>
      <c r="H15" s="61">
        <v>3.2130000000000001</v>
      </c>
      <c r="I15" s="61">
        <v>2.6579999999999999</v>
      </c>
      <c r="J15" s="61">
        <v>2.427</v>
      </c>
      <c r="K15" s="61">
        <v>3.3940000000000001</v>
      </c>
      <c r="L15" s="61">
        <v>3.1269999999999998</v>
      </c>
      <c r="M15" s="61">
        <v>2.8839999999999999</v>
      </c>
      <c r="N15" s="5"/>
      <c r="O15" s="5">
        <v>3</v>
      </c>
      <c r="P15" s="11" t="str">
        <f>C6</f>
        <v>D1</v>
      </c>
      <c r="Q15" s="11">
        <v>1</v>
      </c>
      <c r="R15" s="7">
        <f>(W15*100)/(7.9*X15*0.2*(L6*(1-S15)))</f>
        <v>2.6114187763713086</v>
      </c>
      <c r="S15" s="8">
        <f>M6</f>
        <v>0</v>
      </c>
      <c r="T15" s="9">
        <f>AVERAGE(B8:B15)</f>
        <v>0.16300000000000001</v>
      </c>
      <c r="U15" s="9">
        <f>AVERAGE(K8:K15)-T15</f>
        <v>3.370625</v>
      </c>
      <c r="V15" s="9">
        <f>AVERAGE(L8:L15)-T15</f>
        <v>2.8754999999999997</v>
      </c>
      <c r="W15" s="9">
        <f>IF((U15-V15)&lt;0,0,(U15-V15))</f>
        <v>0.49512500000000026</v>
      </c>
      <c r="X15" s="5">
        <v>6</v>
      </c>
    </row>
    <row r="16" spans="1:24" ht="15.75">
      <c r="A16" t="s">
        <v>30</v>
      </c>
      <c r="B16">
        <f t="shared" ref="B16:M16" si="0">AVERAGE(B8:B15)</f>
        <v>0.16300000000000001</v>
      </c>
      <c r="C16">
        <f t="shared" si="0"/>
        <v>0.16875000000000001</v>
      </c>
      <c r="D16">
        <f t="shared" si="0"/>
        <v>0.17162500000000003</v>
      </c>
      <c r="E16">
        <f t="shared" si="0"/>
        <v>3.5597142857142856</v>
      </c>
      <c r="F16">
        <f t="shared" si="0"/>
        <v>3.3321250000000004</v>
      </c>
      <c r="G16">
        <f t="shared" si="0"/>
        <v>3.1987499999999995</v>
      </c>
      <c r="H16">
        <f t="shared" si="0"/>
        <v>3.2083750000000006</v>
      </c>
      <c r="I16">
        <f t="shared" si="0"/>
        <v>2.8518750000000002</v>
      </c>
      <c r="J16">
        <f>AVERAGE(J8:J15)</f>
        <v>2.5695000000000001</v>
      </c>
      <c r="K16">
        <f t="shared" si="0"/>
        <v>3.5336249999999998</v>
      </c>
      <c r="L16">
        <f t="shared" si="0"/>
        <v>3.0384999999999995</v>
      </c>
      <c r="M16">
        <f t="shared" si="0"/>
        <v>3.0884999999999998</v>
      </c>
      <c r="T16" s="9"/>
    </row>
    <row r="17" spans="1:13">
      <c r="A17" t="s">
        <v>31</v>
      </c>
      <c r="B17">
        <f t="shared" ref="B17:M17" si="1">2*(STDEV(B8:B15))</f>
        <v>2.4819347291981715E-2</v>
      </c>
      <c r="C17">
        <f t="shared" si="1"/>
        <v>2.8879058156387302E-2</v>
      </c>
      <c r="D17">
        <f t="shared" si="1"/>
        <v>2.6831484704141352E-2</v>
      </c>
      <c r="E17">
        <f t="shared" si="1"/>
        <v>0.39038564571581308</v>
      </c>
      <c r="F17">
        <f t="shared" si="1"/>
        <v>0.220214019276054</v>
      </c>
      <c r="G17">
        <f t="shared" si="1"/>
        <v>0.39896688011484271</v>
      </c>
      <c r="H17">
        <f t="shared" si="1"/>
        <v>6.9256768622279849E-2</v>
      </c>
      <c r="I17">
        <f t="shared" si="1"/>
        <v>0.41406616103502797</v>
      </c>
      <c r="J17">
        <f>2*(STDEV(J8:J15))</f>
        <v>0.18961313999072671</v>
      </c>
      <c r="K17">
        <f t="shared" si="1"/>
        <v>0.1796089005112417</v>
      </c>
      <c r="L17">
        <f t="shared" si="1"/>
        <v>0.24425513593079534</v>
      </c>
      <c r="M17">
        <f t="shared" si="1"/>
        <v>0.45006285275344754</v>
      </c>
    </row>
    <row r="18" spans="1:13">
      <c r="A18" t="s">
        <v>32</v>
      </c>
      <c r="B18" s="28">
        <f t="shared" ref="B18:M18" si="2">B16-B17</f>
        <v>0.1381806527080183</v>
      </c>
      <c r="C18" s="28">
        <f t="shared" si="2"/>
        <v>0.13987094184361271</v>
      </c>
      <c r="D18" s="28">
        <f t="shared" si="2"/>
        <v>0.14479351529585868</v>
      </c>
      <c r="E18" s="28">
        <f t="shared" si="2"/>
        <v>3.1693286399984726</v>
      </c>
      <c r="F18" s="28">
        <f t="shared" si="2"/>
        <v>3.1119109807239465</v>
      </c>
      <c r="G18" s="28">
        <f t="shared" si="2"/>
        <v>2.7997831198851566</v>
      </c>
      <c r="H18" s="28">
        <f t="shared" si="2"/>
        <v>3.1391182313777208</v>
      </c>
      <c r="I18" s="28">
        <f t="shared" si="2"/>
        <v>2.4378088389649721</v>
      </c>
      <c r="J18" s="28">
        <f>J16-J17</f>
        <v>2.3798868600092735</v>
      </c>
      <c r="K18" s="28">
        <f>K16-K17</f>
        <v>3.3540160994887582</v>
      </c>
      <c r="L18" s="28">
        <f t="shared" si="2"/>
        <v>2.7942448640692041</v>
      </c>
      <c r="M18" s="28">
        <f t="shared" si="2"/>
        <v>2.6384371472465524</v>
      </c>
    </row>
    <row r="19" spans="1:13">
      <c r="A19" t="s">
        <v>33</v>
      </c>
      <c r="B19">
        <f t="shared" ref="B19:M19" si="3">B16+B17</f>
        <v>0.18781934729198171</v>
      </c>
      <c r="C19">
        <f t="shared" si="3"/>
        <v>0.19762905815638732</v>
      </c>
      <c r="D19">
        <f t="shared" si="3"/>
        <v>0.19845648470414137</v>
      </c>
      <c r="E19">
        <f t="shared" si="3"/>
        <v>3.9500999314300986</v>
      </c>
      <c r="F19">
        <f t="shared" si="3"/>
        <v>3.5523390192760544</v>
      </c>
      <c r="G19">
        <f t="shared" si="3"/>
        <v>3.5977168801148425</v>
      </c>
      <c r="H19">
        <f t="shared" si="3"/>
        <v>3.2776317686222805</v>
      </c>
      <c r="I19">
        <f t="shared" si="3"/>
        <v>3.2659411610350282</v>
      </c>
      <c r="J19">
        <f>J16+J17</f>
        <v>2.7591131399907267</v>
      </c>
      <c r="K19">
        <f t="shared" si="3"/>
        <v>3.7132339005112414</v>
      </c>
      <c r="L19">
        <f t="shared" si="3"/>
        <v>3.2827551359307949</v>
      </c>
      <c r="M19">
        <f t="shared" si="3"/>
        <v>3.5385628527534472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0"/>
  <sheetViews>
    <sheetView workbookViewId="0">
      <selection activeCell="A26" sqref="A26:M47"/>
    </sheetView>
  </sheetViews>
  <sheetFormatPr defaultColWidth="11.42578125" defaultRowHeight="15"/>
  <sheetData>
    <row r="1" spans="1:13" ht="25.5">
      <c r="A1" s="38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8.75">
      <c r="A3" s="40"/>
      <c r="B3" s="40">
        <v>1</v>
      </c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11</v>
      </c>
      <c r="M3" s="40">
        <v>12</v>
      </c>
    </row>
    <row r="4" spans="1:13" ht="18.75">
      <c r="A4" s="40"/>
      <c r="B4" s="40" t="s">
        <v>50</v>
      </c>
      <c r="C4" s="40" t="s">
        <v>50</v>
      </c>
      <c r="D4" s="40" t="s">
        <v>40</v>
      </c>
      <c r="E4" s="40" t="s">
        <v>17</v>
      </c>
      <c r="F4" s="40" t="s">
        <v>95</v>
      </c>
      <c r="G4" s="40" t="s">
        <v>23</v>
      </c>
      <c r="H4" s="40" t="s">
        <v>17</v>
      </c>
      <c r="I4" s="40" t="s">
        <v>95</v>
      </c>
      <c r="J4" s="40" t="s">
        <v>23</v>
      </c>
      <c r="K4" s="40" t="s">
        <v>17</v>
      </c>
      <c r="L4" s="40" t="s">
        <v>95</v>
      </c>
      <c r="M4" s="40" t="s">
        <v>23</v>
      </c>
    </row>
    <row r="5" spans="1:13" ht="18.75">
      <c r="A5" s="40" t="s">
        <v>51</v>
      </c>
      <c r="B5" s="41" t="s">
        <v>52</v>
      </c>
      <c r="C5" s="41" t="s">
        <v>52</v>
      </c>
      <c r="D5" s="41" t="s">
        <v>52</v>
      </c>
      <c r="E5" s="42" t="s">
        <v>53</v>
      </c>
      <c r="F5" s="42" t="s">
        <v>53</v>
      </c>
      <c r="G5" s="42" t="s">
        <v>53</v>
      </c>
      <c r="H5" s="43" t="s">
        <v>54</v>
      </c>
      <c r="I5" s="43" t="s">
        <v>54</v>
      </c>
      <c r="J5" s="43" t="s">
        <v>54</v>
      </c>
      <c r="K5" s="44" t="s">
        <v>55</v>
      </c>
      <c r="L5" s="44" t="s">
        <v>55</v>
      </c>
      <c r="M5" s="44" t="s">
        <v>55</v>
      </c>
    </row>
    <row r="6" spans="1:13" ht="18.75">
      <c r="A6" s="40" t="s">
        <v>56</v>
      </c>
      <c r="B6" s="45" t="s">
        <v>57</v>
      </c>
      <c r="C6" s="45" t="s">
        <v>57</v>
      </c>
      <c r="D6" s="46" t="s">
        <v>58</v>
      </c>
      <c r="E6" s="45" t="s">
        <v>57</v>
      </c>
      <c r="F6" s="41" t="s">
        <v>52</v>
      </c>
      <c r="G6" s="46" t="s">
        <v>58</v>
      </c>
      <c r="H6" s="45" t="s">
        <v>57</v>
      </c>
      <c r="I6" s="41" t="s">
        <v>52</v>
      </c>
      <c r="J6" s="46" t="s">
        <v>58</v>
      </c>
      <c r="K6" s="45" t="s">
        <v>57</v>
      </c>
      <c r="L6" s="41" t="s">
        <v>52</v>
      </c>
      <c r="M6" s="46" t="s">
        <v>58</v>
      </c>
    </row>
    <row r="7" spans="1:13" ht="18.75">
      <c r="A7" s="40" t="s">
        <v>59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8.75">
      <c r="A8" s="40" t="s">
        <v>60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.75">
      <c r="A9" s="40" t="s">
        <v>61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8.75">
      <c r="A10" s="40" t="s">
        <v>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8.75">
      <c r="A11" s="40" t="s">
        <v>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8.75">
      <c r="A12" s="40" t="s">
        <v>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8.75">
      <c r="A13" s="40" t="s">
        <v>65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8.75">
      <c r="A14" s="40" t="s">
        <v>66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8.75">
      <c r="A15" s="60" t="s">
        <v>96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8.75">
      <c r="A16" s="60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8.75">
      <c r="A17" s="48" t="s">
        <v>67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39"/>
      <c r="M17" s="39"/>
    </row>
    <row r="18" spans="1:13" ht="18.75">
      <c r="A18" s="49" t="s">
        <v>68</v>
      </c>
      <c r="B18" s="49"/>
      <c r="C18" s="49"/>
      <c r="D18" s="49"/>
      <c r="E18" s="48"/>
      <c r="F18" s="48"/>
      <c r="G18" s="48"/>
      <c r="H18" s="48"/>
      <c r="I18" s="48"/>
      <c r="J18" s="48"/>
      <c r="K18" s="48"/>
      <c r="L18" s="39"/>
      <c r="M18" s="39"/>
    </row>
    <row r="19" spans="1:13" ht="18.75">
      <c r="A19" s="50" t="s">
        <v>69</v>
      </c>
      <c r="B19" s="50"/>
      <c r="C19" s="50"/>
      <c r="D19" s="50"/>
      <c r="E19" s="48"/>
      <c r="F19" s="48"/>
      <c r="G19" s="48"/>
      <c r="H19" s="48"/>
      <c r="I19" s="48"/>
      <c r="J19" s="48"/>
      <c r="K19" s="48"/>
      <c r="L19" s="39"/>
      <c r="M19" s="39"/>
    </row>
    <row r="20" spans="1:13" ht="18.75">
      <c r="A20" s="51" t="s">
        <v>97</v>
      </c>
      <c r="B20" s="52"/>
      <c r="C20" s="52"/>
      <c r="D20" s="52"/>
      <c r="E20" s="48"/>
      <c r="F20" s="48"/>
      <c r="G20" s="48"/>
      <c r="H20" s="48"/>
      <c r="I20" s="48"/>
      <c r="J20" s="48"/>
      <c r="K20" s="48"/>
      <c r="L20" s="39"/>
      <c r="M20" s="39"/>
    </row>
    <row r="21" spans="1:13" ht="18.75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39"/>
      <c r="M21" s="39"/>
    </row>
    <row r="22" spans="1:13" ht="18.75">
      <c r="A22" s="48" t="s">
        <v>98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39"/>
      <c r="M22" s="39"/>
    </row>
    <row r="23" spans="1:13" ht="18.75">
      <c r="A23" s="48" t="s">
        <v>70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9"/>
      <c r="M23" s="39"/>
    </row>
    <row r="24" spans="1:13" ht="18.75">
      <c r="A24" s="48" t="s">
        <v>71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9"/>
      <c r="M24" s="39"/>
    </row>
    <row r="25" spans="1:13" ht="18.7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9"/>
      <c r="M25" s="39"/>
    </row>
    <row r="26" spans="1:13" ht="25.5">
      <c r="A26" s="38" t="s">
        <v>83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8.7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8.75">
      <c r="A28" s="40"/>
      <c r="B28" s="40">
        <v>1</v>
      </c>
      <c r="C28" s="40">
        <v>2</v>
      </c>
      <c r="D28" s="40">
        <v>3</v>
      </c>
      <c r="E28" s="40">
        <v>4</v>
      </c>
      <c r="F28" s="40">
        <v>5</v>
      </c>
      <c r="G28" s="40">
        <v>6</v>
      </c>
      <c r="H28" s="40">
        <v>7</v>
      </c>
      <c r="I28" s="40">
        <v>8</v>
      </c>
      <c r="J28" s="40">
        <v>9</v>
      </c>
      <c r="K28" s="40">
        <v>10</v>
      </c>
      <c r="L28" s="40">
        <v>11</v>
      </c>
      <c r="M28" s="40">
        <v>12</v>
      </c>
    </row>
    <row r="29" spans="1:13" ht="18.75">
      <c r="A29" s="40"/>
      <c r="B29" s="40" t="s">
        <v>22</v>
      </c>
      <c r="C29" s="40" t="s">
        <v>85</v>
      </c>
      <c r="D29" s="53" t="s">
        <v>86</v>
      </c>
      <c r="E29" s="40" t="s">
        <v>23</v>
      </c>
      <c r="F29" s="40" t="s">
        <v>87</v>
      </c>
      <c r="G29" s="40" t="s">
        <v>23</v>
      </c>
      <c r="H29" s="40" t="s">
        <v>23</v>
      </c>
      <c r="I29" s="40" t="s">
        <v>88</v>
      </c>
      <c r="J29" s="40" t="s">
        <v>23</v>
      </c>
      <c r="K29" s="40" t="s">
        <v>23</v>
      </c>
      <c r="L29" s="40" t="s">
        <v>89</v>
      </c>
      <c r="M29" s="40" t="s">
        <v>23</v>
      </c>
    </row>
    <row r="30" spans="1:13" ht="18.75">
      <c r="A30" s="40" t="s">
        <v>51</v>
      </c>
      <c r="B30" s="41" t="s">
        <v>52</v>
      </c>
      <c r="C30" s="41" t="s">
        <v>52</v>
      </c>
      <c r="D30" s="41" t="s">
        <v>52</v>
      </c>
      <c r="E30" s="42" t="s">
        <v>53</v>
      </c>
      <c r="F30" s="42" t="s">
        <v>53</v>
      </c>
      <c r="G30" s="42" t="s">
        <v>53</v>
      </c>
      <c r="H30" s="43" t="s">
        <v>54</v>
      </c>
      <c r="I30" s="43" t="s">
        <v>54</v>
      </c>
      <c r="J30" s="43" t="s">
        <v>54</v>
      </c>
      <c r="K30" s="44" t="s">
        <v>55</v>
      </c>
      <c r="L30" s="44" t="s">
        <v>55</v>
      </c>
      <c r="M30" s="44" t="s">
        <v>55</v>
      </c>
    </row>
    <row r="31" spans="1:13" ht="18.75">
      <c r="A31" s="40" t="s">
        <v>56</v>
      </c>
      <c r="B31" s="41" t="s">
        <v>52</v>
      </c>
      <c r="C31" s="46" t="s">
        <v>75</v>
      </c>
      <c r="D31" s="54"/>
      <c r="E31" s="46" t="s">
        <v>75</v>
      </c>
      <c r="F31" s="41" t="s">
        <v>52</v>
      </c>
      <c r="G31" s="46" t="s">
        <v>75</v>
      </c>
      <c r="H31" s="46" t="s">
        <v>75</v>
      </c>
      <c r="I31" s="41" t="s">
        <v>52</v>
      </c>
      <c r="J31" s="46" t="s">
        <v>75</v>
      </c>
      <c r="K31" s="46" t="s">
        <v>75</v>
      </c>
      <c r="L31" s="41" t="s">
        <v>52</v>
      </c>
      <c r="M31" s="46" t="s">
        <v>75</v>
      </c>
    </row>
    <row r="32" spans="1:13" ht="20.25">
      <c r="A32" s="40" t="s">
        <v>84</v>
      </c>
      <c r="B32" s="54"/>
      <c r="C32" s="54"/>
      <c r="D32" s="58" t="s">
        <v>94</v>
      </c>
      <c r="E32" s="59"/>
      <c r="F32" s="59"/>
      <c r="G32" s="58" t="s">
        <v>94</v>
      </c>
      <c r="H32" s="59"/>
      <c r="I32" s="59"/>
      <c r="J32" s="58" t="s">
        <v>94</v>
      </c>
      <c r="K32" s="59"/>
      <c r="L32" s="59"/>
      <c r="M32" s="58" t="s">
        <v>94</v>
      </c>
    </row>
    <row r="33" spans="1:13" ht="18.75">
      <c r="A33" s="40" t="s">
        <v>59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8.75">
      <c r="A34" s="40" t="s">
        <v>60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8.75">
      <c r="A35" s="40" t="s">
        <v>61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8.75">
      <c r="A36" s="40" t="s">
        <v>62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8.75">
      <c r="A37" s="40" t="s">
        <v>63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8.75">
      <c r="A38" s="40" t="s">
        <v>64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8.75">
      <c r="A39" s="40" t="s">
        <v>65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8.75">
      <c r="A40" s="40" t="s">
        <v>66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8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8.75">
      <c r="A42" s="48" t="s">
        <v>67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9"/>
      <c r="M42" s="39"/>
    </row>
    <row r="43" spans="1:13" ht="18.75">
      <c r="A43" s="49" t="s">
        <v>68</v>
      </c>
      <c r="B43" s="49"/>
      <c r="C43" s="49"/>
      <c r="D43" s="49"/>
      <c r="E43" s="48"/>
      <c r="F43" s="48"/>
      <c r="G43" s="48"/>
      <c r="H43" s="48"/>
      <c r="I43" s="48"/>
      <c r="J43" s="48"/>
      <c r="K43" s="48"/>
      <c r="L43" s="39"/>
      <c r="M43" s="39"/>
    </row>
    <row r="44" spans="1:13" ht="18.75">
      <c r="A44" s="50" t="s">
        <v>90</v>
      </c>
      <c r="B44" s="50"/>
      <c r="C44" s="50"/>
      <c r="D44" s="50"/>
      <c r="E44" s="48"/>
      <c r="F44" s="48"/>
      <c r="G44" s="48"/>
      <c r="H44" s="48"/>
      <c r="I44" s="48"/>
      <c r="J44" s="48"/>
      <c r="K44" s="48"/>
      <c r="L44" s="39"/>
      <c r="M44" s="39"/>
    </row>
    <row r="45" spans="1:13" ht="20.25">
      <c r="A45" s="57" t="s">
        <v>93</v>
      </c>
      <c r="B45" s="56"/>
      <c r="C45" s="56"/>
      <c r="D45" s="56"/>
    </row>
    <row r="47" spans="1:13" ht="18.75">
      <c r="A47" s="55" t="s">
        <v>100</v>
      </c>
    </row>
    <row r="50" spans="1:13" ht="25.5">
      <c r="A50" s="38" t="s">
        <v>78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8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8.75">
      <c r="A52" s="40"/>
      <c r="B52" s="40">
        <v>1</v>
      </c>
      <c r="C52" s="40">
        <v>2</v>
      </c>
      <c r="D52" s="40">
        <v>3</v>
      </c>
      <c r="E52" s="40">
        <v>4</v>
      </c>
      <c r="F52" s="40">
        <v>5</v>
      </c>
      <c r="G52" s="40">
        <v>6</v>
      </c>
      <c r="H52" s="40">
        <v>7</v>
      </c>
      <c r="I52" s="40">
        <v>8</v>
      </c>
      <c r="J52" s="40">
        <v>9</v>
      </c>
      <c r="K52" s="40">
        <v>10</v>
      </c>
      <c r="L52" s="40">
        <v>11</v>
      </c>
      <c r="M52" s="40">
        <v>12</v>
      </c>
    </row>
    <row r="53" spans="1:13" ht="18.75">
      <c r="A53" s="40"/>
      <c r="B53" s="40" t="s">
        <v>22</v>
      </c>
      <c r="C53" s="40" t="s">
        <v>50</v>
      </c>
      <c r="D53" s="53"/>
      <c r="E53" s="40" t="s">
        <v>72</v>
      </c>
      <c r="F53" s="40" t="s">
        <v>23</v>
      </c>
      <c r="G53" s="40" t="s">
        <v>23</v>
      </c>
      <c r="H53" s="40" t="s">
        <v>73</v>
      </c>
      <c r="I53" s="40" t="s">
        <v>23</v>
      </c>
      <c r="J53" s="40" t="s">
        <v>23</v>
      </c>
      <c r="K53" s="40" t="s">
        <v>74</v>
      </c>
      <c r="L53" s="40" t="s">
        <v>23</v>
      </c>
      <c r="M53" s="40" t="s">
        <v>23</v>
      </c>
    </row>
    <row r="54" spans="1:13" ht="18.75">
      <c r="A54" s="40" t="s">
        <v>79</v>
      </c>
      <c r="B54" s="41" t="s">
        <v>52</v>
      </c>
      <c r="C54" s="41" t="s">
        <v>52</v>
      </c>
      <c r="D54" s="54"/>
      <c r="E54" s="41" t="s">
        <v>52</v>
      </c>
      <c r="F54" s="41" t="s">
        <v>52</v>
      </c>
      <c r="G54" s="41" t="s">
        <v>52</v>
      </c>
      <c r="H54" s="41" t="s">
        <v>52</v>
      </c>
      <c r="I54" s="41" t="s">
        <v>52</v>
      </c>
      <c r="J54" s="41" t="s">
        <v>52</v>
      </c>
      <c r="K54" s="41" t="s">
        <v>52</v>
      </c>
      <c r="L54" s="41" t="s">
        <v>52</v>
      </c>
      <c r="M54" s="41" t="s">
        <v>52</v>
      </c>
    </row>
    <row r="55" spans="1:13" ht="18.75">
      <c r="A55" s="40" t="s">
        <v>56</v>
      </c>
      <c r="B55" s="41" t="s">
        <v>52</v>
      </c>
      <c r="C55" s="41" t="s">
        <v>52</v>
      </c>
      <c r="D55" s="54"/>
      <c r="E55" s="41" t="s">
        <v>52</v>
      </c>
      <c r="F55" s="46" t="s">
        <v>80</v>
      </c>
      <c r="G55" s="46" t="s">
        <v>80</v>
      </c>
      <c r="H55" s="41" t="s">
        <v>52</v>
      </c>
      <c r="I55" s="46" t="s">
        <v>80</v>
      </c>
      <c r="J55" s="46" t="s">
        <v>80</v>
      </c>
      <c r="K55" s="41" t="s">
        <v>52</v>
      </c>
      <c r="L55" s="46" t="s">
        <v>80</v>
      </c>
      <c r="M55" s="46" t="s">
        <v>80</v>
      </c>
    </row>
    <row r="56" spans="1:13" ht="18.75">
      <c r="A56" s="40" t="s">
        <v>56</v>
      </c>
      <c r="B56" s="41" t="s">
        <v>52</v>
      </c>
      <c r="C56" s="46" t="s">
        <v>80</v>
      </c>
      <c r="D56" s="54"/>
      <c r="E56" s="42" t="s">
        <v>53</v>
      </c>
      <c r="F56" s="42" t="s">
        <v>53</v>
      </c>
      <c r="G56" s="42" t="s">
        <v>53</v>
      </c>
      <c r="H56" s="43" t="s">
        <v>54</v>
      </c>
      <c r="I56" s="43" t="s">
        <v>54</v>
      </c>
      <c r="J56" s="43" t="s">
        <v>54</v>
      </c>
      <c r="K56" s="44" t="s">
        <v>55</v>
      </c>
      <c r="L56" s="44" t="s">
        <v>55</v>
      </c>
      <c r="M56" s="44" t="s">
        <v>55</v>
      </c>
    </row>
    <row r="57" spans="1:13" ht="18.75">
      <c r="A57" s="40" t="s">
        <v>59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</row>
    <row r="58" spans="1:13" ht="18.75">
      <c r="A58" s="40" t="s">
        <v>60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</row>
    <row r="59" spans="1:13" ht="18.75">
      <c r="A59" s="40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 ht="18.75">
      <c r="A60" s="40" t="s">
        <v>62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 ht="18.75">
      <c r="A61" s="40" t="s">
        <v>63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 ht="18.75">
      <c r="A62" s="40" t="s">
        <v>64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 ht="18.75">
      <c r="A63" s="40" t="s">
        <v>65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</row>
    <row r="64" spans="1:13" ht="18.75">
      <c r="A64" s="40" t="s">
        <v>66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1:13" ht="18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8.75">
      <c r="A66" s="48" t="s">
        <v>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39"/>
      <c r="M66" s="39"/>
    </row>
    <row r="67" spans="1:13" ht="18.75">
      <c r="A67" s="49" t="s">
        <v>68</v>
      </c>
      <c r="B67" s="49"/>
      <c r="C67" s="49"/>
      <c r="D67" s="49"/>
      <c r="E67" s="48"/>
      <c r="F67" s="48"/>
      <c r="G67" s="48"/>
      <c r="H67" s="48"/>
      <c r="I67" s="48"/>
      <c r="J67" s="48"/>
      <c r="K67" s="48"/>
      <c r="L67" s="39"/>
      <c r="M67" s="39"/>
    </row>
    <row r="68" spans="1:13" ht="18.75">
      <c r="A68" s="50" t="s">
        <v>81</v>
      </c>
      <c r="B68" s="50"/>
      <c r="C68" s="50"/>
      <c r="D68" s="50"/>
      <c r="E68" s="48"/>
      <c r="F68" s="48"/>
      <c r="G68" s="48"/>
      <c r="H68" s="48"/>
      <c r="I68" s="48"/>
      <c r="J68" s="48"/>
      <c r="K68" s="48"/>
      <c r="L68" s="39"/>
      <c r="M68" s="39"/>
    </row>
    <row r="70" spans="1:13" ht="18.75">
      <c r="A70" s="5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6"/>
  <sheetViews>
    <sheetView workbookViewId="0">
      <selection activeCell="C3" sqref="C3"/>
    </sheetView>
  </sheetViews>
  <sheetFormatPr defaultColWidth="8.85546875" defaultRowHeight="15"/>
  <sheetData>
    <row r="1" spans="2:6">
      <c r="C1" s="31" t="s">
        <v>44</v>
      </c>
      <c r="D1" s="31" t="s">
        <v>45</v>
      </c>
      <c r="E1" s="31" t="s">
        <v>46</v>
      </c>
    </row>
    <row r="2" spans="2:6">
      <c r="B2" s="32" t="s">
        <v>49</v>
      </c>
      <c r="C2" s="32" t="s">
        <v>47</v>
      </c>
      <c r="D2" s="32" t="s">
        <v>47</v>
      </c>
      <c r="E2" s="32" t="s">
        <v>47</v>
      </c>
      <c r="F2" s="33" t="s">
        <v>48</v>
      </c>
    </row>
    <row r="3" spans="2:6" ht="15.75" thickBot="1">
      <c r="B3" s="37"/>
      <c r="C3" s="34"/>
      <c r="D3" s="35"/>
      <c r="E3" s="35"/>
      <c r="F3" s="34" t="e">
        <f>(E3-C3)/D3</f>
        <v>#DIV/0!</v>
      </c>
    </row>
    <row r="4" spans="2:6" ht="15.75" thickBot="1">
      <c r="B4" s="37"/>
      <c r="C4" s="34"/>
      <c r="D4" s="36"/>
      <c r="E4" s="36"/>
      <c r="F4" s="34" t="e">
        <f t="shared" ref="F4:F26" si="0">(E4-C4)/D4</f>
        <v>#DIV/0!</v>
      </c>
    </row>
    <row r="5" spans="2:6" ht="15.75" thickBot="1">
      <c r="B5" s="37"/>
      <c r="C5" s="34"/>
      <c r="D5" s="36"/>
      <c r="E5" s="36"/>
      <c r="F5" s="34" t="e">
        <f t="shared" si="0"/>
        <v>#DIV/0!</v>
      </c>
    </row>
    <row r="6" spans="2:6" ht="15.75" thickBot="1">
      <c r="B6" s="37"/>
      <c r="C6" s="34"/>
      <c r="D6" s="36"/>
      <c r="E6" s="36"/>
      <c r="F6" s="34" t="e">
        <f t="shared" si="0"/>
        <v>#DIV/0!</v>
      </c>
    </row>
    <row r="7" spans="2:6" ht="15.75" thickBot="1">
      <c r="B7" s="37"/>
      <c r="C7" s="34"/>
      <c r="D7" s="36"/>
      <c r="E7" s="36"/>
      <c r="F7" s="34" t="e">
        <f t="shared" si="0"/>
        <v>#DIV/0!</v>
      </c>
    </row>
    <row r="8" spans="2:6" ht="15.75" thickBot="1">
      <c r="B8" s="37"/>
      <c r="C8" s="34"/>
      <c r="D8" s="36"/>
      <c r="E8" s="36"/>
      <c r="F8" s="34" t="e">
        <f t="shared" si="0"/>
        <v>#DIV/0!</v>
      </c>
    </row>
    <row r="9" spans="2:6" ht="15.75" thickBot="1">
      <c r="B9" s="37"/>
      <c r="C9" s="34"/>
      <c r="D9" s="36"/>
      <c r="E9" s="36"/>
      <c r="F9" s="34" t="e">
        <f t="shared" si="0"/>
        <v>#DIV/0!</v>
      </c>
    </row>
    <row r="10" spans="2:6" ht="15.75" thickBot="1">
      <c r="B10" s="37"/>
      <c r="C10" s="34"/>
      <c r="D10" s="36"/>
      <c r="E10" s="36"/>
      <c r="F10" s="34" t="e">
        <f t="shared" si="0"/>
        <v>#DIV/0!</v>
      </c>
    </row>
    <row r="11" spans="2:6" ht="15.75" thickBot="1">
      <c r="B11" s="37"/>
      <c r="C11" s="34"/>
      <c r="D11" s="36"/>
      <c r="E11" s="36"/>
      <c r="F11" s="34" t="e">
        <f t="shared" si="0"/>
        <v>#DIV/0!</v>
      </c>
    </row>
    <row r="12" spans="2:6" ht="15.75" thickBot="1">
      <c r="B12" s="37"/>
      <c r="C12" s="34"/>
      <c r="D12" s="36"/>
      <c r="E12" s="36"/>
      <c r="F12" s="34" t="e">
        <f t="shared" si="0"/>
        <v>#DIV/0!</v>
      </c>
    </row>
    <row r="13" spans="2:6" ht="15.75" thickBot="1">
      <c r="B13" s="37"/>
      <c r="C13" s="34"/>
      <c r="D13" s="36"/>
      <c r="E13" s="36"/>
      <c r="F13" s="34" t="e">
        <f t="shared" si="0"/>
        <v>#DIV/0!</v>
      </c>
    </row>
    <row r="14" spans="2:6" ht="15.75" thickBot="1">
      <c r="B14" s="37"/>
      <c r="C14" s="34"/>
      <c r="D14" s="36"/>
      <c r="E14" s="36"/>
      <c r="F14" s="34" t="e">
        <f t="shared" si="0"/>
        <v>#DIV/0!</v>
      </c>
    </row>
    <row r="15" spans="2:6" ht="15.75" thickBot="1">
      <c r="B15" s="37"/>
      <c r="C15" s="34"/>
      <c r="D15" s="36"/>
      <c r="E15" s="36"/>
      <c r="F15" s="34" t="e">
        <f t="shared" si="0"/>
        <v>#DIV/0!</v>
      </c>
    </row>
    <row r="16" spans="2:6" ht="15.75" thickBot="1">
      <c r="B16" s="37"/>
      <c r="C16" s="34"/>
      <c r="D16" s="36"/>
      <c r="E16" s="36"/>
      <c r="F16" s="34" t="e">
        <f t="shared" si="0"/>
        <v>#DIV/0!</v>
      </c>
    </row>
    <row r="17" spans="2:6" ht="15.75" thickBot="1">
      <c r="B17" s="37"/>
      <c r="C17" s="34"/>
      <c r="D17" s="36"/>
      <c r="E17" s="36"/>
      <c r="F17" s="34" t="e">
        <f t="shared" si="0"/>
        <v>#DIV/0!</v>
      </c>
    </row>
    <row r="18" spans="2:6" ht="15.75" thickBot="1">
      <c r="B18" s="37"/>
      <c r="C18" s="34"/>
      <c r="D18" s="36"/>
      <c r="E18" s="36"/>
      <c r="F18" s="34" t="e">
        <f t="shared" si="0"/>
        <v>#DIV/0!</v>
      </c>
    </row>
    <row r="19" spans="2:6" ht="15.75" thickBot="1">
      <c r="B19" s="37"/>
      <c r="C19" s="34"/>
      <c r="D19" s="36"/>
      <c r="E19" s="36"/>
      <c r="F19" s="34" t="e">
        <f t="shared" si="0"/>
        <v>#DIV/0!</v>
      </c>
    </row>
    <row r="20" spans="2:6" ht="15.75" thickBot="1">
      <c r="B20" s="37"/>
      <c r="C20" s="34"/>
      <c r="D20" s="36"/>
      <c r="E20" s="36"/>
      <c r="F20" s="34" t="e">
        <f t="shared" si="0"/>
        <v>#DIV/0!</v>
      </c>
    </row>
    <row r="21" spans="2:6" ht="15.75" thickBot="1">
      <c r="B21" s="37"/>
      <c r="C21" s="34"/>
      <c r="D21" s="36"/>
      <c r="E21" s="36"/>
      <c r="F21" s="34" t="e">
        <f t="shared" si="0"/>
        <v>#DIV/0!</v>
      </c>
    </row>
    <row r="22" spans="2:6" ht="15.75" thickBot="1">
      <c r="B22" s="37"/>
      <c r="C22" s="34"/>
      <c r="D22" s="36"/>
      <c r="E22" s="36"/>
      <c r="F22" s="34" t="e">
        <f t="shared" si="0"/>
        <v>#DIV/0!</v>
      </c>
    </row>
    <row r="23" spans="2:6" ht="15.75" thickBot="1">
      <c r="B23" s="37"/>
      <c r="C23" s="34"/>
      <c r="D23" s="36"/>
      <c r="E23" s="36"/>
      <c r="F23" s="34" t="e">
        <f t="shared" si="0"/>
        <v>#DIV/0!</v>
      </c>
    </row>
    <row r="24" spans="2:6" ht="15.75" thickBot="1">
      <c r="B24" s="37"/>
      <c r="C24" s="34"/>
      <c r="D24" s="36"/>
      <c r="E24" s="36"/>
      <c r="F24" s="34" t="e">
        <f t="shared" si="0"/>
        <v>#DIV/0!</v>
      </c>
    </row>
    <row r="25" spans="2:6" ht="15.75" thickBot="1">
      <c r="B25" s="37"/>
      <c r="C25" s="34"/>
      <c r="D25" s="36"/>
      <c r="E25" s="36"/>
      <c r="F25" s="34" t="e">
        <f t="shared" si="0"/>
        <v>#DIV/0!</v>
      </c>
    </row>
    <row r="26" spans="2:6" ht="15.75" thickBot="1">
      <c r="B26" s="37"/>
      <c r="C26" s="34"/>
      <c r="D26" s="36"/>
      <c r="E26" s="36"/>
      <c r="F26" s="3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</vt:lpstr>
      <vt:lpstr>Bglu</vt:lpstr>
      <vt:lpstr>Cello</vt:lpstr>
      <vt:lpstr>NAG</vt:lpstr>
      <vt:lpstr>Perox and PhenOx</vt:lpstr>
      <vt:lpstr>Plate Organization</vt:lpstr>
      <vt:lpstr>%Moisture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rimaup</dc:creator>
  <cp:lastModifiedBy>Salvador Grover</cp:lastModifiedBy>
  <dcterms:created xsi:type="dcterms:W3CDTF">2009-08-05T16:31:40Z</dcterms:created>
  <dcterms:modified xsi:type="dcterms:W3CDTF">2022-06-19T19:52:57Z</dcterms:modified>
</cp:coreProperties>
</file>