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8_{66862D51-C8E6-4B13-9136-AF906C0DEB89}" xr6:coauthVersionLast="47" xr6:coauthVersionMax="47" xr10:uidLastSave="{00000000-0000-0000-0000-000000000000}"/>
  <bookViews>
    <workbookView xWindow="-120" yWindow="-120" windowWidth="38640" windowHeight="21240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0" i="2" l="1"/>
  <c r="S10" i="2"/>
  <c r="L16" i="2"/>
  <c r="L20" i="2"/>
  <c r="M16" i="2"/>
  <c r="M20" i="2"/>
  <c r="B16" i="2"/>
  <c r="B20" i="2"/>
  <c r="T10" i="2" a="1"/>
  <c r="T10" i="2"/>
  <c r="U10" i="2" a="1"/>
  <c r="U10" i="2"/>
  <c r="K16" i="2"/>
  <c r="K20" i="2"/>
  <c r="V10" i="2" a="1"/>
  <c r="V10" i="2"/>
  <c r="C16" i="2"/>
  <c r="C20" i="2"/>
  <c r="T8" i="2" a="1"/>
  <c r="T8" i="2"/>
  <c r="W10" i="2" a="1"/>
  <c r="W10" i="2"/>
  <c r="X10" i="2"/>
  <c r="R10" i="2"/>
  <c r="Y9" i="2"/>
  <c r="S9" i="2"/>
  <c r="I16" i="2"/>
  <c r="I20" i="2"/>
  <c r="J16" i="2"/>
  <c r="J20" i="2"/>
  <c r="T9" i="2" a="1"/>
  <c r="T9" i="2"/>
  <c r="U9" i="2" a="1"/>
  <c r="U9" i="2"/>
  <c r="H16" i="2"/>
  <c r="H20" i="2"/>
  <c r="V9" i="2" a="1"/>
  <c r="V9" i="2"/>
  <c r="W9" i="2" a="1"/>
  <c r="W9" i="2"/>
  <c r="X9" i="2"/>
  <c r="R9" i="2"/>
  <c r="Y8" i="2"/>
  <c r="S8" i="2"/>
  <c r="F16" i="2"/>
  <c r="F20" i="2"/>
  <c r="G16" i="2"/>
  <c r="G20" i="2"/>
  <c r="U8" i="2" a="1"/>
  <c r="U8" i="2"/>
  <c r="E16" i="2"/>
  <c r="E20" i="2"/>
  <c r="V8" i="2" a="1"/>
  <c r="V8" i="2"/>
  <c r="W8" i="2" a="1"/>
  <c r="W8" i="2"/>
  <c r="X8" i="2"/>
  <c r="R8" i="2"/>
  <c r="C16" i="1"/>
  <c r="C20" i="1"/>
  <c r="B16" i="1"/>
  <c r="B20" i="1"/>
  <c r="T10" i="1" a="1"/>
  <c r="T10" i="1"/>
  <c r="W10" i="1" a="1"/>
  <c r="W10" i="1"/>
  <c r="T9" i="1" a="1"/>
  <c r="T9" i="1"/>
  <c r="W9" i="1" a="1"/>
  <c r="W9" i="1"/>
  <c r="T8" i="1" a="1"/>
  <c r="T8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1"/>
  <c r="Y9" i="1"/>
  <c r="Y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S10" i="1"/>
  <c r="P10" i="1"/>
  <c r="S9" i="1"/>
  <c r="P9" i="1"/>
  <c r="S8" i="1"/>
  <c r="P8" i="1"/>
  <c r="B18" i="1"/>
  <c r="J18" i="1"/>
  <c r="B19" i="1"/>
  <c r="J19" i="1"/>
  <c r="H18" i="1"/>
  <c r="U10" i="1" a="1"/>
  <c r="U10" i="1"/>
  <c r="C21" i="1" a="1"/>
  <c r="C21" i="1"/>
  <c r="C22" i="1"/>
  <c r="F21" i="1" a="1"/>
  <c r="F21" i="1"/>
  <c r="F22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<sst xmlns="http://schemas.openxmlformats.org/spreadsheetml/2006/main" count="146" uniqueCount="50">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</sst>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19</v>
      </c>
      <c r="C6" s="4"/>
      <c r="D6" s="4"/>
      <c r="E6" s="12"/>
      <c r="F6" s="12">
        <v>1.98</v>
      </c>
      <c r="G6" s="47">
        <v>0.28488372099999998</v>
      </c>
      <c r="H6" s="12"/>
      <c r="I6" s="12">
        <v>2.0499999999999998</v>
      </c>
      <c r="J6" s="47">
        <v>0.2421875</v>
      </c>
      <c r="K6" s="12"/>
      <c r="L6" s="12">
        <v>2</v>
      </c>
      <c r="M6" s="47">
        <v>0.24698795200000001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1">
        <v>0.19700000000000001</v>
      </c>
      <c r="C8" s="51">
        <v>0.2</v>
      </c>
      <c r="D8" s="51">
        <v>0.21</v>
      </c>
      <c r="E8" s="51">
        <v>2.4609999999999999</v>
      </c>
      <c r="F8" s="51">
        <v>2.7080000000000002</v>
      </c>
      <c r="G8" s="51">
        <v>2.7949999999999999</v>
      </c>
      <c r="H8" s="51">
        <v>2.85</v>
      </c>
      <c r="I8" s="51">
        <v>2.7930000000000001</v>
      </c>
      <c r="J8" s="51">
        <v>2.9329999999999998</v>
      </c>
      <c r="K8" s="51">
        <v>2.8740000000000001</v>
      </c>
      <c r="L8" s="51">
        <v>3.1440000000000001</v>
      </c>
      <c r="M8" s="51">
        <v>2.8559999999999999</v>
      </c>
      <c r="N8" s="4" t="s">
        <v>19</v>
      </c>
      <c r="O8" s="3" t="s">
        <v>20</v>
      </c>
      <c r="P8" s="4">
        <f>C6</f>
        <v>0</v>
      </c>
      <c r="Q8" s="4">
        <v>1</v>
      </c>
      <c r="R8" s="7">
        <f>(X8*125)/(7.9*Y8*0.2*(F6*(1-S8)))</f>
        <v>1.0299436673712987</v>
      </c>
      <c r="S8" s="9">
        <f>G6</f>
        <v>0.28488372099999998</v>
      </c>
      <c r="T8" s="8" cm="1">
        <f t="array" ref="T8">AVERAGE(IF(ABS(STANDARDIZE(B8:B15,B16,B20))&lt;=2,B8:B15))</f>
        <v>0.16314285714285717</v>
      </c>
      <c r="U8" s="8" cm="1">
        <f t="array" ref="U8">AVERAGE(IF(ABS(STANDARDIZE(F8:G15,F16:G16,F20:G20))&lt;=2,F8:G15))-T8</f>
        <v>2.6069821428571429</v>
      </c>
      <c r="V8" s="8" cm="1">
        <f t="array" ref="V8">AVERAGE(IF(ABS(STANDARDIZE(E8:E15,E16,E20))&lt;=2,E8:E15))-T8</f>
        <v>2.2556071428571425</v>
      </c>
      <c r="W8" s="48" cm="1">
        <f t="array" ref="W8">AVERAGE(IF(ABS(STANDARDIZE(C8:C15,C16,C20))&lt;=2,C8:C15))-T8</f>
        <v>1.1428571428571399E-3</v>
      </c>
      <c r="X8" s="8">
        <f>IF((U8-V8-W8)&lt;0,0,(U8-V8-W8))</f>
        <v>0.35023214285714332</v>
      </c>
      <c r="Y8" s="3">
        <f>B6</f>
        <v>19</v>
      </c>
    </row>
    <row r="9" spans="1:25" s="2" customFormat="1" x14ac:dyDescent="0.25">
      <c r="B9" s="51">
        <v>0.17599999999999999</v>
      </c>
      <c r="C9" s="51">
        <v>0.18099999999999999</v>
      </c>
      <c r="D9" s="51">
        <v>0.19</v>
      </c>
      <c r="E9" s="51">
        <v>2.4039999999999999</v>
      </c>
      <c r="F9" s="51">
        <v>2.7839999999999998</v>
      </c>
      <c r="G9" s="51">
        <v>2.766</v>
      </c>
      <c r="H9" s="51">
        <v>2.9260000000000002</v>
      </c>
      <c r="I9" s="51">
        <v>2.9870000000000001</v>
      </c>
      <c r="J9" s="51">
        <v>2.8940000000000001</v>
      </c>
      <c r="K9" s="51">
        <v>2.5449999999999999</v>
      </c>
      <c r="L9" s="51">
        <v>3.0110000000000001</v>
      </c>
      <c r="M9" s="51">
        <v>3.024</v>
      </c>
      <c r="N9" s="3" t="s">
        <v>0</v>
      </c>
      <c r="O9" s="3" t="s">
        <v>21</v>
      </c>
      <c r="P9" s="4">
        <f>C6</f>
        <v>0</v>
      </c>
      <c r="Q9" s="4">
        <v>1</v>
      </c>
      <c r="R9" s="7">
        <f>(X9*125)/(7.9*Y9*0.2*(I6*(1-S9)))</f>
        <v>0.16828466355954369</v>
      </c>
      <c r="S9" s="17">
        <f>J6</f>
        <v>0.2421875</v>
      </c>
      <c r="T9" s="8" cm="1">
        <f t="array" ref="T9">AVERAGE(IF(ABS(STANDARDIZE(B8:B15,B16,B20))&lt;=2,B8:B15))</f>
        <v>0.16314285714285717</v>
      </c>
      <c r="U9" s="8" cm="1">
        <f t="array" ref="U9">AVERAGE(IF(ABS(STANDARDIZE(I8:J15,I16:J16,I20:J20))&lt;=2,I8:J15))-T9</f>
        <v>2.7497857142857143</v>
      </c>
      <c r="V9" s="8" cm="1">
        <f t="array" ref="V9">AVERAGE(IF(ABS(STANDARDIZE(H8:H15,H16,H20))&lt;=2,H8:H15))-T9</f>
        <v>2.6858571428571425</v>
      </c>
      <c r="W9" s="48" cm="1">
        <f t="array" ref="W9">AVERAGE(IF(ABS(STANDARDIZE(C8:C15,C16,C20))&lt;=2,C8:C15))-T9</f>
        <v>1.1428571428571399E-3</v>
      </c>
      <c r="X9" s="8">
        <f t="shared" ref="X9:X10" si="0">IF((U9-V9-W9)&lt;0,0,(U9-V9-W9))</f>
        <v>6.2785714285714639E-2</v>
      </c>
      <c r="Y9" s="3">
        <f>B6</f>
        <v>19</v>
      </c>
    </row>
    <row r="10" spans="1:25" s="2" customFormat="1" x14ac:dyDescent="0.25">
      <c r="B10" s="51">
        <v>0.16800000000000001</v>
      </c>
      <c r="C10" s="51">
        <v>0.17199999999999999</v>
      </c>
      <c r="D10" s="51">
        <v>0.182</v>
      </c>
      <c r="E10" s="51">
        <v>2.5960000000000001</v>
      </c>
      <c r="F10" s="51">
        <v>2.8239999999999998</v>
      </c>
      <c r="G10" s="51">
        <v>2.6949999999999998</v>
      </c>
      <c r="H10" s="51">
        <v>2.8919999999999999</v>
      </c>
      <c r="I10" s="51">
        <v>3.0590000000000002</v>
      </c>
      <c r="J10" s="51">
        <v>2.9929999999999999</v>
      </c>
      <c r="K10" s="51">
        <v>2.331</v>
      </c>
      <c r="L10" s="51">
        <v>2.9420000000000002</v>
      </c>
      <c r="M10" s="51">
        <v>3.2029999999999998</v>
      </c>
      <c r="N10" s="3"/>
      <c r="O10" s="3" t="s">
        <v>22</v>
      </c>
      <c r="P10" s="4">
        <f>C6</f>
        <v>0</v>
      </c>
      <c r="Q10" s="4">
        <v>1</v>
      </c>
      <c r="R10" s="7">
        <f>(X10*125)/(7.9*Y10*0.2*(L6*(1-S10)))</f>
        <v>1.1763599666727718</v>
      </c>
      <c r="S10" s="9">
        <f>M6</f>
        <v>0.24698795200000001</v>
      </c>
      <c r="T10" s="8" cm="1">
        <f t="array" ref="T10">AVERAGE(IF(ABS(STANDARDIZE(B8:B15,B16,B20))&lt;=2,B8:B15))</f>
        <v>0.16314285714285717</v>
      </c>
      <c r="U10" s="8" cm="1">
        <f t="array" ref="U10">AVERAGE(IF(ABS(STANDARDIZE(L8:M15,L16:M16,L20:M20))&lt;=2,L8:M15))-T10</f>
        <v>2.8547238095238088</v>
      </c>
      <c r="V10" s="8" cm="1">
        <f t="array" ref="V10">AVERAGE(IF(ABS(STANDARDIZE(K8:K15,K16,K20))&lt;=2,K8:K15))-T10</f>
        <v>2.4281071428571428</v>
      </c>
      <c r="W10" s="48" cm="1">
        <f t="array" ref="W10">AVERAGE(IF(ABS(STANDARDIZE(C8:C15,C16,C20))&lt;=2,C8:C15))-T10</f>
        <v>1.1428571428571399E-3</v>
      </c>
      <c r="X10" s="8">
        <f t="shared" si="0"/>
        <v>0.42547380952380887</v>
      </c>
      <c r="Y10" s="3">
        <f>B6</f>
        <v>19</v>
      </c>
    </row>
    <row r="11" spans="1:25" s="2" customFormat="1" x14ac:dyDescent="0.25">
      <c r="B11" s="51">
        <v>0.16200000000000001</v>
      </c>
      <c r="C11" s="51">
        <v>0.16300000000000001</v>
      </c>
      <c r="D11" s="51">
        <v>0.17399999999999999</v>
      </c>
      <c r="E11" s="51">
        <v>2.4129999999999998</v>
      </c>
      <c r="F11" s="51">
        <v>2.7749999999999999</v>
      </c>
      <c r="G11" s="51">
        <v>2.6949999999999998</v>
      </c>
      <c r="H11" s="51">
        <v>2.83</v>
      </c>
      <c r="I11" s="51">
        <v>2.57</v>
      </c>
      <c r="J11" s="51">
        <v>2.746</v>
      </c>
      <c r="K11" s="51">
        <v>2.6579999999999999</v>
      </c>
      <c r="L11" s="51">
        <v>3.02</v>
      </c>
      <c r="M11" s="51">
        <v>3.093</v>
      </c>
    </row>
    <row r="12" spans="1:25" s="2" customFormat="1" x14ac:dyDescent="0.25">
      <c r="B12" s="51">
        <v>0.161</v>
      </c>
      <c r="C12" s="51">
        <v>0.156</v>
      </c>
      <c r="D12" s="51">
        <v>0.16800000000000001</v>
      </c>
      <c r="E12" s="51">
        <v>2.375</v>
      </c>
      <c r="F12" s="51">
        <v>2.8639999999999999</v>
      </c>
      <c r="G12" s="51">
        <v>2.7370000000000001</v>
      </c>
      <c r="H12" s="51">
        <v>3.0230000000000001</v>
      </c>
      <c r="I12" s="51">
        <v>3.0339999999999998</v>
      </c>
      <c r="J12" s="51">
        <v>3.0289999999999999</v>
      </c>
      <c r="K12" s="51">
        <v>2.3530000000000002</v>
      </c>
      <c r="L12" s="51">
        <v>2.7989999999999999</v>
      </c>
      <c r="M12" s="51">
        <v>3.2530000000000001</v>
      </c>
    </row>
    <row r="13" spans="1:25" s="2" customFormat="1" x14ac:dyDescent="0.25">
      <c r="B13" s="51">
        <v>0.156</v>
      </c>
      <c r="C13" s="51">
        <v>0.158</v>
      </c>
      <c r="D13" s="51">
        <v>0.161</v>
      </c>
      <c r="E13" s="51">
        <v>2.367</v>
      </c>
      <c r="F13" s="51">
        <v>2.7480000000000002</v>
      </c>
      <c r="G13" s="51">
        <v>2.7629999999999999</v>
      </c>
      <c r="H13" s="51">
        <v>2.8109999999999999</v>
      </c>
      <c r="I13" s="51">
        <v>3.028</v>
      </c>
      <c r="J13" s="51">
        <v>2.8439999999999999</v>
      </c>
      <c r="K13" s="51">
        <v>2.6579999999999999</v>
      </c>
      <c r="L13" s="51">
        <v>3.101</v>
      </c>
      <c r="M13" s="51">
        <v>3.4430000000000001</v>
      </c>
    </row>
    <row r="14" spans="1:25" s="2" customFormat="1" x14ac:dyDescent="0.25">
      <c r="B14" s="51">
        <v>0.155</v>
      </c>
      <c r="C14" s="51">
        <v>0.16</v>
      </c>
      <c r="D14" s="51">
        <v>0.16300000000000001</v>
      </c>
      <c r="E14" s="51">
        <v>2.4620000000000002</v>
      </c>
      <c r="F14" s="51">
        <v>2.7890000000000001</v>
      </c>
      <c r="G14" s="51">
        <v>2.766</v>
      </c>
      <c r="H14" s="51">
        <v>2.746</v>
      </c>
      <c r="I14" s="51">
        <v>2.9670000000000001</v>
      </c>
      <c r="J14" s="51">
        <v>2.657</v>
      </c>
      <c r="K14" s="51">
        <v>2.77</v>
      </c>
      <c r="L14" s="51">
        <v>2.9790000000000001</v>
      </c>
      <c r="M14" s="51">
        <v>2.7949999999999999</v>
      </c>
    </row>
    <row r="15" spans="1:25" s="2" customFormat="1" x14ac:dyDescent="0.25">
      <c r="B15" s="51">
        <v>0.16400000000000001</v>
      </c>
      <c r="C15" s="51">
        <v>0.16</v>
      </c>
      <c r="D15" s="51">
        <v>0.16500000000000001</v>
      </c>
      <c r="E15" s="51">
        <v>2.2719999999999998</v>
      </c>
      <c r="F15" s="51">
        <v>2.7509999999999999</v>
      </c>
      <c r="G15" s="51">
        <v>2.8620000000000001</v>
      </c>
      <c r="H15" s="51">
        <v>2.714</v>
      </c>
      <c r="I15" s="51">
        <v>2.8170000000000002</v>
      </c>
      <c r="J15" s="51">
        <v>2.3679999999999999</v>
      </c>
      <c r="K15" s="51">
        <v>2.5409999999999999</v>
      </c>
      <c r="L15" s="51">
        <v>2.5190000000000001</v>
      </c>
      <c r="M15" s="51">
        <v>2.605</v>
      </c>
    </row>
    <row r="16" spans="1:25" x14ac:dyDescent="0.25">
      <c r="A16" t="s">
        <v>23</v>
      </c>
      <c r="B16">
        <f t="shared" ref="B16:I16" si="1">AVERAGE(B8:B15)</f>
        <v>0.167375</v>
      </c>
      <c r="C16">
        <f t="shared" si="1"/>
        <v>0.16874999999999998</v>
      </c>
      <c r="D16">
        <f t="shared" si="1"/>
        <v>0.176625</v>
      </c>
      <c r="E16">
        <f t="shared" si="1"/>
        <v>2.4187499999999997</v>
      </c>
      <c r="F16">
        <f t="shared" si="1"/>
        <v>2.7803750000000003</v>
      </c>
      <c r="G16">
        <f t="shared" si="1"/>
        <v>2.7598750000000001</v>
      </c>
      <c r="H16">
        <f t="shared" si="1"/>
        <v>2.8489999999999998</v>
      </c>
      <c r="I16">
        <f t="shared" si="1"/>
        <v>2.9068749999999999</v>
      </c>
      <c r="J16">
        <f>AVERAGE(J8:J15)</f>
        <v>2.8079999999999998</v>
      </c>
      <c r="K16">
        <f t="shared" ref="K16:M16" si="2">AVERAGE(K8:K15)</f>
        <v>2.5912500000000001</v>
      </c>
      <c r="L16">
        <f t="shared" si="2"/>
        <v>2.9393750000000001</v>
      </c>
      <c r="M16">
        <f t="shared" si="2"/>
        <v>3.0340000000000003</v>
      </c>
      <c r="T16" s="8"/>
    </row>
    <row r="17" spans="1:28" x14ac:dyDescent="0.25">
      <c r="A17" t="s">
        <v>24</v>
      </c>
      <c r="B17">
        <f t="shared" ref="B17:I17" si="3">2*(STDEV(B8:B15))</f>
        <v>2.7421316004680948E-2</v>
      </c>
      <c r="C17">
        <f t="shared" si="3"/>
        <v>3.0251328188078901E-2</v>
      </c>
      <c r="D17">
        <f t="shared" si="3"/>
        <v>3.3533565274214423E-2</v>
      </c>
      <c r="E17">
        <f t="shared" si="3"/>
        <v>0.18739034889007203</v>
      </c>
      <c r="F17">
        <f t="shared" si="3"/>
        <v>9.6100765568527619E-2</v>
      </c>
      <c r="G17">
        <f t="shared" si="3"/>
        <v>0.10873000637227202</v>
      </c>
      <c r="H17">
        <f t="shared" si="3"/>
        <v>0.19812550135132614</v>
      </c>
      <c r="I17">
        <f t="shared" si="3"/>
        <v>0.33682456221939305</v>
      </c>
      <c r="J17">
        <f>2*(STDEV(J8:J15))</f>
        <v>0.43268464266715084</v>
      </c>
      <c r="K17">
        <f t="shared" ref="K17:M17" si="4">2*(STDEV(K8:K15))</f>
        <v>0.37793990451997977</v>
      </c>
      <c r="L17">
        <f t="shared" si="4"/>
        <v>0.39829771707677591</v>
      </c>
      <c r="M17">
        <f t="shared" si="4"/>
        <v>0.54522865452421498</v>
      </c>
    </row>
    <row r="18" spans="1:28" x14ac:dyDescent="0.25">
      <c r="A18" t="s">
        <v>25</v>
      </c>
      <c r="B18" s="18">
        <f t="shared" ref="B18:I18" si="5">B16-B17</f>
        <v>0.13995368399531904</v>
      </c>
      <c r="C18" s="18">
        <f t="shared" si="5"/>
        <v>0.13849867181192108</v>
      </c>
      <c r="D18" s="18">
        <f t="shared" si="5"/>
        <v>0.14309143472578559</v>
      </c>
      <c r="E18" s="18">
        <f t="shared" si="5"/>
        <v>2.2313596511099276</v>
      </c>
      <c r="F18" s="18">
        <f t="shared" si="5"/>
        <v>2.6842742344314727</v>
      </c>
      <c r="G18" s="18">
        <f t="shared" si="5"/>
        <v>2.651144993627728</v>
      </c>
      <c r="H18" s="18">
        <f t="shared" si="5"/>
        <v>2.6508744986486734</v>
      </c>
      <c r="I18" s="18">
        <f t="shared" si="5"/>
        <v>2.5700504377806066</v>
      </c>
      <c r="J18" s="18">
        <f>J16-J17</f>
        <v>2.3753153573328492</v>
      </c>
      <c r="K18" s="18">
        <f>K16-K17</f>
        <v>2.2133100954800202</v>
      </c>
      <c r="L18" s="18">
        <f t="shared" ref="L18:M18" si="6">L16-L17</f>
        <v>2.541077282923224</v>
      </c>
      <c r="M18" s="18">
        <f t="shared" si="6"/>
        <v>2.4887713454757852</v>
      </c>
    </row>
    <row r="19" spans="1:28" x14ac:dyDescent="0.25">
      <c r="A19" t="s">
        <v>26</v>
      </c>
      <c r="B19">
        <f t="shared" ref="B19:I19" si="7">B16+B17</f>
        <v>0.19479631600468095</v>
      </c>
      <c r="C19">
        <f t="shared" si="7"/>
        <v>0.19900132818807889</v>
      </c>
      <c r="D19">
        <f t="shared" si="7"/>
        <v>0.21015856527421442</v>
      </c>
      <c r="E19">
        <f t="shared" si="7"/>
        <v>2.6061403488900718</v>
      </c>
      <c r="F19">
        <f t="shared" si="7"/>
        <v>2.8764757655685278</v>
      </c>
      <c r="G19">
        <f t="shared" si="7"/>
        <v>2.8686050063722721</v>
      </c>
      <c r="H19">
        <f t="shared" si="7"/>
        <v>3.0471255013513261</v>
      </c>
      <c r="I19">
        <f t="shared" si="7"/>
        <v>3.2436995622193932</v>
      </c>
      <c r="J19">
        <f>J16+J17</f>
        <v>3.2406846426671505</v>
      </c>
      <c r="K19">
        <f t="shared" ref="K19:M19" si="8">K16+K17</f>
        <v>2.9691899045199799</v>
      </c>
      <c r="L19">
        <f t="shared" si="8"/>
        <v>3.3376727170767762</v>
      </c>
      <c r="M19">
        <f t="shared" si="8"/>
        <v>3.5792286545242153</v>
      </c>
    </row>
    <row r="20" spans="1:28" x14ac:dyDescent="0.25">
      <c r="A20" t="s">
        <v>46</v>
      </c>
      <c r="B20">
        <f>STDEV(B8:B15)</f>
        <v>1.3710658002340474E-2</v>
      </c>
      <c r="C20">
        <f t="shared" ref="C20:M20" si="9">STDEV(C8:C15)</f>
        <v>1.512566409403945E-2</v>
      </c>
      <c r="D20">
        <f t="shared" si="9"/>
        <v>1.6766782637107212E-2</v>
      </c>
      <c r="E20">
        <f t="shared" si="9"/>
        <v>9.3695174445036014E-2</v>
      </c>
      <c r="F20">
        <f t="shared" si="9"/>
        <v>4.8050382784263809E-2</v>
      </c>
      <c r="G20">
        <f t="shared" si="9"/>
        <v>5.4365003186136011E-2</v>
      </c>
      <c r="H20">
        <f t="shared" si="9"/>
        <v>9.9062750675663072E-2</v>
      </c>
      <c r="I20">
        <f t="shared" si="9"/>
        <v>0.16841228110969653</v>
      </c>
      <c r="J20">
        <f t="shared" si="9"/>
        <v>0.21634232133357542</v>
      </c>
      <c r="K20">
        <f t="shared" si="9"/>
        <v>0.18896995225998989</v>
      </c>
      <c r="L20">
        <f t="shared" si="9"/>
        <v>0.19914885853838796</v>
      </c>
      <c r="M20">
        <f t="shared" si="9"/>
        <v>0.27261432726210749</v>
      </c>
    </row>
    <row r="21" spans="1:28" x14ac:dyDescent="0.25">
      <c r="A21" t="s">
        <v>49</v>
      </c>
      <c r="B21" cm="1">
        <f t="array" ref="B21">AVERAGE(IF(ABS(STANDARDIZE(B8:B15,B16,B20))&lt;=2,B8:B15))</f>
        <v>0.16314285714285717</v>
      </c>
      <c r="C21" cm="1">
        <f t="array" ref="C21">AVERAGE(IF(ABS(STANDARDIZE(C8:C15,C16,C20))&lt;=2,C8:C15))</f>
        <v>0.16428571428571431</v>
      </c>
      <c r="D21" cm="1">
        <f t="array" ref="D21">AVERAGE(IF(ABS(STANDARDIZE(D8:D15,D16,D20))&lt;=2,D8:D15))</f>
        <v>0.176625</v>
      </c>
      <c r="E21" cm="1">
        <f t="array" ref="E21">AVERAGE(IF(ABS(STANDARDIZE(E8:E15,E16,E20))&lt;=2,E8:E15))</f>
        <v>2.4187499999999997</v>
      </c>
      <c r="F21" cm="1">
        <f t="array" ref="F21">AVERAGE(IF(ABS(STANDARDIZE(F8:F15,F16,F20))&lt;=2,F8:F15))</f>
        <v>2.7803750000000003</v>
      </c>
      <c r="G21" cm="1">
        <f t="array" ref="G21">AVERAGE(IF(ABS(STANDARDIZE(G8:G15,G16,G20))&lt;=2,G8:G15))</f>
        <v>2.7598750000000001</v>
      </c>
      <c r="H21" cm="1">
        <f t="array" ref="H21">AVERAGE(IF(ABS(STANDARDIZE(H8:H15,H16,H20))&lt;=2,H8:H15))</f>
        <v>2.8489999999999998</v>
      </c>
      <c r="I21" cm="1">
        <f t="array" ref="I21">AVERAGE(IF(ABS(STANDARDIZE(I8:I15,I16,I20))&lt;=2,I8:I15))</f>
        <v>2.9550000000000005</v>
      </c>
      <c r="J21" cm="1">
        <f t="array" ref="J21">AVERAGE(IF(ABS(STANDARDIZE(J8:J15,J16,J20))&lt;=2,J8:J15))</f>
        <v>2.870857142857143</v>
      </c>
      <c r="K21" cm="1">
        <f t="array" ref="K21">AVERAGE(IF(ABS(STANDARDIZE(K8:K15,K16,K20))&lt;=2,K8:K15))</f>
        <v>2.5912500000000001</v>
      </c>
      <c r="L21" cm="1">
        <f t="array" ref="L21">AVERAGE(IF(ABS(STANDARDIZE(L8:L15,L16,L20))&lt;=2,L8:L15))</f>
        <v>2.9994285714285711</v>
      </c>
      <c r="M21" cm="1">
        <f t="array" ref="M21">AVERAGE(IF(ABS(STANDARDIZE(M8:M15,M16,M20))&lt;=2,M8:M15))</f>
        <v>3.0340000000000003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0</v>
      </c>
      <c r="D22" t="b">
        <f t="shared" si="10"/>
        <v>1</v>
      </c>
      <c r="E22" t="b">
        <f t="shared" si="10"/>
        <v>1</v>
      </c>
      <c r="F22" t="b">
        <f t="shared" si="10"/>
        <v>1</v>
      </c>
      <c r="G22" t="b">
        <f t="shared" si="10"/>
        <v>1</v>
      </c>
      <c r="H22" t="b">
        <f t="shared" si="10"/>
        <v>1</v>
      </c>
      <c r="I22" t="b">
        <f t="shared" si="10"/>
        <v>0</v>
      </c>
      <c r="J22" t="b">
        <f t="shared" si="10"/>
        <v>0</v>
      </c>
      <c r="K22" t="b">
        <f t="shared" si="10"/>
        <v>1</v>
      </c>
      <c r="L22" t="b">
        <f t="shared" si="10"/>
        <v>0</v>
      </c>
      <c r="M22" t="b">
        <f t="shared" si="10"/>
        <v>1</v>
      </c>
    </row>
    <row r="23" spans="1:28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zoomScale="80" zoomScaleNormal="80" workbookViewId="0">
      <selection activeCell="R8" sqref="R8:R10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19</v>
      </c>
      <c r="C6" s="4"/>
      <c r="D6" s="4"/>
      <c r="E6" s="12"/>
      <c r="F6" s="12">
        <v>1.98</v>
      </c>
      <c r="G6" s="47">
        <v>0.28488372099999998</v>
      </c>
      <c r="H6" s="12"/>
      <c r="I6" s="12">
        <v>2.0499999999999998</v>
      </c>
      <c r="J6" s="47">
        <v>0.2421875</v>
      </c>
      <c r="K6" s="12"/>
      <c r="L6" s="12">
        <v>2</v>
      </c>
      <c r="M6" s="47">
        <v>0.24698795200000001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1">
        <v>0.19600000000000001</v>
      </c>
      <c r="C8" s="51">
        <v>0.19900000000000001</v>
      </c>
      <c r="D8" s="51">
        <v>0.20300000000000001</v>
      </c>
      <c r="E8" s="51">
        <v>2.4500000000000002</v>
      </c>
      <c r="F8" s="51">
        <v>2.8109999999999999</v>
      </c>
      <c r="G8" s="51">
        <v>2.7440000000000002</v>
      </c>
      <c r="H8" s="51">
        <v>2.6970000000000001</v>
      </c>
      <c r="I8" s="51">
        <v>3.036</v>
      </c>
      <c r="J8" s="51">
        <v>3.097</v>
      </c>
      <c r="K8" s="51">
        <v>2.532</v>
      </c>
      <c r="L8" s="51">
        <v>2.7879999999999998</v>
      </c>
      <c r="M8" s="51">
        <v>2.919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1.022595304014297</v>
      </c>
      <c r="S8" s="9">
        <f>G6</f>
        <v>0.28488372099999998</v>
      </c>
      <c r="T8" s="8" cm="1">
        <f t="array" ref="T8">AVERAGE(IF(ABS(STANDARDIZE(B8:B15,B16,B20))&lt;=2,B8:B15))</f>
        <v>0.16142857142857145</v>
      </c>
      <c r="U8" s="8" cm="1">
        <f t="array" ref="U8">AVERAGE(IF(ABS(STANDARDIZE(F8:G15,F16:G16,F20:G20))&lt;=2,F8:G15))-T8</f>
        <v>2.6163047619047615</v>
      </c>
      <c r="V8" s="8" cm="1">
        <f t="array" ref="V8">AVERAGE(IF(ABS(STANDARDIZE(E8:E15,E16,E20))&lt;=2,E8:E15))-T8</f>
        <v>2.2664285714285715</v>
      </c>
      <c r="W8" s="48" cm="1">
        <f t="array" ref="W8">AVERAGE(IF(ABS(STANDARDIZE(C8:C15,C16,C20))&lt;=2,C8:C15))-T8</f>
        <v>2.142857142857113E-3</v>
      </c>
      <c r="X8" s="8">
        <f>IF((U8-V8-W8)&lt;0,0,(U8-V8-W8))</f>
        <v>0.34773333333333289</v>
      </c>
      <c r="Y8" s="3">
        <f>B6</f>
        <v>19</v>
      </c>
    </row>
    <row r="9" spans="1:25" s="2" customFormat="1" x14ac:dyDescent="0.25">
      <c r="B9" s="51">
        <v>0.17499999999999999</v>
      </c>
      <c r="C9" s="51">
        <v>0.17899999999999999</v>
      </c>
      <c r="D9" s="51">
        <v>0.189</v>
      </c>
      <c r="E9" s="51">
        <v>2.419</v>
      </c>
      <c r="F9" s="51">
        <v>2.8279999999999998</v>
      </c>
      <c r="G9" s="51">
        <v>2.8130000000000002</v>
      </c>
      <c r="H9" s="51">
        <v>2.63</v>
      </c>
      <c r="I9" s="51">
        <v>2.86</v>
      </c>
      <c r="J9" s="51">
        <v>3.07</v>
      </c>
      <c r="K9" s="51">
        <v>1.542</v>
      </c>
      <c r="L9" s="51">
        <v>2.734</v>
      </c>
      <c r="M9" s="51">
        <v>3.0790000000000002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0.90711464337663095</v>
      </c>
      <c r="S9" s="17">
        <f>J6</f>
        <v>0.2421875</v>
      </c>
      <c r="T9" s="8" cm="1">
        <f t="array" ref="T9">AVERAGE(IF(ABS(STANDARDIZE(B8:B15,B16,B20))&lt;=2,B8:B15))</f>
        <v>0.16142857142857145</v>
      </c>
      <c r="U9" s="8" cm="1">
        <f t="array" ref="U9">AVERAGE(IF(ABS(STANDARDIZE(I8:J15,I16:J16,I20:J20))&lt;=2,I8:J15))-T9</f>
        <v>2.7810089285714286</v>
      </c>
      <c r="V9" s="8" cm="1">
        <f t="array" ref="V9">AVERAGE(IF(ABS(STANDARDIZE(H8:H15,H16,H20))&lt;=2,H8:H15))-T9</f>
        <v>2.4404285714285714</v>
      </c>
      <c r="W9" s="48" cm="1">
        <f t="array" ref="W9">AVERAGE(IF(ABS(STANDARDIZE(C8:C15,C16,C20))&lt;=2,C8:C15))-T8</f>
        <v>2.142857142857113E-3</v>
      </c>
      <c r="X9" s="8">
        <f t="shared" ref="X9:X10" si="0">IF((U9-V9-W9)&lt;0,0,(U9-V9-W9))</f>
        <v>0.33843750000000006</v>
      </c>
      <c r="Y9" s="3">
        <f>B6</f>
        <v>19</v>
      </c>
    </row>
    <row r="10" spans="1:25" s="2" customFormat="1" x14ac:dyDescent="0.25">
      <c r="B10" s="51">
        <v>0.16600000000000001</v>
      </c>
      <c r="C10" s="51">
        <v>0.17100000000000001</v>
      </c>
      <c r="D10" s="51">
        <v>0.18099999999999999</v>
      </c>
      <c r="E10" s="51">
        <v>2.2850000000000001</v>
      </c>
      <c r="F10" s="51">
        <v>2.8439999999999999</v>
      </c>
      <c r="G10" s="51">
        <v>2.74</v>
      </c>
      <c r="H10" s="51">
        <v>2.669</v>
      </c>
      <c r="I10" s="51">
        <v>2.9430000000000001</v>
      </c>
      <c r="J10" s="51">
        <v>2.9849999999999999</v>
      </c>
      <c r="K10" s="51">
        <v>2.496</v>
      </c>
      <c r="L10" s="51">
        <v>2.9550000000000001</v>
      </c>
      <c r="M10" s="51">
        <v>3.0920000000000001</v>
      </c>
      <c r="O10" s="3" t="s">
        <v>22</v>
      </c>
      <c r="P10" s="4" t="s">
        <v>9</v>
      </c>
      <c r="Q10" s="4">
        <v>1</v>
      </c>
      <c r="R10" s="7">
        <f>(X10*125)/(7.9*Y10*0.2*(L6*(1-S10)))</f>
        <v>1.2308467374110028</v>
      </c>
      <c r="S10" s="9">
        <f>M6</f>
        <v>0.24698795200000001</v>
      </c>
      <c r="T10" s="8" cm="1">
        <f t="array" ref="T10">AVERAGE(IF(ABS(STANDARDIZE(B8:B15,B16,B20))&lt;=2,B8:B15))</f>
        <v>0.16142857142857145</v>
      </c>
      <c r="U10" s="8" cm="1">
        <f t="array" ref="U10">AVERAGE(IF(ABS(STANDARDIZE(L8:M15,L16:M16,L20:M20))&lt;=2,L8:M15))-T10</f>
        <v>2.6620380952380955</v>
      </c>
      <c r="V10" s="8" cm="1">
        <f t="array" ref="V10">AVERAGE(IF(ABS(STANDARDIZE(K8:K15,K16,K20))&lt;=2,K8:K15))-T10</f>
        <v>2.2147142857142854</v>
      </c>
      <c r="W10" s="48" cm="1">
        <f t="array" ref="W10">AVERAGE(IF(ABS(STANDARDIZE(C8:C15,C16,C20))&lt;=2,C8:C15))-T8</f>
        <v>2.142857142857113E-3</v>
      </c>
      <c r="X10" s="8">
        <f t="shared" si="0"/>
        <v>0.44518095238095301</v>
      </c>
      <c r="Y10" s="3">
        <f>B6</f>
        <v>19</v>
      </c>
    </row>
    <row r="11" spans="1:25" s="2" customFormat="1" x14ac:dyDescent="0.25">
      <c r="B11" s="51">
        <v>0.161</v>
      </c>
      <c r="C11" s="51">
        <v>0.16200000000000001</v>
      </c>
      <c r="D11" s="51">
        <v>0.17299999999999999</v>
      </c>
      <c r="E11" s="51">
        <v>2.4089999999999998</v>
      </c>
      <c r="F11" s="51">
        <v>2.6419999999999999</v>
      </c>
      <c r="G11" s="51">
        <v>2.5659999999999998</v>
      </c>
      <c r="H11" s="51">
        <v>2.694</v>
      </c>
      <c r="I11" s="51">
        <v>2.99</v>
      </c>
      <c r="J11" s="51">
        <v>3.15</v>
      </c>
      <c r="K11" s="51">
        <v>2.2829999999999999</v>
      </c>
      <c r="L11" s="51">
        <v>2.6549999999999998</v>
      </c>
      <c r="M11" s="51">
        <v>2.835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1">
        <v>0.157</v>
      </c>
      <c r="C12" s="51">
        <v>0.155</v>
      </c>
      <c r="D12" s="51">
        <v>0.16700000000000001</v>
      </c>
      <c r="E12" s="51">
        <v>2.4780000000000002</v>
      </c>
      <c r="F12" s="51">
        <v>2.919</v>
      </c>
      <c r="G12" s="51">
        <v>2.7759999999999998</v>
      </c>
      <c r="H12" s="51">
        <v>1.8260000000000001</v>
      </c>
      <c r="I12" s="51">
        <v>3.0670000000000002</v>
      </c>
      <c r="J12" s="51">
        <v>2.9350000000000001</v>
      </c>
      <c r="K12" s="51">
        <v>2.5299999999999998</v>
      </c>
      <c r="L12" s="51">
        <v>2.9809999999999999</v>
      </c>
      <c r="M12" s="51">
        <v>2.8919999999999999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1">
        <v>0.155</v>
      </c>
      <c r="C13" s="51">
        <v>0.158</v>
      </c>
      <c r="D13" s="51">
        <v>0.161</v>
      </c>
      <c r="E13" s="51">
        <v>2.4300000000000002</v>
      </c>
      <c r="F13" s="51">
        <v>2.8839999999999999</v>
      </c>
      <c r="G13" s="51">
        <v>2.79</v>
      </c>
      <c r="H13" s="51">
        <v>2.4940000000000002</v>
      </c>
      <c r="I13" s="51">
        <v>2.9119999999999999</v>
      </c>
      <c r="J13" s="51">
        <v>3.2360000000000002</v>
      </c>
      <c r="K13" s="51">
        <v>2.411</v>
      </c>
      <c r="L13" s="51">
        <v>2.8</v>
      </c>
      <c r="M13" s="51">
        <v>3.0840000000000001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1">
        <v>0.154</v>
      </c>
      <c r="C14" s="51">
        <v>0.16</v>
      </c>
      <c r="D14" s="51">
        <v>0.16200000000000001</v>
      </c>
      <c r="E14" s="51">
        <v>2.4009999999999998</v>
      </c>
      <c r="F14" s="51">
        <v>2.7210000000000001</v>
      </c>
      <c r="G14" s="51">
        <v>2.7170000000000001</v>
      </c>
      <c r="H14" s="51">
        <v>2.6560000000000001</v>
      </c>
      <c r="I14" s="51">
        <v>2.7789999999999999</v>
      </c>
      <c r="J14" s="51">
        <v>2.5259999999999998</v>
      </c>
      <c r="K14" s="51">
        <v>2.44</v>
      </c>
      <c r="L14" s="51">
        <v>2.7909999999999999</v>
      </c>
      <c r="M14" s="51">
        <v>2.3359999999999999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1">
        <v>0.16200000000000001</v>
      </c>
      <c r="C15" s="51">
        <v>0.16</v>
      </c>
      <c r="D15" s="51">
        <v>0.17</v>
      </c>
      <c r="E15" s="51">
        <v>2.4079999999999999</v>
      </c>
      <c r="F15" s="51">
        <v>2.6080000000000001</v>
      </c>
      <c r="G15" s="51">
        <v>2.8290000000000002</v>
      </c>
      <c r="H15" s="51">
        <v>2.3730000000000002</v>
      </c>
      <c r="I15" s="51">
        <v>3.0390000000000001</v>
      </c>
      <c r="J15" s="51">
        <v>2.4540000000000002</v>
      </c>
      <c r="K15" s="51">
        <v>1.9410000000000001</v>
      </c>
      <c r="L15" s="51">
        <v>2.2730000000000001</v>
      </c>
      <c r="M15" s="51">
        <v>2.411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0.16574999999999998</v>
      </c>
      <c r="C16">
        <f t="shared" si="1"/>
        <v>0.16799999999999998</v>
      </c>
      <c r="D16">
        <f t="shared" si="1"/>
        <v>0.17574999999999999</v>
      </c>
      <c r="E16">
        <f t="shared" si="1"/>
        <v>2.41</v>
      </c>
      <c r="F16">
        <f t="shared" si="1"/>
        <v>2.7821249999999997</v>
      </c>
      <c r="G16">
        <f t="shared" si="1"/>
        <v>2.7468749999999997</v>
      </c>
      <c r="H16">
        <f t="shared" si="1"/>
        <v>2.5048750000000002</v>
      </c>
      <c r="I16">
        <f t="shared" si="1"/>
        <v>2.9532500000000002</v>
      </c>
      <c r="J16">
        <f>AVERAGE(J8:J15)</f>
        <v>2.9316249999999999</v>
      </c>
      <c r="K16">
        <f t="shared" si="1"/>
        <v>2.2718749999999996</v>
      </c>
      <c r="L16">
        <f t="shared" si="1"/>
        <v>2.747125</v>
      </c>
      <c r="M16">
        <f t="shared" si="1"/>
        <v>2.831</v>
      </c>
      <c r="T16" s="8"/>
    </row>
    <row r="17" spans="1:13" x14ac:dyDescent="0.25">
      <c r="A17" t="s">
        <v>24</v>
      </c>
      <c r="B17">
        <f t="shared" ref="B17:M17" si="2">2*(STDEV(B8:B15))</f>
        <v>2.7954043919057068E-2</v>
      </c>
      <c r="C17">
        <f t="shared" si="2"/>
        <v>2.9510288762686531E-2</v>
      </c>
      <c r="D17">
        <f t="shared" si="2"/>
        <v>2.8977824033461962E-2</v>
      </c>
      <c r="E17">
        <f t="shared" si="2"/>
        <v>0.1131774838788302</v>
      </c>
      <c r="F17">
        <f t="shared" si="2"/>
        <v>0.22623739112458202</v>
      </c>
      <c r="G17">
        <f t="shared" si="2"/>
        <v>0.16473159988296129</v>
      </c>
      <c r="H17">
        <f t="shared" si="2"/>
        <v>0.5935331859779519</v>
      </c>
      <c r="I17">
        <f t="shared" si="2"/>
        <v>0.19907715661450051</v>
      </c>
      <c r="J17">
        <f>2*(STDEV(J8:J15))</f>
        <v>0.57686139706914985</v>
      </c>
      <c r="K17">
        <f t="shared" si="2"/>
        <v>0.70689133333410381</v>
      </c>
      <c r="L17">
        <f t="shared" si="2"/>
        <v>0.43932082321953009</v>
      </c>
      <c r="M17">
        <f t="shared" si="2"/>
        <v>0.59835011251177794</v>
      </c>
    </row>
    <row r="18" spans="1:13" x14ac:dyDescent="0.25">
      <c r="A18" t="s">
        <v>25</v>
      </c>
      <c r="B18" s="18">
        <f t="shared" ref="B18:M18" si="3">B16-B17</f>
        <v>0.13779595608094292</v>
      </c>
      <c r="C18" s="18">
        <f t="shared" si="3"/>
        <v>0.13848971123731346</v>
      </c>
      <c r="D18" s="18">
        <f t="shared" si="3"/>
        <v>0.14677217596653802</v>
      </c>
      <c r="E18" s="18">
        <f t="shared" si="3"/>
        <v>2.2968225161211699</v>
      </c>
      <c r="F18" s="18">
        <f t="shared" si="3"/>
        <v>2.5558876088754179</v>
      </c>
      <c r="G18" s="18">
        <f t="shared" si="3"/>
        <v>2.5821434001170385</v>
      </c>
      <c r="H18" s="18">
        <f t="shared" si="3"/>
        <v>1.9113418140220482</v>
      </c>
      <c r="I18" s="18">
        <f t="shared" si="3"/>
        <v>2.7541728433854997</v>
      </c>
      <c r="J18" s="18">
        <f>J16-J17</f>
        <v>2.3547636029308503</v>
      </c>
      <c r="K18" s="18">
        <f>K16-K17</f>
        <v>1.5649836666658958</v>
      </c>
      <c r="L18" s="18">
        <f t="shared" si="3"/>
        <v>2.3078041767804698</v>
      </c>
      <c r="M18" s="18">
        <f t="shared" si="3"/>
        <v>2.2326498874882219</v>
      </c>
    </row>
    <row r="19" spans="1:13" x14ac:dyDescent="0.25">
      <c r="A19" t="s">
        <v>26</v>
      </c>
      <c r="B19">
        <f t="shared" ref="B19:M19" si="4">B16+B17</f>
        <v>0.19370404391905705</v>
      </c>
      <c r="C19">
        <f t="shared" si="4"/>
        <v>0.1975102887626865</v>
      </c>
      <c r="D19">
        <f t="shared" si="4"/>
        <v>0.20472782403346196</v>
      </c>
      <c r="E19">
        <f t="shared" si="4"/>
        <v>2.5231774838788303</v>
      </c>
      <c r="F19">
        <f t="shared" si="4"/>
        <v>3.0083623911245816</v>
      </c>
      <c r="G19">
        <f t="shared" si="4"/>
        <v>2.911606599882961</v>
      </c>
      <c r="H19">
        <f t="shared" si="4"/>
        <v>3.0984081859779522</v>
      </c>
      <c r="I19">
        <f t="shared" si="4"/>
        <v>3.1523271566145006</v>
      </c>
      <c r="J19">
        <f>J16+J17</f>
        <v>3.5084863970691496</v>
      </c>
      <c r="K19">
        <f t="shared" si="4"/>
        <v>2.9787663333341037</v>
      </c>
      <c r="L19">
        <f t="shared" si="4"/>
        <v>3.1864458232195303</v>
      </c>
      <c r="M19">
        <f t="shared" si="4"/>
        <v>3.429350112511778</v>
      </c>
    </row>
    <row r="20" spans="1:13" x14ac:dyDescent="0.25">
      <c r="A20" t="s">
        <v>46</v>
      </c>
      <c r="B20">
        <f>STDEV(B8:B15)</f>
        <v>1.3977021959528534E-2</v>
      </c>
      <c r="C20">
        <f t="shared" ref="C20:M20" si="5">STDEV(C8:C15)</f>
        <v>1.4755144381343266E-2</v>
      </c>
      <c r="D20">
        <f t="shared" si="5"/>
        <v>1.4488912016730981E-2</v>
      </c>
      <c r="E20">
        <f t="shared" si="5"/>
        <v>5.6588741939415099E-2</v>
      </c>
      <c r="F20">
        <f t="shared" si="5"/>
        <v>0.11311869556229101</v>
      </c>
      <c r="G20">
        <f t="shared" si="5"/>
        <v>8.2365799941480647E-2</v>
      </c>
      <c r="H20">
        <f t="shared" si="5"/>
        <v>0.29676659298897595</v>
      </c>
      <c r="I20">
        <f t="shared" si="5"/>
        <v>9.9538578307250256E-2</v>
      </c>
      <c r="J20">
        <f t="shared" si="5"/>
        <v>0.28843069853457493</v>
      </c>
      <c r="K20">
        <f t="shared" si="5"/>
        <v>0.35344566666705191</v>
      </c>
      <c r="L20">
        <f t="shared" si="5"/>
        <v>0.21966041160976504</v>
      </c>
      <c r="M20">
        <f t="shared" si="5"/>
        <v>0.29917505625588897</v>
      </c>
    </row>
    <row r="21" spans="1:13" x14ac:dyDescent="0.25">
      <c r="A21" t="s">
        <v>49</v>
      </c>
      <c r="B21" cm="1">
        <f t="array" ref="B21">AVERAGE(IF(ABS(STANDARDIZE(B8:B15,B16,B20))&lt;=2,B8:B15))</f>
        <v>0.16142857142857145</v>
      </c>
      <c r="C21" cm="1">
        <f t="array" ref="C21">AVERAGE(IF(ABS(STANDARDIZE(C8:C15,C16,C20))&lt;=2,C8:C15))</f>
        <v>0.16357142857142856</v>
      </c>
      <c r="D21" cm="1">
        <f t="array" ref="D21">AVERAGE(IF(ABS(STANDARDIZE(D8:D15,D16,D20))&lt;=2,D8:D15))</f>
        <v>0.17574999999999999</v>
      </c>
      <c r="E21" cm="1">
        <f t="array" ref="E21">AVERAGE(IF(ABS(STANDARDIZE(E8:E15,E16,E20))&lt;=2,E8:E15))</f>
        <v>2.4278571428571429</v>
      </c>
      <c r="F21" cm="1">
        <f t="array" ref="F21">AVERAGE(IF(ABS(STANDARDIZE(F8:F15,F16,F20))&lt;=2,F8:F15))</f>
        <v>2.7821249999999997</v>
      </c>
      <c r="G21" cm="1">
        <f t="array" ref="G21">AVERAGE(IF(ABS(STANDARDIZE(G8:G15,G16,G20))&lt;=2,G8:G15))</f>
        <v>2.7727142857142857</v>
      </c>
      <c r="H21" cm="1">
        <f t="array" ref="H21">AVERAGE(IF(ABS(STANDARDIZE(H8:H15,H16,H20))&lt;=2,H8:H15))</f>
        <v>2.6018571428571429</v>
      </c>
      <c r="I21" cm="1">
        <f t="array" ref="I21">AVERAGE(IF(ABS(STANDARDIZE(I8:I15,I16,I20))&lt;=2,I8:I15))</f>
        <v>2.9532500000000002</v>
      </c>
      <c r="J21" cm="1">
        <f t="array" ref="J21">AVERAGE(IF(ABS(STANDARDIZE(J8:J15,J16,J20))&lt;=2,J8:J15))</f>
        <v>2.9316249999999999</v>
      </c>
      <c r="K21" cm="1">
        <f t="array" ref="K21">AVERAGE(IF(ABS(STANDARDIZE(K8:K15,K16,K20))&lt;=2,K8:K15))</f>
        <v>2.3761428571428569</v>
      </c>
      <c r="L21" cm="1">
        <f t="array" ref="L21">AVERAGE(IF(ABS(STANDARDIZE(L8:L15,L16,L20))&lt;=2,L8:L15))</f>
        <v>2.8148571428571429</v>
      </c>
      <c r="M21" cm="1">
        <f t="array" ref="M21">AVERAGE(IF(ABS(STANDARDIZE(M8:M15,M16,M20))&lt;=2,M8:M15))</f>
        <v>2.831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0</v>
      </c>
      <c r="D22" t="b">
        <f t="shared" si="6"/>
        <v>1</v>
      </c>
      <c r="E22" t="b">
        <f t="shared" si="6"/>
        <v>0</v>
      </c>
      <c r="F22" t="b">
        <f t="shared" si="6"/>
        <v>1</v>
      </c>
      <c r="G22" t="b">
        <f t="shared" si="6"/>
        <v>0</v>
      </c>
      <c r="H22" t="b">
        <f t="shared" si="6"/>
        <v>0</v>
      </c>
      <c r="I22" t="b">
        <f t="shared" si="6"/>
        <v>1</v>
      </c>
      <c r="J22" t="b">
        <f t="shared" si="6"/>
        <v>1</v>
      </c>
      <c r="K22" t="b">
        <f t="shared" si="6"/>
        <v>0</v>
      </c>
      <c r="L22" t="b">
        <f t="shared" si="6"/>
        <v>0</v>
      </c>
      <c r="M22" t="b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8" bestFit="1" customWidth="1"/>
    <col min="2" max="16" width="7.75" style="28"/>
    <col min="17" max="17" width="10.875" style="28" bestFit="1" customWidth="1"/>
    <col min="18" max="18" width="7.75" style="28"/>
    <col min="19" max="19" width="8.375" style="28" bestFit="1" customWidth="1"/>
    <col min="20" max="20" width="9.125" style="28" bestFit="1" customWidth="1"/>
    <col min="21" max="21" width="7.75" style="28"/>
    <col min="22" max="25" width="8.375" style="28" bestFit="1" customWidth="1"/>
    <col min="26" max="16384" width="7.75" style="28"/>
  </cols>
  <sheetData>
    <row r="1" spans="1:29" s="29" customFormat="1" ht="30" x14ac:dyDescent="0.4">
      <c r="B1" s="46" t="s">
        <v>31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/>
      <c r="N1" s="31"/>
      <c r="O1" s="34"/>
      <c r="P1" s="34"/>
      <c r="Q1" s="33"/>
      <c r="R1" s="32"/>
      <c r="S1" s="30"/>
      <c r="T1" s="30"/>
      <c r="U1" s="30"/>
      <c r="V1" s="30"/>
      <c r="W1" s="30"/>
      <c r="X1" s="30"/>
      <c r="Y1" s="30"/>
      <c r="Z1" s="30"/>
      <c r="AA1" s="31"/>
      <c r="AB1" s="30"/>
      <c r="AC1" s="30"/>
    </row>
    <row r="2" spans="1:29" s="29" customFormat="1" ht="15.75" x14ac:dyDescent="0.25">
      <c r="B2" s="39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  <c r="N2" s="34"/>
      <c r="O2" s="34"/>
      <c r="P2" s="34"/>
      <c r="Q2" s="33"/>
      <c r="R2" s="38"/>
      <c r="S2" s="30"/>
      <c r="T2" s="30"/>
      <c r="U2" s="30"/>
      <c r="V2" s="30"/>
      <c r="W2" s="30"/>
      <c r="X2" s="30"/>
      <c r="Y2" s="30"/>
      <c r="Z2" s="30"/>
      <c r="AA2" s="31"/>
      <c r="AB2" s="30"/>
      <c r="AC2" s="30"/>
    </row>
    <row r="3" spans="1:29" s="29" customFormat="1" ht="15.75" x14ac:dyDescent="0.25">
      <c r="B3" s="31"/>
      <c r="C3" s="31"/>
      <c r="D3" s="31"/>
      <c r="G3" s="37"/>
      <c r="H3" s="37"/>
      <c r="J3" s="37"/>
      <c r="K3" s="37"/>
      <c r="M3" s="36"/>
      <c r="N3" s="35" t="s">
        <v>31</v>
      </c>
      <c r="O3" s="34"/>
      <c r="P3" s="34"/>
      <c r="Q3" s="33"/>
      <c r="R3" s="32"/>
      <c r="S3" s="30"/>
      <c r="T3" s="30"/>
      <c r="U3" s="30" t="s">
        <v>30</v>
      </c>
      <c r="V3" s="30"/>
      <c r="W3" s="30" t="s">
        <v>29</v>
      </c>
      <c r="X3" s="30"/>
      <c r="Y3" s="30"/>
      <c r="Z3" s="30"/>
      <c r="AA3" s="31"/>
      <c r="AB3" s="30"/>
      <c r="AC3" s="30"/>
    </row>
    <row r="4" spans="1:29" s="29" customFormat="1" ht="15.75" x14ac:dyDescent="0.25">
      <c r="B4" s="34" t="s">
        <v>1</v>
      </c>
      <c r="C4" s="34" t="s">
        <v>2</v>
      </c>
      <c r="E4" s="45" t="s">
        <v>3</v>
      </c>
      <c r="F4" s="34" t="s">
        <v>4</v>
      </c>
      <c r="G4" s="34" t="s">
        <v>5</v>
      </c>
      <c r="H4" s="45" t="s">
        <v>3</v>
      </c>
      <c r="I4" s="34" t="s">
        <v>4</v>
      </c>
      <c r="J4" s="34" t="s">
        <v>5</v>
      </c>
      <c r="K4" s="45" t="s">
        <v>3</v>
      </c>
      <c r="L4" s="34" t="s">
        <v>4</v>
      </c>
      <c r="M4" s="34" t="s">
        <v>5</v>
      </c>
      <c r="N4" s="34" t="s">
        <v>3</v>
      </c>
      <c r="O4" s="34" t="s">
        <v>45</v>
      </c>
      <c r="P4" s="34" t="s">
        <v>11</v>
      </c>
      <c r="Q4" s="33" t="s">
        <v>6</v>
      </c>
      <c r="R4" s="32"/>
      <c r="S4" s="30" t="s">
        <v>42</v>
      </c>
      <c r="T4" s="30" t="s">
        <v>44</v>
      </c>
      <c r="U4" s="30" t="s">
        <v>43</v>
      </c>
      <c r="V4" s="30"/>
      <c r="W4" s="30" t="s">
        <v>42</v>
      </c>
      <c r="X4" s="30" t="s">
        <v>41</v>
      </c>
      <c r="Y4" s="30" t="s">
        <v>40</v>
      </c>
      <c r="Z4" s="30" t="s">
        <v>36</v>
      </c>
      <c r="AA4" s="31" t="s">
        <v>8</v>
      </c>
      <c r="AB4" s="30" t="s">
        <v>6</v>
      </c>
      <c r="AC4" s="29" t="s">
        <v>39</v>
      </c>
    </row>
    <row r="5" spans="1:29" s="29" customFormat="1" ht="15.75" x14ac:dyDescent="0.25">
      <c r="B5" s="34">
        <v>5</v>
      </c>
      <c r="C5" s="34" t="s">
        <v>32</v>
      </c>
      <c r="D5" s="34"/>
      <c r="E5" s="44"/>
      <c r="F5" s="44"/>
      <c r="G5" s="47"/>
      <c r="H5" s="44"/>
      <c r="I5" s="44"/>
      <c r="J5" s="47"/>
      <c r="K5" s="44"/>
      <c r="L5" s="44"/>
      <c r="M5" s="47"/>
      <c r="N5" s="31"/>
      <c r="O5" s="34"/>
      <c r="P5" s="34"/>
      <c r="Q5" s="33" t="s">
        <v>12</v>
      </c>
      <c r="R5" s="32" t="s">
        <v>13</v>
      </c>
      <c r="S5" s="30" t="s">
        <v>15</v>
      </c>
      <c r="T5" s="30" t="s">
        <v>38</v>
      </c>
      <c r="U5" s="30" t="s">
        <v>38</v>
      </c>
      <c r="V5" s="30" t="s">
        <v>37</v>
      </c>
      <c r="W5" s="30" t="s">
        <v>36</v>
      </c>
      <c r="X5" s="30" t="s">
        <v>35</v>
      </c>
      <c r="Y5" s="30" t="s">
        <v>34</v>
      </c>
      <c r="Z5" s="30" t="s">
        <v>34</v>
      </c>
      <c r="AA5" s="31" t="s">
        <v>18</v>
      </c>
      <c r="AB5" s="30" t="s">
        <v>33</v>
      </c>
    </row>
    <row r="6" spans="1:29" s="29" customFormat="1" ht="15.75" x14ac:dyDescent="0.25">
      <c r="B6" s="42">
        <v>1</v>
      </c>
      <c r="C6" s="42">
        <v>2</v>
      </c>
      <c r="D6" s="42">
        <v>3</v>
      </c>
      <c r="E6" s="43">
        <v>4</v>
      </c>
      <c r="F6" s="42">
        <v>5</v>
      </c>
      <c r="G6" s="42">
        <v>6</v>
      </c>
      <c r="H6" s="43">
        <v>7</v>
      </c>
      <c r="I6" s="42">
        <v>8</v>
      </c>
      <c r="J6" s="42">
        <v>9</v>
      </c>
      <c r="K6" s="43">
        <v>10</v>
      </c>
      <c r="L6" s="42">
        <v>11</v>
      </c>
      <c r="M6" s="42">
        <v>12</v>
      </c>
      <c r="N6" s="31"/>
      <c r="O6" s="34"/>
      <c r="P6" s="34"/>
      <c r="Q6" s="33"/>
      <c r="R6" s="32"/>
      <c r="S6" s="30"/>
      <c r="T6" s="30"/>
      <c r="U6" s="30" t="s">
        <v>30</v>
      </c>
      <c r="V6" s="30"/>
      <c r="W6" s="30" t="s">
        <v>29</v>
      </c>
      <c r="X6" s="30"/>
      <c r="Y6" s="30"/>
      <c r="Z6" s="30"/>
      <c r="AA6" s="31"/>
      <c r="AB6" s="30"/>
    </row>
    <row r="7" spans="1:29" s="29" customFormat="1" ht="15.75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31">
        <f>E5</f>
        <v>0</v>
      </c>
      <c r="O7" s="34" t="s">
        <v>32</v>
      </c>
      <c r="P7" s="34">
        <v>1</v>
      </c>
      <c r="Q7" s="33" t="e">
        <f>(AB7*125)/(F5*(1-R7))</f>
        <v>#DIV/0!</v>
      </c>
      <c r="R7" s="32">
        <f>G5</f>
        <v>0</v>
      </c>
      <c r="S7" s="30" t="e" cm="1">
        <f t="array" ref="S7">AVERAGE(IF(ABS(STANDARDIZE(G7:G14,G15,G19))&lt;=2,G7:G14))-T7</f>
        <v>#DIV/0!</v>
      </c>
      <c r="T7" s="30" t="e" cm="1">
        <f t="array" ref="T7">AVERAGE(IF(ABS(STANDARDIZE(E7:E14,E15,E19))&lt;=2,E7:E14))</f>
        <v>#DIV/0!</v>
      </c>
      <c r="U7" s="30" t="e">
        <f>AVERAGE(D7:D14)</f>
        <v>#DIV/0!</v>
      </c>
      <c r="V7" s="30" t="e">
        <f>S7-U7</f>
        <v>#DIV/0!</v>
      </c>
      <c r="W7" s="30" t="e" cm="1">
        <f t="array" ref="W7">AVERAGE(IF(ABS(STANDARDIZE(F7:F14,F15,F19))&lt;=2,F7:F14))-T7</f>
        <v>#DIV/0!</v>
      </c>
      <c r="X7" s="30" t="e" cm="1">
        <f t="array" ref="X7">(AVERAGE(IF(ABS(STANDARDIZE(C7:C14,C15,C19))&lt;=2,C7:C14))-AVERAGE(B7:B14))</f>
        <v>#DIV/0!</v>
      </c>
      <c r="Y7" s="30" t="e">
        <f>X7/0.5</f>
        <v>#DIV/0!</v>
      </c>
      <c r="Z7" s="30" t="e">
        <f>W7/X7</f>
        <v>#DIV/0!</v>
      </c>
      <c r="AA7" s="31">
        <f>B5</f>
        <v>5</v>
      </c>
      <c r="AB7" s="30" t="e">
        <f>V7/(Y7*Z7*0.2*AA7)</f>
        <v>#DIV/0!</v>
      </c>
    </row>
    <row r="8" spans="1:29" s="29" customFormat="1" ht="15.7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31">
        <f>H5</f>
        <v>0</v>
      </c>
      <c r="O8" s="34" t="s">
        <v>32</v>
      </c>
      <c r="P8" s="34">
        <v>1</v>
      </c>
      <c r="Q8" s="33" t="e">
        <f>(AB8*125)/(I5*(1-R8))</f>
        <v>#DIV/0!</v>
      </c>
      <c r="R8" s="41">
        <f>J5</f>
        <v>0</v>
      </c>
      <c r="S8" s="30" t="e" cm="1">
        <f t="array" ref="S8">AVERAGE(IF(ABS(STANDARDIZE(J7:J14,J15,J19))&lt;=2,J7:J14))-T8</f>
        <v>#DIV/0!</v>
      </c>
      <c r="T8" s="30" t="e" cm="1">
        <f t="array" ref="T8">AVERAGE(IF(ABS(STANDARDIZE(H7:H14,H15,H19))&lt;=2,H7:H14))</f>
        <v>#DIV/0!</v>
      </c>
      <c r="U8" s="30" t="e">
        <f>AVERAGE(D7:D14)</f>
        <v>#DIV/0!</v>
      </c>
      <c r="V8" s="30" t="e">
        <f>S8-U8</f>
        <v>#DIV/0!</v>
      </c>
      <c r="W8" s="30" t="e" cm="1">
        <f t="array" ref="W8">AVERAGE(IF(ABS(STANDARDIZE(I7:I14,I15,I19))&lt;=2,I7:I14))-T8</f>
        <v>#DIV/0!</v>
      </c>
      <c r="X8" s="30" t="e" cm="1">
        <f t="array" ref="X8">(AVERAGE(IF(ABS(STANDARDIZE(C7:C14,C15,C20))&lt;=2,C7:C14))-AVERAGE(B7:B14))</f>
        <v>#DIV/0!</v>
      </c>
      <c r="Y8" s="30" t="e">
        <f>X8/0.5</f>
        <v>#DIV/0!</v>
      </c>
      <c r="Z8" s="30" t="e">
        <f>W8/X8</f>
        <v>#DIV/0!</v>
      </c>
      <c r="AA8" s="31">
        <f>B5</f>
        <v>5</v>
      </c>
      <c r="AB8" s="30" t="e">
        <f>V8/(Y8*Z8*0.2*AA8)</f>
        <v>#DIV/0!</v>
      </c>
    </row>
    <row r="9" spans="1:29" s="29" customFormat="1" ht="15.75" x14ac:dyDescent="0.2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1">
        <f>K5</f>
        <v>0</v>
      </c>
      <c r="O9" s="34" t="s">
        <v>32</v>
      </c>
      <c r="P9" s="34">
        <v>1</v>
      </c>
      <c r="Q9" s="33" t="e">
        <f>(AB9*125)/(L5*(1-R9))</f>
        <v>#DIV/0!</v>
      </c>
      <c r="R9" s="32">
        <f>M5</f>
        <v>0</v>
      </c>
      <c r="S9" s="30" t="e" cm="1">
        <f t="array" ref="S9">AVERAGE(IF(ABS(STANDARDIZE(M7:M14,M15,M19))&lt;=2,M7:M14))-T9</f>
        <v>#DIV/0!</v>
      </c>
      <c r="T9" s="30" t="e" cm="1">
        <f t="array" ref="T9">AVERAGE(IF(ABS(STANDARDIZE(K7:K14,K15,K19))&lt;=2,K7:K14))</f>
        <v>#DIV/0!</v>
      </c>
      <c r="U9" s="30" t="e">
        <f>AVERAGE(D7:D14)</f>
        <v>#DIV/0!</v>
      </c>
      <c r="V9" s="30" t="e">
        <f>S9-U9</f>
        <v>#DIV/0!</v>
      </c>
      <c r="W9" s="30" t="e" cm="1">
        <f t="array" ref="W9">AVERAGE(IF(ABS(STANDARDIZE(L7:L14,L15,L19))&lt;=2,L7:L14))-T9</f>
        <v>#DIV/0!</v>
      </c>
      <c r="X9" s="30" t="e" cm="1">
        <f t="array" ref="X9">(AVERAGE(IF(ABS(STANDARDIZE(C7:C14,C15,C20))&lt;=2,C7:C14))-AVERAGE(B7:B14))</f>
        <v>#DIV/0!</v>
      </c>
      <c r="Y9" s="30" t="e">
        <f>X9/0.5</f>
        <v>#DIV/0!</v>
      </c>
      <c r="Z9" s="30" t="e">
        <f>W9/X9</f>
        <v>#DIV/0!</v>
      </c>
      <c r="AA9" s="31">
        <f>B5</f>
        <v>5</v>
      </c>
      <c r="AB9" s="30" t="e">
        <f>V9/(Y9*Z9*0.2*AA9)</f>
        <v>#DIV/0!</v>
      </c>
    </row>
    <row r="10" spans="1:29" s="29" customFormat="1" ht="15.75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31"/>
      <c r="O10" s="34"/>
      <c r="P10" s="34"/>
      <c r="Q10" s="33"/>
      <c r="R10" s="32"/>
      <c r="S10" s="30"/>
      <c r="T10" s="30"/>
      <c r="U10" s="30"/>
      <c r="V10" s="30"/>
      <c r="W10" s="30"/>
      <c r="X10" s="30"/>
      <c r="Y10" s="30"/>
      <c r="Z10" s="30"/>
      <c r="AA10" s="31"/>
      <c r="AB10" s="30"/>
    </row>
    <row r="11" spans="1:29" s="29" customFormat="1" ht="15.75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31"/>
      <c r="O11" s="34"/>
      <c r="P11" s="34"/>
      <c r="Q11" s="33"/>
      <c r="R11" s="32"/>
      <c r="S11" s="30"/>
      <c r="T11" s="30"/>
      <c r="U11" s="30"/>
      <c r="V11" s="30"/>
      <c r="W11" s="30"/>
      <c r="X11" s="30"/>
      <c r="Y11" s="30"/>
      <c r="Z11" s="30"/>
      <c r="AA11" s="31"/>
      <c r="AB11" s="30"/>
    </row>
    <row r="12" spans="1:29" s="29" customFormat="1" ht="15.7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1"/>
      <c r="O12" s="34"/>
      <c r="P12" s="34"/>
      <c r="Q12" s="33"/>
      <c r="R12" s="32"/>
      <c r="S12" s="30"/>
      <c r="T12" s="30"/>
      <c r="U12" s="30"/>
      <c r="V12" s="30"/>
      <c r="W12" s="30"/>
      <c r="X12" s="30"/>
      <c r="Y12" s="30"/>
      <c r="Z12" s="30"/>
      <c r="AA12" s="31"/>
      <c r="AB12" s="30"/>
    </row>
    <row r="13" spans="1:29" s="29" customFormat="1" ht="15.7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1"/>
      <c r="O13" s="34"/>
      <c r="P13" s="34"/>
      <c r="Q13" s="33"/>
      <c r="R13" s="32"/>
      <c r="S13" s="30"/>
      <c r="T13" s="30"/>
      <c r="U13" s="30"/>
      <c r="V13" s="30"/>
      <c r="W13" s="30"/>
      <c r="X13" s="30"/>
      <c r="Y13" s="30"/>
      <c r="Z13" s="30"/>
      <c r="AA13" s="31"/>
      <c r="AB13" s="30"/>
    </row>
    <row r="14" spans="1:29" s="29" customFormat="1" ht="15.75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31"/>
      <c r="O14" s="34"/>
      <c r="P14" s="34"/>
      <c r="Q14" s="33"/>
      <c r="R14" s="32"/>
      <c r="S14" s="30"/>
      <c r="T14" s="30"/>
      <c r="U14" s="30"/>
      <c r="V14" s="30"/>
      <c r="W14" s="30"/>
      <c r="X14" s="30"/>
      <c r="Y14" s="30"/>
      <c r="Z14" s="30"/>
      <c r="AA14" s="31"/>
      <c r="AB14" s="30"/>
    </row>
    <row r="15" spans="1:29" x14ac:dyDescent="0.25">
      <c r="A15" s="28" t="s">
        <v>23</v>
      </c>
      <c r="B15" s="28" t="e">
        <f t="shared" ref="B15:M15" si="0">AVERAGE(B7:B14)</f>
        <v>#DIV/0!</v>
      </c>
      <c r="C15" s="28" t="e">
        <f t="shared" si="0"/>
        <v>#DIV/0!</v>
      </c>
      <c r="D15" s="28" t="e">
        <f t="shared" si="0"/>
        <v>#DIV/0!</v>
      </c>
      <c r="E15" s="28" t="e">
        <f t="shared" si="0"/>
        <v>#DIV/0!</v>
      </c>
      <c r="F15" s="28" t="e">
        <f t="shared" si="0"/>
        <v>#DIV/0!</v>
      </c>
      <c r="G15" s="28" t="e">
        <f t="shared" si="0"/>
        <v>#DIV/0!</v>
      </c>
      <c r="H15" s="28" t="e">
        <f t="shared" si="0"/>
        <v>#DIV/0!</v>
      </c>
      <c r="I15" s="28" t="e">
        <f t="shared" si="0"/>
        <v>#DIV/0!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</row>
    <row r="16" spans="1:29" x14ac:dyDescent="0.25">
      <c r="A16" s="28" t="s">
        <v>24</v>
      </c>
      <c r="B16" s="28" t="e">
        <f t="shared" ref="B16:M16" si="1">2*(STDEV(B7:B14))</f>
        <v>#DIV/0!</v>
      </c>
      <c r="C16" s="28" t="e">
        <f t="shared" si="1"/>
        <v>#DIV/0!</v>
      </c>
      <c r="D16" s="28" t="e">
        <f t="shared" si="1"/>
        <v>#DIV/0!</v>
      </c>
      <c r="E16" s="28" t="e">
        <f t="shared" si="1"/>
        <v>#DIV/0!</v>
      </c>
      <c r="F16" s="28" t="e">
        <f t="shared" si="1"/>
        <v>#DIV/0!</v>
      </c>
      <c r="G16" s="28" t="e">
        <f t="shared" si="1"/>
        <v>#DIV/0!</v>
      </c>
      <c r="H16" s="28" t="e">
        <f t="shared" si="1"/>
        <v>#DIV/0!</v>
      </c>
      <c r="I16" s="28" t="e">
        <f t="shared" si="1"/>
        <v>#DIV/0!</v>
      </c>
      <c r="J16" s="28" t="e">
        <f t="shared" si="1"/>
        <v>#DIV/0!</v>
      </c>
      <c r="K16" s="28" t="e">
        <f t="shared" si="1"/>
        <v>#DIV/0!</v>
      </c>
      <c r="L16" s="28" t="e">
        <f t="shared" si="1"/>
        <v>#DIV/0!</v>
      </c>
      <c r="M16" s="28" t="e">
        <f t="shared" si="1"/>
        <v>#DIV/0!</v>
      </c>
    </row>
    <row r="17" spans="1:29" x14ac:dyDescent="0.25">
      <c r="A17" s="28" t="s">
        <v>25</v>
      </c>
      <c r="B17" s="40" t="e">
        <f t="shared" ref="B17:M17" si="2">B15-B16</f>
        <v>#DIV/0!</v>
      </c>
      <c r="C17" s="40" t="e">
        <f t="shared" si="2"/>
        <v>#DIV/0!</v>
      </c>
      <c r="D17" s="40" t="e">
        <f t="shared" si="2"/>
        <v>#DIV/0!</v>
      </c>
      <c r="E17" s="40" t="e">
        <f t="shared" si="2"/>
        <v>#DIV/0!</v>
      </c>
      <c r="F17" s="40" t="e">
        <f t="shared" si="2"/>
        <v>#DIV/0!</v>
      </c>
      <c r="G17" s="40" t="e">
        <f t="shared" si="2"/>
        <v>#DIV/0!</v>
      </c>
      <c r="H17" s="40" t="e">
        <f t="shared" si="2"/>
        <v>#DIV/0!</v>
      </c>
      <c r="I17" s="40" t="e">
        <f t="shared" si="2"/>
        <v>#DIV/0!</v>
      </c>
      <c r="J17" s="40" t="e">
        <f t="shared" si="2"/>
        <v>#DIV/0!</v>
      </c>
      <c r="K17" s="40" t="e">
        <f t="shared" si="2"/>
        <v>#DIV/0!</v>
      </c>
      <c r="L17" s="40" t="e">
        <f t="shared" si="2"/>
        <v>#DIV/0!</v>
      </c>
      <c r="M17" s="40" t="e">
        <f t="shared" si="2"/>
        <v>#DIV/0!</v>
      </c>
    </row>
    <row r="18" spans="1:29" x14ac:dyDescent="0.25">
      <c r="A18" s="28" t="s">
        <v>26</v>
      </c>
      <c r="B18" s="28" t="e">
        <f t="shared" ref="B18:M18" si="3">B15+B16</f>
        <v>#DIV/0!</v>
      </c>
      <c r="C18" s="28" t="e">
        <f t="shared" si="3"/>
        <v>#DIV/0!</v>
      </c>
      <c r="D18" s="28" t="e">
        <f t="shared" si="3"/>
        <v>#DIV/0!</v>
      </c>
      <c r="E18" s="28" t="e">
        <f t="shared" si="3"/>
        <v>#DIV/0!</v>
      </c>
      <c r="F18" s="28" t="e">
        <f t="shared" si="3"/>
        <v>#DIV/0!</v>
      </c>
      <c r="G18" s="28" t="e">
        <f t="shared" si="3"/>
        <v>#DIV/0!</v>
      </c>
      <c r="H18" s="28" t="e">
        <f t="shared" si="3"/>
        <v>#DIV/0!</v>
      </c>
      <c r="I18" s="28" t="e">
        <f t="shared" si="3"/>
        <v>#DIV/0!</v>
      </c>
      <c r="J18" s="28" t="e">
        <f t="shared" si="3"/>
        <v>#DIV/0!</v>
      </c>
      <c r="K18" s="28" t="e">
        <f t="shared" si="3"/>
        <v>#DIV/0!</v>
      </c>
      <c r="L18" s="28" t="e">
        <f t="shared" si="3"/>
        <v>#DIV/0!</v>
      </c>
      <c r="M18" s="28" t="e">
        <f t="shared" si="3"/>
        <v>#DIV/0!</v>
      </c>
    </row>
    <row r="19" spans="1:29" ht="15.75" x14ac:dyDescent="0.25">
      <c r="A19" s="29" t="s">
        <v>46</v>
      </c>
      <c r="B19" s="37" t="e">
        <f>STDEV(B7:B14)</f>
        <v>#DIV/0!</v>
      </c>
      <c r="C19" s="37" t="e">
        <f>STDEV(C7:C14)</f>
        <v>#DIV/0!</v>
      </c>
      <c r="D19" s="37" t="e">
        <f t="shared" ref="D19:M19" si="4">STDEV(D7:D14)</f>
        <v>#DIV/0!</v>
      </c>
      <c r="E19" s="37" t="e">
        <f t="shared" si="4"/>
        <v>#DIV/0!</v>
      </c>
      <c r="F19" s="37" t="e">
        <f t="shared" si="4"/>
        <v>#DIV/0!</v>
      </c>
      <c r="G19" s="37" t="e">
        <f t="shared" si="4"/>
        <v>#DIV/0!</v>
      </c>
      <c r="H19" s="37" t="e">
        <f t="shared" si="4"/>
        <v>#DIV/0!</v>
      </c>
      <c r="I19" s="37" t="e">
        <f t="shared" si="4"/>
        <v>#DIV/0!</v>
      </c>
      <c r="J19" s="37" t="e">
        <f t="shared" si="4"/>
        <v>#DIV/0!</v>
      </c>
      <c r="K19" s="37" t="e">
        <f t="shared" si="4"/>
        <v>#DIV/0!</v>
      </c>
      <c r="L19" s="37" t="e">
        <f t="shared" si="4"/>
        <v>#DIV/0!</v>
      </c>
      <c r="M19" s="37" t="e">
        <f t="shared" si="4"/>
        <v>#DIV/0!</v>
      </c>
      <c r="N19" s="34"/>
      <c r="O19" s="34"/>
      <c r="P19" s="34"/>
      <c r="Q19" s="33"/>
      <c r="R19" s="38"/>
      <c r="S19" s="30"/>
      <c r="T19" s="30"/>
      <c r="U19" s="30"/>
      <c r="V19" s="30"/>
      <c r="W19" s="30"/>
      <c r="X19" s="30"/>
      <c r="Y19" s="30"/>
      <c r="Z19" s="30"/>
      <c r="AA19" s="31"/>
      <c r="AB19" s="30"/>
    </row>
    <row r="20" spans="1:29" s="29" customFormat="1" ht="15.75" x14ac:dyDescent="0.25">
      <c r="A20" s="29" t="s">
        <v>49</v>
      </c>
      <c r="B20" s="31" t="e" cm="1">
        <f t="array" ref="B20">AVERAGE(IF(ABS(STANDARDIZE(B7:B14,B15,B19))&lt;=2,B7:B14))</f>
        <v>#DIV/0!</v>
      </c>
      <c r="C20" s="31" t="e" cm="1">
        <f t="array" ref="C20">AVERAGE(IF(ABS(STANDARDIZE(C7:C14,C15,C19))&lt;=2,C7:C14))</f>
        <v>#DIV/0!</v>
      </c>
      <c r="D20" s="31" t="e" cm="1">
        <f t="array" ref="D20">AVERAGE(IF(ABS(STANDARDIZE(D7:D14,D15,D19))&lt;=2,D7:D14))</f>
        <v>#DIV/0!</v>
      </c>
      <c r="E20" s="31" t="e" cm="1">
        <f t="array" ref="E20">AVERAGE(IF(ABS(STANDARDIZE(E7:E14,E15,E19))&lt;=2,E7:E14))</f>
        <v>#DIV/0!</v>
      </c>
      <c r="F20" s="31" t="e" cm="1">
        <f t="array" ref="F20">AVERAGE(IF(ABS(STANDARDIZE(F7:F14,F15,F19))&lt;=2,F7:F14))</f>
        <v>#DIV/0!</v>
      </c>
      <c r="G20" s="31" t="e" cm="1">
        <f t="array" ref="G20">AVERAGE(IF(ABS(STANDARDIZE(G7:G14,G15,G19))&lt;=2,G7:G14))</f>
        <v>#DIV/0!</v>
      </c>
      <c r="H20" s="31" t="e" cm="1">
        <f t="array" ref="H20">AVERAGE(IF(ABS(STANDARDIZE(H7:H14,H15,H19))&lt;=2,H7:H14))</f>
        <v>#DIV/0!</v>
      </c>
      <c r="I20" s="31" t="e" cm="1">
        <f t="array" ref="I20">AVERAGE(IF(ABS(STANDARDIZE(I7:I14,I15,I19))&lt;=2,I7:I14))</f>
        <v>#DIV/0!</v>
      </c>
      <c r="J20" s="31" t="e" cm="1">
        <f t="array" ref="J20">AVERAGE(IF(ABS(STANDARDIZE(J7:J14,J15,J19))&lt;=2,J7:J14))</f>
        <v>#DIV/0!</v>
      </c>
      <c r="K20" s="31" t="e" cm="1">
        <f t="array" ref="K20">AVERAGE(IF(ABS(STANDARDIZE(K7:K14,K15,K19))&lt;=2,K7:K14))</f>
        <v>#DIV/0!</v>
      </c>
      <c r="L20" s="31" t="e" cm="1">
        <f t="array" ref="L20">AVERAGE(IF(ABS(STANDARDIZE(L7:L14,L15,L19))&lt;=2,L7:L14))</f>
        <v>#DIV/0!</v>
      </c>
      <c r="M20" s="31" t="e" cm="1">
        <f t="array" ref="M20">AVERAGE(IF(ABS(STANDARDIZE(M7:M14,M15,M19))&lt;=2,M7:M14))</f>
        <v>#DIV/0!</v>
      </c>
      <c r="O20" s="34"/>
      <c r="P20" s="34"/>
      <c r="Q20" s="33"/>
      <c r="R20" s="32"/>
      <c r="S20" s="30"/>
      <c r="T20" s="30"/>
      <c r="U20" s="30" t="s">
        <v>30</v>
      </c>
      <c r="V20" s="30"/>
      <c r="W20" s="30" t="s">
        <v>29</v>
      </c>
      <c r="X20" s="30"/>
      <c r="Y20" s="30"/>
      <c r="Z20" s="30"/>
      <c r="AA20" s="31"/>
      <c r="AB20" s="30"/>
      <c r="AC20" s="30"/>
    </row>
    <row r="21" spans="1:29" ht="15.75" x14ac:dyDescent="0.25">
      <c r="A21" s="50" t="s">
        <v>48</v>
      </c>
      <c r="B21" s="28" t="e">
        <f>B15=B20</f>
        <v>#DIV/0!</v>
      </c>
      <c r="C21" s="28" t="e">
        <f t="shared" ref="C21:M21" si="5">C15=C20</f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28" t="e">
        <f t="shared" si="5"/>
        <v>#DIV/0!</v>
      </c>
      <c r="H21" s="28" t="e">
        <f t="shared" si="5"/>
        <v>#DIV/0!</v>
      </c>
      <c r="I21" s="28" t="e">
        <f t="shared" si="5"/>
        <v>#DIV/0!</v>
      </c>
      <c r="J21" s="28" t="e">
        <f t="shared" si="5"/>
        <v>#DIV/0!</v>
      </c>
      <c r="K21" s="28" t="e">
        <f t="shared" si="5"/>
        <v>#DIV/0!</v>
      </c>
      <c r="L21" s="28" t="e">
        <f t="shared" si="5"/>
        <v>#DIV/0!</v>
      </c>
      <c r="M21" s="28" t="e">
        <f t="shared" si="5"/>
        <v>#DIV/0!</v>
      </c>
      <c r="N21" s="35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2022-08-19T21:12:36Z</dcterms:modified>
  <cp:category/>
  <cp:contentStatus/>
</cp:coreProperties>
</file>