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r\Box\Data\Enzymes\June 2021\calculations\"/>
    </mc:Choice>
  </mc:AlternateContent>
  <xr:revisionPtr revIDLastSave="0" documentId="8_{2987B8C9-C1F4-44B1-9ECE-9CEDAA07FCCC}" xr6:coauthVersionLast="47" xr6:coauthVersionMax="47" xr10:uidLastSave="{00000000-0000-0000-0000-000000000000}"/>
  <bookViews>
    <workbookView xWindow="-120" yWindow="-120" windowWidth="38640" windowHeight="21240" activeTab="1" xr2:uid="{08CD137E-6EF7-F14A-AB59-FD2F80903617}"/>
  </bookViews>
  <sheets>
    <sheet name="PPO" sheetId="1" r:id="rId1"/>
    <sheet name="PER" sheetId="2" r:id="rId2"/>
    <sheet name="BG" sheetId="5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0" i="2" l="1"/>
  <c r="S10" i="2"/>
  <c r="L16" i="2"/>
  <c r="L20" i="2"/>
  <c r="M16" i="2"/>
  <c r="M20" i="2"/>
  <c r="B16" i="2"/>
  <c r="B20" i="2"/>
  <c r="T10" i="2" a="1"/>
  <c r="T10" i="2"/>
  <c r="U10" i="2" a="1"/>
  <c r="U10" i="2"/>
  <c r="K16" i="2"/>
  <c r="K20" i="2"/>
  <c r="V10" i="2" a="1"/>
  <c r="V10" i="2"/>
  <c r="C16" i="2"/>
  <c r="C20" i="2"/>
  <c r="T8" i="2" a="1"/>
  <c r="T8" i="2"/>
  <c r="W10" i="2" a="1"/>
  <c r="W10" i="2"/>
  <c r="X10" i="2"/>
  <c r="R10" i="2"/>
  <c r="Y9" i="2"/>
  <c r="S9" i="2"/>
  <c r="I16" i="2"/>
  <c r="I20" i="2"/>
  <c r="J16" i="2"/>
  <c r="J20" i="2"/>
  <c r="T9" i="2" a="1"/>
  <c r="T9" i="2"/>
  <c r="U9" i="2" a="1"/>
  <c r="U9" i="2"/>
  <c r="H16" i="2"/>
  <c r="H20" i="2"/>
  <c r="V9" i="2" a="1"/>
  <c r="V9" i="2"/>
  <c r="W9" i="2" a="1"/>
  <c r="W9" i="2"/>
  <c r="X9" i="2"/>
  <c r="R9" i="2"/>
  <c r="Y8" i="2"/>
  <c r="S8" i="2"/>
  <c r="F16" i="2"/>
  <c r="F20" i="2"/>
  <c r="G16" i="2"/>
  <c r="G20" i="2"/>
  <c r="U8" i="2" a="1"/>
  <c r="U8" i="2"/>
  <c r="E16" i="2"/>
  <c r="E20" i="2"/>
  <c r="V8" i="2" a="1"/>
  <c r="V8" i="2"/>
  <c r="W8" i="2" a="1"/>
  <c r="W8" i="2"/>
  <c r="X8" i="2"/>
  <c r="R8" i="2"/>
  <c r="C16" i="1"/>
  <c r="C20" i="1"/>
  <c r="B16" i="1"/>
  <c r="B20" i="1"/>
  <c r="T10" i="1" a="1"/>
  <c r="T10" i="1"/>
  <c r="W10" i="1" a="1"/>
  <c r="W10" i="1"/>
  <c r="T9" i="1" a="1"/>
  <c r="T9" i="1"/>
  <c r="W9" i="1" a="1"/>
  <c r="W9" i="1"/>
  <c r="T8" i="1" a="1"/>
  <c r="T8" i="1"/>
  <c r="W8" i="1" a="1"/>
  <c r="W8" i="1"/>
  <c r="K15" i="5"/>
  <c r="K19" i="5"/>
  <c r="T9" i="5" a="1"/>
  <c r="T9" i="5"/>
  <c r="H15" i="5"/>
  <c r="H19" i="5"/>
  <c r="T8" i="5" a="1"/>
  <c r="T8" i="5"/>
  <c r="E15" i="5"/>
  <c r="E19" i="5"/>
  <c r="T7" i="5" a="1"/>
  <c r="T7" i="5"/>
  <c r="Y10" i="1"/>
  <c r="Y9" i="1"/>
  <c r="Y8" i="1"/>
  <c r="C15" i="5"/>
  <c r="C19" i="5"/>
  <c r="X7" i="5" a="1"/>
  <c r="X7" i="5"/>
  <c r="M20" i="1"/>
  <c r="L20" i="1"/>
  <c r="K20" i="1"/>
  <c r="J20" i="1"/>
  <c r="I20" i="1"/>
  <c r="H20" i="1"/>
  <c r="G20" i="1"/>
  <c r="F20" i="1"/>
  <c r="E20" i="1"/>
  <c r="D20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K21" i="1" a="1"/>
  <c r="K21" i="1"/>
  <c r="J16" i="1"/>
  <c r="I16" i="1"/>
  <c r="H16" i="1"/>
  <c r="G16" i="1"/>
  <c r="F16" i="1"/>
  <c r="E16" i="1"/>
  <c r="D16" i="1"/>
  <c r="S10" i="1"/>
  <c r="P10" i="1"/>
  <c r="S9" i="1"/>
  <c r="P9" i="1"/>
  <c r="S8" i="1"/>
  <c r="P8" i="1"/>
  <c r="B18" i="1"/>
  <c r="J18" i="1"/>
  <c r="B19" i="1"/>
  <c r="J19" i="1"/>
  <c r="H18" i="1"/>
  <c r="U10" i="1" a="1"/>
  <c r="U10" i="1"/>
  <c r="C21" i="1" a="1"/>
  <c r="C21" i="1"/>
  <c r="C22" i="1"/>
  <c r="F21" i="1" a="1"/>
  <c r="F21" i="1"/>
  <c r="F22" i="1"/>
  <c r="V9" i="1" a="1"/>
  <c r="V9" i="1"/>
  <c r="G21" i="1" a="1"/>
  <c r="G21" i="1"/>
  <c r="G22" i="1"/>
  <c r="F19" i="1"/>
  <c r="I18" i="1"/>
  <c r="G18" i="1"/>
  <c r="F18" i="1"/>
  <c r="D21" i="1" a="1"/>
  <c r="D21" i="1"/>
  <c r="D22" i="1"/>
  <c r="H21" i="1" a="1"/>
  <c r="H21" i="1"/>
  <c r="H22" i="1"/>
  <c r="L21" i="1" a="1"/>
  <c r="L21" i="1"/>
  <c r="L22" i="1"/>
  <c r="E21" i="1" a="1"/>
  <c r="E21" i="1"/>
  <c r="E22" i="1"/>
  <c r="C18" i="1"/>
  <c r="K18" i="1"/>
  <c r="G19" i="1"/>
  <c r="D18" i="1"/>
  <c r="H19" i="1"/>
  <c r="I21" i="1" a="1"/>
  <c r="I21" i="1"/>
  <c r="I22" i="1"/>
  <c r="M21" i="1" a="1"/>
  <c r="M21" i="1"/>
  <c r="M22" i="1"/>
  <c r="E18" i="1"/>
  <c r="M18" i="1"/>
  <c r="I19" i="1"/>
  <c r="L18" i="1"/>
  <c r="V8" i="1" a="1"/>
  <c r="V8" i="1"/>
  <c r="B21" i="1" a="1"/>
  <c r="B21" i="1"/>
  <c r="B22" i="1"/>
  <c r="J21" i="1" a="1"/>
  <c r="J21" i="1"/>
  <c r="J22" i="1"/>
  <c r="C19" i="1"/>
  <c r="K19" i="1"/>
  <c r="K22" i="1"/>
  <c r="D19" i="1"/>
  <c r="L19" i="1"/>
  <c r="E19" i="1"/>
  <c r="M19" i="1"/>
  <c r="U8" i="1" a="1"/>
  <c r="U8" i="1"/>
  <c r="V10" i="1" a="1"/>
  <c r="V10" i="1"/>
  <c r="X10" i="1"/>
  <c r="R10" i="1"/>
  <c r="U9" i="1" a="1"/>
  <c r="U9" i="1"/>
  <c r="E20" i="5" a="1"/>
  <c r="E20" i="5"/>
  <c r="E21" i="5"/>
  <c r="B19" i="5"/>
  <c r="D20" i="2"/>
  <c r="J21" i="2" a="1"/>
  <c r="J21" i="2"/>
  <c r="J22" i="2"/>
  <c r="L21" i="2" a="1"/>
  <c r="L21" i="2"/>
  <c r="L22" i="2"/>
  <c r="C21" i="2" a="1"/>
  <c r="C21" i="2"/>
  <c r="C22" i="2"/>
  <c r="D16" i="2"/>
  <c r="D21" i="2" a="1"/>
  <c r="D21" i="2"/>
  <c r="D22" i="2"/>
  <c r="B21" i="2" a="1"/>
  <c r="B21" i="2"/>
  <c r="B22" i="2"/>
  <c r="H21" i="2" a="1"/>
  <c r="H21" i="2"/>
  <c r="H22" i="2"/>
  <c r="E21" i="2" a="1"/>
  <c r="E21" i="2"/>
  <c r="E22" i="2"/>
  <c r="F21" i="2" a="1"/>
  <c r="F21" i="2"/>
  <c r="F22" i="2"/>
  <c r="G21" i="2" a="1"/>
  <c r="G21" i="2"/>
  <c r="G22" i="2"/>
  <c r="I21" i="2" a="1"/>
  <c r="I21" i="2"/>
  <c r="I22" i="2"/>
  <c r="K21" i="2" a="1"/>
  <c r="K21" i="2"/>
  <c r="K22" i="2"/>
  <c r="AA9" i="5"/>
  <c r="AA8" i="5"/>
  <c r="AA7" i="5"/>
  <c r="D19" i="5"/>
  <c r="F19" i="5"/>
  <c r="G19" i="5"/>
  <c r="I19" i="5"/>
  <c r="J19" i="5"/>
  <c r="L19" i="5"/>
  <c r="M19" i="5"/>
  <c r="U7" i="5"/>
  <c r="N7" i="5"/>
  <c r="R7" i="5"/>
  <c r="N8" i="5"/>
  <c r="R8" i="5"/>
  <c r="U8" i="5"/>
  <c r="N9" i="5"/>
  <c r="R9" i="5"/>
  <c r="U9" i="5"/>
  <c r="B15" i="5"/>
  <c r="D15" i="5"/>
  <c r="D20" i="5" a="1"/>
  <c r="D20" i="5"/>
  <c r="F15" i="5"/>
  <c r="G15" i="5"/>
  <c r="H20" i="5" a="1"/>
  <c r="H20" i="5"/>
  <c r="I15" i="5"/>
  <c r="W8" i="5" a="1"/>
  <c r="W8" i="5"/>
  <c r="J15" i="5"/>
  <c r="J20" i="5" a="1"/>
  <c r="J20" i="5"/>
  <c r="K20" i="5" a="1"/>
  <c r="K20" i="5"/>
  <c r="L15" i="5"/>
  <c r="L20" i="5" a="1"/>
  <c r="L20" i="5"/>
  <c r="M15" i="5"/>
  <c r="M20" i="5" a="1"/>
  <c r="M20" i="5"/>
  <c r="M21" i="5"/>
  <c r="B16" i="5"/>
  <c r="C16" i="5"/>
  <c r="D16" i="5"/>
  <c r="E16" i="5"/>
  <c r="F16" i="5"/>
  <c r="G16" i="5"/>
  <c r="H16" i="5"/>
  <c r="I16" i="5"/>
  <c r="J16" i="5"/>
  <c r="K16" i="5"/>
  <c r="L16" i="5"/>
  <c r="M16" i="5"/>
  <c r="X8" i="1"/>
  <c r="R8" i="1"/>
  <c r="X9" i="1"/>
  <c r="R9" i="1"/>
  <c r="L21" i="5"/>
  <c r="S8" i="5" a="1"/>
  <c r="S8" i="5"/>
  <c r="V8" i="5"/>
  <c r="K21" i="5"/>
  <c r="W9" i="5" a="1"/>
  <c r="W9" i="5"/>
  <c r="J21" i="5"/>
  <c r="S7" i="5" a="1"/>
  <c r="S7" i="5"/>
  <c r="B20" i="5" a="1"/>
  <c r="B20" i="5"/>
  <c r="B21" i="5"/>
  <c r="H21" i="5"/>
  <c r="D21" i="5"/>
  <c r="W7" i="5" a="1"/>
  <c r="W7" i="5"/>
  <c r="C20" i="5" a="1"/>
  <c r="C20" i="5"/>
  <c r="X9" i="5" a="1"/>
  <c r="X9" i="5"/>
  <c r="Y9" i="5"/>
  <c r="G20" i="5" a="1"/>
  <c r="G20" i="5"/>
  <c r="G21" i="5"/>
  <c r="F20" i="5" a="1"/>
  <c r="F20" i="5"/>
  <c r="F21" i="5"/>
  <c r="S9" i="5" a="1"/>
  <c r="S9" i="5"/>
  <c r="V9" i="5"/>
  <c r="Y7" i="5"/>
  <c r="I20" i="5" a="1"/>
  <c r="I20" i="5"/>
  <c r="I21" i="5"/>
  <c r="C21" i="5"/>
  <c r="G17" i="5"/>
  <c r="K18" i="5"/>
  <c r="C18" i="5"/>
  <c r="F17" i="5"/>
  <c r="B18" i="5"/>
  <c r="V7" i="5"/>
  <c r="L18" i="5"/>
  <c r="M17" i="5"/>
  <c r="I18" i="5"/>
  <c r="L17" i="5"/>
  <c r="D17" i="5"/>
  <c r="H18" i="5"/>
  <c r="E17" i="5"/>
  <c r="K17" i="5"/>
  <c r="G18" i="5"/>
  <c r="J17" i="5"/>
  <c r="E18" i="5"/>
  <c r="C17" i="5"/>
  <c r="B17" i="5"/>
  <c r="F18" i="5"/>
  <c r="I17" i="5"/>
  <c r="M18" i="5"/>
  <c r="H17" i="5"/>
  <c r="D18" i="5"/>
  <c r="J18" i="5"/>
  <c r="M17" i="2"/>
  <c r="L17" i="2"/>
  <c r="K17" i="2"/>
  <c r="J17" i="2"/>
  <c r="I17" i="2"/>
  <c r="H17" i="2"/>
  <c r="G17" i="2"/>
  <c r="F17" i="2"/>
  <c r="E17" i="2"/>
  <c r="D17" i="2"/>
  <c r="C17" i="2"/>
  <c r="B17" i="2"/>
  <c r="L18" i="2"/>
  <c r="K19" i="2"/>
  <c r="F18" i="2"/>
  <c r="E19" i="2"/>
  <c r="D19" i="2"/>
  <c r="C18" i="2"/>
  <c r="X8" i="5" a="1"/>
  <c r="X8" i="5"/>
  <c r="Z7" i="5"/>
  <c r="AB7" i="5"/>
  <c r="Q7" i="5"/>
  <c r="Z9" i="5"/>
  <c r="AB9" i="5"/>
  <c r="Q9" i="5"/>
  <c r="M19" i="2"/>
  <c r="M21" i="2" a="1"/>
  <c r="M21" i="2"/>
  <c r="M22" i="2"/>
  <c r="H18" i="2"/>
  <c r="I18" i="2"/>
  <c r="G19" i="2"/>
  <c r="B19" i="2"/>
  <c r="J18" i="2"/>
  <c r="F19" i="2"/>
  <c r="H19" i="2"/>
  <c r="I19" i="2"/>
  <c r="G18" i="2"/>
  <c r="B18" i="2"/>
  <c r="J19" i="2"/>
  <c r="K18" i="2"/>
  <c r="D18" i="2"/>
  <c r="C19" i="2"/>
  <c r="E18" i="2"/>
  <c r="L19" i="2"/>
  <c r="M18" i="2"/>
  <c r="Y8" i="5"/>
  <c r="Z8" i="5"/>
  <c r="AB8" i="5"/>
  <c r="Q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<sst xmlns="http://schemas.openxmlformats.org/spreadsheetml/2006/main" count="148" uniqueCount="50">
  <si>
    <t>Phenol Oxidase</t>
  </si>
  <si>
    <t>Time</t>
  </si>
  <si>
    <t>PLATE</t>
  </si>
  <si>
    <t>Sample</t>
  </si>
  <si>
    <t>Grams</t>
  </si>
  <si>
    <t>%Moist</t>
  </si>
  <si>
    <t>Activity</t>
  </si>
  <si>
    <t>OD</t>
  </si>
  <si>
    <t>Incub</t>
  </si>
  <si>
    <t>D1</t>
  </si>
  <si>
    <t>Plate</t>
  </si>
  <si>
    <t>Rep</t>
  </si>
  <si>
    <r>
      <t>(</t>
    </r>
    <r>
      <rPr>
        <b/>
        <sz val="12"/>
        <rFont val="Symbol"/>
        <family val="1"/>
        <charset val="2"/>
      </rPr>
      <t>m</t>
    </r>
    <r>
      <rPr>
        <b/>
        <sz val="12"/>
        <rFont val="Times New Roman"/>
        <family val="1"/>
      </rPr>
      <t>mol/h/g)</t>
    </r>
  </si>
  <si>
    <t>MC</t>
  </si>
  <si>
    <t>Blank</t>
  </si>
  <si>
    <t>Assay</t>
  </si>
  <si>
    <t>Soil blk</t>
  </si>
  <si>
    <t>Final</t>
  </si>
  <si>
    <t>Time,h</t>
  </si>
  <si>
    <t>PPO</t>
  </si>
  <si>
    <t>A1</t>
  </si>
  <si>
    <t>A2</t>
  </si>
  <si>
    <t>A3</t>
  </si>
  <si>
    <t>Average</t>
  </si>
  <si>
    <t>2* std dev</t>
  </si>
  <si>
    <t>avg-2stdev</t>
  </si>
  <si>
    <t>avg+2stdev</t>
  </si>
  <si>
    <t>Peroxidase</t>
  </si>
  <si>
    <t>PER</t>
  </si>
  <si>
    <t>Std</t>
  </si>
  <si>
    <t>Sub</t>
  </si>
  <si>
    <t>B-Glucosidase</t>
  </si>
  <si>
    <t>B1</t>
  </si>
  <si>
    <t xml:space="preserve"> (nmol/h/ml)</t>
  </si>
  <si>
    <t>Coeff</t>
  </si>
  <si>
    <t>Stand</t>
  </si>
  <si>
    <t>Quench</t>
  </si>
  <si>
    <t>D Fluor</t>
  </si>
  <si>
    <t>Control</t>
  </si>
  <si>
    <t>Range</t>
  </si>
  <si>
    <t>Emiss</t>
  </si>
  <si>
    <t>Ref</t>
  </si>
  <si>
    <t>Mean</t>
  </si>
  <si>
    <t>Neg</t>
  </si>
  <si>
    <t>Soil</t>
  </si>
  <si>
    <t>plate</t>
  </si>
  <si>
    <t>std dev</t>
  </si>
  <si>
    <t>NegCon</t>
  </si>
  <si>
    <t>No outliers?</t>
  </si>
  <si>
    <t>average w/o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</si>
</sst>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Symbol"/>
      <family val="1"/>
      <charset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164" fontId="7" fillId="0" borderId="0" xfId="1" applyNumberFormat="1" applyFont="1" applyAlignment="1">
      <alignment horizontal="center"/>
    </xf>
    <xf numFmtId="0" fontId="10" fillId="0" borderId="0" xfId="0" applyFont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4"/>
    <xf numFmtId="0" fontId="6" fillId="0" borderId="0" xfId="4" applyFont="1"/>
    <xf numFmtId="2" fontId="6" fillId="0" borderId="0" xfId="4" applyNumberFormat="1" applyFont="1" applyAlignment="1">
      <alignment horizontal="center"/>
    </xf>
    <xf numFmtId="0" fontId="6" fillId="0" borderId="0" xfId="4" applyFont="1" applyAlignment="1">
      <alignment horizontal="center"/>
    </xf>
    <xf numFmtId="164" fontId="7" fillId="0" borderId="0" xfId="5" applyNumberFormat="1" applyFont="1" applyFill="1" applyAlignment="1">
      <alignment horizontal="center"/>
    </xf>
    <xf numFmtId="2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0" fontId="7" fillId="0" borderId="0" xfId="4" applyFont="1" applyAlignment="1">
      <alignment horizontal="left"/>
    </xf>
    <xf numFmtId="0" fontId="6" fillId="0" borderId="0" xfId="4" applyFont="1" applyAlignment="1">
      <alignment horizontal="right"/>
    </xf>
    <xf numFmtId="0" fontId="6" fillId="0" borderId="0" xfId="4" applyFont="1" applyAlignment="1">
      <alignment horizontal="left"/>
    </xf>
    <xf numFmtId="2" fontId="7" fillId="0" borderId="0" xfId="4" applyNumberFormat="1" applyFont="1"/>
    <xf numFmtId="0" fontId="7" fillId="0" borderId="0" xfId="4" applyFont="1" applyAlignment="1">
      <alignment horizontal="right"/>
    </xf>
    <xf numFmtId="0" fontId="10" fillId="0" borderId="0" xfId="4" applyFont="1"/>
    <xf numFmtId="164" fontId="7" fillId="0" borderId="0" xfId="5" applyNumberFormat="1" applyFont="1" applyAlignment="1">
      <alignment horizontal="center"/>
    </xf>
    <xf numFmtId="0" fontId="7" fillId="0" borderId="5" xfId="4" applyFont="1" applyBorder="1" applyAlignment="1">
      <alignment horizontal="right"/>
    </xf>
    <xf numFmtId="0" fontId="7" fillId="0" borderId="3" xfId="4" applyFont="1" applyBorder="1" applyAlignment="1">
      <alignment horizontal="right"/>
    </xf>
    <xf numFmtId="0" fontId="6" fillId="0" borderId="1" xfId="4" applyFont="1" applyBorder="1" applyAlignment="1">
      <alignment horizontal="center"/>
    </xf>
    <xf numFmtId="0" fontId="7" fillId="0" borderId="1" xfId="4" applyFont="1" applyBorder="1" applyAlignment="1">
      <alignment horizontal="center"/>
    </xf>
    <xf numFmtId="0" fontId="5" fillId="0" borderId="0" xfId="4" applyFont="1" applyAlignment="1">
      <alignment horizontal="left"/>
    </xf>
    <xf numFmtId="0" fontId="11" fillId="0" borderId="0" xfId="0" applyFont="1"/>
    <xf numFmtId="2" fontId="0" fillId="0" borderId="0" xfId="0" applyNumberFormat="1"/>
    <xf numFmtId="0" fontId="0" fillId="0" borderId="0" xfId="0" applyBorder="1"/>
    <xf numFmtId="0" fontId="1" fillId="0" borderId="0" xfId="4" applyFont="1"/>
    <xf numFmtId="0" fontId="12" fillId="0" borderId="9" xfId="0" applyFont="1" applyBorder="1" applyAlignment="1">
      <alignment horizontal="center" vertical="center" wrapText="1"/>
    </xf>
  </cellXfs>
  <cellStyles count="6">
    <cellStyle name="Normal" xfId="0" builtinId="0"/>
    <cellStyle name="Normal 2" xfId="2" xr:uid="{4EA4ECCE-1A39-4F98-A350-809AA529E507}"/>
    <cellStyle name="Normal 3" xfId="4" xr:uid="{4179AF64-0831-4392-A09F-1713501526C4}"/>
    <cellStyle name="Percent" xfId="1" builtinId="5"/>
    <cellStyle name="Percent 2" xfId="3" xr:uid="{4B072095-7607-49A5-AF3B-5710879B7EA9}"/>
    <cellStyle name="Percent 3" xfId="5" xr:uid="{B5EC7F67-82A1-421D-8D18-DF2FF6CAFA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B4CD-E595-DA4F-86CA-4A7D1B11DFCA}">
  <dimension ref="A1:AB38"/>
  <sheetViews>
    <sheetView zoomScale="80" zoomScaleNormal="80" workbookViewId="0">
      <selection activeCell="B6" sqref="B6:M6"/>
    </sheetView>
  </sheetViews>
  <sheetFormatPr defaultColWidth="8.875" defaultRowHeight="15.75" x14ac:dyDescent="0.25"/>
  <cols>
    <col min="1" max="1" width="19.375" bestFit="1" customWidth="1"/>
    <col min="14" max="14" width="14.12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0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/>
    <row r="5" spans="1:25" s="2" customFormat="1" x14ac:dyDescent="0.25">
      <c r="B5" s="4" t="s">
        <v>1</v>
      </c>
      <c r="C5" s="4" t="s">
        <v>2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O5" s="4"/>
      <c r="P5" s="4"/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18</v>
      </c>
      <c r="C6" s="4" t="s">
        <v>9</v>
      </c>
      <c r="D6" s="4"/>
      <c r="E6" s="12"/>
      <c r="F6" s="12">
        <v>1.99</v>
      </c>
      <c r="G6" s="47">
        <v>0.26734693900000001</v>
      </c>
      <c r="H6" s="12"/>
      <c r="I6" s="12">
        <v>1.97</v>
      </c>
      <c r="J6" s="47">
        <v>0.32443531799999997</v>
      </c>
      <c r="K6" s="12"/>
      <c r="L6" s="12">
        <v>2.0499999999999998</v>
      </c>
      <c r="M6" s="47">
        <v>0.29249011899999999</v>
      </c>
      <c r="N6" s="3"/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N7" s="3"/>
      <c r="O7" s="4"/>
      <c r="P7" s="4"/>
      <c r="Q7" s="7"/>
      <c r="R7" s="9"/>
      <c r="T7" s="8"/>
      <c r="U7" s="8"/>
      <c r="V7" s="8"/>
      <c r="W7" t="s">
        <v>30</v>
      </c>
    </row>
    <row r="8" spans="1:25" s="2" customFormat="1" x14ac:dyDescent="0.25">
      <c r="B8" s="51">
        <v>0.188</v>
      </c>
      <c r="C8" s="51">
        <v>0.189</v>
      </c>
      <c r="D8" s="51">
        <v>0.19800000000000001</v>
      </c>
      <c r="E8" s="51">
        <v>2.4140000000000001</v>
      </c>
      <c r="F8" s="51">
        <v>2.6120000000000001</v>
      </c>
      <c r="G8" s="51">
        <v>2.64</v>
      </c>
      <c r="H8" s="51">
        <v>2.5139999999999998</v>
      </c>
      <c r="I8" s="51">
        <v>2.5030000000000001</v>
      </c>
      <c r="J8" s="51">
        <v>2.7829999999999999</v>
      </c>
      <c r="K8" s="51">
        <v>2.7629999999999999</v>
      </c>
      <c r="L8" s="51">
        <v>3.2309999999999999</v>
      </c>
      <c r="M8" s="51">
        <v>2.7679999999999998</v>
      </c>
      <c r="N8" s="4" t="s">
        <v>19</v>
      </c>
      <c r="O8" s="3" t="s">
        <v>20</v>
      </c>
      <c r="P8" s="4" t="str">
        <f>C6</f>
        <v>D1</v>
      </c>
      <c r="Q8" s="4">
        <v>1</v>
      </c>
      <c r="R8" s="7">
        <f>(X8*125)/(7.9*Y8*0.2*(F6*(1-S8)))</f>
        <v>0.56162981701996173</v>
      </c>
      <c r="S8" s="9">
        <f>G6</f>
        <v>0.26734693900000001</v>
      </c>
      <c r="T8" s="8" cm="1">
        <f t="array" ref="T8">AVERAGE(IF(ABS(STANDARDIZE(B8:B15,B16,B20))&lt;=2,B8:B15))</f>
        <v>0.15842857142857142</v>
      </c>
      <c r="U8" s="8" cm="1">
        <f t="array" ref="U8">AVERAGE(IF(ABS(STANDARDIZE(F8:G15,F16:G16,F20:G20))&lt;=2,F8:G15))-T8</f>
        <v>2.4804464285714292</v>
      </c>
      <c r="V8" s="8" cm="1">
        <f t="array" ref="V8">AVERAGE(IF(ABS(STANDARDIZE(E8:E15,E16,E20))&lt;=2,E8:E15))-T8</f>
        <v>2.2873214285714289</v>
      </c>
      <c r="W8" s="48" cm="1">
        <f t="array" ref="W8">AVERAGE(IF(ABS(STANDARDIZE(C8:C15,C16,C20))&lt;=2,C8:C15))-T8</f>
        <v>6.8214285714285894E-3</v>
      </c>
      <c r="X8" s="8">
        <f>IF((U8-V8-W8)&lt;0,0,(U8-V8-W8))</f>
        <v>0.18630357142857162</v>
      </c>
      <c r="Y8" s="3">
        <f>B6</f>
        <v>18</v>
      </c>
    </row>
    <row r="9" spans="1:25" s="2" customFormat="1" x14ac:dyDescent="0.25">
      <c r="B9" s="51">
        <v>0.17100000000000001</v>
      </c>
      <c r="C9" s="51">
        <v>0.17499999999999999</v>
      </c>
      <c r="D9" s="51">
        <v>0.185</v>
      </c>
      <c r="E9" s="51">
        <v>2.4969999999999999</v>
      </c>
      <c r="F9" s="51">
        <v>2.61</v>
      </c>
      <c r="G9" s="51">
        <v>2.6680000000000001</v>
      </c>
      <c r="H9" s="51">
        <v>2.3090000000000002</v>
      </c>
      <c r="I9" s="51">
        <v>2.403</v>
      </c>
      <c r="J9" s="51">
        <v>3.1619999999999999</v>
      </c>
      <c r="K9" s="51">
        <v>3.198</v>
      </c>
      <c r="L9" s="51">
        <v>2.9740000000000002</v>
      </c>
      <c r="M9" s="51">
        <v>2.7490000000000001</v>
      </c>
      <c r="N9" s="3" t="s">
        <v>0</v>
      </c>
      <c r="O9" s="3" t="s">
        <v>21</v>
      </c>
      <c r="P9" s="4" t="str">
        <f>C6</f>
        <v>D1</v>
      </c>
      <c r="Q9" s="4">
        <v>1</v>
      </c>
      <c r="R9" s="7">
        <f>(X9*125)/(7.9*Y9*0.2*(I6*(1-S9)))</f>
        <v>0.70175892418364372</v>
      </c>
      <c r="S9" s="17">
        <f>J6</f>
        <v>0.32443531799999997</v>
      </c>
      <c r="T9" s="8" cm="1">
        <f t="array" ref="T9">AVERAGE(IF(ABS(STANDARDIZE(B8:B15,B16,B20))&lt;=2,B8:B15))</f>
        <v>0.15842857142857142</v>
      </c>
      <c r="U9" s="8" cm="1">
        <f t="array" ref="U9">AVERAGE(IF(ABS(STANDARDIZE(I8:J15,I16:J16,I20:J20))&lt;=2,I8:J15))-T9</f>
        <v>2.6122589285714288</v>
      </c>
      <c r="V9" s="8" cm="1">
        <f t="array" ref="V9">AVERAGE(IF(ABS(STANDARDIZE(H8:H15,H16,H20))&lt;=2,H8:H15))-T9</f>
        <v>2.3929464285714288</v>
      </c>
      <c r="W9" s="48" cm="1">
        <f t="array" ref="W9">AVERAGE(IF(ABS(STANDARDIZE(C8:C15,C16,C20))&lt;=2,C8:C15))-T9</f>
        <v>6.8214285714285894E-3</v>
      </c>
      <c r="X9" s="8">
        <f t="shared" ref="X9:X10" si="0">IF((U9-V9-W9)&lt;0,0,(U9-V9-W9))</f>
        <v>0.21249107142857143</v>
      </c>
      <c r="Y9" s="3">
        <f>B6</f>
        <v>18</v>
      </c>
    </row>
    <row r="10" spans="1:25" s="2" customFormat="1" x14ac:dyDescent="0.25">
      <c r="B10" s="51">
        <v>0.16200000000000001</v>
      </c>
      <c r="C10" s="51">
        <v>0.16700000000000001</v>
      </c>
      <c r="D10" s="51">
        <v>0.17699999999999999</v>
      </c>
      <c r="E10" s="51">
        <v>2.5289999999999999</v>
      </c>
      <c r="F10" s="51">
        <v>2.649</v>
      </c>
      <c r="G10" s="51">
        <v>2.6429999999999998</v>
      </c>
      <c r="H10" s="51">
        <v>2.609</v>
      </c>
      <c r="I10" s="51">
        <v>2.5830000000000002</v>
      </c>
      <c r="J10" s="51">
        <v>3.13</v>
      </c>
      <c r="K10" s="51">
        <v>3.298</v>
      </c>
      <c r="L10" s="51">
        <v>3.4649999999999999</v>
      </c>
      <c r="M10" s="51">
        <v>2.7149999999999999</v>
      </c>
      <c r="N10" s="3"/>
      <c r="O10" s="3" t="s">
        <v>22</v>
      </c>
      <c r="P10" s="4" t="str">
        <f>C6</f>
        <v>D1</v>
      </c>
      <c r="Q10" s="4">
        <v>1</v>
      </c>
      <c r="R10" s="7">
        <f>(X10*125)/(7.9*Y10*0.2*(L6*(1-S10)))</f>
        <v>0</v>
      </c>
      <c r="S10" s="9">
        <f>M6</f>
        <v>0.29249011899999999</v>
      </c>
      <c r="T10" s="8" cm="1">
        <f t="array" ref="T10">AVERAGE(IF(ABS(STANDARDIZE(B8:B15,B16,B20))&lt;=2,B8:B15))</f>
        <v>0.15842857142857142</v>
      </c>
      <c r="U10" s="8" cm="1">
        <f t="array" ref="U10">AVERAGE(IF(ABS(STANDARDIZE(L8:M15,L16:M16,L20:M20))&lt;=2,L8:M15))-T10</f>
        <v>2.738133928571429</v>
      </c>
      <c r="V10" s="8" cm="1">
        <f t="array" ref="V10">AVERAGE(IF(ABS(STANDARDIZE(K8:K15,K16,K20))&lt;=2,K8:K15))-T10</f>
        <v>3.0184285714285721</v>
      </c>
      <c r="W10" s="48" cm="1">
        <f t="array" ref="W10">AVERAGE(IF(ABS(STANDARDIZE(C8:C15,C16,C20))&lt;=2,C8:C15))-T10</f>
        <v>6.8214285714285894E-3</v>
      </c>
      <c r="X10" s="8">
        <f t="shared" si="0"/>
        <v>0</v>
      </c>
      <c r="Y10" s="3">
        <f>B6</f>
        <v>18</v>
      </c>
    </row>
    <row r="11" spans="1:25" s="2" customFormat="1" x14ac:dyDescent="0.25">
      <c r="B11" s="51">
        <v>0.157</v>
      </c>
      <c r="C11" s="51">
        <v>0.161</v>
      </c>
      <c r="D11" s="51">
        <v>0.16900000000000001</v>
      </c>
      <c r="E11" s="51">
        <v>2.4740000000000002</v>
      </c>
      <c r="F11" s="51">
        <v>2.6110000000000002</v>
      </c>
      <c r="G11" s="51">
        <v>2.7829999999999999</v>
      </c>
      <c r="H11" s="51">
        <v>2.5910000000000002</v>
      </c>
      <c r="I11" s="51">
        <v>2.5459999999999998</v>
      </c>
      <c r="J11" s="51">
        <v>2.58</v>
      </c>
      <c r="K11" s="51">
        <v>3.2629999999999999</v>
      </c>
      <c r="L11" s="51">
        <v>2.86</v>
      </c>
      <c r="M11" s="51">
        <v>2.8769999999999998</v>
      </c>
    </row>
    <row r="12" spans="1:25" s="2" customFormat="1" x14ac:dyDescent="0.25">
      <c r="B12" s="51">
        <v>0.153</v>
      </c>
      <c r="C12" s="51">
        <v>0.155</v>
      </c>
      <c r="D12" s="51">
        <v>0.16400000000000001</v>
      </c>
      <c r="E12" s="51">
        <v>2.3540000000000001</v>
      </c>
      <c r="F12" s="51">
        <v>2.7</v>
      </c>
      <c r="G12" s="51">
        <v>2.7210000000000001</v>
      </c>
      <c r="H12" s="51">
        <v>2.5219999999999998</v>
      </c>
      <c r="I12" s="51">
        <v>2.298</v>
      </c>
      <c r="J12" s="51">
        <v>3.1709999999999998</v>
      </c>
      <c r="K12" s="51">
        <v>3.0529999999999999</v>
      </c>
      <c r="L12" s="51">
        <v>2.7949999999999999</v>
      </c>
      <c r="M12" s="51">
        <v>2.7210000000000001</v>
      </c>
    </row>
    <row r="13" spans="1:25" s="2" customFormat="1" x14ac:dyDescent="0.25">
      <c r="B13" s="51">
        <v>0.152</v>
      </c>
      <c r="C13" s="51">
        <v>0.152</v>
      </c>
      <c r="D13" s="51">
        <v>0.161</v>
      </c>
      <c r="E13" s="51">
        <v>2.4870000000000001</v>
      </c>
      <c r="F13" s="51">
        <v>2.5920000000000001</v>
      </c>
      <c r="G13" s="51">
        <v>2.67</v>
      </c>
      <c r="H13" s="51">
        <v>2.5640000000000001</v>
      </c>
      <c r="I13" s="51">
        <v>2.5609999999999999</v>
      </c>
      <c r="J13" s="51">
        <v>3.214</v>
      </c>
      <c r="K13" s="51">
        <v>3.0579999999999998</v>
      </c>
      <c r="L13" s="51">
        <v>3.113</v>
      </c>
      <c r="M13" s="51">
        <v>2.8079999999999998</v>
      </c>
    </row>
    <row r="14" spans="1:25" s="2" customFormat="1" x14ac:dyDescent="0.25">
      <c r="B14" s="51">
        <v>0.151</v>
      </c>
      <c r="C14" s="51">
        <v>0.16</v>
      </c>
      <c r="D14" s="51">
        <v>0.16400000000000001</v>
      </c>
      <c r="E14" s="51">
        <v>2.58</v>
      </c>
      <c r="F14" s="51">
        <v>2.5329999999999999</v>
      </c>
      <c r="G14" s="51">
        <v>2.5299999999999998</v>
      </c>
      <c r="H14" s="51">
        <v>2.7869999999999999</v>
      </c>
      <c r="I14" s="51">
        <v>2.6240000000000001</v>
      </c>
      <c r="J14" s="51">
        <v>3.18</v>
      </c>
      <c r="K14" s="51">
        <v>3.21</v>
      </c>
      <c r="L14" s="51">
        <v>2.9870000000000001</v>
      </c>
      <c r="M14" s="51">
        <v>2.7770000000000001</v>
      </c>
    </row>
    <row r="15" spans="1:25" s="2" customFormat="1" x14ac:dyDescent="0.25">
      <c r="B15" s="51">
        <v>0.16300000000000001</v>
      </c>
      <c r="C15" s="51">
        <v>0.16300000000000001</v>
      </c>
      <c r="D15" s="51">
        <v>0.158</v>
      </c>
      <c r="E15" s="51">
        <v>2.2309999999999999</v>
      </c>
      <c r="F15" s="51">
        <v>2.52</v>
      </c>
      <c r="G15" s="51">
        <v>2.74</v>
      </c>
      <c r="H15" s="51">
        <v>2.5150000000000001</v>
      </c>
      <c r="I15" s="51">
        <v>2.4929999999999999</v>
      </c>
      <c r="J15" s="51">
        <v>3.1</v>
      </c>
      <c r="K15" s="51">
        <v>3.1579999999999999</v>
      </c>
      <c r="L15" s="51">
        <v>2.7210000000000001</v>
      </c>
      <c r="M15" s="51">
        <v>2.7839999999999998</v>
      </c>
    </row>
    <row r="16" spans="1:25" x14ac:dyDescent="0.25">
      <c r="A16" t="s">
        <v>23</v>
      </c>
      <c r="B16">
        <f t="shared" ref="B16:I16" si="1">AVERAGE(B8:B15)</f>
        <v>0.16212500000000002</v>
      </c>
      <c r="C16">
        <f t="shared" si="1"/>
        <v>0.16525000000000001</v>
      </c>
      <c r="D16">
        <f t="shared" si="1"/>
        <v>0.17199999999999999</v>
      </c>
      <c r="E16">
        <f t="shared" si="1"/>
        <v>2.4457500000000003</v>
      </c>
      <c r="F16">
        <f t="shared" si="1"/>
        <v>2.6033749999999998</v>
      </c>
      <c r="G16">
        <f t="shared" si="1"/>
        <v>2.6743750000000004</v>
      </c>
      <c r="H16">
        <f t="shared" si="1"/>
        <v>2.5513750000000002</v>
      </c>
      <c r="I16">
        <f t="shared" si="1"/>
        <v>2.5013749999999999</v>
      </c>
      <c r="J16">
        <f>AVERAGE(J8:J15)</f>
        <v>3.04</v>
      </c>
      <c r="K16">
        <f t="shared" ref="K16:M16" si="2">AVERAGE(K8:K15)</f>
        <v>3.1251250000000002</v>
      </c>
      <c r="L16">
        <f t="shared" si="2"/>
        <v>3.0182499999999997</v>
      </c>
      <c r="M16">
        <f t="shared" si="2"/>
        <v>2.7748749999999998</v>
      </c>
      <c r="T16" s="8"/>
    </row>
    <row r="17" spans="1:28" x14ac:dyDescent="0.25">
      <c r="A17" t="s">
        <v>24</v>
      </c>
      <c r="B17">
        <f t="shared" ref="B17:I17" si="3">2*(STDEV(B8:B15))</f>
        <v>2.4898364834433841E-2</v>
      </c>
      <c r="C17">
        <f t="shared" si="3"/>
        <v>2.3826755669085244E-2</v>
      </c>
      <c r="D17">
        <f t="shared" si="3"/>
        <v>2.7505843534991407E-2</v>
      </c>
      <c r="E17">
        <f t="shared" si="3"/>
        <v>0.221196099164778</v>
      </c>
      <c r="F17">
        <f t="shared" si="3"/>
        <v>0.11619656990265625</v>
      </c>
      <c r="G17">
        <f t="shared" si="3"/>
        <v>0.15371564656859121</v>
      </c>
      <c r="H17">
        <f t="shared" si="3"/>
        <v>0.26500444740203338</v>
      </c>
      <c r="I17">
        <f t="shared" si="3"/>
        <v>0.21160323383972321</v>
      </c>
      <c r="J17">
        <f>2*(STDEV(J8:J15))</f>
        <v>0.4606020904362958</v>
      </c>
      <c r="K17">
        <f t="shared" ref="K17:M17" si="4">2*(STDEV(K8:K15))</f>
        <v>0.3408668571241773</v>
      </c>
      <c r="L17">
        <f t="shared" si="4"/>
        <v>0.48989882337361973</v>
      </c>
      <c r="M17">
        <f t="shared" si="4"/>
        <v>0.10369977269571436</v>
      </c>
    </row>
    <row r="18" spans="1:28" x14ac:dyDescent="0.25">
      <c r="A18" t="s">
        <v>25</v>
      </c>
      <c r="B18" s="18">
        <f t="shared" ref="B18:I18" si="5">B16-B17</f>
        <v>0.13722663516556619</v>
      </c>
      <c r="C18" s="18">
        <f t="shared" si="5"/>
        <v>0.14142324433091477</v>
      </c>
      <c r="D18" s="18">
        <f t="shared" si="5"/>
        <v>0.14449415646500857</v>
      </c>
      <c r="E18" s="18">
        <f t="shared" si="5"/>
        <v>2.2245539008352222</v>
      </c>
      <c r="F18" s="18">
        <f t="shared" si="5"/>
        <v>2.4871784300973436</v>
      </c>
      <c r="G18" s="18">
        <f t="shared" si="5"/>
        <v>2.5206593534314092</v>
      </c>
      <c r="H18" s="18">
        <f t="shared" si="5"/>
        <v>2.2863705525979667</v>
      </c>
      <c r="I18" s="18">
        <f t="shared" si="5"/>
        <v>2.2897717661602766</v>
      </c>
      <c r="J18" s="18">
        <f>J16-J17</f>
        <v>2.5793979095637041</v>
      </c>
      <c r="K18" s="18">
        <f>K16-K17</f>
        <v>2.7842581428758226</v>
      </c>
      <c r="L18" s="18">
        <f t="shared" ref="L18:M18" si="6">L16-L17</f>
        <v>2.52835117662638</v>
      </c>
      <c r="M18" s="18">
        <f t="shared" si="6"/>
        <v>2.6711752273042855</v>
      </c>
    </row>
    <row r="19" spans="1:28" x14ac:dyDescent="0.25">
      <c r="A19" t="s">
        <v>26</v>
      </c>
      <c r="B19">
        <f t="shared" ref="B19:I19" si="7">B16+B17</f>
        <v>0.18702336483443385</v>
      </c>
      <c r="C19">
        <f t="shared" si="7"/>
        <v>0.18907675566908524</v>
      </c>
      <c r="D19">
        <f t="shared" si="7"/>
        <v>0.1995058435349914</v>
      </c>
      <c r="E19">
        <f t="shared" si="7"/>
        <v>2.6669460991647784</v>
      </c>
      <c r="F19">
        <f t="shared" si="7"/>
        <v>2.7195715699026559</v>
      </c>
      <c r="G19">
        <f t="shared" si="7"/>
        <v>2.8280906465685915</v>
      </c>
      <c r="H19">
        <f t="shared" si="7"/>
        <v>2.8163794474020336</v>
      </c>
      <c r="I19">
        <f t="shared" si="7"/>
        <v>2.7129782338397233</v>
      </c>
      <c r="J19">
        <f>J16+J17</f>
        <v>3.500602090436296</v>
      </c>
      <c r="K19">
        <f t="shared" ref="K19:M19" si="8">K16+K17</f>
        <v>3.4659918571241777</v>
      </c>
      <c r="L19">
        <f t="shared" si="8"/>
        <v>3.5081488233736193</v>
      </c>
      <c r="M19">
        <f t="shared" si="8"/>
        <v>2.878574772695714</v>
      </c>
    </row>
    <row r="20" spans="1:28" x14ac:dyDescent="0.25">
      <c r="A20" t="s">
        <v>46</v>
      </c>
      <c r="B20">
        <f>STDEV(B8:B15)</f>
        <v>1.244918241721692E-2</v>
      </c>
      <c r="C20">
        <f t="shared" ref="C20:M20" si="9">STDEV(C8:C15)</f>
        <v>1.1913377834542622E-2</v>
      </c>
      <c r="D20">
        <f t="shared" si="9"/>
        <v>1.3752921767495704E-2</v>
      </c>
      <c r="E20">
        <f t="shared" si="9"/>
        <v>0.110598049582389</v>
      </c>
      <c r="F20">
        <f t="shared" si="9"/>
        <v>5.8098284951328127E-2</v>
      </c>
      <c r="G20">
        <f t="shared" si="9"/>
        <v>7.6857823284295607E-2</v>
      </c>
      <c r="H20">
        <f t="shared" si="9"/>
        <v>0.13250222370101669</v>
      </c>
      <c r="I20">
        <f t="shared" si="9"/>
        <v>0.1058016169198616</v>
      </c>
      <c r="J20">
        <f t="shared" si="9"/>
        <v>0.2303010452181479</v>
      </c>
      <c r="K20">
        <f t="shared" si="9"/>
        <v>0.17043342856208865</v>
      </c>
      <c r="L20">
        <f t="shared" si="9"/>
        <v>0.24494941168680986</v>
      </c>
      <c r="M20">
        <f t="shared" si="9"/>
        <v>5.1849886347857178E-2</v>
      </c>
    </row>
    <row r="21" spans="1:28" x14ac:dyDescent="0.25">
      <c r="A21" t="s">
        <v>49</v>
      </c>
      <c r="B21" cm="1">
        <f t="array" ref="B21">AVERAGE(IF(ABS(STANDARDIZE(B8:B15,B16,B20))&lt;=2,B8:B15))</f>
        <v>0.15842857142857142</v>
      </c>
      <c r="C21" cm="1">
        <f t="array" ref="C21">AVERAGE(IF(ABS(STANDARDIZE(C8:C15,C16,C20))&lt;=2,C8:C15))</f>
        <v>0.16525000000000001</v>
      </c>
      <c r="D21" cm="1">
        <f t="array" ref="D21">AVERAGE(IF(ABS(STANDARDIZE(D8:D15,D16,D20))&lt;=2,D8:D15))</f>
        <v>0.17199999999999999</v>
      </c>
      <c r="E21" cm="1">
        <f t="array" ref="E21">AVERAGE(IF(ABS(STANDARDIZE(E8:E15,E16,E20))&lt;=2,E8:E15))</f>
        <v>2.4457500000000003</v>
      </c>
      <c r="F21" cm="1">
        <f t="array" ref="F21">AVERAGE(IF(ABS(STANDARDIZE(F8:F15,F16,F20))&lt;=2,F8:F15))</f>
        <v>2.6033749999999998</v>
      </c>
      <c r="G21" cm="1">
        <f t="array" ref="G21">AVERAGE(IF(ABS(STANDARDIZE(G8:G15,G16,G20))&lt;=2,G8:G15))</f>
        <v>2.6743750000000004</v>
      </c>
      <c r="H21" cm="1">
        <f t="array" ref="H21">AVERAGE(IF(ABS(STANDARDIZE(H8:H15,H16,H20))&lt;=2,H8:H15))</f>
        <v>2.5513750000000002</v>
      </c>
      <c r="I21" cm="1">
        <f t="array" ref="I21">AVERAGE(IF(ABS(STANDARDIZE(I8:I15,I16,I20))&lt;=2,I8:I15))</f>
        <v>2.5013749999999999</v>
      </c>
      <c r="J21" cm="1">
        <f t="array" ref="J21">AVERAGE(IF(ABS(STANDARDIZE(J8:J15,J16,J20))&lt;=2,J8:J15))</f>
        <v>3.04</v>
      </c>
      <c r="K21" cm="1">
        <f t="array" ref="K21">AVERAGE(IF(ABS(STANDARDIZE(K8:K15,K16,K20))&lt;=2,K8:K15))</f>
        <v>3.1768571428571435</v>
      </c>
      <c r="L21" cm="1">
        <f t="array" ref="L21">AVERAGE(IF(ABS(STANDARDIZE(L8:L15,L16,L20))&lt;=2,L8:L15))</f>
        <v>3.0182499999999997</v>
      </c>
      <c r="M21" cm="1">
        <f t="array" ref="M21">AVERAGE(IF(ABS(STANDARDIZE(M8:M15,M16,M20))&lt;=2,M8:M15))</f>
        <v>2.7748749999999998</v>
      </c>
    </row>
    <row r="22" spans="1:28" x14ac:dyDescent="0.25">
      <c r="A22" t="s">
        <v>48</v>
      </c>
      <c r="B22" t="b">
        <f>B16=B21</f>
        <v>0</v>
      </c>
      <c r="C22" t="b">
        <f t="shared" ref="C22:M22" si="10">C16=C21</f>
        <v>1</v>
      </c>
      <c r="D22" t="b">
        <f t="shared" si="10"/>
        <v>1</v>
      </c>
      <c r="E22" t="b">
        <f t="shared" si="10"/>
        <v>1</v>
      </c>
      <c r="F22" t="b">
        <f t="shared" si="10"/>
        <v>1</v>
      </c>
      <c r="G22" t="b">
        <f t="shared" si="10"/>
        <v>1</v>
      </c>
      <c r="H22" t="b">
        <f t="shared" si="10"/>
        <v>1</v>
      </c>
      <c r="I22" t="b">
        <f t="shared" si="10"/>
        <v>1</v>
      </c>
      <c r="J22" t="b">
        <f t="shared" si="10"/>
        <v>1</v>
      </c>
      <c r="K22" t="b">
        <f t="shared" si="10"/>
        <v>0</v>
      </c>
      <c r="L22" t="b">
        <f t="shared" si="10"/>
        <v>1</v>
      </c>
      <c r="M22" t="b">
        <f t="shared" si="10"/>
        <v>1</v>
      </c>
    </row>
    <row r="23" spans="1:28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8" spans="1:28" x14ac:dyDescent="0.25">
      <c r="Z28" s="2"/>
      <c r="AA28" s="2"/>
      <c r="AB28" s="2"/>
    </row>
    <row r="29" spans="1:28" x14ac:dyDescent="0.25">
      <c r="Z29" s="2"/>
      <c r="AA29" s="2"/>
      <c r="AB29" s="2"/>
    </row>
    <row r="30" spans="1:28" x14ac:dyDescent="0.25">
      <c r="Z30" s="2"/>
      <c r="AA30" s="2"/>
      <c r="AB30" s="2"/>
    </row>
    <row r="31" spans="1:28" x14ac:dyDescent="0.25">
      <c r="Z31" s="2"/>
      <c r="AA31" s="2"/>
      <c r="AB31" s="2"/>
    </row>
    <row r="32" spans="1:28" x14ac:dyDescent="0.25">
      <c r="Z32" s="2"/>
      <c r="AA32" s="2"/>
      <c r="AB32" s="2"/>
    </row>
    <row r="33" spans="26:28" x14ac:dyDescent="0.25">
      <c r="Z33" s="2"/>
      <c r="AA33" s="2"/>
      <c r="AB33" s="2"/>
    </row>
    <row r="34" spans="26:28" x14ac:dyDescent="0.25">
      <c r="Z34" s="2"/>
      <c r="AA34" s="2"/>
      <c r="AB34" s="2"/>
    </row>
    <row r="35" spans="26:28" x14ac:dyDescent="0.25">
      <c r="Z35" s="2"/>
      <c r="AA35" s="2"/>
      <c r="AB35" s="2"/>
    </row>
    <row r="36" spans="26:28" x14ac:dyDescent="0.25">
      <c r="Z36" s="2"/>
      <c r="AA36" s="2"/>
      <c r="AB36" s="2"/>
    </row>
    <row r="37" spans="26:28" x14ac:dyDescent="0.25">
      <c r="Z37" s="2"/>
      <c r="AA37" s="2"/>
      <c r="AB37" s="2"/>
    </row>
    <row r="38" spans="26:28" x14ac:dyDescent="0.25">
      <c r="Z38" s="2"/>
      <c r="AA38" s="2"/>
      <c r="AB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E700-885A-BA40-B702-01983EBFA937}">
  <dimension ref="A1:Y22"/>
  <sheetViews>
    <sheetView tabSelected="1" zoomScale="80" zoomScaleNormal="80" workbookViewId="0">
      <selection activeCell="R8" sqref="R8:R10"/>
    </sheetView>
  </sheetViews>
  <sheetFormatPr defaultColWidth="8.875" defaultRowHeight="15.75" x14ac:dyDescent="0.25"/>
  <cols>
    <col min="1" max="1" width="18.25" bestFit="1" customWidth="1"/>
    <col min="14" max="14" width="13.87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27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>
      <c r="B4" s="3"/>
      <c r="C4" s="3"/>
      <c r="D4" s="3"/>
      <c r="E4" s="4"/>
      <c r="F4" s="5"/>
      <c r="G4" s="5"/>
      <c r="H4" s="5"/>
      <c r="I4" s="5"/>
      <c r="J4" s="5"/>
      <c r="K4" s="5"/>
      <c r="L4" s="5"/>
      <c r="M4" s="6"/>
      <c r="O4" s="4"/>
      <c r="P4" s="4"/>
      <c r="Q4" s="7"/>
      <c r="R4" s="9"/>
      <c r="T4" s="8"/>
      <c r="U4" s="8"/>
      <c r="V4" s="8"/>
      <c r="X4" s="8"/>
    </row>
    <row r="5" spans="1:25" s="2" customFormat="1" x14ac:dyDescent="0.25">
      <c r="B5" s="4" t="s">
        <v>1</v>
      </c>
      <c r="C5" s="4" t="s">
        <v>10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18</v>
      </c>
      <c r="C6" s="4" t="s">
        <v>9</v>
      </c>
      <c r="D6" s="4"/>
      <c r="E6" s="12"/>
      <c r="F6" s="12">
        <v>1.99</v>
      </c>
      <c r="G6" s="47">
        <v>0.26734693900000001</v>
      </c>
      <c r="H6" s="12"/>
      <c r="I6" s="12">
        <v>1.97</v>
      </c>
      <c r="J6" s="47">
        <v>0.32443531799999997</v>
      </c>
      <c r="K6" s="12"/>
      <c r="L6" s="12">
        <v>2.0499999999999998</v>
      </c>
      <c r="M6" s="47">
        <v>0.29249011899999999</v>
      </c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O7" s="3"/>
      <c r="P7" s="4"/>
      <c r="Q7" s="4"/>
      <c r="R7" s="7"/>
      <c r="S7" s="9"/>
      <c r="T7" s="8"/>
      <c r="U7" s="8"/>
      <c r="V7" s="8"/>
      <c r="W7" t="s">
        <v>30</v>
      </c>
    </row>
    <row r="8" spans="1:25" s="2" customFormat="1" x14ac:dyDescent="0.25">
      <c r="B8" s="51">
        <v>0.19800000000000001</v>
      </c>
      <c r="C8" s="51">
        <v>0.20399999999999999</v>
      </c>
      <c r="D8" s="51">
        <v>0.20499999999999999</v>
      </c>
      <c r="E8" s="51">
        <v>2.1970000000000001</v>
      </c>
      <c r="F8" s="51">
        <v>2.6589999999999998</v>
      </c>
      <c r="G8" s="51">
        <v>1.7529999999999999</v>
      </c>
      <c r="H8" s="51">
        <v>1.3440000000000001</v>
      </c>
      <c r="I8" s="51">
        <v>3.0649999999999999</v>
      </c>
      <c r="J8" s="51">
        <v>2.5339999999999998</v>
      </c>
      <c r="K8" s="51">
        <v>1.0680000000000001</v>
      </c>
      <c r="L8" s="51">
        <v>2.6120000000000001</v>
      </c>
      <c r="M8" s="51">
        <v>2.5920000000000001</v>
      </c>
      <c r="N8" s="4" t="s">
        <v>28</v>
      </c>
      <c r="O8" s="3" t="s">
        <v>20</v>
      </c>
      <c r="P8" s="4" t="s">
        <v>9</v>
      </c>
      <c r="Q8" s="4">
        <v>1</v>
      </c>
      <c r="R8" s="7">
        <f>(X8*125)/(7.9*Y8*0.2*(F6*(1-S8)))</f>
        <v>0.43644158156766549</v>
      </c>
      <c r="S8" s="9">
        <f>G6</f>
        <v>0.26734693900000001</v>
      </c>
      <c r="T8" s="8" cm="1">
        <f t="array" ref="T8">AVERAGE(IF(ABS(STANDARDIZE(B8:B15,B16,B20))&lt;=2,B8:B15))</f>
        <v>0.16285714285714287</v>
      </c>
      <c r="U8" s="8" cm="1">
        <f t="array" ref="U8">AVERAGE(IF(ABS(STANDARDIZE(F8:G15,F16:G16,F20:G20))&lt;=2,F8:G15))-T8</f>
        <v>2.3292761904761909</v>
      </c>
      <c r="V8" s="8" cm="1">
        <f t="array" ref="V8">AVERAGE(IF(ABS(STANDARDIZE(E8:E15,E16,E20))&lt;=2,E8:E15))-T8</f>
        <v>2.175642857142857</v>
      </c>
      <c r="W8" s="48" cm="1">
        <f t="array" ref="W8">AVERAGE(IF(ABS(STANDARDIZE(C8:C15,C16,C20))&lt;=2,C8:C15))-T8</f>
        <v>8.857142857142869E-3</v>
      </c>
      <c r="X8" s="8">
        <f>IF((U8-V8-W8)&lt;0,0,(U8-V8-W8))</f>
        <v>0.14477619047619109</v>
      </c>
      <c r="Y8" s="3">
        <f>B6</f>
        <v>18</v>
      </c>
    </row>
    <row r="9" spans="1:25" s="2" customFormat="1" x14ac:dyDescent="0.25">
      <c r="B9" s="51">
        <v>0.17799999999999999</v>
      </c>
      <c r="C9" s="51">
        <v>0.247</v>
      </c>
      <c r="D9" s="51">
        <v>0.189</v>
      </c>
      <c r="E9" s="51">
        <v>2.383</v>
      </c>
      <c r="F9" s="51">
        <v>2.669</v>
      </c>
      <c r="G9" s="51">
        <v>2.5649999999999999</v>
      </c>
      <c r="H9" s="51">
        <v>2.2930000000000001</v>
      </c>
      <c r="I9" s="51">
        <v>2.9649999999999999</v>
      </c>
      <c r="J9" s="51">
        <v>2.4</v>
      </c>
      <c r="K9" s="51">
        <v>2.3149999999999999</v>
      </c>
      <c r="L9" s="51">
        <v>2.6869999999999998</v>
      </c>
      <c r="M9" s="51">
        <v>2.6419999999999999</v>
      </c>
      <c r="N9" s="3" t="s">
        <v>27</v>
      </c>
      <c r="O9" s="3" t="s">
        <v>21</v>
      </c>
      <c r="P9" s="4" t="s">
        <v>9</v>
      </c>
      <c r="Q9" s="4">
        <v>1</v>
      </c>
      <c r="R9" s="7">
        <f>(X9*125)/(7.9*Y9*0.2*(I6*(1-S9)))</f>
        <v>0.37020813030487137</v>
      </c>
      <c r="S9" s="17">
        <f>J6</f>
        <v>0.32443531799999997</v>
      </c>
      <c r="T9" s="8" cm="1">
        <f t="array" ref="T9">AVERAGE(IF(ABS(STANDARDIZE(B8:B15,B16,B20))&lt;=2,B8:B15))</f>
        <v>0.16285714285714287</v>
      </c>
      <c r="U9" s="8" cm="1">
        <f t="array" ref="U9">AVERAGE(IF(ABS(STANDARDIZE(I8:J15,I16:J16,I20:J20))&lt;=2,I8:J15))-T9</f>
        <v>2.289955357142857</v>
      </c>
      <c r="V9" s="8" cm="1">
        <f t="array" ref="V9">AVERAGE(IF(ABS(STANDARDIZE(H8:H15,H16,H20))&lt;=2,H8:H15))-T9</f>
        <v>2.169</v>
      </c>
      <c r="W9" s="48" cm="1">
        <f t="array" ref="W9">AVERAGE(IF(ABS(STANDARDIZE(C8:C15,C16,C20))&lt;=2,C8:C15))-T8</f>
        <v>8.857142857142869E-3</v>
      </c>
      <c r="X9" s="8">
        <f t="shared" ref="X9:X10" si="0">IF((U9-V9-W9)&lt;0,0,(U9-V9-W9))</f>
        <v>0.11209821428571412</v>
      </c>
      <c r="Y9" s="3">
        <f>B6</f>
        <v>18</v>
      </c>
    </row>
    <row r="10" spans="1:25" s="2" customFormat="1" x14ac:dyDescent="0.25">
      <c r="B10" s="51">
        <v>0.16800000000000001</v>
      </c>
      <c r="C10" s="51">
        <v>0.18</v>
      </c>
      <c r="D10" s="51">
        <v>0.18099999999999999</v>
      </c>
      <c r="E10" s="51">
        <v>2.569</v>
      </c>
      <c r="F10" s="51">
        <v>2.7320000000000002</v>
      </c>
      <c r="G10" s="51">
        <v>2.4889999999999999</v>
      </c>
      <c r="H10" s="51">
        <v>2.3650000000000002</v>
      </c>
      <c r="I10" s="51">
        <v>2.4140000000000001</v>
      </c>
      <c r="J10" s="51">
        <v>2.3540000000000001</v>
      </c>
      <c r="K10" s="51">
        <v>2.2269999999999999</v>
      </c>
      <c r="L10" s="51">
        <v>2.6869999999999998</v>
      </c>
      <c r="M10" s="51">
        <v>2.5489999999999999</v>
      </c>
      <c r="O10" s="3" t="s">
        <v>22</v>
      </c>
      <c r="P10" s="4" t="s">
        <v>9</v>
      </c>
      <c r="Q10" s="4">
        <v>1</v>
      </c>
      <c r="R10" s="7">
        <f>(X10*125)/(7.9*Y10*0.2*(L6*(1-S10)))</f>
        <v>0.9926589555906985</v>
      </c>
      <c r="S10" s="9">
        <f>M6</f>
        <v>0.29249011899999999</v>
      </c>
      <c r="T10" s="8" cm="1">
        <f t="array" ref="T10">AVERAGE(IF(ABS(STANDARDIZE(B8:B15,B16,B20))&lt;=2,B8:B15))</f>
        <v>0.16285714285714287</v>
      </c>
      <c r="U10" s="8" cm="1">
        <f t="array" ref="U10">AVERAGE(IF(ABS(STANDARDIZE(L8:M15,L16:M16,L20:M20))&lt;=2,L8:M15))-T10</f>
        <v>2.468142857142857</v>
      </c>
      <c r="V10" s="8" cm="1">
        <f t="array" ref="V10">AVERAGE(IF(ABS(STANDARDIZE(K8:K15,K16,K20))&lt;=2,K8:K15))-T10</f>
        <v>2.1317142857142852</v>
      </c>
      <c r="W10" s="48" cm="1">
        <f t="array" ref="W10">AVERAGE(IF(ABS(STANDARDIZE(C8:C15,C16,C20))&lt;=2,C8:C15))-T8</f>
        <v>8.857142857142869E-3</v>
      </c>
      <c r="X10" s="8">
        <f t="shared" si="0"/>
        <v>0.32757142857142885</v>
      </c>
      <c r="Y10" s="3">
        <f>B6</f>
        <v>18</v>
      </c>
    </row>
    <row r="11" spans="1:25" s="2" customFormat="1" x14ac:dyDescent="0.25">
      <c r="B11" s="51">
        <v>0.161</v>
      </c>
      <c r="C11" s="51">
        <v>0.16600000000000001</v>
      </c>
      <c r="D11" s="51">
        <v>0.17399999999999999</v>
      </c>
      <c r="E11" s="51">
        <v>2.423</v>
      </c>
      <c r="F11" s="51">
        <v>2.7090000000000001</v>
      </c>
      <c r="G11" s="51">
        <v>1.087</v>
      </c>
      <c r="H11" s="51">
        <v>2.2679999999999998</v>
      </c>
      <c r="I11" s="51">
        <v>1.611</v>
      </c>
      <c r="J11" s="51">
        <v>2.3690000000000002</v>
      </c>
      <c r="K11" s="51">
        <v>2.2989999999999999</v>
      </c>
      <c r="L11" s="51">
        <v>1.679</v>
      </c>
      <c r="M11" s="51">
        <v>2.516</v>
      </c>
      <c r="N11" s="3"/>
      <c r="O11" s="4"/>
      <c r="P11" s="4"/>
      <c r="Q11" s="7"/>
      <c r="R11" s="9"/>
      <c r="T11" s="8"/>
      <c r="U11" s="8"/>
      <c r="V11" s="8"/>
    </row>
    <row r="12" spans="1:25" s="2" customFormat="1" x14ac:dyDescent="0.25">
      <c r="B12" s="51">
        <v>0.158</v>
      </c>
      <c r="C12" s="51">
        <v>0.16</v>
      </c>
      <c r="D12" s="51">
        <v>0.16900000000000001</v>
      </c>
      <c r="E12" s="51">
        <v>2.431</v>
      </c>
      <c r="F12" s="51">
        <v>2.4830000000000001</v>
      </c>
      <c r="G12" s="51">
        <v>2.444</v>
      </c>
      <c r="H12" s="51">
        <v>2.1680000000000001</v>
      </c>
      <c r="I12" s="51">
        <v>2.9689999999999999</v>
      </c>
      <c r="J12" s="51">
        <v>2.4350000000000001</v>
      </c>
      <c r="K12" s="51">
        <v>2.274</v>
      </c>
      <c r="L12" s="51">
        <v>2.67</v>
      </c>
      <c r="M12" s="51">
        <v>2.7349999999999999</v>
      </c>
      <c r="N12" s="3"/>
      <c r="O12" s="4"/>
      <c r="P12" s="4"/>
      <c r="Q12" s="7"/>
      <c r="R12" s="9"/>
      <c r="T12" s="8"/>
      <c r="U12" s="8"/>
      <c r="V12" s="8"/>
    </row>
    <row r="13" spans="1:25" s="2" customFormat="1" x14ac:dyDescent="0.25">
      <c r="B13" s="51">
        <v>0.156</v>
      </c>
      <c r="C13" s="51">
        <v>0.16300000000000001</v>
      </c>
      <c r="D13" s="51">
        <v>0.161</v>
      </c>
      <c r="E13" s="51">
        <v>2.2959999999999998</v>
      </c>
      <c r="F13" s="51">
        <v>2.657</v>
      </c>
      <c r="G13" s="51">
        <v>2.4580000000000002</v>
      </c>
      <c r="H13" s="51">
        <v>2.3239999999999998</v>
      </c>
      <c r="I13" s="51">
        <v>3.0870000000000002</v>
      </c>
      <c r="J13" s="51">
        <v>2.3180000000000001</v>
      </c>
      <c r="K13" s="51">
        <v>2.2040000000000002</v>
      </c>
      <c r="L13" s="51">
        <v>2.6480000000000001</v>
      </c>
      <c r="M13" s="51">
        <v>2.585</v>
      </c>
      <c r="N13" s="4"/>
      <c r="O13" s="3"/>
      <c r="P13" s="4"/>
      <c r="Q13" s="4"/>
      <c r="R13" s="7"/>
      <c r="S13" s="9"/>
      <c r="T13" s="8"/>
      <c r="U13" s="8"/>
      <c r="V13" s="8"/>
      <c r="W13" s="8"/>
      <c r="X13" s="3"/>
    </row>
    <row r="14" spans="1:25" s="2" customFormat="1" x14ac:dyDescent="0.25">
      <c r="B14" s="51">
        <v>0.155</v>
      </c>
      <c r="C14" s="51">
        <v>0.16400000000000001</v>
      </c>
      <c r="D14" s="51">
        <v>0.16300000000000001</v>
      </c>
      <c r="E14" s="51">
        <v>2.2240000000000002</v>
      </c>
      <c r="F14" s="51">
        <v>2.536</v>
      </c>
      <c r="G14" s="51">
        <v>2.423</v>
      </c>
      <c r="H14" s="51">
        <v>2.4390000000000001</v>
      </c>
      <c r="I14" s="51">
        <v>2.577</v>
      </c>
      <c r="J14" s="51">
        <v>2.4660000000000002</v>
      </c>
      <c r="K14" s="51">
        <v>2.4089999999999998</v>
      </c>
      <c r="L14" s="51">
        <v>2.54</v>
      </c>
      <c r="M14" s="51">
        <v>1.6120000000000001</v>
      </c>
      <c r="N14" s="3"/>
      <c r="O14" s="3"/>
      <c r="P14" s="4"/>
      <c r="Q14" s="4"/>
      <c r="R14" s="7"/>
      <c r="S14" s="17"/>
      <c r="T14" s="8"/>
      <c r="U14" s="8"/>
      <c r="V14" s="8"/>
      <c r="W14" s="8"/>
      <c r="X14" s="3"/>
    </row>
    <row r="15" spans="1:25" s="2" customFormat="1" x14ac:dyDescent="0.25">
      <c r="B15" s="51">
        <v>0.16400000000000001</v>
      </c>
      <c r="C15" s="51">
        <v>0.16500000000000001</v>
      </c>
      <c r="D15" s="51">
        <v>0.16500000000000001</v>
      </c>
      <c r="E15" s="51">
        <v>2.1850000000000001</v>
      </c>
      <c r="F15" s="51">
        <v>2.4289999999999998</v>
      </c>
      <c r="G15" s="51">
        <v>2.3759999999999999</v>
      </c>
      <c r="H15" s="51">
        <v>2.4660000000000002</v>
      </c>
      <c r="I15" s="51">
        <v>1.3660000000000001</v>
      </c>
      <c r="J15" s="51">
        <v>2.3149999999999999</v>
      </c>
      <c r="K15" s="51">
        <v>2.3340000000000001</v>
      </c>
      <c r="L15" s="51">
        <v>2.794</v>
      </c>
      <c r="M15" s="51">
        <v>2.577</v>
      </c>
      <c r="N15" s="3"/>
      <c r="O15" s="3"/>
      <c r="P15" s="4"/>
      <c r="Q15" s="4"/>
      <c r="R15" s="7"/>
      <c r="S15" s="9"/>
      <c r="T15" s="8"/>
      <c r="U15" s="8"/>
      <c r="V15" s="8"/>
      <c r="W15" s="8"/>
      <c r="X15" s="3"/>
    </row>
    <row r="16" spans="1:25" x14ac:dyDescent="0.25">
      <c r="A16" t="s">
        <v>23</v>
      </c>
      <c r="B16">
        <f t="shared" ref="B16:M16" si="1">AVERAGE(B8:B15)</f>
        <v>0.16725000000000001</v>
      </c>
      <c r="C16">
        <f t="shared" si="1"/>
        <v>0.18112500000000001</v>
      </c>
      <c r="D16">
        <f t="shared" si="1"/>
        <v>0.175875</v>
      </c>
      <c r="E16">
        <f t="shared" si="1"/>
        <v>2.3384999999999998</v>
      </c>
      <c r="F16">
        <f t="shared" si="1"/>
        <v>2.6092499999999998</v>
      </c>
      <c r="G16">
        <f t="shared" si="1"/>
        <v>2.1993749999999999</v>
      </c>
      <c r="H16">
        <f t="shared" si="1"/>
        <v>2.2083749999999998</v>
      </c>
      <c r="I16">
        <f t="shared" si="1"/>
        <v>2.5067500000000003</v>
      </c>
      <c r="J16">
        <f>AVERAGE(J8:J15)</f>
        <v>2.3988750000000003</v>
      </c>
      <c r="K16">
        <f t="shared" si="1"/>
        <v>2.1412499999999999</v>
      </c>
      <c r="L16">
        <f t="shared" si="1"/>
        <v>2.539625</v>
      </c>
      <c r="M16">
        <f t="shared" si="1"/>
        <v>2.476</v>
      </c>
      <c r="T16" s="8"/>
    </row>
    <row r="17" spans="1:13" x14ac:dyDescent="0.25">
      <c r="A17" t="s">
        <v>24</v>
      </c>
      <c r="B17">
        <f t="shared" ref="B17:M17" si="2">2*(STDEV(B8:B15))</f>
        <v>2.9017236257093817E-2</v>
      </c>
      <c r="C17">
        <f t="shared" si="2"/>
        <v>6.0572860495203829E-2</v>
      </c>
      <c r="D17">
        <f t="shared" si="2"/>
        <v>3.0264311844622711E-2</v>
      </c>
      <c r="E17">
        <f t="shared" si="2"/>
        <v>0.2718276765053288</v>
      </c>
      <c r="F17">
        <f t="shared" si="2"/>
        <v>0.22314313151620238</v>
      </c>
      <c r="G17">
        <f t="shared" si="2"/>
        <v>1.0315386219485119</v>
      </c>
      <c r="H17">
        <f t="shared" si="2"/>
        <v>0.72385865826338047</v>
      </c>
      <c r="I17">
        <f t="shared" si="2"/>
        <v>1.3499666662551304</v>
      </c>
      <c r="J17">
        <f>2*(STDEV(J8:J15))</f>
        <v>0.15222703908495169</v>
      </c>
      <c r="K17">
        <f t="shared" si="2"/>
        <v>0.87658281329913645</v>
      </c>
      <c r="L17">
        <f t="shared" si="2"/>
        <v>0.71025221878267542</v>
      </c>
      <c r="M17">
        <f t="shared" si="2"/>
        <v>0.71057320925734768</v>
      </c>
    </row>
    <row r="18" spans="1:13" x14ac:dyDescent="0.25">
      <c r="A18" t="s">
        <v>25</v>
      </c>
      <c r="B18" s="18">
        <f t="shared" ref="B18:M18" si="3">B16-B17</f>
        <v>0.13823276374290619</v>
      </c>
      <c r="C18" s="18">
        <f t="shared" si="3"/>
        <v>0.12055213950479618</v>
      </c>
      <c r="D18" s="18">
        <f t="shared" si="3"/>
        <v>0.14561068815537728</v>
      </c>
      <c r="E18" s="18">
        <f t="shared" si="3"/>
        <v>2.0666723234946711</v>
      </c>
      <c r="F18" s="18">
        <f t="shared" si="3"/>
        <v>2.3861068684837976</v>
      </c>
      <c r="G18" s="18">
        <f t="shared" si="3"/>
        <v>1.167836378051488</v>
      </c>
      <c r="H18" s="18">
        <f t="shared" si="3"/>
        <v>1.4845163417366192</v>
      </c>
      <c r="I18" s="18">
        <f t="shared" si="3"/>
        <v>1.1567833337448699</v>
      </c>
      <c r="J18" s="18">
        <f>J16-J17</f>
        <v>2.2466479609150487</v>
      </c>
      <c r="K18" s="18">
        <f>K16-K17</f>
        <v>1.2646671867008634</v>
      </c>
      <c r="L18" s="18">
        <f t="shared" si="3"/>
        <v>1.8293727812173246</v>
      </c>
      <c r="M18" s="18">
        <f t="shared" si="3"/>
        <v>1.7654267907426524</v>
      </c>
    </row>
    <row r="19" spans="1:13" x14ac:dyDescent="0.25">
      <c r="A19" t="s">
        <v>26</v>
      </c>
      <c r="B19">
        <f t="shared" ref="B19:M19" si="4">B16+B17</f>
        <v>0.19626723625709383</v>
      </c>
      <c r="C19">
        <f t="shared" si="4"/>
        <v>0.24169786049520384</v>
      </c>
      <c r="D19">
        <f t="shared" si="4"/>
        <v>0.20613931184462272</v>
      </c>
      <c r="E19">
        <f t="shared" si="4"/>
        <v>2.6103276765053285</v>
      </c>
      <c r="F19">
        <f t="shared" si="4"/>
        <v>2.8323931315162021</v>
      </c>
      <c r="G19">
        <f t="shared" si="4"/>
        <v>3.2309136219485115</v>
      </c>
      <c r="H19">
        <f t="shared" si="4"/>
        <v>2.9322336582633803</v>
      </c>
      <c r="I19">
        <f t="shared" si="4"/>
        <v>3.8567166662551307</v>
      </c>
      <c r="J19">
        <f>J16+J17</f>
        <v>2.5511020390849519</v>
      </c>
      <c r="K19">
        <f t="shared" si="4"/>
        <v>3.0178328132991363</v>
      </c>
      <c r="L19">
        <f t="shared" si="4"/>
        <v>3.2498772187826752</v>
      </c>
      <c r="M19">
        <f t="shared" si="4"/>
        <v>3.1865732092573475</v>
      </c>
    </row>
    <row r="20" spans="1:13" x14ac:dyDescent="0.25">
      <c r="A20" t="s">
        <v>46</v>
      </c>
      <c r="B20">
        <f>STDEV(B8:B15)</f>
        <v>1.4508618128546908E-2</v>
      </c>
      <c r="C20">
        <f t="shared" ref="C20:M20" si="5">STDEV(C8:C15)</f>
        <v>3.0286430247601914E-2</v>
      </c>
      <c r="D20">
        <f t="shared" si="5"/>
        <v>1.5132155922311355E-2</v>
      </c>
      <c r="E20">
        <f t="shared" si="5"/>
        <v>0.1359138382526644</v>
      </c>
      <c r="F20">
        <f t="shared" si="5"/>
        <v>0.11157156575810119</v>
      </c>
      <c r="G20">
        <f t="shared" si="5"/>
        <v>0.51576931097425593</v>
      </c>
      <c r="H20">
        <f t="shared" si="5"/>
        <v>0.36192932913169024</v>
      </c>
      <c r="I20">
        <f t="shared" si="5"/>
        <v>0.6749833331275652</v>
      </c>
      <c r="J20">
        <f t="shared" si="5"/>
        <v>7.6113519542475847E-2</v>
      </c>
      <c r="K20">
        <f t="shared" si="5"/>
        <v>0.43829140664956823</v>
      </c>
      <c r="L20">
        <f t="shared" si="5"/>
        <v>0.35512610939133771</v>
      </c>
      <c r="M20">
        <f t="shared" si="5"/>
        <v>0.35528660462867384</v>
      </c>
    </row>
    <row r="21" spans="1:13" x14ac:dyDescent="0.25">
      <c r="A21" t="s">
        <v>49</v>
      </c>
      <c r="B21" cm="1">
        <f t="array" ref="B21">AVERAGE(IF(ABS(STANDARDIZE(B8:B15,B16,B20))&lt;=2,B8:B15))</f>
        <v>0.16285714285714287</v>
      </c>
      <c r="C21" cm="1">
        <f t="array" ref="C21">AVERAGE(IF(ABS(STANDARDIZE(C8:C15,C16,C20))&lt;=2,C8:C15))</f>
        <v>0.17171428571428574</v>
      </c>
      <c r="D21" cm="1">
        <f t="array" ref="D21">AVERAGE(IF(ABS(STANDARDIZE(D8:D15,D16,D20))&lt;=2,D8:D15))</f>
        <v>0.175875</v>
      </c>
      <c r="E21" cm="1">
        <f t="array" ref="E21">AVERAGE(IF(ABS(STANDARDIZE(E8:E15,E16,E20))&lt;=2,E8:E15))</f>
        <v>2.3384999999999998</v>
      </c>
      <c r="F21" cm="1">
        <f t="array" ref="F21">AVERAGE(IF(ABS(STANDARDIZE(F8:F15,F16,F20))&lt;=2,F8:F15))</f>
        <v>2.6092499999999998</v>
      </c>
      <c r="G21" cm="1">
        <f t="array" ref="G21">AVERAGE(IF(ABS(STANDARDIZE(G8:G15,G16,G20))&lt;=2,G8:G15))</f>
        <v>2.3582857142857141</v>
      </c>
      <c r="H21" cm="1">
        <f t="array" ref="H21">AVERAGE(IF(ABS(STANDARDIZE(H8:H15,H16,H20))&lt;=2,H8:H15))</f>
        <v>2.3318571428571429</v>
      </c>
      <c r="I21" cm="1">
        <f t="array" ref="I21">AVERAGE(IF(ABS(STANDARDIZE(I8:I15,I16,I20))&lt;=2,I8:I15))</f>
        <v>2.5067500000000003</v>
      </c>
      <c r="J21" cm="1">
        <f t="array" ref="J21">AVERAGE(IF(ABS(STANDARDIZE(J8:J15,J16,J20))&lt;=2,J8:J15))</f>
        <v>2.3988750000000003</v>
      </c>
      <c r="K21" cm="1">
        <f t="array" ref="K21">AVERAGE(IF(ABS(STANDARDIZE(K8:K15,K16,K20))&lt;=2,K8:K15))</f>
        <v>2.294571428571428</v>
      </c>
      <c r="L21" cm="1">
        <f t="array" ref="L21">AVERAGE(IF(ABS(STANDARDIZE(L8:L15,L16,L20))&lt;=2,L8:L15))</f>
        <v>2.6625714285714284</v>
      </c>
      <c r="M21" cm="1">
        <f t="array" ref="M21">AVERAGE(IF(ABS(STANDARDIZE(M8:M15,M16,M20))&lt;=2,M8:M15))</f>
        <v>2.5994285714285712</v>
      </c>
    </row>
    <row r="22" spans="1:13" x14ac:dyDescent="0.25">
      <c r="A22" t="s">
        <v>48</v>
      </c>
      <c r="B22" t="b">
        <f>B16=B21</f>
        <v>0</v>
      </c>
      <c r="C22" t="b">
        <f t="shared" ref="C22:M22" si="6">C16=C21</f>
        <v>0</v>
      </c>
      <c r="D22" t="b">
        <f t="shared" si="6"/>
        <v>1</v>
      </c>
      <c r="E22" t="b">
        <f t="shared" si="6"/>
        <v>1</v>
      </c>
      <c r="F22" t="b">
        <f t="shared" si="6"/>
        <v>1</v>
      </c>
      <c r="G22" t="b">
        <f t="shared" si="6"/>
        <v>0</v>
      </c>
      <c r="H22" t="b">
        <f t="shared" si="6"/>
        <v>0</v>
      </c>
      <c r="I22" t="b">
        <f t="shared" si="6"/>
        <v>1</v>
      </c>
      <c r="J22" t="b">
        <f t="shared" si="6"/>
        <v>1</v>
      </c>
      <c r="K22" t="b">
        <f t="shared" si="6"/>
        <v>0</v>
      </c>
      <c r="L22" t="b">
        <f t="shared" si="6"/>
        <v>0</v>
      </c>
      <c r="M22" t="b">
        <f t="shared" si="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1ABC-827C-400E-90DD-286432BE2470}">
  <dimension ref="A1:AC21"/>
  <sheetViews>
    <sheetView zoomScale="80" zoomScaleNormal="80" workbookViewId="0">
      <selection activeCell="B7" sqref="B7"/>
    </sheetView>
  </sheetViews>
  <sheetFormatPr defaultColWidth="7.75" defaultRowHeight="15" x14ac:dyDescent="0.25"/>
  <cols>
    <col min="1" max="1" width="17.375" style="28" bestFit="1" customWidth="1"/>
    <col min="2" max="16" width="7.75" style="28"/>
    <col min="17" max="17" width="10.875" style="28" bestFit="1" customWidth="1"/>
    <col min="18" max="18" width="7.75" style="28"/>
    <col min="19" max="19" width="8.375" style="28" bestFit="1" customWidth="1"/>
    <col min="20" max="20" width="9.125" style="28" bestFit="1" customWidth="1"/>
    <col min="21" max="21" width="7.75" style="28"/>
    <col min="22" max="25" width="8.375" style="28" bestFit="1" customWidth="1"/>
    <col min="26" max="16384" width="7.75" style="28"/>
  </cols>
  <sheetData>
    <row r="1" spans="1:29" s="29" customFormat="1" ht="30" x14ac:dyDescent="0.4">
      <c r="B1" s="46" t="s">
        <v>31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6"/>
      <c r="N1" s="31"/>
      <c r="O1" s="34"/>
      <c r="P1" s="34"/>
      <c r="Q1" s="33"/>
      <c r="R1" s="32"/>
      <c r="S1" s="30"/>
      <c r="T1" s="30"/>
      <c r="U1" s="30"/>
      <c r="V1" s="30"/>
      <c r="W1" s="30"/>
      <c r="X1" s="30"/>
      <c r="Y1" s="30"/>
      <c r="Z1" s="30"/>
      <c r="AA1" s="31"/>
      <c r="AB1" s="30"/>
      <c r="AC1" s="30"/>
    </row>
    <row r="2" spans="1:29" s="29" customFormat="1" ht="15.75" x14ac:dyDescent="0.25">
      <c r="B2" s="39"/>
      <c r="C2" s="37"/>
      <c r="D2" s="37"/>
      <c r="E2" s="37"/>
      <c r="F2" s="37"/>
      <c r="G2" s="37"/>
      <c r="H2" s="37"/>
      <c r="I2" s="37"/>
      <c r="J2" s="37"/>
      <c r="K2" s="37"/>
      <c r="L2" s="37"/>
      <c r="M2" s="36"/>
      <c r="N2" s="34"/>
      <c r="O2" s="34"/>
      <c r="P2" s="34"/>
      <c r="Q2" s="33"/>
      <c r="R2" s="38"/>
      <c r="S2" s="30"/>
      <c r="T2" s="30"/>
      <c r="U2" s="30"/>
      <c r="V2" s="30"/>
      <c r="W2" s="30"/>
      <c r="X2" s="30"/>
      <c r="Y2" s="30"/>
      <c r="Z2" s="30"/>
      <c r="AA2" s="31"/>
      <c r="AB2" s="30"/>
      <c r="AC2" s="30"/>
    </row>
    <row r="3" spans="1:29" s="29" customFormat="1" ht="15.75" x14ac:dyDescent="0.25">
      <c r="B3" s="31"/>
      <c r="C3" s="31"/>
      <c r="D3" s="31"/>
      <c r="G3" s="37"/>
      <c r="H3" s="37"/>
      <c r="J3" s="37"/>
      <c r="K3" s="37"/>
      <c r="M3" s="36"/>
      <c r="N3" s="35" t="s">
        <v>31</v>
      </c>
      <c r="O3" s="34"/>
      <c r="P3" s="34"/>
      <c r="Q3" s="33"/>
      <c r="R3" s="32"/>
      <c r="S3" s="30"/>
      <c r="T3" s="30"/>
      <c r="U3" s="30" t="s">
        <v>30</v>
      </c>
      <c r="V3" s="30"/>
      <c r="W3" s="30" t="s">
        <v>29</v>
      </c>
      <c r="X3" s="30"/>
      <c r="Y3" s="30"/>
      <c r="Z3" s="30"/>
      <c r="AA3" s="31"/>
      <c r="AB3" s="30"/>
      <c r="AC3" s="30"/>
    </row>
    <row r="4" spans="1:29" s="29" customFormat="1" ht="15.75" x14ac:dyDescent="0.25">
      <c r="B4" s="34" t="s">
        <v>1</v>
      </c>
      <c r="C4" s="34" t="s">
        <v>2</v>
      </c>
      <c r="E4" s="45" t="s">
        <v>3</v>
      </c>
      <c r="F4" s="34" t="s">
        <v>4</v>
      </c>
      <c r="G4" s="34" t="s">
        <v>5</v>
      </c>
      <c r="H4" s="45" t="s">
        <v>3</v>
      </c>
      <c r="I4" s="34" t="s">
        <v>4</v>
      </c>
      <c r="J4" s="34" t="s">
        <v>5</v>
      </c>
      <c r="K4" s="45" t="s">
        <v>3</v>
      </c>
      <c r="L4" s="34" t="s">
        <v>4</v>
      </c>
      <c r="M4" s="34" t="s">
        <v>5</v>
      </c>
      <c r="N4" s="34" t="s">
        <v>3</v>
      </c>
      <c r="O4" s="34" t="s">
        <v>45</v>
      </c>
      <c r="P4" s="34" t="s">
        <v>11</v>
      </c>
      <c r="Q4" s="33" t="s">
        <v>6</v>
      </c>
      <c r="R4" s="32"/>
      <c r="S4" s="30" t="s">
        <v>42</v>
      </c>
      <c r="T4" s="30" t="s">
        <v>44</v>
      </c>
      <c r="U4" s="30" t="s">
        <v>43</v>
      </c>
      <c r="V4" s="30"/>
      <c r="W4" s="30" t="s">
        <v>42</v>
      </c>
      <c r="X4" s="30" t="s">
        <v>41</v>
      </c>
      <c r="Y4" s="30" t="s">
        <v>40</v>
      </c>
      <c r="Z4" s="30" t="s">
        <v>36</v>
      </c>
      <c r="AA4" s="31" t="s">
        <v>8</v>
      </c>
      <c r="AB4" s="30" t="s">
        <v>6</v>
      </c>
      <c r="AC4" s="29" t="s">
        <v>39</v>
      </c>
    </row>
    <row r="5" spans="1:29" s="29" customFormat="1" ht="15.75" x14ac:dyDescent="0.25">
      <c r="B5" s="34">
        <v>5</v>
      </c>
      <c r="C5" s="34" t="s">
        <v>32</v>
      </c>
      <c r="D5" s="34"/>
      <c r="E5" s="44"/>
      <c r="F5" s="44"/>
      <c r="G5" s="47"/>
      <c r="H5" s="44"/>
      <c r="I5" s="44"/>
      <c r="J5" s="47"/>
      <c r="K5" s="44"/>
      <c r="L5" s="44"/>
      <c r="M5" s="47"/>
      <c r="N5" s="31"/>
      <c r="O5" s="34"/>
      <c r="P5" s="34"/>
      <c r="Q5" s="33" t="s">
        <v>12</v>
      </c>
      <c r="R5" s="32" t="s">
        <v>13</v>
      </c>
      <c r="S5" s="30" t="s">
        <v>15</v>
      </c>
      <c r="T5" s="30" t="s">
        <v>38</v>
      </c>
      <c r="U5" s="30" t="s">
        <v>38</v>
      </c>
      <c r="V5" s="30" t="s">
        <v>37</v>
      </c>
      <c r="W5" s="30" t="s">
        <v>36</v>
      </c>
      <c r="X5" s="30" t="s">
        <v>35</v>
      </c>
      <c r="Y5" s="30" t="s">
        <v>34</v>
      </c>
      <c r="Z5" s="30" t="s">
        <v>34</v>
      </c>
      <c r="AA5" s="31" t="s">
        <v>18</v>
      </c>
      <c r="AB5" s="30" t="s">
        <v>33</v>
      </c>
    </row>
    <row r="6" spans="1:29" s="29" customFormat="1" ht="15.75" x14ac:dyDescent="0.25">
      <c r="B6" s="42">
        <v>1</v>
      </c>
      <c r="C6" s="42">
        <v>2</v>
      </c>
      <c r="D6" s="42">
        <v>3</v>
      </c>
      <c r="E6" s="43">
        <v>4</v>
      </c>
      <c r="F6" s="42">
        <v>5</v>
      </c>
      <c r="G6" s="42">
        <v>6</v>
      </c>
      <c r="H6" s="43">
        <v>7</v>
      </c>
      <c r="I6" s="42">
        <v>8</v>
      </c>
      <c r="J6" s="42">
        <v>9</v>
      </c>
      <c r="K6" s="43">
        <v>10</v>
      </c>
      <c r="L6" s="42">
        <v>11</v>
      </c>
      <c r="M6" s="42">
        <v>12</v>
      </c>
      <c r="N6" s="31"/>
      <c r="O6" s="34"/>
      <c r="P6" s="34"/>
      <c r="Q6" s="33"/>
      <c r="R6" s="32"/>
      <c r="S6" s="30"/>
      <c r="T6" s="30"/>
      <c r="U6" s="30" t="s">
        <v>30</v>
      </c>
      <c r="V6" s="30"/>
      <c r="W6" s="30" t="s">
        <v>29</v>
      </c>
      <c r="X6" s="30"/>
      <c r="Y6" s="30"/>
      <c r="Z6" s="30"/>
      <c r="AA6" s="31"/>
      <c r="AB6" s="30"/>
    </row>
    <row r="7" spans="1:29" s="29" customFormat="1" ht="15.75" x14ac:dyDescent="0.25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31">
        <f>E5</f>
        <v>0</v>
      </c>
      <c r="O7" s="34" t="s">
        <v>32</v>
      </c>
      <c r="P7" s="34">
        <v>1</v>
      </c>
      <c r="Q7" s="33" t="e">
        <f>(AB7*125)/(F5*(1-R7))</f>
        <v>#DIV/0!</v>
      </c>
      <c r="R7" s="32">
        <f>G5</f>
        <v>0</v>
      </c>
      <c r="S7" s="30" t="e" cm="1">
        <f t="array" ref="S7">AVERAGE(IF(ABS(STANDARDIZE(G7:G14,G15,G19))&lt;=2,G7:G14))-T7</f>
        <v>#DIV/0!</v>
      </c>
      <c r="T7" s="30" t="e" cm="1">
        <f t="array" ref="T7">AVERAGE(IF(ABS(STANDARDIZE(E7:E14,E15,E19))&lt;=2,E7:E14))</f>
        <v>#DIV/0!</v>
      </c>
      <c r="U7" s="30" t="e">
        <f>AVERAGE(D7:D14)</f>
        <v>#DIV/0!</v>
      </c>
      <c r="V7" s="30" t="e">
        <f>S7-U7</f>
        <v>#DIV/0!</v>
      </c>
      <c r="W7" s="30" t="e" cm="1">
        <f t="array" ref="W7">AVERAGE(IF(ABS(STANDARDIZE(F7:F14,F15,F19))&lt;=2,F7:F14))-T7</f>
        <v>#DIV/0!</v>
      </c>
      <c r="X7" s="30" t="e" cm="1">
        <f t="array" ref="X7">(AVERAGE(IF(ABS(STANDARDIZE(C7:C14,C15,C19))&lt;=2,C7:C14))-AVERAGE(B7:B14))</f>
        <v>#DIV/0!</v>
      </c>
      <c r="Y7" s="30" t="e">
        <f>X7/0.5</f>
        <v>#DIV/0!</v>
      </c>
      <c r="Z7" s="30" t="e">
        <f>W7/X7</f>
        <v>#DIV/0!</v>
      </c>
      <c r="AA7" s="31">
        <f>B5</f>
        <v>5</v>
      </c>
      <c r="AB7" s="30" t="e">
        <f>V7/(Y7*Z7*0.2*AA7)</f>
        <v>#DIV/0!</v>
      </c>
    </row>
    <row r="8" spans="1:29" s="29" customFormat="1" ht="15.75" x14ac:dyDescent="0.25"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31">
        <f>H5</f>
        <v>0</v>
      </c>
      <c r="O8" s="34" t="s">
        <v>32</v>
      </c>
      <c r="P8" s="34">
        <v>1</v>
      </c>
      <c r="Q8" s="33" t="e">
        <f>(AB8*125)/(I5*(1-R8))</f>
        <v>#DIV/0!</v>
      </c>
      <c r="R8" s="41">
        <f>J5</f>
        <v>0</v>
      </c>
      <c r="S8" s="30" t="e" cm="1">
        <f t="array" ref="S8">AVERAGE(IF(ABS(STANDARDIZE(J7:J14,J15,J19))&lt;=2,J7:J14))-T8</f>
        <v>#DIV/0!</v>
      </c>
      <c r="T8" s="30" t="e" cm="1">
        <f t="array" ref="T8">AVERAGE(IF(ABS(STANDARDIZE(H7:H14,H15,H19))&lt;=2,H7:H14))</f>
        <v>#DIV/0!</v>
      </c>
      <c r="U8" s="30" t="e">
        <f>AVERAGE(D7:D14)</f>
        <v>#DIV/0!</v>
      </c>
      <c r="V8" s="30" t="e">
        <f>S8-U8</f>
        <v>#DIV/0!</v>
      </c>
      <c r="W8" s="30" t="e" cm="1">
        <f t="array" ref="W8">AVERAGE(IF(ABS(STANDARDIZE(I7:I14,I15,I19))&lt;=2,I7:I14))-T8</f>
        <v>#DIV/0!</v>
      </c>
      <c r="X8" s="30" t="e" cm="1">
        <f t="array" ref="X8">(AVERAGE(IF(ABS(STANDARDIZE(C7:C14,C15,C20))&lt;=2,C7:C14))-AVERAGE(B7:B14))</f>
        <v>#DIV/0!</v>
      </c>
      <c r="Y8" s="30" t="e">
        <f>X8/0.5</f>
        <v>#DIV/0!</v>
      </c>
      <c r="Z8" s="30" t="e">
        <f>W8/X8</f>
        <v>#DIV/0!</v>
      </c>
      <c r="AA8" s="31">
        <f>B5</f>
        <v>5</v>
      </c>
      <c r="AB8" s="30" t="e">
        <f>V8/(Y8*Z8*0.2*AA8)</f>
        <v>#DIV/0!</v>
      </c>
    </row>
    <row r="9" spans="1:29" s="29" customFormat="1" ht="15.75" x14ac:dyDescent="0.25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  <c r="N9" s="31">
        <f>K5</f>
        <v>0</v>
      </c>
      <c r="O9" s="34" t="s">
        <v>32</v>
      </c>
      <c r="P9" s="34">
        <v>1</v>
      </c>
      <c r="Q9" s="33" t="e">
        <f>(AB9*125)/(L5*(1-R9))</f>
        <v>#DIV/0!</v>
      </c>
      <c r="R9" s="32">
        <f>M5</f>
        <v>0</v>
      </c>
      <c r="S9" s="30" t="e" cm="1">
        <f t="array" ref="S9">AVERAGE(IF(ABS(STANDARDIZE(M7:M14,M15,M19))&lt;=2,M7:M14))-T9</f>
        <v>#DIV/0!</v>
      </c>
      <c r="T9" s="30" t="e" cm="1">
        <f t="array" ref="T9">AVERAGE(IF(ABS(STANDARDIZE(K7:K14,K15,K19))&lt;=2,K7:K14))</f>
        <v>#DIV/0!</v>
      </c>
      <c r="U9" s="30" t="e">
        <f>AVERAGE(D7:D14)</f>
        <v>#DIV/0!</v>
      </c>
      <c r="V9" s="30" t="e">
        <f>S9-U9</f>
        <v>#DIV/0!</v>
      </c>
      <c r="W9" s="30" t="e" cm="1">
        <f t="array" ref="W9">AVERAGE(IF(ABS(STANDARDIZE(L7:L14,L15,L19))&lt;=2,L7:L14))-T9</f>
        <v>#DIV/0!</v>
      </c>
      <c r="X9" s="30" t="e" cm="1">
        <f t="array" ref="X9">(AVERAGE(IF(ABS(STANDARDIZE(C7:C14,C15,C20))&lt;=2,C7:C14))-AVERAGE(B7:B14))</f>
        <v>#DIV/0!</v>
      </c>
      <c r="Y9" s="30" t="e">
        <f>X9/0.5</f>
        <v>#DIV/0!</v>
      </c>
      <c r="Z9" s="30" t="e">
        <f>W9/X9</f>
        <v>#DIV/0!</v>
      </c>
      <c r="AA9" s="31">
        <f>B5</f>
        <v>5</v>
      </c>
      <c r="AB9" s="30" t="e">
        <f>V9/(Y9*Z9*0.2*AA9)</f>
        <v>#DIV/0!</v>
      </c>
    </row>
    <row r="10" spans="1:29" s="29" customFormat="1" ht="15.75" x14ac:dyDescent="0.25"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31"/>
      <c r="O10" s="34"/>
      <c r="P10" s="34"/>
      <c r="Q10" s="33"/>
      <c r="R10" s="32"/>
      <c r="S10" s="30"/>
      <c r="T10" s="30"/>
      <c r="U10" s="30"/>
      <c r="V10" s="30"/>
      <c r="W10" s="30"/>
      <c r="X10" s="30"/>
      <c r="Y10" s="30"/>
      <c r="Z10" s="30"/>
      <c r="AA10" s="31"/>
      <c r="AB10" s="30"/>
    </row>
    <row r="11" spans="1:29" s="29" customFormat="1" ht="15.75" x14ac:dyDescent="0.2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31"/>
      <c r="O11" s="34"/>
      <c r="P11" s="34"/>
      <c r="Q11" s="33"/>
      <c r="R11" s="32"/>
      <c r="S11" s="30"/>
      <c r="T11" s="30"/>
      <c r="U11" s="30"/>
      <c r="V11" s="30"/>
      <c r="W11" s="30"/>
      <c r="X11" s="30"/>
      <c r="Y11" s="30"/>
      <c r="Z11" s="30"/>
      <c r="AA11" s="31"/>
      <c r="AB11" s="30"/>
    </row>
    <row r="12" spans="1:29" s="29" customFormat="1" ht="15.75" x14ac:dyDescent="0.25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31"/>
      <c r="O12" s="34"/>
      <c r="P12" s="34"/>
      <c r="Q12" s="33"/>
      <c r="R12" s="32"/>
      <c r="S12" s="30"/>
      <c r="T12" s="30"/>
      <c r="U12" s="30"/>
      <c r="V12" s="30"/>
      <c r="W12" s="30"/>
      <c r="X12" s="30"/>
      <c r="Y12" s="30"/>
      <c r="Z12" s="30"/>
      <c r="AA12" s="31"/>
      <c r="AB12" s="30"/>
    </row>
    <row r="13" spans="1:29" s="29" customFormat="1" ht="15.75" x14ac:dyDescent="0.25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31"/>
      <c r="O13" s="34"/>
      <c r="P13" s="34"/>
      <c r="Q13" s="33"/>
      <c r="R13" s="32"/>
      <c r="S13" s="30"/>
      <c r="T13" s="30"/>
      <c r="U13" s="30"/>
      <c r="V13" s="30"/>
      <c r="W13" s="30"/>
      <c r="X13" s="30"/>
      <c r="Y13" s="30"/>
      <c r="Z13" s="30"/>
      <c r="AA13" s="31"/>
      <c r="AB13" s="30"/>
    </row>
    <row r="14" spans="1:29" s="29" customFormat="1" ht="15.75" x14ac:dyDescent="0.25"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N14" s="31"/>
      <c r="O14" s="34"/>
      <c r="P14" s="34"/>
      <c r="Q14" s="33"/>
      <c r="R14" s="32"/>
      <c r="S14" s="30"/>
      <c r="T14" s="30"/>
      <c r="U14" s="30"/>
      <c r="V14" s="30"/>
      <c r="W14" s="30"/>
      <c r="X14" s="30"/>
      <c r="Y14" s="30"/>
      <c r="Z14" s="30"/>
      <c r="AA14" s="31"/>
      <c r="AB14" s="30"/>
    </row>
    <row r="15" spans="1:29" x14ac:dyDescent="0.25">
      <c r="A15" s="28" t="s">
        <v>23</v>
      </c>
      <c r="B15" s="28" t="e">
        <f t="shared" ref="B15:M15" si="0">AVERAGE(B7:B14)</f>
        <v>#DIV/0!</v>
      </c>
      <c r="C15" s="28" t="e">
        <f t="shared" si="0"/>
        <v>#DIV/0!</v>
      </c>
      <c r="D15" s="28" t="e">
        <f t="shared" si="0"/>
        <v>#DIV/0!</v>
      </c>
      <c r="E15" s="28" t="e">
        <f t="shared" si="0"/>
        <v>#DIV/0!</v>
      </c>
      <c r="F15" s="28" t="e">
        <f t="shared" si="0"/>
        <v>#DIV/0!</v>
      </c>
      <c r="G15" s="28" t="e">
        <f t="shared" si="0"/>
        <v>#DIV/0!</v>
      </c>
      <c r="H15" s="28" t="e">
        <f t="shared" si="0"/>
        <v>#DIV/0!</v>
      </c>
      <c r="I15" s="28" t="e">
        <f t="shared" si="0"/>
        <v>#DIV/0!</v>
      </c>
      <c r="J15" s="28" t="e">
        <f t="shared" si="0"/>
        <v>#DIV/0!</v>
      </c>
      <c r="K15" s="28" t="e">
        <f t="shared" si="0"/>
        <v>#DIV/0!</v>
      </c>
      <c r="L15" s="28" t="e">
        <f t="shared" si="0"/>
        <v>#DIV/0!</v>
      </c>
      <c r="M15" s="28" t="e">
        <f t="shared" si="0"/>
        <v>#DIV/0!</v>
      </c>
    </row>
    <row r="16" spans="1:29" x14ac:dyDescent="0.25">
      <c r="A16" s="28" t="s">
        <v>24</v>
      </c>
      <c r="B16" s="28" t="e">
        <f t="shared" ref="B16:M16" si="1">2*(STDEV(B7:B14))</f>
        <v>#DIV/0!</v>
      </c>
      <c r="C16" s="28" t="e">
        <f t="shared" si="1"/>
        <v>#DIV/0!</v>
      </c>
      <c r="D16" s="28" t="e">
        <f t="shared" si="1"/>
        <v>#DIV/0!</v>
      </c>
      <c r="E16" s="28" t="e">
        <f t="shared" si="1"/>
        <v>#DIV/0!</v>
      </c>
      <c r="F16" s="28" t="e">
        <f t="shared" si="1"/>
        <v>#DIV/0!</v>
      </c>
      <c r="G16" s="28" t="e">
        <f t="shared" si="1"/>
        <v>#DIV/0!</v>
      </c>
      <c r="H16" s="28" t="e">
        <f t="shared" si="1"/>
        <v>#DIV/0!</v>
      </c>
      <c r="I16" s="28" t="e">
        <f t="shared" si="1"/>
        <v>#DIV/0!</v>
      </c>
      <c r="J16" s="28" t="e">
        <f t="shared" si="1"/>
        <v>#DIV/0!</v>
      </c>
      <c r="K16" s="28" t="e">
        <f t="shared" si="1"/>
        <v>#DIV/0!</v>
      </c>
      <c r="L16" s="28" t="e">
        <f t="shared" si="1"/>
        <v>#DIV/0!</v>
      </c>
      <c r="M16" s="28" t="e">
        <f t="shared" si="1"/>
        <v>#DIV/0!</v>
      </c>
    </row>
    <row r="17" spans="1:29" x14ac:dyDescent="0.25">
      <c r="A17" s="28" t="s">
        <v>25</v>
      </c>
      <c r="B17" s="40" t="e">
        <f t="shared" ref="B17:M17" si="2">B15-B16</f>
        <v>#DIV/0!</v>
      </c>
      <c r="C17" s="40" t="e">
        <f t="shared" si="2"/>
        <v>#DIV/0!</v>
      </c>
      <c r="D17" s="40" t="e">
        <f t="shared" si="2"/>
        <v>#DIV/0!</v>
      </c>
      <c r="E17" s="40" t="e">
        <f t="shared" si="2"/>
        <v>#DIV/0!</v>
      </c>
      <c r="F17" s="40" t="e">
        <f t="shared" si="2"/>
        <v>#DIV/0!</v>
      </c>
      <c r="G17" s="40" t="e">
        <f t="shared" si="2"/>
        <v>#DIV/0!</v>
      </c>
      <c r="H17" s="40" t="e">
        <f t="shared" si="2"/>
        <v>#DIV/0!</v>
      </c>
      <c r="I17" s="40" t="e">
        <f t="shared" si="2"/>
        <v>#DIV/0!</v>
      </c>
      <c r="J17" s="40" t="e">
        <f t="shared" si="2"/>
        <v>#DIV/0!</v>
      </c>
      <c r="K17" s="40" t="e">
        <f t="shared" si="2"/>
        <v>#DIV/0!</v>
      </c>
      <c r="L17" s="40" t="e">
        <f t="shared" si="2"/>
        <v>#DIV/0!</v>
      </c>
      <c r="M17" s="40" t="e">
        <f t="shared" si="2"/>
        <v>#DIV/0!</v>
      </c>
    </row>
    <row r="18" spans="1:29" x14ac:dyDescent="0.25">
      <c r="A18" s="28" t="s">
        <v>26</v>
      </c>
      <c r="B18" s="28" t="e">
        <f t="shared" ref="B18:M18" si="3">B15+B16</f>
        <v>#DIV/0!</v>
      </c>
      <c r="C18" s="28" t="e">
        <f t="shared" si="3"/>
        <v>#DIV/0!</v>
      </c>
      <c r="D18" s="28" t="e">
        <f t="shared" si="3"/>
        <v>#DIV/0!</v>
      </c>
      <c r="E18" s="28" t="e">
        <f t="shared" si="3"/>
        <v>#DIV/0!</v>
      </c>
      <c r="F18" s="28" t="e">
        <f t="shared" si="3"/>
        <v>#DIV/0!</v>
      </c>
      <c r="G18" s="28" t="e">
        <f t="shared" si="3"/>
        <v>#DIV/0!</v>
      </c>
      <c r="H18" s="28" t="e">
        <f t="shared" si="3"/>
        <v>#DIV/0!</v>
      </c>
      <c r="I18" s="28" t="e">
        <f t="shared" si="3"/>
        <v>#DIV/0!</v>
      </c>
      <c r="J18" s="28" t="e">
        <f t="shared" si="3"/>
        <v>#DIV/0!</v>
      </c>
      <c r="K18" s="28" t="e">
        <f t="shared" si="3"/>
        <v>#DIV/0!</v>
      </c>
      <c r="L18" s="28" t="e">
        <f t="shared" si="3"/>
        <v>#DIV/0!</v>
      </c>
      <c r="M18" s="28" t="e">
        <f t="shared" si="3"/>
        <v>#DIV/0!</v>
      </c>
    </row>
    <row r="19" spans="1:29" ht="15.75" x14ac:dyDescent="0.25">
      <c r="A19" s="29" t="s">
        <v>46</v>
      </c>
      <c r="B19" s="37" t="e">
        <f>STDEV(B7:B14)</f>
        <v>#DIV/0!</v>
      </c>
      <c r="C19" s="37" t="e">
        <f>STDEV(C7:C14)</f>
        <v>#DIV/0!</v>
      </c>
      <c r="D19" s="37" t="e">
        <f t="shared" ref="D19:M19" si="4">STDEV(D7:D14)</f>
        <v>#DIV/0!</v>
      </c>
      <c r="E19" s="37" t="e">
        <f t="shared" si="4"/>
        <v>#DIV/0!</v>
      </c>
      <c r="F19" s="37" t="e">
        <f t="shared" si="4"/>
        <v>#DIV/0!</v>
      </c>
      <c r="G19" s="37" t="e">
        <f t="shared" si="4"/>
        <v>#DIV/0!</v>
      </c>
      <c r="H19" s="37" t="e">
        <f t="shared" si="4"/>
        <v>#DIV/0!</v>
      </c>
      <c r="I19" s="37" t="e">
        <f t="shared" si="4"/>
        <v>#DIV/0!</v>
      </c>
      <c r="J19" s="37" t="e">
        <f t="shared" si="4"/>
        <v>#DIV/0!</v>
      </c>
      <c r="K19" s="37" t="e">
        <f t="shared" si="4"/>
        <v>#DIV/0!</v>
      </c>
      <c r="L19" s="37" t="e">
        <f t="shared" si="4"/>
        <v>#DIV/0!</v>
      </c>
      <c r="M19" s="37" t="e">
        <f t="shared" si="4"/>
        <v>#DIV/0!</v>
      </c>
      <c r="N19" s="34"/>
      <c r="O19" s="34"/>
      <c r="P19" s="34"/>
      <c r="Q19" s="33"/>
      <c r="R19" s="38"/>
      <c r="S19" s="30"/>
      <c r="T19" s="30"/>
      <c r="U19" s="30"/>
      <c r="V19" s="30"/>
      <c r="W19" s="30"/>
      <c r="X19" s="30"/>
      <c r="Y19" s="30"/>
      <c r="Z19" s="30"/>
      <c r="AA19" s="31"/>
      <c r="AB19" s="30"/>
    </row>
    <row r="20" spans="1:29" s="29" customFormat="1" ht="15.75" x14ac:dyDescent="0.25">
      <c r="A20" s="29" t="s">
        <v>49</v>
      </c>
      <c r="B20" s="31" t="e" cm="1">
        <f t="array" ref="B20">AVERAGE(IF(ABS(STANDARDIZE(B7:B14,B15,B19))&lt;=2,B7:B14))</f>
        <v>#DIV/0!</v>
      </c>
      <c r="C20" s="31" t="e" cm="1">
        <f t="array" ref="C20">AVERAGE(IF(ABS(STANDARDIZE(C7:C14,C15,C19))&lt;=2,C7:C14))</f>
        <v>#DIV/0!</v>
      </c>
      <c r="D20" s="31" t="e" cm="1">
        <f t="array" ref="D20">AVERAGE(IF(ABS(STANDARDIZE(D7:D14,D15,D19))&lt;=2,D7:D14))</f>
        <v>#DIV/0!</v>
      </c>
      <c r="E20" s="31" t="e" cm="1">
        <f t="array" ref="E20">AVERAGE(IF(ABS(STANDARDIZE(E7:E14,E15,E19))&lt;=2,E7:E14))</f>
        <v>#DIV/0!</v>
      </c>
      <c r="F20" s="31" t="e" cm="1">
        <f t="array" ref="F20">AVERAGE(IF(ABS(STANDARDIZE(F7:F14,F15,F19))&lt;=2,F7:F14))</f>
        <v>#DIV/0!</v>
      </c>
      <c r="G20" s="31" t="e" cm="1">
        <f t="array" ref="G20">AVERAGE(IF(ABS(STANDARDIZE(G7:G14,G15,G19))&lt;=2,G7:G14))</f>
        <v>#DIV/0!</v>
      </c>
      <c r="H20" s="31" t="e" cm="1">
        <f t="array" ref="H20">AVERAGE(IF(ABS(STANDARDIZE(H7:H14,H15,H19))&lt;=2,H7:H14))</f>
        <v>#DIV/0!</v>
      </c>
      <c r="I20" s="31" t="e" cm="1">
        <f t="array" ref="I20">AVERAGE(IF(ABS(STANDARDIZE(I7:I14,I15,I19))&lt;=2,I7:I14))</f>
        <v>#DIV/0!</v>
      </c>
      <c r="J20" s="31" t="e" cm="1">
        <f t="array" ref="J20">AVERAGE(IF(ABS(STANDARDIZE(J7:J14,J15,J19))&lt;=2,J7:J14))</f>
        <v>#DIV/0!</v>
      </c>
      <c r="K20" s="31" t="e" cm="1">
        <f t="array" ref="K20">AVERAGE(IF(ABS(STANDARDIZE(K7:K14,K15,K19))&lt;=2,K7:K14))</f>
        <v>#DIV/0!</v>
      </c>
      <c r="L20" s="31" t="e" cm="1">
        <f t="array" ref="L20">AVERAGE(IF(ABS(STANDARDIZE(L7:L14,L15,L19))&lt;=2,L7:L14))</f>
        <v>#DIV/0!</v>
      </c>
      <c r="M20" s="31" t="e" cm="1">
        <f t="array" ref="M20">AVERAGE(IF(ABS(STANDARDIZE(M7:M14,M15,M19))&lt;=2,M7:M14))</f>
        <v>#DIV/0!</v>
      </c>
      <c r="O20" s="34"/>
      <c r="P20" s="34"/>
      <c r="Q20" s="33"/>
      <c r="R20" s="32"/>
      <c r="S20" s="30"/>
      <c r="T20" s="30"/>
      <c r="U20" s="30" t="s">
        <v>30</v>
      </c>
      <c r="V20" s="30"/>
      <c r="W20" s="30" t="s">
        <v>29</v>
      </c>
      <c r="X20" s="30"/>
      <c r="Y20" s="30"/>
      <c r="Z20" s="30"/>
      <c r="AA20" s="31"/>
      <c r="AB20" s="30"/>
      <c r="AC20" s="30"/>
    </row>
    <row r="21" spans="1:29" ht="15.75" x14ac:dyDescent="0.25">
      <c r="A21" s="50" t="s">
        <v>48</v>
      </c>
      <c r="B21" s="28" t="e">
        <f>B15=B20</f>
        <v>#DIV/0!</v>
      </c>
      <c r="C21" s="28" t="e">
        <f t="shared" ref="C21:M21" si="5">C15=C20</f>
        <v>#DIV/0!</v>
      </c>
      <c r="D21" s="28" t="e">
        <f t="shared" si="5"/>
        <v>#DIV/0!</v>
      </c>
      <c r="E21" s="28" t="e">
        <f t="shared" si="5"/>
        <v>#DIV/0!</v>
      </c>
      <c r="F21" s="28" t="e">
        <f t="shared" si="5"/>
        <v>#DIV/0!</v>
      </c>
      <c r="G21" s="28" t="e">
        <f t="shared" si="5"/>
        <v>#DIV/0!</v>
      </c>
      <c r="H21" s="28" t="e">
        <f t="shared" si="5"/>
        <v>#DIV/0!</v>
      </c>
      <c r="I21" s="28" t="e">
        <f t="shared" si="5"/>
        <v>#DIV/0!</v>
      </c>
      <c r="J21" s="28" t="e">
        <f t="shared" si="5"/>
        <v>#DIV/0!</v>
      </c>
      <c r="K21" s="28" t="e">
        <f t="shared" si="5"/>
        <v>#DIV/0!</v>
      </c>
      <c r="L21" s="28" t="e">
        <f t="shared" si="5"/>
        <v>#DIV/0!</v>
      </c>
      <c r="M21" s="28" t="e">
        <f t="shared" si="5"/>
        <v>#DIV/0!</v>
      </c>
      <c r="N21" s="35" t="s">
        <v>31</v>
      </c>
    </row>
  </sheetData>
  <pageMargins left="0.7" right="0.7" top="0.75" bottom="0.75" header="0.3" footer="0.3"/>
  <ignoredErrors>
    <ignoredError sqref="B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PPO</vt:lpstr>
      <vt:lpstr>PER</vt:lpstr>
      <vt:lpstr>BG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Salvador Grover</cp:lastModifiedBy>
  <cp:revision/>
  <dcterms:created xsi:type="dcterms:W3CDTF">2022-06-28T14:22:47Z</dcterms:created>
  <dcterms:modified xsi:type="dcterms:W3CDTF">2022-08-19T20:59:42Z</dcterms:modified>
  <cp:category/>
  <cp:contentStatus/>
</cp:coreProperties>
</file>