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8_{2581EE64-1BDD-4582-BA60-9C6F941FD2DB}" xr6:coauthVersionLast="47" xr6:coauthVersionMax="47" xr10:uidLastSave="{00000000-0000-0000-0000-000000000000}"/>
  <bookViews>
    <workbookView xWindow="-120" yWindow="-120" windowWidth="38640" windowHeight="21240" activeTab="1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0" i="2" l="1"/>
  <c r="S10" i="2"/>
  <c r="L16" i="2"/>
  <c r="L20" i="2"/>
  <c r="M16" i="2"/>
  <c r="M20" i="2"/>
  <c r="B16" i="2"/>
  <c r="B20" i="2"/>
  <c r="T10" i="2" a="1"/>
  <c r="T10" i="2"/>
  <c r="U10" i="2" a="1"/>
  <c r="U10" i="2"/>
  <c r="K16" i="2"/>
  <c r="K20" i="2"/>
  <c r="V10" i="2" a="1"/>
  <c r="V10" i="2"/>
  <c r="C16" i="2"/>
  <c r="C20" i="2"/>
  <c r="T8" i="2" a="1"/>
  <c r="T8" i="2"/>
  <c r="W10" i="2" a="1"/>
  <c r="W10" i="2"/>
  <c r="X10" i="2"/>
  <c r="R10" i="2"/>
  <c r="Y9" i="2"/>
  <c r="S9" i="2"/>
  <c r="I16" i="2"/>
  <c r="I20" i="2"/>
  <c r="J16" i="2"/>
  <c r="J20" i="2"/>
  <c r="T9" i="2" a="1"/>
  <c r="T9" i="2"/>
  <c r="U9" i="2" a="1"/>
  <c r="U9" i="2"/>
  <c r="H16" i="2"/>
  <c r="H20" i="2"/>
  <c r="V9" i="2" a="1"/>
  <c r="V9" i="2"/>
  <c r="W9" i="2" a="1"/>
  <c r="W9" i="2"/>
  <c r="X9" i="2"/>
  <c r="R9" i="2"/>
  <c r="Y8" i="2"/>
  <c r="S8" i="2"/>
  <c r="F16" i="2"/>
  <c r="F20" i="2"/>
  <c r="G16" i="2"/>
  <c r="G20" i="2"/>
  <c r="U8" i="2" a="1"/>
  <c r="U8" i="2"/>
  <c r="E16" i="2"/>
  <c r="E20" i="2"/>
  <c r="V8" i="2" a="1"/>
  <c r="V8" i="2"/>
  <c r="W8" i="2" a="1"/>
  <c r="W8" i="2"/>
  <c r="X8" i="2"/>
  <c r="R8" i="2"/>
  <c r="C16" i="1"/>
  <c r="C20" i="1"/>
  <c r="B16" i="1"/>
  <c r="B20" i="1"/>
  <c r="T10" i="1" a="1"/>
  <c r="T10" i="1"/>
  <c r="W10" i="1" a="1"/>
  <c r="W10" i="1"/>
  <c r="T9" i="1" a="1"/>
  <c r="T9" i="1"/>
  <c r="W9" i="1" a="1"/>
  <c r="W9" i="1"/>
  <c r="T8" i="1" a="1"/>
  <c r="T8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1"/>
  <c r="Y9" i="1"/>
  <c r="Y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S10" i="1"/>
  <c r="P10" i="1"/>
  <c r="S9" i="1"/>
  <c r="P9" i="1"/>
  <c r="S8" i="1"/>
  <c r="P8" i="1"/>
  <c r="B18" i="1"/>
  <c r="J18" i="1"/>
  <c r="B19" i="1"/>
  <c r="J19" i="1"/>
  <c r="H18" i="1"/>
  <c r="U10" i="1" a="1"/>
  <c r="U10" i="1"/>
  <c r="C21" i="1" a="1"/>
  <c r="C21" i="1"/>
  <c r="C22" i="1"/>
  <c r="F21" i="1" a="1"/>
  <c r="F21" i="1"/>
  <c r="F22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<sst xmlns="http://schemas.openxmlformats.org/spreadsheetml/2006/main" count="148" uniqueCount="50">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</sst>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zoomScale="80" zoomScaleNormal="80" workbookViewId="0">
      <selection activeCell="B6" sqref="B6:M6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18.25</v>
      </c>
      <c r="C6" s="4" t="s">
        <v>9</v>
      </c>
      <c r="D6" s="4"/>
      <c r="E6" s="12"/>
      <c r="F6" s="12">
        <v>1.97</v>
      </c>
      <c r="G6" s="47">
        <v>0.172344689</v>
      </c>
      <c r="H6" s="12"/>
      <c r="I6" s="12">
        <v>1.99</v>
      </c>
      <c r="J6" s="47">
        <v>0.161354582</v>
      </c>
      <c r="K6" s="12"/>
      <c r="L6" s="12">
        <v>2.0499999999999998</v>
      </c>
      <c r="M6" s="47">
        <v>0.27402863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1">
        <v>0.19700000000000001</v>
      </c>
      <c r="C8" s="51">
        <v>0.246</v>
      </c>
      <c r="D8" s="51">
        <v>0.20599999999999999</v>
      </c>
      <c r="E8" s="51">
        <v>2.1139999999999999</v>
      </c>
      <c r="F8" s="51">
        <v>2.407</v>
      </c>
      <c r="G8" s="51">
        <v>2.4860000000000002</v>
      </c>
      <c r="H8" s="51">
        <v>2.9990000000000001</v>
      </c>
      <c r="I8" s="51">
        <v>3.0950000000000002</v>
      </c>
      <c r="J8" s="51">
        <v>2.992</v>
      </c>
      <c r="K8" s="51">
        <v>2.6110000000000002</v>
      </c>
      <c r="L8" s="51">
        <v>3.2240000000000002</v>
      </c>
      <c r="M8" s="51">
        <v>2.8849999999999998</v>
      </c>
      <c r="N8" s="4" t="s">
        <v>19</v>
      </c>
      <c r="O8" s="3" t="s">
        <v>20</v>
      </c>
      <c r="P8" s="4" t="str">
        <f>C6</f>
        <v>D1</v>
      </c>
      <c r="Q8" s="4">
        <v>1</v>
      </c>
      <c r="R8" s="7">
        <f>(X8*125)/(7.9*Y8*0.2*(F6*(1-S8)))</f>
        <v>0.29433571443098866</v>
      </c>
      <c r="S8" s="9">
        <f>G6</f>
        <v>0.172344689</v>
      </c>
      <c r="T8" s="8" cm="1">
        <f t="array" ref="T8">AVERAGE(IF(ABS(STANDARDIZE(B8:B15,B16,B20))&lt;=2,B8:B15))</f>
        <v>0.16357142857142856</v>
      </c>
      <c r="U8" s="8" cm="1">
        <f t="array" ref="U8">AVERAGE(IF(ABS(STANDARDIZE(F8:G15,F16:G16,F20:G20))&lt;=2,F8:G15))-T8</f>
        <v>2.3959910714285715</v>
      </c>
      <c r="V8" s="8" cm="1">
        <f t="array" ref="V8">AVERAGE(IF(ABS(STANDARDIZE(E8:E15,E16,E20))&lt;=2,E8:E15))-T8</f>
        <v>2.2759999999999998</v>
      </c>
      <c r="W8" s="48" cm="1">
        <f t="array" ref="W8">AVERAGE(IF(ABS(STANDARDIZE(C8:C15,C16,C20))&lt;=2,C8:C15))-T8</f>
        <v>9.285714285714286E-3</v>
      </c>
      <c r="X8" s="8">
        <f>IF((U8-V8-W8)&lt;0,0,(U8-V8-W8))</f>
        <v>0.1107053571428574</v>
      </c>
      <c r="Y8" s="3">
        <f>B6</f>
        <v>18.25</v>
      </c>
    </row>
    <row r="9" spans="1:25" s="2" customFormat="1" x14ac:dyDescent="0.25">
      <c r="B9" s="51">
        <v>0.17599999999999999</v>
      </c>
      <c r="C9" s="51">
        <v>0.19500000000000001</v>
      </c>
      <c r="D9" s="51">
        <v>0.19</v>
      </c>
      <c r="E9" s="51">
        <v>2.4689999999999999</v>
      </c>
      <c r="F9" s="51">
        <v>2.423</v>
      </c>
      <c r="G9" s="51">
        <v>2.4940000000000002</v>
      </c>
      <c r="H9" s="51">
        <v>2.919</v>
      </c>
      <c r="I9" s="51">
        <v>2.718</v>
      </c>
      <c r="J9" s="51">
        <v>2.7130000000000001</v>
      </c>
      <c r="K9" s="51">
        <v>2.6459999999999999</v>
      </c>
      <c r="L9" s="51">
        <v>2.7269999999999999</v>
      </c>
      <c r="M9" s="51">
        <v>2.58</v>
      </c>
      <c r="N9" s="3" t="s">
        <v>0</v>
      </c>
      <c r="O9" s="3" t="s">
        <v>21</v>
      </c>
      <c r="P9" s="4" t="str">
        <f>C6</f>
        <v>D1</v>
      </c>
      <c r="Q9" s="4">
        <v>1</v>
      </c>
      <c r="R9" s="7">
        <f>(X9*125)/(7.9*Y9*0.2*(I6*(1-S9)))</f>
        <v>0.34892709614285611</v>
      </c>
      <c r="S9" s="17">
        <f>J6</f>
        <v>0.161354582</v>
      </c>
      <c r="T9" s="8" cm="1">
        <f t="array" ref="T9">AVERAGE(IF(ABS(STANDARDIZE(B8:B15,B16,B20))&lt;=2,B8:B15))</f>
        <v>0.16357142857142856</v>
      </c>
      <c r="U9" s="8" cm="1">
        <f t="array" ref="U9">AVERAGE(IF(ABS(STANDARDIZE(I8:J15,I16:J16,I20:J20))&lt;=2,I8:J15))-T9</f>
        <v>2.8892952380952384</v>
      </c>
      <c r="V9" s="8" cm="1">
        <f t="array" ref="V9">AVERAGE(IF(ABS(STANDARDIZE(H8:H15,H16,H20))&lt;=2,H8:H15))-T9</f>
        <v>2.7456785714285714</v>
      </c>
      <c r="W9" s="48" cm="1">
        <f t="array" ref="W9">AVERAGE(IF(ABS(STANDARDIZE(C8:C15,C16,C20))&lt;=2,C8:C15))-T9</f>
        <v>9.285714285714286E-3</v>
      </c>
      <c r="X9" s="8">
        <f t="shared" ref="X9:X10" si="0">IF((U9-V9-W9)&lt;0,0,(U9-V9-W9))</f>
        <v>0.13433095238095266</v>
      </c>
      <c r="Y9" s="3">
        <f>B6</f>
        <v>18.25</v>
      </c>
    </row>
    <row r="10" spans="1:25" s="2" customFormat="1" x14ac:dyDescent="0.25">
      <c r="B10" s="51">
        <v>0.16900000000000001</v>
      </c>
      <c r="C10" s="51">
        <v>0.17599999999999999</v>
      </c>
      <c r="D10" s="51">
        <v>0.182</v>
      </c>
      <c r="E10" s="51">
        <v>2.593</v>
      </c>
      <c r="F10" s="51">
        <v>2.4649999999999999</v>
      </c>
      <c r="G10" s="51">
        <v>2.6640000000000001</v>
      </c>
      <c r="H10" s="51">
        <v>2.9540000000000002</v>
      </c>
      <c r="I10" s="51"/>
      <c r="J10" s="51">
        <v>3.0430000000000001</v>
      </c>
      <c r="K10" s="51">
        <v>2.665</v>
      </c>
      <c r="L10" s="51">
        <v>3.5630000000000002</v>
      </c>
      <c r="M10" s="51">
        <v>2.7530000000000001</v>
      </c>
      <c r="N10" s="3"/>
      <c r="O10" s="3" t="s">
        <v>22</v>
      </c>
      <c r="P10" s="4" t="str">
        <f>C6</f>
        <v>D1</v>
      </c>
      <c r="Q10" s="4">
        <v>1</v>
      </c>
      <c r="R10" s="7">
        <f>(X10*125)/(7.9*Y10*0.2*(L6*(1-S10)))</f>
        <v>0.88031801163321544</v>
      </c>
      <c r="S10" s="9">
        <f>M6</f>
        <v>0.27402863</v>
      </c>
      <c r="T10" s="8" cm="1">
        <f t="array" ref="T10">AVERAGE(IF(ABS(STANDARDIZE(B8:B15,B16,B20))&lt;=2,B8:B15))</f>
        <v>0.16357142857142856</v>
      </c>
      <c r="U10" s="8" cm="1">
        <f t="array" ref="U10">AVERAGE(IF(ABS(STANDARDIZE(L8:M15,L16:M16,L20:M20))&lt;=2,L8:M15))-T10</f>
        <v>2.8055054945054949</v>
      </c>
      <c r="V10" s="8" cm="1">
        <f t="array" ref="V10">AVERAGE(IF(ABS(STANDARDIZE(K8:K15,K16,K20))&lt;=2,K8:K15))-T10</f>
        <v>2.4939999999999998</v>
      </c>
      <c r="W10" s="48" cm="1">
        <f t="array" ref="W10">AVERAGE(IF(ABS(STANDARDIZE(C8:C15,C16,C20))&lt;=2,C8:C15))-T10</f>
        <v>9.285714285714286E-3</v>
      </c>
      <c r="X10" s="8">
        <f t="shared" si="0"/>
        <v>0.30221978021978085</v>
      </c>
      <c r="Y10" s="3">
        <f>B6</f>
        <v>18.25</v>
      </c>
    </row>
    <row r="11" spans="1:25" s="2" customFormat="1" x14ac:dyDescent="0.25">
      <c r="B11" s="51">
        <v>0.16200000000000001</v>
      </c>
      <c r="C11" s="51">
        <v>0.16600000000000001</v>
      </c>
      <c r="D11" s="51">
        <v>0.17299999999999999</v>
      </c>
      <c r="E11" s="51">
        <v>1.7949999999999999</v>
      </c>
      <c r="F11" s="51">
        <v>2.4079999999999999</v>
      </c>
      <c r="G11" s="51">
        <v>2.569</v>
      </c>
      <c r="H11" s="51">
        <v>2.9740000000000002</v>
      </c>
      <c r="I11" s="51">
        <v>3.431</v>
      </c>
      <c r="J11" s="51">
        <v>3.1360000000000001</v>
      </c>
      <c r="K11" s="51">
        <v>2.6760000000000002</v>
      </c>
      <c r="L11" s="51"/>
      <c r="M11" s="51">
        <v>2.84</v>
      </c>
    </row>
    <row r="12" spans="1:25" s="2" customFormat="1" x14ac:dyDescent="0.25">
      <c r="B12" s="51">
        <v>0.159</v>
      </c>
      <c r="C12" s="51">
        <v>0.161</v>
      </c>
      <c r="D12" s="51">
        <v>0.16700000000000001</v>
      </c>
      <c r="E12" s="51">
        <v>2.5169999999999999</v>
      </c>
      <c r="F12" s="51">
        <v>2.4009999999999998</v>
      </c>
      <c r="G12" s="51">
        <v>2.7149999999999999</v>
      </c>
      <c r="H12" s="51">
        <v>2.78</v>
      </c>
      <c r="I12" s="51">
        <v>2.9</v>
      </c>
      <c r="J12" s="51">
        <v>2.8050000000000002</v>
      </c>
      <c r="K12" s="51">
        <v>2.61</v>
      </c>
      <c r="L12" s="51">
        <v>2.7970000000000002</v>
      </c>
      <c r="M12" s="51">
        <v>2.7789999999999999</v>
      </c>
    </row>
    <row r="13" spans="1:25" s="2" customFormat="1" x14ac:dyDescent="0.25">
      <c r="B13" s="51">
        <v>0.159</v>
      </c>
      <c r="C13" s="51">
        <v>0.18099999999999999</v>
      </c>
      <c r="D13" s="51">
        <v>0.161</v>
      </c>
      <c r="E13" s="51">
        <v>2.4660000000000002</v>
      </c>
      <c r="F13" s="51">
        <v>2.7839999999999998</v>
      </c>
      <c r="G13" s="51">
        <v>2.6869999999999998</v>
      </c>
      <c r="H13" s="51">
        <v>2.9849999999999999</v>
      </c>
      <c r="I13" s="51">
        <v>2.7050000000000001</v>
      </c>
      <c r="J13" s="51">
        <v>2.8420000000000001</v>
      </c>
      <c r="K13" s="51">
        <v>2.75</v>
      </c>
      <c r="L13" s="51"/>
      <c r="M13" s="51">
        <v>2.8839999999999999</v>
      </c>
    </row>
    <row r="14" spans="1:25" s="2" customFormat="1" x14ac:dyDescent="0.25">
      <c r="B14" s="51">
        <v>0.156</v>
      </c>
      <c r="C14" s="51">
        <v>0.16500000000000001</v>
      </c>
      <c r="D14" s="51">
        <v>0.16300000000000001</v>
      </c>
      <c r="E14" s="51">
        <v>2.5009999999999999</v>
      </c>
      <c r="F14" s="51">
        <v>2.601</v>
      </c>
      <c r="G14" s="51">
        <v>2.569</v>
      </c>
      <c r="H14" s="51">
        <v>2.79</v>
      </c>
      <c r="I14" s="51">
        <v>3.5990000000000002</v>
      </c>
      <c r="J14" s="51">
        <v>3.633</v>
      </c>
      <c r="K14" s="51">
        <v>2.9020000000000001</v>
      </c>
      <c r="L14" s="51">
        <v>3.105</v>
      </c>
      <c r="M14" s="51">
        <v>2.8050000000000002</v>
      </c>
    </row>
    <row r="15" spans="1:25" s="2" customFormat="1" x14ac:dyDescent="0.25">
      <c r="B15" s="51">
        <v>0.16400000000000001</v>
      </c>
      <c r="C15" s="51">
        <v>0.16600000000000001</v>
      </c>
      <c r="D15" s="51">
        <v>0.16600000000000001</v>
      </c>
      <c r="E15" s="51">
        <v>2.4169999999999998</v>
      </c>
      <c r="F15" s="51">
        <v>2.726</v>
      </c>
      <c r="G15" s="51">
        <v>2.5539999999999998</v>
      </c>
      <c r="H15" s="51">
        <v>2.8730000000000002</v>
      </c>
      <c r="I15" s="51">
        <v>2.8650000000000002</v>
      </c>
      <c r="J15" s="51">
        <v>3.3159999999999998</v>
      </c>
      <c r="K15" s="51">
        <v>2.645</v>
      </c>
      <c r="L15" s="51">
        <v>3.4009999999999998</v>
      </c>
      <c r="M15" s="51">
        <v>2.835</v>
      </c>
    </row>
    <row r="16" spans="1:25" x14ac:dyDescent="0.25">
      <c r="A16" t="s">
        <v>23</v>
      </c>
      <c r="B16">
        <f t="shared" ref="B16:I16" si="1">AVERAGE(B8:B15)</f>
        <v>0.16774999999999998</v>
      </c>
      <c r="C16">
        <f t="shared" si="1"/>
        <v>0.182</v>
      </c>
      <c r="D16">
        <f t="shared" si="1"/>
        <v>0.17600000000000002</v>
      </c>
      <c r="E16">
        <f t="shared" si="1"/>
        <v>2.359</v>
      </c>
      <c r="F16">
        <f t="shared" si="1"/>
        <v>2.5268749999999995</v>
      </c>
      <c r="G16">
        <f t="shared" si="1"/>
        <v>2.5922499999999999</v>
      </c>
      <c r="H16">
        <f t="shared" si="1"/>
        <v>2.9092500000000001</v>
      </c>
      <c r="I16">
        <f t="shared" si="1"/>
        <v>3.0447142857142859</v>
      </c>
      <c r="J16">
        <f>AVERAGE(J8:J15)</f>
        <v>3.0599999999999996</v>
      </c>
      <c r="K16">
        <f t="shared" ref="K16:M16" si="2">AVERAGE(K8:K15)</f>
        <v>2.6881249999999999</v>
      </c>
      <c r="L16">
        <f t="shared" si="2"/>
        <v>3.1361666666666665</v>
      </c>
      <c r="M16">
        <f t="shared" si="2"/>
        <v>2.7951250000000001</v>
      </c>
      <c r="T16" s="8"/>
    </row>
    <row r="17" spans="1:28" x14ac:dyDescent="0.25">
      <c r="A17" t="s">
        <v>24</v>
      </c>
      <c r="B17">
        <f t="shared" ref="B17:I17" si="3">2*(STDEV(B8:B15))</f>
        <v>2.6870057685088804E-2</v>
      </c>
      <c r="C17">
        <f t="shared" si="3"/>
        <v>5.6284989117881122E-2</v>
      </c>
      <c r="D17">
        <f t="shared" si="3"/>
        <v>3.131407716301772E-2</v>
      </c>
      <c r="E17">
        <f t="shared" si="3"/>
        <v>0.5371448328231162</v>
      </c>
      <c r="F17">
        <f t="shared" si="3"/>
        <v>0.31188173124714158</v>
      </c>
      <c r="G17">
        <f t="shared" si="3"/>
        <v>0.17350092630464936</v>
      </c>
      <c r="H17">
        <f t="shared" si="3"/>
        <v>0.17291368614757738</v>
      </c>
      <c r="I17">
        <f t="shared" si="3"/>
        <v>0.69969775787903465</v>
      </c>
      <c r="J17">
        <f>2*(STDEV(J8:J15))</f>
        <v>0.60356654266830545</v>
      </c>
      <c r="K17">
        <f t="shared" ref="K17:M17" si="4">2*(STDEV(K8:K15))</f>
        <v>0.19411171304910263</v>
      </c>
      <c r="L17">
        <f t="shared" si="4"/>
        <v>0.65936990124410944</v>
      </c>
      <c r="M17">
        <f t="shared" si="4"/>
        <v>0.19710892565134772</v>
      </c>
    </row>
    <row r="18" spans="1:28" x14ac:dyDescent="0.25">
      <c r="A18" t="s">
        <v>25</v>
      </c>
      <c r="B18" s="18">
        <f t="shared" ref="B18:I18" si="5">B16-B17</f>
        <v>0.14087994231491119</v>
      </c>
      <c r="C18" s="18">
        <f t="shared" si="5"/>
        <v>0.12571501088211887</v>
      </c>
      <c r="D18" s="18">
        <f t="shared" si="5"/>
        <v>0.14468592283698228</v>
      </c>
      <c r="E18" s="18">
        <f t="shared" si="5"/>
        <v>1.8218551671768837</v>
      </c>
      <c r="F18" s="18">
        <f t="shared" si="5"/>
        <v>2.214993268752858</v>
      </c>
      <c r="G18" s="18">
        <f t="shared" si="5"/>
        <v>2.4187490736953507</v>
      </c>
      <c r="H18" s="18">
        <f t="shared" si="5"/>
        <v>2.7363363138524228</v>
      </c>
      <c r="I18" s="18">
        <f t="shared" si="5"/>
        <v>2.3450165278352513</v>
      </c>
      <c r="J18" s="18">
        <f>J16-J17</f>
        <v>2.4564334573316939</v>
      </c>
      <c r="K18" s="18">
        <f>K16-K17</f>
        <v>2.4940132869508971</v>
      </c>
      <c r="L18" s="18">
        <f t="shared" ref="L18:M18" si="6">L16-L17</f>
        <v>2.4767967654225571</v>
      </c>
      <c r="M18" s="18">
        <f t="shared" si="6"/>
        <v>2.5980160743486524</v>
      </c>
    </row>
    <row r="19" spans="1:28" x14ac:dyDescent="0.25">
      <c r="A19" t="s">
        <v>26</v>
      </c>
      <c r="B19">
        <f t="shared" ref="B19:I19" si="7">B16+B17</f>
        <v>0.19462005768508878</v>
      </c>
      <c r="C19">
        <f t="shared" si="7"/>
        <v>0.23828498911788112</v>
      </c>
      <c r="D19">
        <f t="shared" si="7"/>
        <v>0.20731407716301775</v>
      </c>
      <c r="E19">
        <f t="shared" si="7"/>
        <v>2.8961448328231163</v>
      </c>
      <c r="F19">
        <f t="shared" si="7"/>
        <v>2.8387567312471411</v>
      </c>
      <c r="G19">
        <f t="shared" si="7"/>
        <v>2.7657509263046491</v>
      </c>
      <c r="H19">
        <f t="shared" si="7"/>
        <v>3.0821636861475774</v>
      </c>
      <c r="I19">
        <f t="shared" si="7"/>
        <v>3.7444120435933206</v>
      </c>
      <c r="J19">
        <f>J16+J17</f>
        <v>3.6635665426683053</v>
      </c>
      <c r="K19">
        <f t="shared" ref="K19:M19" si="8">K16+K17</f>
        <v>2.8822367130491027</v>
      </c>
      <c r="L19">
        <f t="shared" si="8"/>
        <v>3.795536567910776</v>
      </c>
      <c r="M19">
        <f t="shared" si="8"/>
        <v>2.9922339256513477</v>
      </c>
    </row>
    <row r="20" spans="1:28" x14ac:dyDescent="0.25">
      <c r="A20" t="s">
        <v>46</v>
      </c>
      <c r="B20">
        <f>STDEV(B8:B15)</f>
        <v>1.3435028842544402E-2</v>
      </c>
      <c r="C20">
        <f t="shared" ref="C20:M20" si="9">STDEV(C8:C15)</f>
        <v>2.8142494558940561E-2</v>
      </c>
      <c r="D20">
        <f t="shared" si="9"/>
        <v>1.565703858150886E-2</v>
      </c>
      <c r="E20">
        <f t="shared" si="9"/>
        <v>0.2685724164115581</v>
      </c>
      <c r="F20">
        <f t="shared" si="9"/>
        <v>0.15594086562357079</v>
      </c>
      <c r="G20">
        <f t="shared" si="9"/>
        <v>8.6750463152324681E-2</v>
      </c>
      <c r="H20">
        <f t="shared" si="9"/>
        <v>8.6456843073788689E-2</v>
      </c>
      <c r="I20">
        <f t="shared" si="9"/>
        <v>0.34984887893951733</v>
      </c>
      <c r="J20">
        <f t="shared" si="9"/>
        <v>0.30178327133415273</v>
      </c>
      <c r="K20">
        <f t="shared" si="9"/>
        <v>9.7055856524551315E-2</v>
      </c>
      <c r="L20">
        <f t="shared" si="9"/>
        <v>0.32968495062205472</v>
      </c>
      <c r="M20">
        <f t="shared" si="9"/>
        <v>9.8554462825673858E-2</v>
      </c>
    </row>
    <row r="21" spans="1:28" x14ac:dyDescent="0.25">
      <c r="A21" t="s">
        <v>49</v>
      </c>
      <c r="B21" cm="1">
        <f t="array" ref="B21">AVERAGE(IF(ABS(STANDARDIZE(B8:B15,B16,B20))&lt;=2,B8:B15))</f>
        <v>0.16357142857142856</v>
      </c>
      <c r="C21" cm="1">
        <f t="array" ref="C21">AVERAGE(IF(ABS(STANDARDIZE(C8:C15,C16,C20))&lt;=2,C8:C15))</f>
        <v>0.17285714285714285</v>
      </c>
      <c r="D21" cm="1">
        <f t="array" ref="D21">AVERAGE(IF(ABS(STANDARDIZE(D8:D15,D16,D20))&lt;=2,D8:D15))</f>
        <v>0.17600000000000002</v>
      </c>
      <c r="E21" cm="1">
        <f t="array" ref="E21">AVERAGE(IF(ABS(STANDARDIZE(E8:E15,E16,E20))&lt;=2,E8:E15))</f>
        <v>2.4395714285714285</v>
      </c>
      <c r="F21" cm="1">
        <f t="array" ref="F21">AVERAGE(IF(ABS(STANDARDIZE(F8:F15,F16,F20))&lt;=2,F8:F15))</f>
        <v>2.5268749999999995</v>
      </c>
      <c r="G21" cm="1">
        <f t="array" ref="G21">AVERAGE(IF(ABS(STANDARDIZE(G8:G15,G16,G20))&lt;=2,G8:G15))</f>
        <v>2.5922499999999999</v>
      </c>
      <c r="H21" cm="1">
        <f t="array" ref="H21">AVERAGE(IF(ABS(STANDARDIZE(H8:H15,H16,H20))&lt;=2,H8:H15))</f>
        <v>2.9092500000000001</v>
      </c>
      <c r="I21" cm="1">
        <f t="array" ref="I21">AVERAGE(IF(ABS(STANDARDIZE(I8:I15,I16,I20))&lt;=2,I8:I15))</f>
        <v>3.0447142857142859</v>
      </c>
      <c r="J21" cm="1">
        <f t="array" ref="J21">AVERAGE(IF(ABS(STANDARDIZE(J8:J15,J16,J20))&lt;=2,J8:J15))</f>
        <v>3.0599999999999996</v>
      </c>
      <c r="K21" cm="1">
        <f t="array" ref="K21">AVERAGE(IF(ABS(STANDARDIZE(K8:K15,K16,K20))&lt;=2,K8:K15))</f>
        <v>2.6575714285714285</v>
      </c>
      <c r="L21" cm="1">
        <f t="array" ref="L21">AVERAGE(IF(ABS(STANDARDIZE(L8:L15,L16,L20))&lt;=2,L8:L15))</f>
        <v>3.1361666666666665</v>
      </c>
      <c r="M21" cm="1">
        <f t="array" ref="M21">AVERAGE(IF(ABS(STANDARDIZE(M8:M15,M16,M20))&lt;=2,M8:M15))</f>
        <v>2.8258571428571431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0</v>
      </c>
      <c r="D22" t="b">
        <f t="shared" si="10"/>
        <v>1</v>
      </c>
      <c r="E22" t="b">
        <f t="shared" si="10"/>
        <v>0</v>
      </c>
      <c r="F22" t="b">
        <f t="shared" si="10"/>
        <v>1</v>
      </c>
      <c r="G22" t="b">
        <f t="shared" si="10"/>
        <v>1</v>
      </c>
      <c r="H22" t="b">
        <f t="shared" si="10"/>
        <v>1</v>
      </c>
      <c r="I22" t="b">
        <f t="shared" si="10"/>
        <v>1</v>
      </c>
      <c r="J22" t="b">
        <f t="shared" si="10"/>
        <v>1</v>
      </c>
      <c r="K22" t="b">
        <f t="shared" si="10"/>
        <v>0</v>
      </c>
      <c r="L22" t="b">
        <f t="shared" si="10"/>
        <v>1</v>
      </c>
      <c r="M22" t="b">
        <f t="shared" si="10"/>
        <v>0</v>
      </c>
    </row>
    <row r="23" spans="1:28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18.25</v>
      </c>
      <c r="C6" s="4" t="s">
        <v>9</v>
      </c>
      <c r="D6" s="4"/>
      <c r="E6" s="12"/>
      <c r="F6" s="12">
        <v>1.97</v>
      </c>
      <c r="G6" s="47">
        <v>0.172344689</v>
      </c>
      <c r="H6" s="12"/>
      <c r="I6" s="12">
        <v>1.99</v>
      </c>
      <c r="J6" s="47">
        <v>0.161354582</v>
      </c>
      <c r="K6" s="12"/>
      <c r="L6" s="12">
        <v>2.0499999999999998</v>
      </c>
      <c r="M6" s="47">
        <v>0.27402863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1">
        <v>0.20899999999999999</v>
      </c>
      <c r="C8" s="51">
        <v>0.20799999999999999</v>
      </c>
      <c r="D8" s="51">
        <v>0.20699999999999999</v>
      </c>
      <c r="E8" s="51">
        <v>1.5860000000000001</v>
      </c>
      <c r="F8" s="51">
        <v>2.5259999999999998</v>
      </c>
      <c r="G8" s="51">
        <v>2.3220000000000001</v>
      </c>
      <c r="H8" s="51">
        <v>1.1619999999999999</v>
      </c>
      <c r="I8" s="51">
        <v>2.536</v>
      </c>
      <c r="J8" s="51">
        <v>2.7170000000000001</v>
      </c>
      <c r="K8" s="51">
        <v>3.0979999999999999</v>
      </c>
      <c r="L8" s="51">
        <v>2.9049999999999998</v>
      </c>
      <c r="M8" s="51">
        <v>2.9729999999999999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0.75220867856727724</v>
      </c>
      <c r="S8" s="9">
        <f>G6</f>
        <v>0.172344689</v>
      </c>
      <c r="T8" s="8" cm="1">
        <f t="array" ref="T8">AVERAGE(IF(ABS(STANDARDIZE(B8:B15,B16,B20))&lt;=2,B8:B15))</f>
        <v>0.1664285714285714</v>
      </c>
      <c r="U8" s="8" cm="1">
        <f t="array" ref="U8">AVERAGE(IF(ABS(STANDARDIZE(F8:G15,F16:G16,F20:G20))&lt;=2,F8:G15))-T8</f>
        <v>2.4394380952380952</v>
      </c>
      <c r="V8" s="8" cm="1">
        <f t="array" ref="V8">AVERAGE(IF(ABS(STANDARDIZE(E8:E15,E16,E20))&lt;=2,E8:E15))-T8</f>
        <v>2.1559464285714287</v>
      </c>
      <c r="W8" s="48" cm="1">
        <f t="array" ref="W8">AVERAGE(IF(ABS(STANDARDIZE(C8:C15,C16,C20))&lt;=2,C8:C15))-T8</f>
        <v>5.7142857142861159E-4</v>
      </c>
      <c r="X8" s="8">
        <f>IF((U8-V8-W8)&lt;0,0,(U8-V8-W8))</f>
        <v>0.28292023809523786</v>
      </c>
      <c r="Y8" s="3">
        <f>B6</f>
        <v>18.25</v>
      </c>
    </row>
    <row r="9" spans="1:25" s="2" customFormat="1" x14ac:dyDescent="0.25">
      <c r="B9" s="51">
        <v>0.17599999999999999</v>
      </c>
      <c r="C9" s="51">
        <v>0.183</v>
      </c>
      <c r="D9" s="51">
        <v>0.19</v>
      </c>
      <c r="E9" s="51">
        <v>2.694</v>
      </c>
      <c r="F9" s="51">
        <v>2.2810000000000001</v>
      </c>
      <c r="G9" s="51">
        <v>2.3319999999999999</v>
      </c>
      <c r="H9" s="51">
        <v>2.4870000000000001</v>
      </c>
      <c r="I9" s="51">
        <v>2.839</v>
      </c>
      <c r="J9" s="51">
        <v>2.7970000000000002</v>
      </c>
      <c r="K9" s="51">
        <v>3.169</v>
      </c>
      <c r="L9" s="51">
        <v>3.5329999999999999</v>
      </c>
      <c r="M9" s="51">
        <v>3.3370000000000002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0.30857124910362776</v>
      </c>
      <c r="S9" s="17">
        <f>J6</f>
        <v>0.161354582</v>
      </c>
      <c r="T9" s="8" cm="1">
        <f t="array" ref="T9">AVERAGE(IF(ABS(STANDARDIZE(B8:B15,B16,B20))&lt;=2,B8:B15))</f>
        <v>0.1664285714285714</v>
      </c>
      <c r="U9" s="8" cm="1">
        <f t="array" ref="U9">AVERAGE(IF(ABS(STANDARDIZE(I8:J15,I16:J16,I20:J20))&lt;=2,I8:J15))-T9</f>
        <v>2.6505089285714285</v>
      </c>
      <c r="V9" s="8" cm="1">
        <f t="array" ref="V9">AVERAGE(IF(ABS(STANDARDIZE(H8:H15,H16,H20))&lt;=2,H8:H15))-T9</f>
        <v>2.5311428571428571</v>
      </c>
      <c r="W9" s="48" cm="1">
        <f t="array" ref="W9">AVERAGE(IF(ABS(STANDARDIZE(C8:C15,C16,C20))&lt;=2,C8:C15))-T8</f>
        <v>5.7142857142861159E-4</v>
      </c>
      <c r="X9" s="8">
        <f t="shared" ref="X9:X10" si="0">IF((U9-V9-W9)&lt;0,0,(U9-V9-W9))</f>
        <v>0.11879464285714275</v>
      </c>
      <c r="Y9" s="3">
        <f>B6</f>
        <v>18.25</v>
      </c>
    </row>
    <row r="10" spans="1:25" s="2" customFormat="1" x14ac:dyDescent="0.25">
      <c r="B10" s="51">
        <v>0.16800000000000001</v>
      </c>
      <c r="C10" s="51">
        <v>0.17499999999999999</v>
      </c>
      <c r="D10" s="51">
        <v>0.182</v>
      </c>
      <c r="E10" s="51">
        <v>2.512</v>
      </c>
      <c r="F10" s="51">
        <v>2.9660000000000002</v>
      </c>
      <c r="G10" s="51">
        <v>2.3490000000000002</v>
      </c>
      <c r="H10" s="51">
        <v>2.5590000000000002</v>
      </c>
      <c r="I10" s="51">
        <v>2.6139999999999999</v>
      </c>
      <c r="J10" s="51">
        <v>2.9180000000000001</v>
      </c>
      <c r="K10" s="51">
        <v>3.278</v>
      </c>
      <c r="L10" s="51">
        <v>3.0830000000000002</v>
      </c>
      <c r="M10" s="51">
        <v>2.3839999999999999</v>
      </c>
      <c r="O10" s="3" t="s">
        <v>22</v>
      </c>
      <c r="P10" s="4" t="s">
        <v>9</v>
      </c>
      <c r="Q10" s="4">
        <v>1</v>
      </c>
      <c r="R10" s="7">
        <f>(X10*125)/(7.9*Y10*0.2*(L6*(1-S10)))</f>
        <v>0.29258442386316558</v>
      </c>
      <c r="S10" s="9">
        <f>M6</f>
        <v>0.27402863</v>
      </c>
      <c r="T10" s="8" cm="1">
        <f t="array" ref="T10">AVERAGE(IF(ABS(STANDARDIZE(B8:B15,B16,B20))&lt;=2,B8:B15))</f>
        <v>0.1664285714285714</v>
      </c>
      <c r="U10" s="8" cm="1">
        <f t="array" ref="U10">AVERAGE(IF(ABS(STANDARDIZE(L8:M15,L16:M16,L20:M20))&lt;=2,L8:M15))-T10</f>
        <v>3.1792142857142855</v>
      </c>
      <c r="V10" s="8" cm="1">
        <f t="array" ref="V10">AVERAGE(IF(ABS(STANDARDIZE(K8:K15,K16,K20))&lt;=2,K8:K15))-T10</f>
        <v>3.0781964285714292</v>
      </c>
      <c r="W10" s="48" cm="1">
        <f t="array" ref="W10">AVERAGE(IF(ABS(STANDARDIZE(C8:C15,C16,C20))&lt;=2,C8:C15))-T8</f>
        <v>5.7142857142861159E-4</v>
      </c>
      <c r="X10" s="8">
        <f t="shared" si="0"/>
        <v>0.10044642857142777</v>
      </c>
      <c r="Y10" s="3">
        <f>B6</f>
        <v>18.25</v>
      </c>
    </row>
    <row r="11" spans="1:25" s="2" customFormat="1" x14ac:dyDescent="0.25">
      <c r="B11" s="51">
        <v>0.16200000000000001</v>
      </c>
      <c r="C11" s="51">
        <v>0.16500000000000001</v>
      </c>
      <c r="D11" s="51">
        <v>0.17399999999999999</v>
      </c>
      <c r="E11" s="51">
        <v>2.5379999999999998</v>
      </c>
      <c r="F11" s="51">
        <v>2.617</v>
      </c>
      <c r="G11" s="51">
        <v>2.4540000000000002</v>
      </c>
      <c r="H11" s="51">
        <v>2.7120000000000002</v>
      </c>
      <c r="I11" s="51">
        <v>2.6970000000000001</v>
      </c>
      <c r="J11" s="51">
        <v>2.8159999999999998</v>
      </c>
      <c r="K11" s="51">
        <v>3.1819999999999999</v>
      </c>
      <c r="L11" s="51">
        <v>3.5329999999999999</v>
      </c>
      <c r="M11" s="51">
        <v>3.4409999999999998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1">
        <v>0.184</v>
      </c>
      <c r="C12" s="51">
        <v>0.159</v>
      </c>
      <c r="D12" s="51">
        <v>0.16700000000000001</v>
      </c>
      <c r="E12" s="51">
        <v>2.5859999999999999</v>
      </c>
      <c r="F12" s="51">
        <v>2.508</v>
      </c>
      <c r="G12" s="51">
        <v>2.524</v>
      </c>
      <c r="H12" s="51">
        <v>2.8090000000000002</v>
      </c>
      <c r="I12" s="51">
        <v>2.7650000000000001</v>
      </c>
      <c r="J12" s="51">
        <v>3.0030000000000001</v>
      </c>
      <c r="K12" s="51">
        <v>3.3929999999999998</v>
      </c>
      <c r="L12" s="51">
        <v>3.6230000000000002</v>
      </c>
      <c r="M12" s="51">
        <v>3.1389999999999998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1">
        <v>0.156</v>
      </c>
      <c r="C13" s="51">
        <v>0.161</v>
      </c>
      <c r="D13" s="51">
        <v>0.161</v>
      </c>
      <c r="E13" s="51">
        <v>2.774</v>
      </c>
      <c r="F13" s="51">
        <v>3.008</v>
      </c>
      <c r="G13" s="51">
        <v>2.3780000000000001</v>
      </c>
      <c r="H13" s="51">
        <v>2.7839999999999998</v>
      </c>
      <c r="I13" s="51">
        <v>2.657</v>
      </c>
      <c r="J13" s="51">
        <v>3.0609999999999999</v>
      </c>
      <c r="K13" s="51">
        <v>3.3879999999999999</v>
      </c>
      <c r="L13" s="51"/>
      <c r="M13" s="51">
        <v>3.5590000000000002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1">
        <v>0.155</v>
      </c>
      <c r="C14" s="51">
        <v>0.16300000000000001</v>
      </c>
      <c r="D14" s="51">
        <v>0.16400000000000001</v>
      </c>
      <c r="E14" s="51">
        <v>1.232</v>
      </c>
      <c r="F14" s="51">
        <v>2.8580000000000001</v>
      </c>
      <c r="G14" s="51">
        <v>2.8340000000000001</v>
      </c>
      <c r="H14" s="51">
        <v>2.7959999999999998</v>
      </c>
      <c r="I14" s="51">
        <v>2.9809999999999999</v>
      </c>
      <c r="J14" s="51">
        <v>3.0409999999999999</v>
      </c>
      <c r="K14" s="51">
        <v>3.3010000000000002</v>
      </c>
      <c r="L14" s="51">
        <v>3.2210000000000001</v>
      </c>
      <c r="M14" s="51">
        <v>3.5339999999999998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1">
        <v>0.16400000000000001</v>
      </c>
      <c r="C15" s="51">
        <v>0.16300000000000001</v>
      </c>
      <c r="D15" s="51">
        <v>0.16500000000000001</v>
      </c>
      <c r="E15" s="51">
        <v>2.657</v>
      </c>
      <c r="F15" s="51">
        <v>3.1309999999999998</v>
      </c>
      <c r="G15" s="51">
        <v>3.1890000000000001</v>
      </c>
      <c r="H15" s="51">
        <v>2.7360000000000002</v>
      </c>
      <c r="I15" s="51">
        <v>2.5499999999999998</v>
      </c>
      <c r="J15" s="51">
        <v>3.0790000000000002</v>
      </c>
      <c r="K15" s="51">
        <v>3.1480000000000001</v>
      </c>
      <c r="L15" s="51">
        <v>3.3250000000000002</v>
      </c>
      <c r="M15" s="51">
        <v>3.633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0.17174999999999999</v>
      </c>
      <c r="C16">
        <f t="shared" si="1"/>
        <v>0.17212500000000003</v>
      </c>
      <c r="D16">
        <f t="shared" si="1"/>
        <v>0.17624999999999999</v>
      </c>
      <c r="E16">
        <f t="shared" si="1"/>
        <v>2.3223750000000001</v>
      </c>
      <c r="F16">
        <f t="shared" si="1"/>
        <v>2.7368749999999999</v>
      </c>
      <c r="G16">
        <f t="shared" si="1"/>
        <v>2.5477500000000002</v>
      </c>
      <c r="H16">
        <f t="shared" si="1"/>
        <v>2.5056249999999998</v>
      </c>
      <c r="I16">
        <f t="shared" si="1"/>
        <v>2.7048749999999999</v>
      </c>
      <c r="J16">
        <f>AVERAGE(J8:J15)</f>
        <v>2.9290000000000003</v>
      </c>
      <c r="K16">
        <f t="shared" si="1"/>
        <v>3.2446250000000005</v>
      </c>
      <c r="L16">
        <f t="shared" si="1"/>
        <v>3.3175714285714286</v>
      </c>
      <c r="M16">
        <f t="shared" si="1"/>
        <v>3.25</v>
      </c>
      <c r="T16" s="8"/>
    </row>
    <row r="17" spans="1:13" x14ac:dyDescent="0.25">
      <c r="A17" t="s">
        <v>24</v>
      </c>
      <c r="B17">
        <f t="shared" ref="B17:M17" si="2">2*(STDEV(B8:B15))</f>
        <v>3.5884736110417266E-2</v>
      </c>
      <c r="C17">
        <f t="shared" si="2"/>
        <v>3.3182396365715183E-2</v>
      </c>
      <c r="D17">
        <f t="shared" si="2"/>
        <v>3.17804971641414E-2</v>
      </c>
      <c r="E17">
        <f t="shared" si="2"/>
        <v>1.1556469740242576</v>
      </c>
      <c r="F17">
        <f t="shared" si="2"/>
        <v>0.59284152303004201</v>
      </c>
      <c r="G17">
        <f t="shared" si="2"/>
        <v>0.61797896404327435</v>
      </c>
      <c r="H17">
        <f t="shared" si="2"/>
        <v>1.1104783718225795</v>
      </c>
      <c r="I17">
        <f t="shared" si="2"/>
        <v>0.30328381333096466</v>
      </c>
      <c r="J17">
        <f>2*(STDEV(J8:J15))</f>
        <v>0.27589024732931133</v>
      </c>
      <c r="K17">
        <f t="shared" si="2"/>
        <v>0.22340210383969075</v>
      </c>
      <c r="L17">
        <f t="shared" si="2"/>
        <v>0.52960722193320742</v>
      </c>
      <c r="M17">
        <f t="shared" si="2"/>
        <v>0.83010567313531236</v>
      </c>
    </row>
    <row r="18" spans="1:13" x14ac:dyDescent="0.25">
      <c r="A18" t="s">
        <v>25</v>
      </c>
      <c r="B18" s="18">
        <f t="shared" ref="B18:M18" si="3">B16-B17</f>
        <v>0.13586526388958273</v>
      </c>
      <c r="C18" s="18">
        <f t="shared" si="3"/>
        <v>0.13894260363428484</v>
      </c>
      <c r="D18" s="18">
        <f t="shared" si="3"/>
        <v>0.14446950283585858</v>
      </c>
      <c r="E18" s="18">
        <f t="shared" si="3"/>
        <v>1.1667280259757424</v>
      </c>
      <c r="F18" s="18">
        <f t="shared" si="3"/>
        <v>2.1440334769699581</v>
      </c>
      <c r="G18" s="18">
        <f t="shared" si="3"/>
        <v>1.9297710359567257</v>
      </c>
      <c r="H18" s="18">
        <f t="shared" si="3"/>
        <v>1.3951466281774203</v>
      </c>
      <c r="I18" s="18">
        <f t="shared" si="3"/>
        <v>2.4015911866690351</v>
      </c>
      <c r="J18" s="18">
        <f>J16-J17</f>
        <v>2.653109752670689</v>
      </c>
      <c r="K18" s="18">
        <f>K16-K17</f>
        <v>3.0212228961603098</v>
      </c>
      <c r="L18" s="18">
        <f t="shared" si="3"/>
        <v>2.7879642066382213</v>
      </c>
      <c r="M18" s="18">
        <f t="shared" si="3"/>
        <v>2.4198943268646875</v>
      </c>
    </row>
    <row r="19" spans="1:13" x14ac:dyDescent="0.25">
      <c r="A19" t="s">
        <v>26</v>
      </c>
      <c r="B19">
        <f t="shared" ref="B19:M19" si="4">B16+B17</f>
        <v>0.20763473611041725</v>
      </c>
      <c r="C19">
        <f t="shared" si="4"/>
        <v>0.20530739636571521</v>
      </c>
      <c r="D19">
        <f t="shared" si="4"/>
        <v>0.2080304971641414</v>
      </c>
      <c r="E19">
        <f t="shared" si="4"/>
        <v>3.4780219740242577</v>
      </c>
      <c r="F19">
        <f t="shared" si="4"/>
        <v>3.3297165230300418</v>
      </c>
      <c r="G19">
        <f t="shared" si="4"/>
        <v>3.1657289640432746</v>
      </c>
      <c r="H19">
        <f t="shared" si="4"/>
        <v>3.6161033718225792</v>
      </c>
      <c r="I19">
        <f t="shared" si="4"/>
        <v>3.0081588133309647</v>
      </c>
      <c r="J19">
        <f>J16+J17</f>
        <v>3.2048902473293115</v>
      </c>
      <c r="K19">
        <f t="shared" si="4"/>
        <v>3.4680271038396913</v>
      </c>
      <c r="L19">
        <f t="shared" si="4"/>
        <v>3.8471786505046359</v>
      </c>
      <c r="M19">
        <f t="shared" si="4"/>
        <v>4.0801056731353125</v>
      </c>
    </row>
    <row r="20" spans="1:13" x14ac:dyDescent="0.25">
      <c r="A20" t="s">
        <v>46</v>
      </c>
      <c r="B20">
        <f>STDEV(B8:B15)</f>
        <v>1.7942368055208633E-2</v>
      </c>
      <c r="C20">
        <f t="shared" ref="C20:M20" si="5">STDEV(C8:C15)</f>
        <v>1.6591198182857592E-2</v>
      </c>
      <c r="D20">
        <f t="shared" si="5"/>
        <v>1.58902485820707E-2</v>
      </c>
      <c r="E20">
        <f t="shared" si="5"/>
        <v>0.57782348701212882</v>
      </c>
      <c r="F20">
        <f t="shared" si="5"/>
        <v>0.296420761515021</v>
      </c>
      <c r="G20">
        <f t="shared" si="5"/>
        <v>0.30898948202163717</v>
      </c>
      <c r="H20">
        <f t="shared" si="5"/>
        <v>0.55523918591128973</v>
      </c>
      <c r="I20">
        <f t="shared" si="5"/>
        <v>0.15164190666548233</v>
      </c>
      <c r="J20">
        <f t="shared" si="5"/>
        <v>0.13794512366465567</v>
      </c>
      <c r="K20">
        <f t="shared" si="5"/>
        <v>0.11170105191984538</v>
      </c>
      <c r="L20">
        <f t="shared" si="5"/>
        <v>0.26480361096660371</v>
      </c>
      <c r="M20">
        <f t="shared" si="5"/>
        <v>0.41505283656765618</v>
      </c>
    </row>
    <row r="21" spans="1:13" x14ac:dyDescent="0.25">
      <c r="A21" t="s">
        <v>49</v>
      </c>
      <c r="B21" cm="1">
        <f t="array" ref="B21">AVERAGE(IF(ABS(STANDARDIZE(B8:B15,B16,B20))&lt;=2,B8:B15))</f>
        <v>0.1664285714285714</v>
      </c>
      <c r="C21" cm="1">
        <f t="array" ref="C21">AVERAGE(IF(ABS(STANDARDIZE(C8:C15,C16,C20))&lt;=2,C8:C15))</f>
        <v>0.16700000000000001</v>
      </c>
      <c r="D21" cm="1">
        <f t="array" ref="D21">AVERAGE(IF(ABS(STANDARDIZE(D8:D15,D16,D20))&lt;=2,D8:D15))</f>
        <v>0.17624999999999999</v>
      </c>
      <c r="E21" cm="1">
        <f t="array" ref="E21">AVERAGE(IF(ABS(STANDARDIZE(E8:E15,E16,E20))&lt;=2,E8:E15))</f>
        <v>2.3223750000000001</v>
      </c>
      <c r="F21" cm="1">
        <f t="array" ref="F21">AVERAGE(IF(ABS(STANDARDIZE(F8:F15,F16,F20))&lt;=2,F8:F15))</f>
        <v>2.7368749999999999</v>
      </c>
      <c r="G21" cm="1">
        <f t="array" ref="G21">AVERAGE(IF(ABS(STANDARDIZE(G8:G15,G16,G20))&lt;=2,G8:G15))</f>
        <v>2.4561428571428574</v>
      </c>
      <c r="H21" cm="1">
        <f t="array" ref="H21">AVERAGE(IF(ABS(STANDARDIZE(H8:H15,H16,H20))&lt;=2,H8:H15))</f>
        <v>2.6975714285714285</v>
      </c>
      <c r="I21" cm="1">
        <f t="array" ref="I21">AVERAGE(IF(ABS(STANDARDIZE(I8:I15,I16,I20))&lt;=2,I8:I15))</f>
        <v>2.7048749999999999</v>
      </c>
      <c r="J21" cm="1">
        <f t="array" ref="J21">AVERAGE(IF(ABS(STANDARDIZE(J8:J15,J16,J20))&lt;=2,J8:J15))</f>
        <v>2.9290000000000003</v>
      </c>
      <c r="K21" cm="1">
        <f t="array" ref="K21">AVERAGE(IF(ABS(STANDARDIZE(K8:K15,K16,K20))&lt;=2,K8:K15))</f>
        <v>3.2446250000000005</v>
      </c>
      <c r="L21" cm="1">
        <f t="array" ref="L21">AVERAGE(IF(ABS(STANDARDIZE(L8:L15,L16,L20))&lt;=2,L8:L15))</f>
        <v>3.3175714285714286</v>
      </c>
      <c r="M21" cm="1">
        <f t="array" ref="M21">AVERAGE(IF(ABS(STANDARDIZE(M8:M15,M16,M20))&lt;=2,M8:M15))</f>
        <v>3.3737142857142857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0</v>
      </c>
      <c r="D22" t="b">
        <f t="shared" si="6"/>
        <v>1</v>
      </c>
      <c r="E22" t="b">
        <f t="shared" si="6"/>
        <v>1</v>
      </c>
      <c r="F22" t="b">
        <f t="shared" si="6"/>
        <v>1</v>
      </c>
      <c r="G22" t="b">
        <f t="shared" si="6"/>
        <v>0</v>
      </c>
      <c r="H22" t="b">
        <f t="shared" si="6"/>
        <v>0</v>
      </c>
      <c r="I22" t="b">
        <f t="shared" si="6"/>
        <v>1</v>
      </c>
      <c r="J22" t="b">
        <f t="shared" si="6"/>
        <v>1</v>
      </c>
      <c r="K22" t="b">
        <f t="shared" si="6"/>
        <v>1</v>
      </c>
      <c r="L22" t="b">
        <f t="shared" si="6"/>
        <v>1</v>
      </c>
      <c r="M22" t="b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8" bestFit="1" customWidth="1"/>
    <col min="2" max="16" width="7.75" style="28"/>
    <col min="17" max="17" width="10.875" style="28" bestFit="1" customWidth="1"/>
    <col min="18" max="18" width="7.75" style="28"/>
    <col min="19" max="19" width="8.375" style="28" bestFit="1" customWidth="1"/>
    <col min="20" max="20" width="9.125" style="28" bestFit="1" customWidth="1"/>
    <col min="21" max="21" width="7.75" style="28"/>
    <col min="22" max="25" width="8.375" style="28" bestFit="1" customWidth="1"/>
    <col min="26" max="16384" width="7.75" style="28"/>
  </cols>
  <sheetData>
    <row r="1" spans="1:29" s="29" customFormat="1" ht="30" x14ac:dyDescent="0.4">
      <c r="B1" s="46" t="s">
        <v>31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/>
      <c r="N1" s="31"/>
      <c r="O1" s="34"/>
      <c r="P1" s="34"/>
      <c r="Q1" s="33"/>
      <c r="R1" s="32"/>
      <c r="S1" s="30"/>
      <c r="T1" s="30"/>
      <c r="U1" s="30"/>
      <c r="V1" s="30"/>
      <c r="W1" s="30"/>
      <c r="X1" s="30"/>
      <c r="Y1" s="30"/>
      <c r="Z1" s="30"/>
      <c r="AA1" s="31"/>
      <c r="AB1" s="30"/>
      <c r="AC1" s="30"/>
    </row>
    <row r="2" spans="1:29" s="29" customFormat="1" ht="15.75" x14ac:dyDescent="0.25">
      <c r="B2" s="39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  <c r="N2" s="34"/>
      <c r="O2" s="34"/>
      <c r="P2" s="34"/>
      <c r="Q2" s="33"/>
      <c r="R2" s="38"/>
      <c r="S2" s="30"/>
      <c r="T2" s="30"/>
      <c r="U2" s="30"/>
      <c r="V2" s="30"/>
      <c r="W2" s="30"/>
      <c r="X2" s="30"/>
      <c r="Y2" s="30"/>
      <c r="Z2" s="30"/>
      <c r="AA2" s="31"/>
      <c r="AB2" s="30"/>
      <c r="AC2" s="30"/>
    </row>
    <row r="3" spans="1:29" s="29" customFormat="1" ht="15.75" x14ac:dyDescent="0.25">
      <c r="B3" s="31"/>
      <c r="C3" s="31"/>
      <c r="D3" s="31"/>
      <c r="G3" s="37"/>
      <c r="H3" s="37"/>
      <c r="J3" s="37"/>
      <c r="K3" s="37"/>
      <c r="M3" s="36"/>
      <c r="N3" s="35" t="s">
        <v>31</v>
      </c>
      <c r="O3" s="34"/>
      <c r="P3" s="34"/>
      <c r="Q3" s="33"/>
      <c r="R3" s="32"/>
      <c r="S3" s="30"/>
      <c r="T3" s="30"/>
      <c r="U3" s="30" t="s">
        <v>30</v>
      </c>
      <c r="V3" s="30"/>
      <c r="W3" s="30" t="s">
        <v>29</v>
      </c>
      <c r="X3" s="30"/>
      <c r="Y3" s="30"/>
      <c r="Z3" s="30"/>
      <c r="AA3" s="31"/>
      <c r="AB3" s="30"/>
      <c r="AC3" s="30"/>
    </row>
    <row r="4" spans="1:29" s="29" customFormat="1" ht="15.75" x14ac:dyDescent="0.25">
      <c r="B4" s="34" t="s">
        <v>1</v>
      </c>
      <c r="C4" s="34" t="s">
        <v>2</v>
      </c>
      <c r="E4" s="45" t="s">
        <v>3</v>
      </c>
      <c r="F4" s="34" t="s">
        <v>4</v>
      </c>
      <c r="G4" s="34" t="s">
        <v>5</v>
      </c>
      <c r="H4" s="45" t="s">
        <v>3</v>
      </c>
      <c r="I4" s="34" t="s">
        <v>4</v>
      </c>
      <c r="J4" s="34" t="s">
        <v>5</v>
      </c>
      <c r="K4" s="45" t="s">
        <v>3</v>
      </c>
      <c r="L4" s="34" t="s">
        <v>4</v>
      </c>
      <c r="M4" s="34" t="s">
        <v>5</v>
      </c>
      <c r="N4" s="34" t="s">
        <v>3</v>
      </c>
      <c r="O4" s="34" t="s">
        <v>45</v>
      </c>
      <c r="P4" s="34" t="s">
        <v>11</v>
      </c>
      <c r="Q4" s="33" t="s">
        <v>6</v>
      </c>
      <c r="R4" s="32"/>
      <c r="S4" s="30" t="s">
        <v>42</v>
      </c>
      <c r="T4" s="30" t="s">
        <v>44</v>
      </c>
      <c r="U4" s="30" t="s">
        <v>43</v>
      </c>
      <c r="V4" s="30"/>
      <c r="W4" s="30" t="s">
        <v>42</v>
      </c>
      <c r="X4" s="30" t="s">
        <v>41</v>
      </c>
      <c r="Y4" s="30" t="s">
        <v>40</v>
      </c>
      <c r="Z4" s="30" t="s">
        <v>36</v>
      </c>
      <c r="AA4" s="31" t="s">
        <v>8</v>
      </c>
      <c r="AB4" s="30" t="s">
        <v>6</v>
      </c>
      <c r="AC4" s="29" t="s">
        <v>39</v>
      </c>
    </row>
    <row r="5" spans="1:29" s="29" customFormat="1" ht="15.75" x14ac:dyDescent="0.25">
      <c r="B5" s="34">
        <v>5</v>
      </c>
      <c r="C5" s="34" t="s">
        <v>32</v>
      </c>
      <c r="D5" s="34"/>
      <c r="E5" s="44"/>
      <c r="F5" s="44"/>
      <c r="G5" s="47"/>
      <c r="H5" s="44"/>
      <c r="I5" s="44"/>
      <c r="J5" s="47"/>
      <c r="K5" s="44"/>
      <c r="L5" s="44"/>
      <c r="M5" s="47"/>
      <c r="N5" s="31"/>
      <c r="O5" s="34"/>
      <c r="P5" s="34"/>
      <c r="Q5" s="33" t="s">
        <v>12</v>
      </c>
      <c r="R5" s="32" t="s">
        <v>13</v>
      </c>
      <c r="S5" s="30" t="s">
        <v>15</v>
      </c>
      <c r="T5" s="30" t="s">
        <v>38</v>
      </c>
      <c r="U5" s="30" t="s">
        <v>38</v>
      </c>
      <c r="V5" s="30" t="s">
        <v>37</v>
      </c>
      <c r="W5" s="30" t="s">
        <v>36</v>
      </c>
      <c r="X5" s="30" t="s">
        <v>35</v>
      </c>
      <c r="Y5" s="30" t="s">
        <v>34</v>
      </c>
      <c r="Z5" s="30" t="s">
        <v>34</v>
      </c>
      <c r="AA5" s="31" t="s">
        <v>18</v>
      </c>
      <c r="AB5" s="30" t="s">
        <v>33</v>
      </c>
    </row>
    <row r="6" spans="1:29" s="29" customFormat="1" ht="15.75" x14ac:dyDescent="0.25">
      <c r="B6" s="42">
        <v>1</v>
      </c>
      <c r="C6" s="42">
        <v>2</v>
      </c>
      <c r="D6" s="42">
        <v>3</v>
      </c>
      <c r="E6" s="43">
        <v>4</v>
      </c>
      <c r="F6" s="42">
        <v>5</v>
      </c>
      <c r="G6" s="42">
        <v>6</v>
      </c>
      <c r="H6" s="43">
        <v>7</v>
      </c>
      <c r="I6" s="42">
        <v>8</v>
      </c>
      <c r="J6" s="42">
        <v>9</v>
      </c>
      <c r="K6" s="43">
        <v>10</v>
      </c>
      <c r="L6" s="42">
        <v>11</v>
      </c>
      <c r="M6" s="42">
        <v>12</v>
      </c>
      <c r="N6" s="31"/>
      <c r="O6" s="34"/>
      <c r="P6" s="34"/>
      <c r="Q6" s="33"/>
      <c r="R6" s="32"/>
      <c r="S6" s="30"/>
      <c r="T6" s="30"/>
      <c r="U6" s="30" t="s">
        <v>30</v>
      </c>
      <c r="V6" s="30"/>
      <c r="W6" s="30" t="s">
        <v>29</v>
      </c>
      <c r="X6" s="30"/>
      <c r="Y6" s="30"/>
      <c r="Z6" s="30"/>
      <c r="AA6" s="31"/>
      <c r="AB6" s="30"/>
    </row>
    <row r="7" spans="1:29" s="29" customFormat="1" ht="15.75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31">
        <f>E5</f>
        <v>0</v>
      </c>
      <c r="O7" s="34" t="s">
        <v>32</v>
      </c>
      <c r="P7" s="34">
        <v>1</v>
      </c>
      <c r="Q7" s="33" t="e">
        <f>(AB7*125)/(F5*(1-R7))</f>
        <v>#DIV/0!</v>
      </c>
      <c r="R7" s="32">
        <f>G5</f>
        <v>0</v>
      </c>
      <c r="S7" s="30" t="e" cm="1">
        <f t="array" ref="S7">AVERAGE(IF(ABS(STANDARDIZE(G7:G14,G15,G19))&lt;=2,G7:G14))-T7</f>
        <v>#DIV/0!</v>
      </c>
      <c r="T7" s="30" t="e" cm="1">
        <f t="array" ref="T7">AVERAGE(IF(ABS(STANDARDIZE(E7:E14,E15,E19))&lt;=2,E7:E14))</f>
        <v>#DIV/0!</v>
      </c>
      <c r="U7" s="30" t="e">
        <f>AVERAGE(D7:D14)</f>
        <v>#DIV/0!</v>
      </c>
      <c r="V7" s="30" t="e">
        <f>S7-U7</f>
        <v>#DIV/0!</v>
      </c>
      <c r="W7" s="30" t="e" cm="1">
        <f t="array" ref="W7">AVERAGE(IF(ABS(STANDARDIZE(F7:F14,F15,F19))&lt;=2,F7:F14))-T7</f>
        <v>#DIV/0!</v>
      </c>
      <c r="X7" s="30" t="e" cm="1">
        <f t="array" ref="X7">(AVERAGE(IF(ABS(STANDARDIZE(C7:C14,C15,C19))&lt;=2,C7:C14))-AVERAGE(B7:B14))</f>
        <v>#DIV/0!</v>
      </c>
      <c r="Y7" s="30" t="e">
        <f>X7/0.5</f>
        <v>#DIV/0!</v>
      </c>
      <c r="Z7" s="30" t="e">
        <f>W7/X7</f>
        <v>#DIV/0!</v>
      </c>
      <c r="AA7" s="31">
        <f>B5</f>
        <v>5</v>
      </c>
      <c r="AB7" s="30" t="e">
        <f>V7/(Y7*Z7*0.2*AA7)</f>
        <v>#DIV/0!</v>
      </c>
    </row>
    <row r="8" spans="1:29" s="29" customFormat="1" ht="15.7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31">
        <f>H5</f>
        <v>0</v>
      </c>
      <c r="O8" s="34" t="s">
        <v>32</v>
      </c>
      <c r="P8" s="34">
        <v>1</v>
      </c>
      <c r="Q8" s="33" t="e">
        <f>(AB8*125)/(I5*(1-R8))</f>
        <v>#DIV/0!</v>
      </c>
      <c r="R8" s="41">
        <f>J5</f>
        <v>0</v>
      </c>
      <c r="S8" s="30" t="e" cm="1">
        <f t="array" ref="S8">AVERAGE(IF(ABS(STANDARDIZE(J7:J14,J15,J19))&lt;=2,J7:J14))-T8</f>
        <v>#DIV/0!</v>
      </c>
      <c r="T8" s="30" t="e" cm="1">
        <f t="array" ref="T8">AVERAGE(IF(ABS(STANDARDIZE(H7:H14,H15,H19))&lt;=2,H7:H14))</f>
        <v>#DIV/0!</v>
      </c>
      <c r="U8" s="30" t="e">
        <f>AVERAGE(D7:D14)</f>
        <v>#DIV/0!</v>
      </c>
      <c r="V8" s="30" t="e">
        <f>S8-U8</f>
        <v>#DIV/0!</v>
      </c>
      <c r="W8" s="30" t="e" cm="1">
        <f t="array" ref="W8">AVERAGE(IF(ABS(STANDARDIZE(I7:I14,I15,I19))&lt;=2,I7:I14))-T8</f>
        <v>#DIV/0!</v>
      </c>
      <c r="X8" s="30" t="e" cm="1">
        <f t="array" ref="X8">(AVERAGE(IF(ABS(STANDARDIZE(C7:C14,C15,C20))&lt;=2,C7:C14))-AVERAGE(B7:B14))</f>
        <v>#DIV/0!</v>
      </c>
      <c r="Y8" s="30" t="e">
        <f>X8/0.5</f>
        <v>#DIV/0!</v>
      </c>
      <c r="Z8" s="30" t="e">
        <f>W8/X8</f>
        <v>#DIV/0!</v>
      </c>
      <c r="AA8" s="31">
        <f>B5</f>
        <v>5</v>
      </c>
      <c r="AB8" s="30" t="e">
        <f>V8/(Y8*Z8*0.2*AA8)</f>
        <v>#DIV/0!</v>
      </c>
    </row>
    <row r="9" spans="1:29" s="29" customFormat="1" ht="15.75" x14ac:dyDescent="0.2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1">
        <f>K5</f>
        <v>0</v>
      </c>
      <c r="O9" s="34" t="s">
        <v>32</v>
      </c>
      <c r="P9" s="34">
        <v>1</v>
      </c>
      <c r="Q9" s="33" t="e">
        <f>(AB9*125)/(L5*(1-R9))</f>
        <v>#DIV/0!</v>
      </c>
      <c r="R9" s="32">
        <f>M5</f>
        <v>0</v>
      </c>
      <c r="S9" s="30" t="e" cm="1">
        <f t="array" ref="S9">AVERAGE(IF(ABS(STANDARDIZE(M7:M14,M15,M19))&lt;=2,M7:M14))-T9</f>
        <v>#DIV/0!</v>
      </c>
      <c r="T9" s="30" t="e" cm="1">
        <f t="array" ref="T9">AVERAGE(IF(ABS(STANDARDIZE(K7:K14,K15,K19))&lt;=2,K7:K14))</f>
        <v>#DIV/0!</v>
      </c>
      <c r="U9" s="30" t="e">
        <f>AVERAGE(D7:D14)</f>
        <v>#DIV/0!</v>
      </c>
      <c r="V9" s="30" t="e">
        <f>S9-U9</f>
        <v>#DIV/0!</v>
      </c>
      <c r="W9" s="30" t="e" cm="1">
        <f t="array" ref="W9">AVERAGE(IF(ABS(STANDARDIZE(L7:L14,L15,L19))&lt;=2,L7:L14))-T9</f>
        <v>#DIV/0!</v>
      </c>
      <c r="X9" s="30" t="e" cm="1">
        <f t="array" ref="X9">(AVERAGE(IF(ABS(STANDARDIZE(C7:C14,C15,C20))&lt;=2,C7:C14))-AVERAGE(B7:B14))</f>
        <v>#DIV/0!</v>
      </c>
      <c r="Y9" s="30" t="e">
        <f>X9/0.5</f>
        <v>#DIV/0!</v>
      </c>
      <c r="Z9" s="30" t="e">
        <f>W9/X9</f>
        <v>#DIV/0!</v>
      </c>
      <c r="AA9" s="31">
        <f>B5</f>
        <v>5</v>
      </c>
      <c r="AB9" s="30" t="e">
        <f>V9/(Y9*Z9*0.2*AA9)</f>
        <v>#DIV/0!</v>
      </c>
    </row>
    <row r="10" spans="1:29" s="29" customFormat="1" ht="15.75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31"/>
      <c r="O10" s="34"/>
      <c r="P10" s="34"/>
      <c r="Q10" s="33"/>
      <c r="R10" s="32"/>
      <c r="S10" s="30"/>
      <c r="T10" s="30"/>
      <c r="U10" s="30"/>
      <c r="V10" s="30"/>
      <c r="W10" s="30"/>
      <c r="X10" s="30"/>
      <c r="Y10" s="30"/>
      <c r="Z10" s="30"/>
      <c r="AA10" s="31"/>
      <c r="AB10" s="30"/>
    </row>
    <row r="11" spans="1:29" s="29" customFormat="1" ht="15.75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31"/>
      <c r="O11" s="34"/>
      <c r="P11" s="34"/>
      <c r="Q11" s="33"/>
      <c r="R11" s="32"/>
      <c r="S11" s="30"/>
      <c r="T11" s="30"/>
      <c r="U11" s="30"/>
      <c r="V11" s="30"/>
      <c r="W11" s="30"/>
      <c r="X11" s="30"/>
      <c r="Y11" s="30"/>
      <c r="Z11" s="30"/>
      <c r="AA11" s="31"/>
      <c r="AB11" s="30"/>
    </row>
    <row r="12" spans="1:29" s="29" customFormat="1" ht="15.7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1"/>
      <c r="O12" s="34"/>
      <c r="P12" s="34"/>
      <c r="Q12" s="33"/>
      <c r="R12" s="32"/>
      <c r="S12" s="30"/>
      <c r="T12" s="30"/>
      <c r="U12" s="30"/>
      <c r="V12" s="30"/>
      <c r="W12" s="30"/>
      <c r="X12" s="30"/>
      <c r="Y12" s="30"/>
      <c r="Z12" s="30"/>
      <c r="AA12" s="31"/>
      <c r="AB12" s="30"/>
    </row>
    <row r="13" spans="1:29" s="29" customFormat="1" ht="15.7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1"/>
      <c r="O13" s="34"/>
      <c r="P13" s="34"/>
      <c r="Q13" s="33"/>
      <c r="R13" s="32"/>
      <c r="S13" s="30"/>
      <c r="T13" s="30"/>
      <c r="U13" s="30"/>
      <c r="V13" s="30"/>
      <c r="W13" s="30"/>
      <c r="X13" s="30"/>
      <c r="Y13" s="30"/>
      <c r="Z13" s="30"/>
      <c r="AA13" s="31"/>
      <c r="AB13" s="30"/>
    </row>
    <row r="14" spans="1:29" s="29" customFormat="1" ht="15.75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31"/>
      <c r="O14" s="34"/>
      <c r="P14" s="34"/>
      <c r="Q14" s="33"/>
      <c r="R14" s="32"/>
      <c r="S14" s="30"/>
      <c r="T14" s="30"/>
      <c r="U14" s="30"/>
      <c r="V14" s="30"/>
      <c r="W14" s="30"/>
      <c r="X14" s="30"/>
      <c r="Y14" s="30"/>
      <c r="Z14" s="30"/>
      <c r="AA14" s="31"/>
      <c r="AB14" s="30"/>
    </row>
    <row r="15" spans="1:29" x14ac:dyDescent="0.25">
      <c r="A15" s="28" t="s">
        <v>23</v>
      </c>
      <c r="B15" s="28" t="e">
        <f t="shared" ref="B15:M15" si="0">AVERAGE(B7:B14)</f>
        <v>#DIV/0!</v>
      </c>
      <c r="C15" s="28" t="e">
        <f t="shared" si="0"/>
        <v>#DIV/0!</v>
      </c>
      <c r="D15" s="28" t="e">
        <f t="shared" si="0"/>
        <v>#DIV/0!</v>
      </c>
      <c r="E15" s="28" t="e">
        <f t="shared" si="0"/>
        <v>#DIV/0!</v>
      </c>
      <c r="F15" s="28" t="e">
        <f t="shared" si="0"/>
        <v>#DIV/0!</v>
      </c>
      <c r="G15" s="28" t="e">
        <f t="shared" si="0"/>
        <v>#DIV/0!</v>
      </c>
      <c r="H15" s="28" t="e">
        <f t="shared" si="0"/>
        <v>#DIV/0!</v>
      </c>
      <c r="I15" s="28" t="e">
        <f t="shared" si="0"/>
        <v>#DIV/0!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</row>
    <row r="16" spans="1:29" x14ac:dyDescent="0.25">
      <c r="A16" s="28" t="s">
        <v>24</v>
      </c>
      <c r="B16" s="28" t="e">
        <f t="shared" ref="B16:M16" si="1">2*(STDEV(B7:B14))</f>
        <v>#DIV/0!</v>
      </c>
      <c r="C16" s="28" t="e">
        <f t="shared" si="1"/>
        <v>#DIV/0!</v>
      </c>
      <c r="D16" s="28" t="e">
        <f t="shared" si="1"/>
        <v>#DIV/0!</v>
      </c>
      <c r="E16" s="28" t="e">
        <f t="shared" si="1"/>
        <v>#DIV/0!</v>
      </c>
      <c r="F16" s="28" t="e">
        <f t="shared" si="1"/>
        <v>#DIV/0!</v>
      </c>
      <c r="G16" s="28" t="e">
        <f t="shared" si="1"/>
        <v>#DIV/0!</v>
      </c>
      <c r="H16" s="28" t="e">
        <f t="shared" si="1"/>
        <v>#DIV/0!</v>
      </c>
      <c r="I16" s="28" t="e">
        <f t="shared" si="1"/>
        <v>#DIV/0!</v>
      </c>
      <c r="J16" s="28" t="e">
        <f t="shared" si="1"/>
        <v>#DIV/0!</v>
      </c>
      <c r="K16" s="28" t="e">
        <f t="shared" si="1"/>
        <v>#DIV/0!</v>
      </c>
      <c r="L16" s="28" t="e">
        <f t="shared" si="1"/>
        <v>#DIV/0!</v>
      </c>
      <c r="M16" s="28" t="e">
        <f t="shared" si="1"/>
        <v>#DIV/0!</v>
      </c>
    </row>
    <row r="17" spans="1:29" x14ac:dyDescent="0.25">
      <c r="A17" s="28" t="s">
        <v>25</v>
      </c>
      <c r="B17" s="40" t="e">
        <f t="shared" ref="B17:M17" si="2">B15-B16</f>
        <v>#DIV/0!</v>
      </c>
      <c r="C17" s="40" t="e">
        <f t="shared" si="2"/>
        <v>#DIV/0!</v>
      </c>
      <c r="D17" s="40" t="e">
        <f t="shared" si="2"/>
        <v>#DIV/0!</v>
      </c>
      <c r="E17" s="40" t="e">
        <f t="shared" si="2"/>
        <v>#DIV/0!</v>
      </c>
      <c r="F17" s="40" t="e">
        <f t="shared" si="2"/>
        <v>#DIV/0!</v>
      </c>
      <c r="G17" s="40" t="e">
        <f t="shared" si="2"/>
        <v>#DIV/0!</v>
      </c>
      <c r="H17" s="40" t="e">
        <f t="shared" si="2"/>
        <v>#DIV/0!</v>
      </c>
      <c r="I17" s="40" t="e">
        <f t="shared" si="2"/>
        <v>#DIV/0!</v>
      </c>
      <c r="J17" s="40" t="e">
        <f t="shared" si="2"/>
        <v>#DIV/0!</v>
      </c>
      <c r="K17" s="40" t="e">
        <f t="shared" si="2"/>
        <v>#DIV/0!</v>
      </c>
      <c r="L17" s="40" t="e">
        <f t="shared" si="2"/>
        <v>#DIV/0!</v>
      </c>
      <c r="M17" s="40" t="e">
        <f t="shared" si="2"/>
        <v>#DIV/0!</v>
      </c>
    </row>
    <row r="18" spans="1:29" x14ac:dyDescent="0.25">
      <c r="A18" s="28" t="s">
        <v>26</v>
      </c>
      <c r="B18" s="28" t="e">
        <f t="shared" ref="B18:M18" si="3">B15+B16</f>
        <v>#DIV/0!</v>
      </c>
      <c r="C18" s="28" t="e">
        <f t="shared" si="3"/>
        <v>#DIV/0!</v>
      </c>
      <c r="D18" s="28" t="e">
        <f t="shared" si="3"/>
        <v>#DIV/0!</v>
      </c>
      <c r="E18" s="28" t="e">
        <f t="shared" si="3"/>
        <v>#DIV/0!</v>
      </c>
      <c r="F18" s="28" t="e">
        <f t="shared" si="3"/>
        <v>#DIV/0!</v>
      </c>
      <c r="G18" s="28" t="e">
        <f t="shared" si="3"/>
        <v>#DIV/0!</v>
      </c>
      <c r="H18" s="28" t="e">
        <f t="shared" si="3"/>
        <v>#DIV/0!</v>
      </c>
      <c r="I18" s="28" t="e">
        <f t="shared" si="3"/>
        <v>#DIV/0!</v>
      </c>
      <c r="J18" s="28" t="e">
        <f t="shared" si="3"/>
        <v>#DIV/0!</v>
      </c>
      <c r="K18" s="28" t="e">
        <f t="shared" si="3"/>
        <v>#DIV/0!</v>
      </c>
      <c r="L18" s="28" t="e">
        <f t="shared" si="3"/>
        <v>#DIV/0!</v>
      </c>
      <c r="M18" s="28" t="e">
        <f t="shared" si="3"/>
        <v>#DIV/0!</v>
      </c>
    </row>
    <row r="19" spans="1:29" ht="15.75" x14ac:dyDescent="0.25">
      <c r="A19" s="29" t="s">
        <v>46</v>
      </c>
      <c r="B19" s="37" t="e">
        <f>STDEV(B7:B14)</f>
        <v>#DIV/0!</v>
      </c>
      <c r="C19" s="37" t="e">
        <f>STDEV(C7:C14)</f>
        <v>#DIV/0!</v>
      </c>
      <c r="D19" s="37" t="e">
        <f t="shared" ref="D19:M19" si="4">STDEV(D7:D14)</f>
        <v>#DIV/0!</v>
      </c>
      <c r="E19" s="37" t="e">
        <f t="shared" si="4"/>
        <v>#DIV/0!</v>
      </c>
      <c r="F19" s="37" t="e">
        <f t="shared" si="4"/>
        <v>#DIV/0!</v>
      </c>
      <c r="G19" s="37" t="e">
        <f t="shared" si="4"/>
        <v>#DIV/0!</v>
      </c>
      <c r="H19" s="37" t="e">
        <f t="shared" si="4"/>
        <v>#DIV/0!</v>
      </c>
      <c r="I19" s="37" t="e">
        <f t="shared" si="4"/>
        <v>#DIV/0!</v>
      </c>
      <c r="J19" s="37" t="e">
        <f t="shared" si="4"/>
        <v>#DIV/0!</v>
      </c>
      <c r="K19" s="37" t="e">
        <f t="shared" si="4"/>
        <v>#DIV/0!</v>
      </c>
      <c r="L19" s="37" t="e">
        <f t="shared" si="4"/>
        <v>#DIV/0!</v>
      </c>
      <c r="M19" s="37" t="e">
        <f t="shared" si="4"/>
        <v>#DIV/0!</v>
      </c>
      <c r="N19" s="34"/>
      <c r="O19" s="34"/>
      <c r="P19" s="34"/>
      <c r="Q19" s="33"/>
      <c r="R19" s="38"/>
      <c r="S19" s="30"/>
      <c r="T19" s="30"/>
      <c r="U19" s="30"/>
      <c r="V19" s="30"/>
      <c r="W19" s="30"/>
      <c r="X19" s="30"/>
      <c r="Y19" s="30"/>
      <c r="Z19" s="30"/>
      <c r="AA19" s="31"/>
      <c r="AB19" s="30"/>
    </row>
    <row r="20" spans="1:29" s="29" customFormat="1" ht="15.75" x14ac:dyDescent="0.25">
      <c r="A20" s="29" t="s">
        <v>49</v>
      </c>
      <c r="B20" s="31" t="e" cm="1">
        <f t="array" ref="B20">AVERAGE(IF(ABS(STANDARDIZE(B7:B14,B15,B19))&lt;=2,B7:B14))</f>
        <v>#DIV/0!</v>
      </c>
      <c r="C20" s="31" t="e" cm="1">
        <f t="array" ref="C20">AVERAGE(IF(ABS(STANDARDIZE(C7:C14,C15,C19))&lt;=2,C7:C14))</f>
        <v>#DIV/0!</v>
      </c>
      <c r="D20" s="31" t="e" cm="1">
        <f t="array" ref="D20">AVERAGE(IF(ABS(STANDARDIZE(D7:D14,D15,D19))&lt;=2,D7:D14))</f>
        <v>#DIV/0!</v>
      </c>
      <c r="E20" s="31" t="e" cm="1">
        <f t="array" ref="E20">AVERAGE(IF(ABS(STANDARDIZE(E7:E14,E15,E19))&lt;=2,E7:E14))</f>
        <v>#DIV/0!</v>
      </c>
      <c r="F20" s="31" t="e" cm="1">
        <f t="array" ref="F20">AVERAGE(IF(ABS(STANDARDIZE(F7:F14,F15,F19))&lt;=2,F7:F14))</f>
        <v>#DIV/0!</v>
      </c>
      <c r="G20" s="31" t="e" cm="1">
        <f t="array" ref="G20">AVERAGE(IF(ABS(STANDARDIZE(G7:G14,G15,G19))&lt;=2,G7:G14))</f>
        <v>#DIV/0!</v>
      </c>
      <c r="H20" s="31" t="e" cm="1">
        <f t="array" ref="H20">AVERAGE(IF(ABS(STANDARDIZE(H7:H14,H15,H19))&lt;=2,H7:H14))</f>
        <v>#DIV/0!</v>
      </c>
      <c r="I20" s="31" t="e" cm="1">
        <f t="array" ref="I20">AVERAGE(IF(ABS(STANDARDIZE(I7:I14,I15,I19))&lt;=2,I7:I14))</f>
        <v>#DIV/0!</v>
      </c>
      <c r="J20" s="31" t="e" cm="1">
        <f t="array" ref="J20">AVERAGE(IF(ABS(STANDARDIZE(J7:J14,J15,J19))&lt;=2,J7:J14))</f>
        <v>#DIV/0!</v>
      </c>
      <c r="K20" s="31" t="e" cm="1">
        <f t="array" ref="K20">AVERAGE(IF(ABS(STANDARDIZE(K7:K14,K15,K19))&lt;=2,K7:K14))</f>
        <v>#DIV/0!</v>
      </c>
      <c r="L20" s="31" t="e" cm="1">
        <f t="array" ref="L20">AVERAGE(IF(ABS(STANDARDIZE(L7:L14,L15,L19))&lt;=2,L7:L14))</f>
        <v>#DIV/0!</v>
      </c>
      <c r="M20" s="31" t="e" cm="1">
        <f t="array" ref="M20">AVERAGE(IF(ABS(STANDARDIZE(M7:M14,M15,M19))&lt;=2,M7:M14))</f>
        <v>#DIV/0!</v>
      </c>
      <c r="O20" s="34"/>
      <c r="P20" s="34"/>
      <c r="Q20" s="33"/>
      <c r="R20" s="32"/>
      <c r="S20" s="30"/>
      <c r="T20" s="30"/>
      <c r="U20" s="30" t="s">
        <v>30</v>
      </c>
      <c r="V20" s="30"/>
      <c r="W20" s="30" t="s">
        <v>29</v>
      </c>
      <c r="X20" s="30"/>
      <c r="Y20" s="30"/>
      <c r="Z20" s="30"/>
      <c r="AA20" s="31"/>
      <c r="AB20" s="30"/>
      <c r="AC20" s="30"/>
    </row>
    <row r="21" spans="1:29" ht="15.75" x14ac:dyDescent="0.25">
      <c r="A21" s="50" t="s">
        <v>48</v>
      </c>
      <c r="B21" s="28" t="e">
        <f>B15=B20</f>
        <v>#DIV/0!</v>
      </c>
      <c r="C21" s="28" t="e">
        <f t="shared" ref="C21:M21" si="5">C15=C20</f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28" t="e">
        <f t="shared" si="5"/>
        <v>#DIV/0!</v>
      </c>
      <c r="H21" s="28" t="e">
        <f t="shared" si="5"/>
        <v>#DIV/0!</v>
      </c>
      <c r="I21" s="28" t="e">
        <f t="shared" si="5"/>
        <v>#DIV/0!</v>
      </c>
      <c r="J21" s="28" t="e">
        <f t="shared" si="5"/>
        <v>#DIV/0!</v>
      </c>
      <c r="K21" s="28" t="e">
        <f t="shared" si="5"/>
        <v>#DIV/0!</v>
      </c>
      <c r="L21" s="28" t="e">
        <f t="shared" si="5"/>
        <v>#DIV/0!</v>
      </c>
      <c r="M21" s="28" t="e">
        <f t="shared" si="5"/>
        <v>#DIV/0!</v>
      </c>
      <c r="N21" s="35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2022-08-19T20:50:01Z</dcterms:modified>
  <cp:category/>
  <cp:contentStatus/>
</cp:coreProperties>
</file>