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280" yWindow="0" windowWidth="28300" windowHeight="16420" firstSheet="10" activeTab="17"/>
  </bookViews>
  <sheets>
    <sheet name="NCT00097734" sheetId="1" r:id="rId1"/>
    <sheet name="NCT00174525" sheetId="2" r:id="rId2"/>
    <sheet name="NCT00594516" sheetId="3" r:id="rId3"/>
    <sheet name="NCT00730587" sheetId="4" r:id="rId4"/>
    <sheet name="NCT00737958" sheetId="5" r:id="rId5"/>
    <sheet name="NCT00791427" sheetId="6" r:id="rId6"/>
    <sheet name="NCT01301118" sheetId="7" r:id="rId7"/>
    <sheet name="NCT01317927" sheetId="8" r:id="rId8"/>
    <sheet name="NCT01573676" sheetId="9" r:id="rId9"/>
    <sheet name="NCT01588119" sheetId="10" r:id="rId10"/>
    <sheet name="NCT01725321" sheetId="11" r:id="rId11"/>
    <sheet name="NCT02052986" sheetId="12" r:id="rId12"/>
    <sheet name="NCT02245074" sheetId="13" r:id="rId13"/>
    <sheet name="NCT02392130" sheetId="14" r:id="rId14"/>
    <sheet name="NCT02435160" sheetId="15" r:id="rId15"/>
    <sheet name="NCT02471079" sheetId="16" r:id="rId16"/>
    <sheet name="NCT02725671" sheetId="17" r:id="rId17"/>
    <sheet name="NCT02898636" sheetId="18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8" l="1"/>
  <c r="I3" i="18"/>
  <c r="I4" i="18"/>
  <c r="I5" i="18"/>
  <c r="I6" i="18"/>
  <c r="I7" i="18"/>
  <c r="I8" i="18"/>
  <c r="I9" i="18"/>
  <c r="I10" i="18"/>
  <c r="I11" i="18"/>
  <c r="O9" i="18"/>
  <c r="I2" i="17"/>
  <c r="I3" i="17"/>
  <c r="I4" i="17"/>
  <c r="I5" i="17"/>
  <c r="I6" i="17"/>
  <c r="I7" i="17"/>
  <c r="O9" i="17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O9" i="16"/>
  <c r="I2" i="15"/>
  <c r="I4" i="15"/>
  <c r="O9" i="15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O9" i="14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O9" i="13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O9" i="12"/>
  <c r="I2" i="11"/>
  <c r="I3" i="11"/>
  <c r="I4" i="11"/>
  <c r="I5" i="11"/>
  <c r="I6" i="11"/>
  <c r="I7" i="11"/>
  <c r="I8" i="11"/>
  <c r="I9" i="11"/>
  <c r="O9" i="11"/>
  <c r="I2" i="10"/>
  <c r="I3" i="10"/>
  <c r="I4" i="10"/>
  <c r="I5" i="10"/>
  <c r="I6" i="10"/>
  <c r="I7" i="10"/>
  <c r="I8" i="10"/>
  <c r="I9" i="10"/>
  <c r="I10" i="10"/>
  <c r="I11" i="10"/>
  <c r="I12" i="10"/>
  <c r="I13" i="10"/>
  <c r="O9" i="10"/>
  <c r="O16" i="10"/>
  <c r="J2" i="10"/>
  <c r="J3" i="10"/>
  <c r="J4" i="10"/>
  <c r="J5" i="10"/>
  <c r="J6" i="10"/>
  <c r="J7" i="10"/>
  <c r="J8" i="10"/>
  <c r="J9" i="10"/>
  <c r="J10" i="10"/>
  <c r="J11" i="10"/>
  <c r="J12" i="10"/>
  <c r="J13" i="10"/>
  <c r="P9" i="10"/>
  <c r="O10" i="10"/>
  <c r="P10" i="10"/>
  <c r="O11" i="10"/>
  <c r="P11" i="10"/>
  <c r="O14" i="10"/>
  <c r="P14" i="10"/>
  <c r="O15" i="10"/>
  <c r="P15" i="10"/>
  <c r="P16" i="10"/>
  <c r="O16" i="9"/>
  <c r="P16" i="9"/>
  <c r="O15" i="9"/>
  <c r="P15" i="9"/>
  <c r="O14" i="9"/>
  <c r="P14" i="9"/>
  <c r="I2" i="9"/>
  <c r="J2" i="9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P9" i="9"/>
  <c r="P10" i="9"/>
  <c r="P11" i="9"/>
  <c r="O9" i="9"/>
  <c r="O10" i="9"/>
  <c r="O11" i="9"/>
  <c r="N29" i="1"/>
  <c r="M30" i="1"/>
  <c r="M29" i="1"/>
  <c r="J2" i="11"/>
  <c r="J3" i="11"/>
  <c r="J4" i="11"/>
  <c r="J5" i="11"/>
  <c r="J6" i="11"/>
  <c r="J7" i="11"/>
  <c r="J8" i="11"/>
  <c r="J9" i="11"/>
  <c r="P10" i="11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P10" i="12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P10" i="13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P10" i="14"/>
  <c r="J2" i="15"/>
  <c r="J4" i="15"/>
  <c r="P10" i="15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P10" i="16"/>
  <c r="J2" i="17"/>
  <c r="J3" i="17"/>
  <c r="J4" i="17"/>
  <c r="J5" i="17"/>
  <c r="J6" i="17"/>
  <c r="J7" i="17"/>
  <c r="P10" i="17"/>
  <c r="J2" i="18"/>
  <c r="J3" i="18"/>
  <c r="J4" i="18"/>
  <c r="J5" i="18"/>
  <c r="J6" i="18"/>
  <c r="J7" i="18"/>
  <c r="J8" i="18"/>
  <c r="J9" i="18"/>
  <c r="J10" i="18"/>
  <c r="J11" i="18"/>
  <c r="P10" i="18"/>
  <c r="P10" i="1"/>
  <c r="P10" i="2"/>
  <c r="P10" i="4"/>
  <c r="P10" i="5"/>
  <c r="P10" i="6"/>
  <c r="P10" i="7"/>
  <c r="P10" i="8"/>
  <c r="Q26" i="1"/>
  <c r="P9" i="11"/>
  <c r="P11" i="11"/>
  <c r="P9" i="12"/>
  <c r="P11" i="12"/>
  <c r="P9" i="13"/>
  <c r="P11" i="13"/>
  <c r="P9" i="14"/>
  <c r="P11" i="14"/>
  <c r="P9" i="15"/>
  <c r="P11" i="15"/>
  <c r="P9" i="16"/>
  <c r="P11" i="16"/>
  <c r="P9" i="17"/>
  <c r="P11" i="17"/>
  <c r="P9" i="18"/>
  <c r="P11" i="18"/>
  <c r="P9" i="1"/>
  <c r="P11" i="1"/>
  <c r="P9" i="2"/>
  <c r="P11" i="2"/>
  <c r="P9" i="4"/>
  <c r="P11" i="4"/>
  <c r="P9" i="5"/>
  <c r="P11" i="5"/>
  <c r="P9" i="6"/>
  <c r="P11" i="6"/>
  <c r="P9" i="7"/>
  <c r="P11" i="7"/>
  <c r="P9" i="8"/>
  <c r="P11" i="8"/>
  <c r="Q27" i="1"/>
  <c r="Q25" i="1"/>
  <c r="P26" i="1"/>
  <c r="P27" i="1"/>
  <c r="P25" i="1"/>
  <c r="O10" i="11"/>
  <c r="O10" i="12"/>
  <c r="O10" i="13"/>
  <c r="O10" i="14"/>
  <c r="O10" i="15"/>
  <c r="O10" i="16"/>
  <c r="O10" i="17"/>
  <c r="O10" i="18"/>
  <c r="O10" i="1"/>
  <c r="O10" i="2"/>
  <c r="O10" i="4"/>
  <c r="O10" i="5"/>
  <c r="O10" i="6"/>
  <c r="O10" i="7"/>
  <c r="O10" i="8"/>
  <c r="O26" i="1"/>
  <c r="O11" i="11"/>
  <c r="O11" i="12"/>
  <c r="O11" i="13"/>
  <c r="O11" i="14"/>
  <c r="O11" i="15"/>
  <c r="O11" i="16"/>
  <c r="O11" i="17"/>
  <c r="O11" i="18"/>
  <c r="O9" i="1"/>
  <c r="O11" i="1"/>
  <c r="O9" i="2"/>
  <c r="O11" i="2"/>
  <c r="O9" i="4"/>
  <c r="O11" i="4"/>
  <c r="O9" i="5"/>
  <c r="O11" i="5"/>
  <c r="O9" i="6"/>
  <c r="O11" i="6"/>
  <c r="O9" i="7"/>
  <c r="O11" i="7"/>
  <c r="O9" i="8"/>
  <c r="O11" i="8"/>
  <c r="O27" i="1"/>
  <c r="O25" i="1"/>
  <c r="N26" i="1"/>
  <c r="N27" i="1"/>
  <c r="N25" i="1"/>
  <c r="O16" i="8"/>
  <c r="P16" i="8"/>
  <c r="O15" i="8"/>
  <c r="P15" i="8"/>
  <c r="O14" i="8"/>
  <c r="P14" i="8"/>
  <c r="O16" i="7"/>
  <c r="P16" i="7"/>
  <c r="O15" i="7"/>
  <c r="P15" i="7"/>
  <c r="O14" i="7"/>
  <c r="P14" i="7"/>
  <c r="I2" i="7"/>
  <c r="J2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O16" i="6"/>
  <c r="P16" i="6"/>
  <c r="O15" i="6"/>
  <c r="P15" i="6"/>
  <c r="O14" i="6"/>
  <c r="P14" i="6"/>
  <c r="I2" i="6"/>
  <c r="J2" i="6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O16" i="5"/>
  <c r="P16" i="5"/>
  <c r="O15" i="5"/>
  <c r="P15" i="5"/>
  <c r="O14" i="5"/>
  <c r="P14" i="5"/>
  <c r="I2" i="5"/>
  <c r="J2" i="5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O16" i="4"/>
  <c r="P16" i="4"/>
  <c r="O15" i="4"/>
  <c r="P15" i="4"/>
  <c r="O14" i="4"/>
  <c r="P14" i="4"/>
  <c r="O16" i="3"/>
  <c r="P16" i="3"/>
  <c r="O15" i="3"/>
  <c r="P15" i="3"/>
  <c r="O14" i="3"/>
  <c r="P14" i="3"/>
  <c r="P9" i="3"/>
  <c r="P10" i="3"/>
  <c r="P11" i="3"/>
  <c r="O9" i="3"/>
  <c r="O10" i="3"/>
  <c r="O11" i="3"/>
  <c r="O16" i="2"/>
  <c r="P16" i="2"/>
  <c r="O15" i="2"/>
  <c r="P15" i="2"/>
  <c r="O14" i="2"/>
  <c r="P14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O16" i="1"/>
  <c r="P16" i="1"/>
  <c r="O15" i="1"/>
  <c r="P15" i="1"/>
  <c r="O14" i="1"/>
  <c r="P14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O16" i="18"/>
  <c r="P16" i="18"/>
  <c r="O15" i="18"/>
  <c r="P15" i="18"/>
  <c r="O14" i="18"/>
  <c r="P14" i="18"/>
  <c r="K11" i="18"/>
  <c r="K10" i="18"/>
  <c r="K9" i="18"/>
  <c r="K8" i="18"/>
  <c r="K7" i="18"/>
  <c r="K6" i="18"/>
  <c r="O5" i="18"/>
  <c r="K5" i="18"/>
  <c r="O4" i="18"/>
  <c r="K4" i="18"/>
  <c r="K3" i="18"/>
  <c r="K2" i="18"/>
  <c r="O16" i="17"/>
  <c r="P16" i="17"/>
  <c r="O15" i="17"/>
  <c r="P15" i="17"/>
  <c r="O14" i="17"/>
  <c r="P14" i="17"/>
  <c r="K7" i="17"/>
  <c r="K6" i="17"/>
  <c r="O5" i="17"/>
  <c r="K5" i="17"/>
  <c r="O4" i="17"/>
  <c r="K4" i="17"/>
  <c r="K3" i="17"/>
  <c r="K2" i="17"/>
  <c r="O16" i="16"/>
  <c r="P16" i="16"/>
  <c r="K16" i="16"/>
  <c r="O15" i="16"/>
  <c r="P15" i="16"/>
  <c r="K15" i="16"/>
  <c r="O14" i="16"/>
  <c r="P14" i="16"/>
  <c r="K14" i="16"/>
  <c r="K13" i="16"/>
  <c r="K12" i="16"/>
  <c r="K11" i="16"/>
  <c r="K10" i="16"/>
  <c r="K9" i="16"/>
  <c r="K8" i="16"/>
  <c r="K7" i="16"/>
  <c r="K6" i="16"/>
  <c r="O5" i="16"/>
  <c r="K5" i="16"/>
  <c r="O4" i="16"/>
  <c r="K4" i="16"/>
  <c r="K3" i="16"/>
  <c r="K2" i="16"/>
  <c r="O16" i="15"/>
  <c r="P16" i="15"/>
  <c r="O15" i="15"/>
  <c r="P15" i="15"/>
  <c r="O14" i="15"/>
  <c r="P14" i="15"/>
  <c r="O5" i="15"/>
  <c r="O4" i="15"/>
  <c r="K4" i="15"/>
  <c r="K3" i="15"/>
  <c r="J3" i="15"/>
  <c r="I3" i="15"/>
  <c r="K2" i="15"/>
  <c r="K18" i="14"/>
  <c r="K17" i="14"/>
  <c r="O16" i="14"/>
  <c r="P16" i="14"/>
  <c r="K16" i="14"/>
  <c r="O15" i="14"/>
  <c r="P15" i="14"/>
  <c r="K15" i="14"/>
  <c r="O14" i="14"/>
  <c r="P14" i="14"/>
  <c r="K14" i="14"/>
  <c r="K13" i="14"/>
  <c r="K12" i="14"/>
  <c r="K11" i="14"/>
  <c r="K10" i="14"/>
  <c r="K9" i="14"/>
  <c r="K8" i="14"/>
  <c r="K7" i="14"/>
  <c r="K6" i="14"/>
  <c r="O5" i="14"/>
  <c r="K5" i="14"/>
  <c r="O4" i="14"/>
  <c r="K4" i="14"/>
  <c r="K3" i="14"/>
  <c r="K2" i="14"/>
  <c r="O16" i="13"/>
  <c r="P16" i="13"/>
  <c r="O15" i="13"/>
  <c r="P15" i="13"/>
  <c r="K15" i="13"/>
  <c r="O14" i="13"/>
  <c r="P14" i="13"/>
  <c r="K14" i="13"/>
  <c r="K13" i="13"/>
  <c r="K12" i="13"/>
  <c r="K11" i="13"/>
  <c r="K10" i="13"/>
  <c r="K9" i="13"/>
  <c r="K8" i="13"/>
  <c r="K7" i="13"/>
  <c r="K6" i="13"/>
  <c r="O5" i="13"/>
  <c r="K5" i="13"/>
  <c r="O4" i="13"/>
  <c r="K4" i="13"/>
  <c r="K3" i="13"/>
  <c r="K2" i="13"/>
  <c r="K21" i="12"/>
  <c r="K20" i="12"/>
  <c r="K19" i="12"/>
  <c r="K18" i="12"/>
  <c r="K17" i="12"/>
  <c r="O16" i="12"/>
  <c r="P16" i="12"/>
  <c r="K16" i="12"/>
  <c r="O15" i="12"/>
  <c r="P15" i="12"/>
  <c r="K15" i="12"/>
  <c r="O14" i="12"/>
  <c r="P14" i="12"/>
  <c r="K14" i="12"/>
  <c r="K13" i="12"/>
  <c r="K12" i="12"/>
  <c r="K11" i="12"/>
  <c r="K10" i="12"/>
  <c r="K9" i="12"/>
  <c r="K8" i="12"/>
  <c r="K7" i="12"/>
  <c r="K6" i="12"/>
  <c r="O5" i="12"/>
  <c r="K5" i="12"/>
  <c r="O4" i="12"/>
  <c r="K4" i="12"/>
  <c r="K3" i="12"/>
  <c r="K2" i="12"/>
  <c r="O16" i="11"/>
  <c r="P16" i="11"/>
  <c r="O15" i="11"/>
  <c r="P15" i="11"/>
  <c r="O14" i="11"/>
  <c r="P14" i="11"/>
  <c r="K9" i="11"/>
  <c r="K8" i="11"/>
  <c r="K7" i="11"/>
  <c r="K6" i="11"/>
  <c r="O5" i="11"/>
  <c r="K5" i="11"/>
  <c r="O4" i="11"/>
  <c r="K4" i="11"/>
  <c r="K3" i="11"/>
  <c r="K2" i="11"/>
  <c r="K13" i="10"/>
  <c r="K12" i="10"/>
  <c r="K11" i="10"/>
  <c r="K10" i="10"/>
  <c r="K9" i="10"/>
  <c r="K8" i="10"/>
  <c r="K7" i="10"/>
  <c r="K6" i="10"/>
  <c r="O5" i="10"/>
  <c r="K5" i="10"/>
  <c r="O4" i="10"/>
  <c r="K4" i="10"/>
  <c r="K3" i="10"/>
  <c r="K2" i="10"/>
  <c r="K10" i="9"/>
  <c r="K9" i="9"/>
  <c r="K8" i="9"/>
  <c r="K7" i="9"/>
  <c r="K6" i="9"/>
  <c r="O5" i="9"/>
  <c r="K5" i="9"/>
  <c r="O4" i="9"/>
  <c r="K4" i="9"/>
  <c r="K3" i="9"/>
  <c r="K2" i="9"/>
  <c r="K39" i="8"/>
  <c r="J39" i="8"/>
  <c r="I39" i="8"/>
  <c r="K38" i="8"/>
  <c r="J38" i="8"/>
  <c r="I38" i="8"/>
  <c r="K37" i="8"/>
  <c r="J37" i="8"/>
  <c r="I37" i="8"/>
  <c r="K36" i="8"/>
  <c r="J36" i="8"/>
  <c r="I36" i="8"/>
  <c r="K35" i="8"/>
  <c r="J35" i="8"/>
  <c r="I35" i="8"/>
  <c r="K34" i="8"/>
  <c r="J34" i="8"/>
  <c r="I34" i="8"/>
  <c r="K33" i="8"/>
  <c r="J33" i="8"/>
  <c r="I33" i="8"/>
  <c r="K32" i="8"/>
  <c r="J32" i="8"/>
  <c r="I32" i="8"/>
  <c r="K31" i="8"/>
  <c r="J31" i="8"/>
  <c r="I31" i="8"/>
  <c r="K30" i="8"/>
  <c r="J30" i="8"/>
  <c r="I30" i="8"/>
  <c r="K29" i="8"/>
  <c r="J29" i="8"/>
  <c r="I29" i="8"/>
  <c r="K28" i="8"/>
  <c r="J28" i="8"/>
  <c r="I28" i="8"/>
  <c r="K27" i="8"/>
  <c r="J27" i="8"/>
  <c r="I27" i="8"/>
  <c r="K26" i="8"/>
  <c r="J26" i="8"/>
  <c r="I26" i="8"/>
  <c r="K25" i="8"/>
  <c r="J25" i="8"/>
  <c r="I25" i="8"/>
  <c r="K24" i="8"/>
  <c r="J24" i="8"/>
  <c r="I24" i="8"/>
  <c r="K23" i="8"/>
  <c r="J23" i="8"/>
  <c r="I23" i="8"/>
  <c r="K22" i="8"/>
  <c r="J22" i="8"/>
  <c r="I22" i="8"/>
  <c r="K21" i="8"/>
  <c r="J21" i="8"/>
  <c r="I21" i="8"/>
  <c r="K20" i="8"/>
  <c r="J20" i="8"/>
  <c r="I20" i="8"/>
  <c r="K19" i="8"/>
  <c r="J19" i="8"/>
  <c r="I19" i="8"/>
  <c r="K18" i="8"/>
  <c r="J18" i="8"/>
  <c r="I18" i="8"/>
  <c r="K17" i="8"/>
  <c r="J17" i="8"/>
  <c r="I17" i="8"/>
  <c r="K16" i="8"/>
  <c r="J16" i="8"/>
  <c r="I16" i="8"/>
  <c r="K15" i="8"/>
  <c r="J15" i="8"/>
  <c r="I15" i="8"/>
  <c r="K14" i="8"/>
  <c r="J14" i="8"/>
  <c r="I14" i="8"/>
  <c r="K13" i="8"/>
  <c r="J13" i="8"/>
  <c r="I13" i="8"/>
  <c r="K12" i="8"/>
  <c r="J12" i="8"/>
  <c r="I12" i="8"/>
  <c r="K11" i="8"/>
  <c r="J11" i="8"/>
  <c r="I11" i="8"/>
  <c r="K10" i="8"/>
  <c r="J10" i="8"/>
  <c r="I10" i="8"/>
  <c r="K9" i="8"/>
  <c r="J9" i="8"/>
  <c r="I9" i="8"/>
  <c r="K8" i="8"/>
  <c r="J8" i="8"/>
  <c r="I8" i="8"/>
  <c r="K7" i="8"/>
  <c r="J7" i="8"/>
  <c r="I7" i="8"/>
  <c r="K6" i="8"/>
  <c r="J6" i="8"/>
  <c r="I6" i="8"/>
  <c r="O5" i="8"/>
  <c r="K5" i="8"/>
  <c r="J5" i="8"/>
  <c r="I5" i="8"/>
  <c r="O4" i="8"/>
  <c r="K4" i="8"/>
  <c r="J4" i="8"/>
  <c r="I4" i="8"/>
  <c r="I2" i="8"/>
  <c r="I3" i="8"/>
  <c r="K3" i="8"/>
  <c r="J3" i="8"/>
  <c r="K2" i="8"/>
  <c r="J2" i="8"/>
  <c r="K14" i="7"/>
  <c r="K13" i="7"/>
  <c r="K12" i="7"/>
  <c r="K11" i="7"/>
  <c r="K10" i="7"/>
  <c r="K9" i="7"/>
  <c r="K8" i="7"/>
  <c r="K7" i="7"/>
  <c r="K6" i="7"/>
  <c r="O5" i="7"/>
  <c r="K5" i="7"/>
  <c r="O4" i="7"/>
  <c r="K4" i="7"/>
  <c r="K3" i="7"/>
  <c r="K2" i="7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O5" i="6"/>
  <c r="K5" i="6"/>
  <c r="O4" i="6"/>
  <c r="K4" i="6"/>
  <c r="K3" i="6"/>
  <c r="K2" i="6"/>
  <c r="K17" i="5"/>
  <c r="K16" i="5"/>
  <c r="K15" i="5"/>
  <c r="K14" i="5"/>
  <c r="K13" i="5"/>
  <c r="K12" i="5"/>
  <c r="K11" i="5"/>
  <c r="K10" i="5"/>
  <c r="K9" i="5"/>
  <c r="K8" i="5"/>
  <c r="K7" i="5"/>
  <c r="K6" i="5"/>
  <c r="O5" i="5"/>
  <c r="K5" i="5"/>
  <c r="O4" i="5"/>
  <c r="K4" i="5"/>
  <c r="K3" i="5"/>
  <c r="K2" i="5"/>
  <c r="K11" i="4"/>
  <c r="J11" i="4"/>
  <c r="I11" i="4"/>
  <c r="K10" i="4"/>
  <c r="J10" i="4"/>
  <c r="I10" i="4"/>
  <c r="K9" i="4"/>
  <c r="J9" i="4"/>
  <c r="I9" i="4"/>
  <c r="K8" i="4"/>
  <c r="J8" i="4"/>
  <c r="I8" i="4"/>
  <c r="K7" i="4"/>
  <c r="J7" i="4"/>
  <c r="I7" i="4"/>
  <c r="K6" i="4"/>
  <c r="J6" i="4"/>
  <c r="I6" i="4"/>
  <c r="O5" i="4"/>
  <c r="K5" i="4"/>
  <c r="J5" i="4"/>
  <c r="I5" i="4"/>
  <c r="O4" i="4"/>
  <c r="K4" i="4"/>
  <c r="J4" i="4"/>
  <c r="I4" i="4"/>
  <c r="I2" i="4"/>
  <c r="I3" i="4"/>
  <c r="K3" i="4"/>
  <c r="J3" i="4"/>
  <c r="K2" i="4"/>
  <c r="J2" i="4"/>
  <c r="K41" i="3"/>
  <c r="J41" i="3"/>
  <c r="I41" i="3"/>
  <c r="K40" i="3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4" i="3"/>
  <c r="J34" i="3"/>
  <c r="I34" i="3"/>
  <c r="K33" i="3"/>
  <c r="J33" i="3"/>
  <c r="I33" i="3"/>
  <c r="K32" i="3"/>
  <c r="J32" i="3"/>
  <c r="I32" i="3"/>
  <c r="K31" i="3"/>
  <c r="J31" i="3"/>
  <c r="I31" i="3"/>
  <c r="K30" i="3"/>
  <c r="J30" i="3"/>
  <c r="I30" i="3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O5" i="3"/>
  <c r="K5" i="3"/>
  <c r="J5" i="3"/>
  <c r="I5" i="3"/>
  <c r="O4" i="3"/>
  <c r="K4" i="3"/>
  <c r="J4" i="3"/>
  <c r="I4" i="3"/>
  <c r="K3" i="3"/>
  <c r="J3" i="3"/>
  <c r="I3" i="3"/>
  <c r="I2" i="3"/>
  <c r="K2" i="3"/>
  <c r="J2" i="3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O5" i="2"/>
  <c r="K5" i="2"/>
  <c r="O4" i="2"/>
  <c r="K4" i="2"/>
  <c r="K3" i="2"/>
  <c r="K2" i="2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O5" i="1"/>
  <c r="K5" i="1"/>
  <c r="O4" i="1"/>
  <c r="K4" i="1"/>
  <c r="K3" i="1"/>
  <c r="K2" i="1"/>
</calcChain>
</file>

<file path=xl/sharedStrings.xml><?xml version="1.0" encoding="utf-8"?>
<sst xmlns="http://schemas.openxmlformats.org/spreadsheetml/2006/main" count="2546" uniqueCount="591">
  <si>
    <t>NCTID</t>
  </si>
  <si>
    <t>Text</t>
  </si>
  <si>
    <t>Domain</t>
  </si>
  <si>
    <t>Mapping</t>
  </si>
  <si>
    <t>Concept ID</t>
  </si>
  <si>
    <t>Concept</t>
  </si>
  <si>
    <t>Score</t>
  </si>
  <si>
    <t>NCT00097734</t>
  </si>
  <si>
    <t>Contraindication</t>
  </si>
  <si>
    <t>other beta-lactam antibiotics</t>
  </si>
  <si>
    <t>advanced renal impairment</t>
  </si>
  <si>
    <t>hemodialysis</t>
  </si>
  <si>
    <t>Antibiotic therapy</t>
  </si>
  <si>
    <t>in the two weeks</t>
  </si>
  <si>
    <t>disease</t>
  </si>
  <si>
    <t>hematologic/oncologic disease</t>
  </si>
  <si>
    <t>leukemia</t>
  </si>
  <si>
    <t>lymphoma</t>
  </si>
  <si>
    <t>immunosuppressants</t>
  </si>
  <si>
    <t>Complications</t>
  </si>
  <si>
    <t>sigmoid diverticulitis</t>
  </si>
  <si>
    <t>indication</t>
  </si>
  <si>
    <t>surgery</t>
  </si>
  <si>
    <t>hypersensitivity</t>
  </si>
  <si>
    <t>beta-lactam antibiotics</t>
  </si>
  <si>
    <t>Female</t>
  </si>
  <si>
    <t>pregnant</t>
  </si>
  <si>
    <t>another study drug</t>
  </si>
  <si>
    <t>another drug</t>
  </si>
  <si>
    <t>within the four weeks</t>
  </si>
  <si>
    <t>symptoms</t>
  </si>
  <si>
    <t>* Fever ( body temperature</t>
  </si>
  <si>
    <t>Abdominal tenderness</t>
  </si>
  <si>
    <t>* Leukocytosis</t>
  </si>
  <si>
    <t>leukocytes</t>
  </si>
  <si>
    <t>differential blood count</t>
  </si>
  <si>
    <t>* Elevated CRP</t>
  </si>
  <si>
    <t>&gt; 1 %</t>
  </si>
  <si>
    <t>&gt; 20 mg/l</t>
  </si>
  <si>
    <t>contrast enema</t>
  </si>
  <si>
    <t>Central African Republic</t>
  </si>
  <si>
    <t>Condition</t>
  </si>
  <si>
    <t>Drug</t>
  </si>
  <si>
    <t>Procedure</t>
  </si>
  <si>
    <t>Temporal Concept</t>
  </si>
  <si>
    <t>Population Group</t>
  </si>
  <si>
    <t>Quantitative Concept</t>
  </si>
  <si>
    <t>Measurement</t>
  </si>
  <si>
    <t>Finding</t>
  </si>
  <si>
    <t>U</t>
  </si>
  <si>
    <t>M</t>
  </si>
  <si>
    <t>C4082118</t>
  </si>
  <si>
    <t>C0043210</t>
  </si>
  <si>
    <t>C0439230</t>
  </si>
  <si>
    <t>C0205450</t>
  </si>
  <si>
    <t>C3816745</t>
  </si>
  <si>
    <t>C0439268</t>
  </si>
  <si>
    <t>C3842589</t>
  </si>
  <si>
    <t>Medical contraindication</t>
  </si>
  <si>
    <t>Bacitracin 0.4 UNT/MG / Neomycin 0.0035 MG/MG / Polymyxin B 5 UNT/MG Topical Ointment</t>
  </si>
  <si>
    <t>Renal impairment</t>
  </si>
  <si>
    <t>Hemodialysis</t>
  </si>
  <si>
    <t xml:space="preserve">Two weeks </t>
  </si>
  <si>
    <t>Disease</t>
  </si>
  <si>
    <t>Disorder of ear</t>
  </si>
  <si>
    <t>Leukemia</t>
  </si>
  <si>
    <t>Malignant lymphoma</t>
  </si>
  <si>
    <t>Cyclosporine</t>
  </si>
  <si>
    <t>Complication</t>
  </si>
  <si>
    <t>Diverticulitis of sigmoid colon</t>
  </si>
  <si>
    <t>Emergency surgery</t>
  </si>
  <si>
    <t>Allergic reaction to substance</t>
  </si>
  <si>
    <t xml:space="preserve">Woman </t>
  </si>
  <si>
    <t>Patient currently pregnant</t>
  </si>
  <si>
    <t>Lidocaine 0.1 MG/ML Topical Spray by Pound</t>
  </si>
  <si>
    <t>Cocculus Indicus 30 X / Conium maculatum preparation 30 X / Silver Nitrate 30 X / Theridion curassavicum preparation 30 X Oral Solution [Theridon] by Dr Reckeweg</t>
  </si>
  <si>
    <t xml:space="preserve">week </t>
  </si>
  <si>
    <t xml:space="preserve">Four </t>
  </si>
  <si>
    <t>ENT symptoms</t>
  </si>
  <si>
    <t>Body temperature</t>
  </si>
  <si>
    <t>Leukocytosis</t>
  </si>
  <si>
    <t>Urine leukocyte test</t>
  </si>
  <si>
    <t>Differential white blood cell count procedure</t>
  </si>
  <si>
    <t>Glucose measurement, blood</t>
  </si>
  <si>
    <t xml:space="preserve">1+ </t>
  </si>
  <si>
    <t>gram/cubic meter</t>
  </si>
  <si>
    <t xml:space="preserve">20% </t>
  </si>
  <si>
    <t>Contrast media poisoning</t>
  </si>
  <si>
    <t>Public service vehicle examination for local authority</t>
  </si>
  <si>
    <t>NCT00174525</t>
  </si>
  <si>
    <t>Significant neurological disease</t>
  </si>
  <si>
    <t>Alzheimer's Disease</t>
  </si>
  <si>
    <t>Major psychiatric disorder</t>
  </si>
  <si>
    <t>Significant systemic illness</t>
  </si>
  <si>
    <t>stroke</t>
  </si>
  <si>
    <t>seizure</t>
  </si>
  <si>
    <t>Weight</t>
  </si>
  <si>
    <t>greater than 120kg ( 264 lbs</t>
  </si>
  <si>
    <t>autoimmune</t>
  </si>
  <si>
    <t>autoimmune disease</t>
  </si>
  <si>
    <t>Smoking</t>
  </si>
  <si>
    <t>more than 20 cigarettes per day</t>
  </si>
  <si>
    <t>Anticonvulsants</t>
  </si>
  <si>
    <t>anti-Parkinson 's</t>
  </si>
  <si>
    <t>anticoagulant</t>
  </si>
  <si>
    <t>narcotic medications</t>
  </si>
  <si>
    <t>treatment</t>
  </si>
  <si>
    <t>experimental immunotherapeutics</t>
  </si>
  <si>
    <t>pacemakers</t>
  </si>
  <si>
    <t>metal objects</t>
  </si>
  <si>
    <t>probable AD</t>
  </si>
  <si>
    <t>Age</t>
  </si>
  <si>
    <t>50 to 85 years , inclusive</t>
  </si>
  <si>
    <t>Rosen Modified Hachinski ischemic score</t>
  </si>
  <si>
    <t>less than or equal to 4</t>
  </si>
  <si>
    <t>Magnetic Resonance Imaging</t>
  </si>
  <si>
    <t>medications</t>
  </si>
  <si>
    <t>Observation</t>
  </si>
  <si>
    <t>Manufactured Object</t>
  </si>
  <si>
    <t>Organism Attribute</t>
  </si>
  <si>
    <t>Functional Concept</t>
  </si>
  <si>
    <t>Qualitative Concept</t>
  </si>
  <si>
    <t>C0439093</t>
  </si>
  <si>
    <t>C0439219</t>
  </si>
  <si>
    <t>C0205172</t>
  </si>
  <si>
    <t>C0677453</t>
  </si>
  <si>
    <t>C0439228</t>
  </si>
  <si>
    <t>C0001779</t>
  </si>
  <si>
    <t>C0439234</t>
  </si>
  <si>
    <t>C3843766</t>
  </si>
  <si>
    <t>C4517892</t>
  </si>
  <si>
    <t>C0332257</t>
  </si>
  <si>
    <t>C0439092</t>
  </si>
  <si>
    <t>C0205163</t>
  </si>
  <si>
    <t>Disorder of the urinary system</t>
  </si>
  <si>
    <t>Alzheimer's disease</t>
  </si>
  <si>
    <t>Mental disorder</t>
  </si>
  <si>
    <t>Malingering</t>
  </si>
  <si>
    <t>Cerebrovascular accident</t>
  </si>
  <si>
    <t>Seizure</t>
  </si>
  <si>
    <t>Body weight</t>
  </si>
  <si>
    <t>&gt;</t>
  </si>
  <si>
    <t>pounds</t>
  </si>
  <si>
    <t>Autoimmune state</t>
  </si>
  <si>
    <t>Autoimmune disease</t>
  </si>
  <si>
    <t>Tobacco smoking behavior - finding</t>
  </si>
  <si>
    <t xml:space="preserve">More </t>
  </si>
  <si>
    <t xml:space="preserve">Cigarette </t>
  </si>
  <si>
    <t xml:space="preserve">day </t>
  </si>
  <si>
    <t>Valproate Oral Tablet [Convulsofin]</t>
  </si>
  <si>
    <t>budipine</t>
  </si>
  <si>
    <t>coumarin</t>
  </si>
  <si>
    <t>Noscapine</t>
  </si>
  <si>
    <t>Therapy</t>
  </si>
  <si>
    <t>Acetaminophen 160 MG Chewable Tablet</t>
  </si>
  <si>
    <t>Maintenance procedure for cardiac pacemaker system</t>
  </si>
  <si>
    <t>Removal of object</t>
  </si>
  <si>
    <t>Proband</t>
  </si>
  <si>
    <t xml:space="preserve">Age </t>
  </si>
  <si>
    <t xml:space="preserve">year </t>
  </si>
  <si>
    <t xml:space="preserve">&lt;50 </t>
  </si>
  <si>
    <t xml:space="preserve">85 </t>
  </si>
  <si>
    <t>Including</t>
  </si>
  <si>
    <t>Ischaemia modified albumin measurement</t>
  </si>
  <si>
    <t>&lt;</t>
  </si>
  <si>
    <t xml:space="preserve">Equal </t>
  </si>
  <si>
    <t>Magnetic resonance imaging</t>
  </si>
  <si>
    <t>Management of drug regimen</t>
  </si>
  <si>
    <t>NCT00594516</t>
  </si>
  <si>
    <t>conditions</t>
  </si>
  <si>
    <t>Low Back Pain</t>
  </si>
  <si>
    <t>pain</t>
  </si>
  <si>
    <t>Surgery</t>
  </si>
  <si>
    <t>expected surgery</t>
  </si>
  <si>
    <t>within 3 months</t>
  </si>
  <si>
    <t>scheduled surgery</t>
  </si>
  <si>
    <t>procedure</t>
  </si>
  <si>
    <t>significant disease</t>
  </si>
  <si>
    <t>malignancy</t>
  </si>
  <si>
    <t>basal cell carcinoma</t>
  </si>
  <si>
    <t>within the past 2 years</t>
  </si>
  <si>
    <t>Women</t>
  </si>
  <si>
    <t>breast-feeding</t>
  </si>
  <si>
    <t>severely impaired liver function</t>
  </si>
  <si>
    <t>Severely impaired kidney function</t>
  </si>
  <si>
    <t>chronic hepatitis</t>
  </si>
  <si>
    <t>HIV</t>
  </si>
  <si>
    <t>active hepatitis</t>
  </si>
  <si>
    <t>in past 3 months</t>
  </si>
  <si>
    <t>seizure disorder</t>
  </si>
  <si>
    <t>Alcohol</t>
  </si>
  <si>
    <t>drug abuse</t>
  </si>
  <si>
    <t>Uncontrolled high blood pressure</t>
  </si>
  <si>
    <t>allergy</t>
  </si>
  <si>
    <t>contraindications</t>
  </si>
  <si>
    <t>acetaminophen</t>
  </si>
  <si>
    <t>opioid analgesics</t>
  </si>
  <si>
    <t>ingredients</t>
  </si>
  <si>
    <t>non-malignant origin</t>
  </si>
  <si>
    <t>at least 3 months</t>
  </si>
  <si>
    <t>drug treatment</t>
  </si>
  <si>
    <t>therapy</t>
  </si>
  <si>
    <t>current</t>
  </si>
  <si>
    <t>opioid treatment</t>
  </si>
  <si>
    <t>daily opioid dose &lt; = 160 mg/day of oral morphine equivalent</t>
  </si>
  <si>
    <t>baseline score</t>
  </si>
  <si>
    <t>11-point NRS</t>
  </si>
  <si>
    <t>&gt; = 5</t>
  </si>
  <si>
    <t>during the last 3 days</t>
  </si>
  <si>
    <t>Hazardous or Poisonous Substance,Organic Chemical,Pharmacologic Substance</t>
  </si>
  <si>
    <t>Clinical Drug</t>
  </si>
  <si>
    <t>C1442461</t>
  </si>
  <si>
    <t>C1444637</t>
  </si>
  <si>
    <t>C0439231</t>
  </si>
  <si>
    <t>C0521116</t>
  </si>
  <si>
    <t>C0178602</t>
  </si>
  <si>
    <t>C0242402</t>
  </si>
  <si>
    <t>C0332173</t>
  </si>
  <si>
    <t>C0439422</t>
  </si>
  <si>
    <t>C0360457</t>
  </si>
  <si>
    <t>C0439084</t>
  </si>
  <si>
    <t>C1517741</t>
  </si>
  <si>
    <t>Perinatal disorder</t>
  </si>
  <si>
    <t>Low back pain</t>
  </si>
  <si>
    <t>Pain</t>
  </si>
  <si>
    <t>3 months</t>
  </si>
  <si>
    <t>Significant coronary bypass graft disease</t>
  </si>
  <si>
    <t>Widespread metastatic malignant neoplastic disease</t>
  </si>
  <si>
    <t>Basal cell carcinoma of skin</t>
  </si>
  <si>
    <t xml:space="preserve">In the past </t>
  </si>
  <si>
    <t>Able to perform breast-feeding</t>
  </si>
  <si>
    <t>At risk for impaired liver function</t>
  </si>
  <si>
    <t>Decreased renal function</t>
  </si>
  <si>
    <t>Chronic hepatitis</t>
  </si>
  <si>
    <t>Weal</t>
  </si>
  <si>
    <t>Viral hepatitis, type A</t>
  </si>
  <si>
    <t xml:space="preserve">month </t>
  </si>
  <si>
    <t>Seizure disorder</t>
  </si>
  <si>
    <t>Drug abuse</t>
  </si>
  <si>
    <t>Elevated blood pressure</t>
  </si>
  <si>
    <t>Allergic disposition</t>
  </si>
  <si>
    <t>Acetaminophen</t>
  </si>
  <si>
    <t>Fenoprofen</t>
  </si>
  <si>
    <t>Inert Ingredients</t>
  </si>
  <si>
    <t>Non-malignant white cell disorder</t>
  </si>
  <si>
    <t>Benzoyl Peroxide 0.025 MG/ML Topical Lotion [Repairing Treatment] by Fruit Of The Earth</t>
  </si>
  <si>
    <t>Helium</t>
  </si>
  <si>
    <t>Current</t>
  </si>
  <si>
    <t>Benzalkonium Chloride 1.3 MG/ML Topical Solution</t>
  </si>
  <si>
    <t xml:space="preserve">Dosage </t>
  </si>
  <si>
    <t>Opioid</t>
  </si>
  <si>
    <t xml:space="preserve">Daily </t>
  </si>
  <si>
    <t xml:space="preserve">milligram/day </t>
  </si>
  <si>
    <t xml:space="preserve">Morphine Oral Product </t>
  </si>
  <si>
    <t>Baseline time</t>
  </si>
  <si>
    <t>Number of male sexual partners in 6 months before symptom onset</t>
  </si>
  <si>
    <t xml:space="preserve">&gt;5 </t>
  </si>
  <si>
    <t xml:space="preserve">Last </t>
  </si>
  <si>
    <t>NCT00730587</t>
  </si>
  <si>
    <t>condition</t>
  </si>
  <si>
    <t>chronic disease</t>
  </si>
  <si>
    <t>carbohydrate</t>
  </si>
  <si>
    <t>disorder</t>
  </si>
  <si>
    <t>Healthy children between</t>
  </si>
  <si>
    <t>ages</t>
  </si>
  <si>
    <t>5 months and 3 years</t>
  </si>
  <si>
    <t>Condition in fetus originating in the perinatal period</t>
  </si>
  <si>
    <t>Chronic disease</t>
  </si>
  <si>
    <t>Carbohydrate</t>
  </si>
  <si>
    <t>Well child</t>
  </si>
  <si>
    <t>NCT00737958</t>
  </si>
  <si>
    <t>arrhythmia</t>
  </si>
  <si>
    <t>Severe 3 vessel coronary artery disease</t>
  </si>
  <si>
    <t>stenosis</t>
  </si>
  <si>
    <t>Resting conduction abnormality</t>
  </si>
  <si>
    <t>Digoxin</t>
  </si>
  <si>
    <t>Uncontrolled hypertension</t>
  </si>
  <si>
    <t>Renal</t>
  </si>
  <si>
    <t>hepatic failure</t>
  </si>
  <si>
    <t>unstable disease</t>
  </si>
  <si>
    <t>unstable symptoms</t>
  </si>
  <si>
    <t>Asthma</t>
  </si>
  <si>
    <t>Intercurrent illness</t>
  </si>
  <si>
    <t>Documented coronary heart disease</t>
  </si>
  <si>
    <t>Symptoms</t>
  </si>
  <si>
    <t>stable angina pectoris</t>
  </si>
  <si>
    <t>Cardiac arrhythmia</t>
  </si>
  <si>
    <t>Triple vessel disease of the heart</t>
  </si>
  <si>
    <t>Diagnosis</t>
  </si>
  <si>
    <t>Abnormal behavior</t>
  </si>
  <si>
    <t>Malignant hypertension</t>
  </si>
  <si>
    <t>Kidney stone</t>
  </si>
  <si>
    <t>Hepatic failure</t>
  </si>
  <si>
    <t>Cole disease</t>
  </si>
  <si>
    <t>Coronary arteriosclerosis</t>
  </si>
  <si>
    <t>Stable angina</t>
  </si>
  <si>
    <t>NCT00791427</t>
  </si>
  <si>
    <t>anti-VEGF agent</t>
  </si>
  <si>
    <t>within 6 months</t>
  </si>
  <si>
    <t>Pregnancy</t>
  </si>
  <si>
    <t>positive pregnancy test</t>
  </si>
  <si>
    <t>women</t>
  </si>
  <si>
    <t>contraception</t>
  </si>
  <si>
    <t>investigational therapy</t>
  </si>
  <si>
    <t>Other causes of CNV</t>
  </si>
  <si>
    <t>Glycogen storage disease type II</t>
  </si>
  <si>
    <t>Active ocular</t>
  </si>
  <si>
    <t>peri-ocular infection</t>
  </si>
  <si>
    <t>Ocular surgery</t>
  </si>
  <si>
    <t>within 1 month</t>
  </si>
  <si>
    <t>&gt; 55 years</t>
  </si>
  <si>
    <t>choroidal neovascularization</t>
  </si>
  <si>
    <t>Best corrected visual acuity</t>
  </si>
  <si>
    <t>between 20/20 - 20/400</t>
  </si>
  <si>
    <t>Lesion</t>
  </si>
  <si>
    <t>less than or equal to 12 MPS disc</t>
  </si>
  <si>
    <t>Intellectual Product</t>
  </si>
  <si>
    <t>C1442451</t>
  </si>
  <si>
    <t>C0450382</t>
  </si>
  <si>
    <t>C0442765</t>
  </si>
  <si>
    <t>C1705370</t>
  </si>
  <si>
    <t>aflibercept</t>
  </si>
  <si>
    <t>Sensitive pregnancy test</t>
  </si>
  <si>
    <t>Contraception</t>
  </si>
  <si>
    <t>Encephalitis</t>
  </si>
  <si>
    <t>Deficiency of glucan 1,4-alpha-glucosidase</t>
  </si>
  <si>
    <t>Eye infection</t>
  </si>
  <si>
    <t>Laser surgery</t>
  </si>
  <si>
    <t>1Mo</t>
  </si>
  <si>
    <t xml:space="preserve">55 </t>
  </si>
  <si>
    <t>Choroidal retinal neovascularization</t>
  </si>
  <si>
    <t>Best corrected visual acuity Left eye</t>
  </si>
  <si>
    <t xml:space="preserve">20/400 </t>
  </si>
  <si>
    <t>Oral lesion</t>
  </si>
  <si>
    <t>Disc - unit of product usage</t>
  </si>
  <si>
    <t>NCT01301118</t>
  </si>
  <si>
    <t>debridement</t>
  </si>
  <si>
    <t>contraindication</t>
  </si>
  <si>
    <t>Skin disease</t>
  </si>
  <si>
    <t>Clinical disease</t>
  </si>
  <si>
    <t>wound</t>
  </si>
  <si>
    <t>age</t>
  </si>
  <si>
    <t>More than 18 years</t>
  </si>
  <si>
    <t>Burn</t>
  </si>
  <si>
    <t>Debridement</t>
  </si>
  <si>
    <t>Disorder of skin</t>
  </si>
  <si>
    <t>Local disease</t>
  </si>
  <si>
    <t>Wound</t>
  </si>
  <si>
    <t>NCT01317927</t>
  </si>
  <si>
    <t>dose anticoagulation therapy</t>
  </si>
  <si>
    <t>within 2 week</t>
  </si>
  <si>
    <t>within 2 weeks</t>
  </si>
  <si>
    <t>Anticancer therapy</t>
  </si>
  <si>
    <t>Investigational therapy</t>
  </si>
  <si>
    <t>within 4 weeks</t>
  </si>
  <si>
    <t>Major surgery</t>
  </si>
  <si>
    <t>Coexisting active infection</t>
  </si>
  <si>
    <t>other medical condition</t>
  </si>
  <si>
    <t>Significant cardiovascular disease</t>
  </si>
  <si>
    <t>New York Heart Association Classification</t>
  </si>
  <si>
    <t>Class III or IV</t>
  </si>
  <si>
    <t>significant CNS disorder</t>
  </si>
  <si>
    <t>altered mental status</t>
  </si>
  <si>
    <t>psychiatric disorders</t>
  </si>
  <si>
    <t>Symptomatic</t>
  </si>
  <si>
    <t>untreated CNS metastases</t>
  </si>
  <si>
    <t>Pregnant</t>
  </si>
  <si>
    <t>breast feeding</t>
  </si>
  <si>
    <t>infection</t>
  </si>
  <si>
    <t>Hep B or Hep C</t>
  </si>
  <si>
    <t>malignant disease</t>
  </si>
  <si>
    <t>Adequate organ function</t>
  </si>
  <si>
    <t>ECOG 0-2</t>
  </si>
  <si>
    <t>Estimated life expectancy</t>
  </si>
  <si>
    <t>&gt; 3months</t>
  </si>
  <si>
    <t>Negative pregnancy test</t>
  </si>
  <si>
    <t>child bearing potential</t>
  </si>
  <si>
    <t>Classification</t>
  </si>
  <si>
    <t>N</t>
  </si>
  <si>
    <t>C0332174</t>
  </si>
  <si>
    <t>C0740116</t>
  </si>
  <si>
    <t>C3838679</t>
  </si>
  <si>
    <t>C0441888</t>
  </si>
  <si>
    <t>C0441887</t>
  </si>
  <si>
    <t>N/A</t>
  </si>
  <si>
    <t xml:space="preserve">Weekly </t>
  </si>
  <si>
    <t xml:space="preserve">+2 </t>
  </si>
  <si>
    <t>Aspirin</t>
  </si>
  <si>
    <t>4+</t>
  </si>
  <si>
    <t>Major surgery care management</t>
  </si>
  <si>
    <t>Infective otitis externa</t>
  </si>
  <si>
    <t>Fetal disorder</t>
  </si>
  <si>
    <t>Disorder of cardiovascular system</t>
  </si>
  <si>
    <t>Social work History and physical note</t>
  </si>
  <si>
    <t xml:space="preserve">Class 4 </t>
  </si>
  <si>
    <t xml:space="preserve">Class 3 </t>
  </si>
  <si>
    <t>Significant carrier of disorder</t>
  </si>
  <si>
    <t>Altered mental status</t>
  </si>
  <si>
    <t>Asymptomatic</t>
  </si>
  <si>
    <t>Disorder of the central nervous system</t>
  </si>
  <si>
    <t>Normal breast feeding</t>
  </si>
  <si>
    <t>Disorder due to infection</t>
  </si>
  <si>
    <t>PhenX - assay for hepatitis B protocol</t>
  </si>
  <si>
    <t>Secondary malignant neoplastic disease</t>
  </si>
  <si>
    <t>Functional MR Brain for motor function</t>
  </si>
  <si>
    <t>ECOG performance status grade Observed</t>
  </si>
  <si>
    <t>Life expectancy [Time] Estimated</t>
  </si>
  <si>
    <t>Female of child bearing age</t>
  </si>
  <si>
    <t>NCT01573676</t>
  </si>
  <si>
    <t>OSA surgery</t>
  </si>
  <si>
    <t>in the past</t>
  </si>
  <si>
    <t>bariatric surgery</t>
  </si>
  <si>
    <t>Chronic Obstructive Airway Disease</t>
  </si>
  <si>
    <t>altretamine/cisplatin/cyclophosphamide protocol</t>
  </si>
  <si>
    <t>cancer</t>
  </si>
  <si>
    <t>chemotherapy</t>
  </si>
  <si>
    <t>radiotherapy</t>
  </si>
  <si>
    <t>Assessment for bariatric surgery</t>
  </si>
  <si>
    <t>Chronic obstructive lung disease</t>
  </si>
  <si>
    <t>Poisoning by cyclophosphamide</t>
  </si>
  <si>
    <t>Malignant neoplastic disease</t>
  </si>
  <si>
    <t>Chemotherapy</t>
  </si>
  <si>
    <t>Radiation oncology AND/OR radiotherapy</t>
  </si>
  <si>
    <t>NCT01588119</t>
  </si>
  <si>
    <t>oral anticoagulant</t>
  </si>
  <si>
    <t>nex oral anticoagulant within routine treatment</t>
  </si>
  <si>
    <t>Dabigatran</t>
  </si>
  <si>
    <t>Rivaroxaban</t>
  </si>
  <si>
    <t>Apixaban</t>
  </si>
  <si>
    <t>Edoxaban</t>
  </si>
  <si>
    <t>dabigatran</t>
  </si>
  <si>
    <t>rivaroxaban</t>
  </si>
  <si>
    <t>apixaban</t>
  </si>
  <si>
    <t>edoxaban</t>
  </si>
  <si>
    <t>NCT01725321</t>
  </si>
  <si>
    <t>Crohn 's or ulcerative colitis</t>
  </si>
  <si>
    <t>polyposis syndrome</t>
  </si>
  <si>
    <t>Adenomatous Polyposis Coli</t>
  </si>
  <si>
    <t>colonic resection</t>
  </si>
  <si>
    <t>appendectomy</t>
  </si>
  <si>
    <t>Previous</t>
  </si>
  <si>
    <t>Refused consent</t>
  </si>
  <si>
    <t>colonoscopy</t>
  </si>
  <si>
    <t>C0205156</t>
  </si>
  <si>
    <t>Ulcerative colitis</t>
  </si>
  <si>
    <t>Intestinal polyposis syndrome</t>
  </si>
  <si>
    <t>GSTP1 gene+APC gene methylation [Presence] in Tissue by Molecular genetics method</t>
  </si>
  <si>
    <t>Colonic lesion</t>
  </si>
  <si>
    <t>Appendectomy</t>
  </si>
  <si>
    <t xml:space="preserve">Previous </t>
  </si>
  <si>
    <t>Refused</t>
  </si>
  <si>
    <t>Colonoscopy</t>
  </si>
  <si>
    <t>NCT02052986</t>
  </si>
  <si>
    <t>medical conditions</t>
  </si>
  <si>
    <t>bleeding</t>
  </si>
  <si>
    <t>clotting disorder</t>
  </si>
  <si>
    <t>allergies</t>
  </si>
  <si>
    <t>implantable cardiac defibrillator</t>
  </si>
  <si>
    <t>heart</t>
  </si>
  <si>
    <t>transplant</t>
  </si>
  <si>
    <t>hormone replacement therapy</t>
  </si>
  <si>
    <t>currently</t>
  </si>
  <si>
    <t>Omega-3 fatty acid supplements</t>
  </si>
  <si>
    <t>&gt; or = 18 years</t>
  </si>
  <si>
    <t>Cardiac</t>
  </si>
  <si>
    <t>cardiovascular</t>
  </si>
  <si>
    <t>cardiovascular disease</t>
  </si>
  <si>
    <t>within the past 2 months</t>
  </si>
  <si>
    <t>Bleeding</t>
  </si>
  <si>
    <t>Blood coagulation disorder</t>
  </si>
  <si>
    <t>Implantation of cardiac defibrillator lead</t>
  </si>
  <si>
    <t>Cardiac septal defects</t>
  </si>
  <si>
    <t>Transplantation</t>
  </si>
  <si>
    <t>Hormone replacement therapy</t>
  </si>
  <si>
    <t>Omega-3 Fatty Acids</t>
  </si>
  <si>
    <t>Acardia</t>
  </si>
  <si>
    <t>Cardiovascular lesions of pinta</t>
  </si>
  <si>
    <t>NCT02245074</t>
  </si>
  <si>
    <t>corticosteroid during the last four weeks</t>
  </si>
  <si>
    <t>adverse events</t>
  </si>
  <si>
    <t>during the 4 last weeks</t>
  </si>
  <si>
    <t>% SaO2</t>
  </si>
  <si>
    <t>% SaO2 3 95 %</t>
  </si>
  <si>
    <t>&lt; 95 %</t>
  </si>
  <si>
    <t>between 6 and 36 mo.</t>
  </si>
  <si>
    <t>non-opposition</t>
  </si>
  <si>
    <t>Hormone,Organic Chemical,Pharmacologic Substance</t>
  </si>
  <si>
    <t>Geographic Area</t>
  </si>
  <si>
    <t>C0001617</t>
  </si>
  <si>
    <t>C4517906</t>
  </si>
  <si>
    <t>C0026544</t>
  </si>
  <si>
    <t>C4319606</t>
  </si>
  <si>
    <t>Adrenal cortex hormones</t>
  </si>
  <si>
    <t>Adverse reaction to drug</t>
  </si>
  <si>
    <t>Oxygen saturation sensor name</t>
  </si>
  <si>
    <t xml:space="preserve">95 </t>
  </si>
  <si>
    <t xml:space="preserve">Morocco </t>
  </si>
  <si>
    <t xml:space="preserve">36 </t>
  </si>
  <si>
    <t>Heart laceration with open wound into thorax, without penetration of heart chambers</t>
  </si>
  <si>
    <t>NCT02392130</t>
  </si>
  <si>
    <t>Clinical skin atrophy</t>
  </si>
  <si>
    <t>telangiectasia</t>
  </si>
  <si>
    <t>skin condition</t>
  </si>
  <si>
    <t>response</t>
  </si>
  <si>
    <t>Fitzpatrick skin type IV - VI</t>
  </si>
  <si>
    <t>eczema or other relevant skin disease</t>
  </si>
  <si>
    <t>Healthy</t>
  </si>
  <si>
    <t>Healthy skin</t>
  </si>
  <si>
    <t>male</t>
  </si>
  <si>
    <t>25 to 50 years old inclusive</t>
  </si>
  <si>
    <t>C0086582</t>
  </si>
  <si>
    <t>C0580836</t>
  </si>
  <si>
    <t>Atrophic condition of skin</t>
  </si>
  <si>
    <t>Telangiectasia disorder</t>
  </si>
  <si>
    <t>Poor skin condition</t>
  </si>
  <si>
    <t>ERG response</t>
  </si>
  <si>
    <t>Hyperkalemic renal tubular acidosis</t>
  </si>
  <si>
    <t>Healthy eye</t>
  </si>
  <si>
    <t>Male</t>
  </si>
  <si>
    <t xml:space="preserve">Old </t>
  </si>
  <si>
    <t>NCT02435160</t>
  </si>
  <si>
    <t>Hemoglobin</t>
  </si>
  <si>
    <t>&lt; 6g/dL</t>
  </si>
  <si>
    <t>Amino Acid, Peptide, or Protein,Biologically Active Substance</t>
  </si>
  <si>
    <t>NCT02471079</t>
  </si>
  <si>
    <t>non-melanoma skin cancer</t>
  </si>
  <si>
    <t>breast cancer</t>
  </si>
  <si>
    <t>original breast cancer</t>
  </si>
  <si>
    <t>prior</t>
  </si>
  <si>
    <t>treatments</t>
  </si>
  <si>
    <t>neoadjuvant chemotherapy</t>
  </si>
  <si>
    <t>adenocarcinoma</t>
  </si>
  <si>
    <t>ductal carcinoma in situ ( DCIS )</t>
  </si>
  <si>
    <t>breast-conserving surgery</t>
  </si>
  <si>
    <t>between 01-01-2005 and 31-12-2008</t>
  </si>
  <si>
    <t>X-Ray Computed Tomography</t>
  </si>
  <si>
    <t>C0332152</t>
  </si>
  <si>
    <t>C0450355</t>
  </si>
  <si>
    <t>Malignant melanoma of skin</t>
  </si>
  <si>
    <t>Neoplasm of breast</t>
  </si>
  <si>
    <t xml:space="preserve">Before </t>
  </si>
  <si>
    <t>AS03 Adjuvant</t>
  </si>
  <si>
    <t>Malignant adenomatous neoplasm</t>
  </si>
  <si>
    <t>Intraductal carcinoma in situ of breast</t>
  </si>
  <si>
    <t xml:space="preserve">31 </t>
  </si>
  <si>
    <t>Computerized axial tomography</t>
  </si>
  <si>
    <t>NCT02725671</t>
  </si>
  <si>
    <t>hemodynamic instability</t>
  </si>
  <si>
    <t>anaphylactic contrast reaction</t>
  </si>
  <si>
    <t>elective cardiac CT examination</t>
  </si>
  <si>
    <t>coronary artery disease</t>
  </si>
  <si>
    <t>18 or older</t>
  </si>
  <si>
    <t>Hemodynamic instability</t>
  </si>
  <si>
    <t>Anaphylaxis</t>
  </si>
  <si>
    <t>Cardiac CT</t>
  </si>
  <si>
    <t>NCT02898636</t>
  </si>
  <si>
    <t>Immunocompromised</t>
  </si>
  <si>
    <t>HIV Infections</t>
  </si>
  <si>
    <t>immunosuppressive therapy</t>
  </si>
  <si>
    <t>Putrefaction signs</t>
  </si>
  <si>
    <t>18 years or more</t>
  </si>
  <si>
    <t>death</t>
  </si>
  <si>
    <t>at least one recent</t>
  </si>
  <si>
    <t>C0332185</t>
  </si>
  <si>
    <t>C0205447</t>
  </si>
  <si>
    <t>Patient immunocompromised</t>
  </si>
  <si>
    <t>Human immunodeficiency virus infection</t>
  </si>
  <si>
    <t>Immunosuppressive therapy</t>
  </si>
  <si>
    <t>Vital signs</t>
  </si>
  <si>
    <t>Death</t>
  </si>
  <si>
    <t xml:space="preserve">Recent </t>
  </si>
  <si>
    <t xml:space="preserve">One </t>
  </si>
  <si>
    <t>Correct</t>
  </si>
  <si>
    <t xml:space="preserve">Partially </t>
  </si>
  <si>
    <t>Incorrect</t>
  </si>
  <si>
    <t>Avg. Score</t>
  </si>
  <si>
    <t>Std. Dev</t>
  </si>
  <si>
    <t>Strict</t>
  </si>
  <si>
    <t>Loose</t>
  </si>
  <si>
    <t>Precision</t>
  </si>
  <si>
    <t>Recall</t>
  </si>
  <si>
    <t>F1-Score</t>
  </si>
  <si>
    <t>Mapped Under:</t>
  </si>
  <si>
    <t>MMetamap</t>
  </si>
  <si>
    <t>Usagi</t>
  </si>
  <si>
    <t>Not Mapped</t>
  </si>
  <si>
    <t>MetaMap</t>
  </si>
  <si>
    <t>a</t>
  </si>
  <si>
    <t>d</t>
  </si>
  <si>
    <t>s</t>
  </si>
  <si>
    <t>Avg.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</si>
</sst>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4" fillId="0" borderId="0" xfId="0" applyFont="1"/>
    <xf numFmtId="0" fontId="5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D1" workbookViewId="0">
      <selection activeCell="I40" sqref="I40:K41"/>
    </sheetView>
  </sheetViews>
  <sheetFormatPr baseColWidth="10" defaultColWidth="8.83203125" defaultRowHeight="14" x14ac:dyDescent="0"/>
  <cols>
    <col min="2" max="8" width="20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7</v>
      </c>
      <c r="C2" t="s">
        <v>8</v>
      </c>
      <c r="D2" t="s">
        <v>41</v>
      </c>
      <c r="E2" t="s">
        <v>49</v>
      </c>
      <c r="F2">
        <v>4266013</v>
      </c>
      <c r="G2" t="s">
        <v>58</v>
      </c>
      <c r="H2">
        <v>881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1</v>
      </c>
      <c r="B3" t="s">
        <v>7</v>
      </c>
      <c r="C3" t="s">
        <v>9</v>
      </c>
      <c r="D3" t="s">
        <v>42</v>
      </c>
      <c r="E3" t="s">
        <v>49</v>
      </c>
      <c r="F3">
        <v>19027805</v>
      </c>
      <c r="G3" t="s">
        <v>59</v>
      </c>
      <c r="H3">
        <v>413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1</v>
      </c>
      <c r="L3" t="s">
        <v>588</v>
      </c>
    </row>
    <row r="4" spans="1:16">
      <c r="A4" s="1">
        <v>2</v>
      </c>
      <c r="B4" t="s">
        <v>7</v>
      </c>
      <c r="C4" t="s">
        <v>10</v>
      </c>
      <c r="D4" t="s">
        <v>41</v>
      </c>
      <c r="E4" t="s">
        <v>49</v>
      </c>
      <c r="F4">
        <v>4030518</v>
      </c>
      <c r="G4" t="s">
        <v>60</v>
      </c>
      <c r="H4">
        <v>752</v>
      </c>
      <c r="I4">
        <f t="shared" si="1"/>
        <v>0</v>
      </c>
      <c r="J4">
        <f t="shared" si="2"/>
        <v>1</v>
      </c>
      <c r="K4">
        <f t="shared" si="0"/>
        <v>0</v>
      </c>
      <c r="L4" t="s">
        <v>589</v>
      </c>
      <c r="N4" s="2" t="s">
        <v>575</v>
      </c>
      <c r="O4">
        <f>AVERAGE(H:H)</f>
        <v>753.78947368421052</v>
      </c>
    </row>
    <row r="5" spans="1:16">
      <c r="A5" s="1">
        <v>4</v>
      </c>
      <c r="B5" t="s">
        <v>7</v>
      </c>
      <c r="C5" t="s">
        <v>11</v>
      </c>
      <c r="D5" t="s">
        <v>43</v>
      </c>
      <c r="E5" t="s">
        <v>49</v>
      </c>
      <c r="F5">
        <v>4120120</v>
      </c>
      <c r="G5" t="s">
        <v>61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253.405044628079</v>
      </c>
    </row>
    <row r="6" spans="1:16">
      <c r="A6" s="1">
        <v>5</v>
      </c>
      <c r="B6" t="s">
        <v>7</v>
      </c>
      <c r="C6" t="s">
        <v>12</v>
      </c>
      <c r="D6" t="s">
        <v>43</v>
      </c>
      <c r="E6" t="s">
        <v>49</v>
      </c>
      <c r="F6">
        <v>4085730</v>
      </c>
      <c r="G6" t="s">
        <v>12</v>
      </c>
      <c r="H6">
        <v>998</v>
      </c>
      <c r="I6">
        <f t="shared" si="1"/>
        <v>1</v>
      </c>
      <c r="J6">
        <f t="shared" si="2"/>
        <v>0</v>
      </c>
      <c r="K6">
        <f t="shared" si="0"/>
        <v>0</v>
      </c>
      <c r="L6" t="s">
        <v>587</v>
      </c>
    </row>
    <row r="7" spans="1:16">
      <c r="A7" s="1">
        <v>6</v>
      </c>
      <c r="B7" t="s">
        <v>7</v>
      </c>
      <c r="C7" t="s">
        <v>13</v>
      </c>
      <c r="D7" t="s">
        <v>44</v>
      </c>
      <c r="E7" t="s">
        <v>50</v>
      </c>
      <c r="F7" t="s">
        <v>51</v>
      </c>
      <c r="G7" t="s">
        <v>62</v>
      </c>
      <c r="H7">
        <v>861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7</v>
      </c>
      <c r="B8" t="s">
        <v>7</v>
      </c>
      <c r="C8" t="s">
        <v>14</v>
      </c>
      <c r="D8" t="s">
        <v>41</v>
      </c>
      <c r="E8" t="s">
        <v>49</v>
      </c>
      <c r="F8">
        <v>4274025</v>
      </c>
      <c r="G8" t="s">
        <v>63</v>
      </c>
      <c r="H8">
        <v>985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8</v>
      </c>
      <c r="B9" t="s">
        <v>7</v>
      </c>
      <c r="C9" t="s">
        <v>15</v>
      </c>
      <c r="D9" t="s">
        <v>41</v>
      </c>
      <c r="E9" t="s">
        <v>49</v>
      </c>
      <c r="F9">
        <v>4274025</v>
      </c>
      <c r="G9" t="s">
        <v>63</v>
      </c>
      <c r="H9">
        <v>985</v>
      </c>
      <c r="I9">
        <f t="shared" si="1"/>
        <v>0</v>
      </c>
      <c r="J9">
        <f t="shared" si="2"/>
        <v>1</v>
      </c>
      <c r="K9">
        <f t="shared" si="0"/>
        <v>0</v>
      </c>
      <c r="L9" t="s">
        <v>589</v>
      </c>
      <c r="N9" s="4" t="s">
        <v>580</v>
      </c>
      <c r="O9">
        <f>SUM(I:I)/(COUNTIF(B:B,"="&amp;B2))</f>
        <v>0.42105263157894735</v>
      </c>
      <c r="P9">
        <f>SUM(I:J)/COUNTIF(B:B,"="&amp;B2)</f>
        <v>0.78947368421052633</v>
      </c>
    </row>
    <row r="10" spans="1:16">
      <c r="A10" s="1">
        <v>10</v>
      </c>
      <c r="B10" t="s">
        <v>7</v>
      </c>
      <c r="C10" t="s">
        <v>15</v>
      </c>
      <c r="D10" t="s">
        <v>41</v>
      </c>
      <c r="E10" t="s">
        <v>49</v>
      </c>
      <c r="F10">
        <v>378161</v>
      </c>
      <c r="G10" t="s">
        <v>64</v>
      </c>
      <c r="H10">
        <v>502</v>
      </c>
      <c r="I10">
        <f t="shared" si="1"/>
        <v>0</v>
      </c>
      <c r="J10">
        <f t="shared" si="2"/>
        <v>0</v>
      </c>
      <c r="K10">
        <f t="shared" si="0"/>
        <v>1</v>
      </c>
      <c r="L10" t="s">
        <v>588</v>
      </c>
      <c r="N10" s="4" t="s">
        <v>579</v>
      </c>
      <c r="O10">
        <f>SUM(I:I)/(COUNTIF(B:B,"="&amp;B2)-O16)</f>
        <v>0.42105263157894735</v>
      </c>
      <c r="P10">
        <f>SUM(I:J)/(COUNTIF(B:B,"="&amp;B2)-O16)</f>
        <v>0.78947368421052633</v>
      </c>
    </row>
    <row r="11" spans="1:16">
      <c r="A11" s="1">
        <v>12</v>
      </c>
      <c r="B11" t="s">
        <v>7</v>
      </c>
      <c r="C11" t="s">
        <v>16</v>
      </c>
      <c r="D11" t="s">
        <v>41</v>
      </c>
      <c r="E11" t="s">
        <v>49</v>
      </c>
      <c r="F11">
        <v>317510</v>
      </c>
      <c r="G11" t="s">
        <v>65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587</v>
      </c>
      <c r="N11" s="2" t="s">
        <v>581</v>
      </c>
      <c r="O11">
        <f>2*((O9*O10)/(O9+O10))</f>
        <v>0.42105263157894735</v>
      </c>
      <c r="P11">
        <f>2*((P9*P10)/(P9+P10))</f>
        <v>0.78947368421052633</v>
      </c>
    </row>
    <row r="12" spans="1:16">
      <c r="A12" s="1">
        <v>13</v>
      </c>
      <c r="B12" t="s">
        <v>7</v>
      </c>
      <c r="C12" t="s">
        <v>17</v>
      </c>
      <c r="D12" t="s">
        <v>41</v>
      </c>
      <c r="E12" t="s">
        <v>49</v>
      </c>
      <c r="F12">
        <v>432571</v>
      </c>
      <c r="G12" t="s">
        <v>66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587</v>
      </c>
    </row>
    <row r="13" spans="1:16">
      <c r="A13" s="1">
        <v>14</v>
      </c>
      <c r="B13" t="s">
        <v>7</v>
      </c>
      <c r="C13" t="s">
        <v>18</v>
      </c>
      <c r="D13" t="s">
        <v>42</v>
      </c>
      <c r="E13" t="s">
        <v>49</v>
      </c>
      <c r="F13">
        <v>19010482</v>
      </c>
      <c r="G13" t="s">
        <v>67</v>
      </c>
      <c r="H13">
        <v>476</v>
      </c>
      <c r="I13">
        <f t="shared" si="1"/>
        <v>0</v>
      </c>
      <c r="J13">
        <f t="shared" si="2"/>
        <v>1</v>
      </c>
      <c r="K13">
        <f t="shared" si="0"/>
        <v>0</v>
      </c>
      <c r="L13" t="s">
        <v>589</v>
      </c>
      <c r="N13" s="2" t="s">
        <v>582</v>
      </c>
    </row>
    <row r="14" spans="1:16">
      <c r="A14" s="1">
        <v>15</v>
      </c>
      <c r="B14" t="s">
        <v>7</v>
      </c>
      <c r="C14" t="s">
        <v>19</v>
      </c>
      <c r="D14" t="s">
        <v>41</v>
      </c>
      <c r="E14" t="s">
        <v>49</v>
      </c>
      <c r="F14">
        <v>433128</v>
      </c>
      <c r="G14" t="s">
        <v>68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587</v>
      </c>
      <c r="N14" s="2" t="s">
        <v>586</v>
      </c>
      <c r="O14">
        <f>COUNTIF(E:E,"M")</f>
        <v>7</v>
      </c>
      <c r="P14">
        <f>(O14/COUNTIF(B:B,"="&amp;B2))*100</f>
        <v>18.421052631578945</v>
      </c>
    </row>
    <row r="15" spans="1:16">
      <c r="A15" s="1">
        <v>16</v>
      </c>
      <c r="B15" t="s">
        <v>7</v>
      </c>
      <c r="C15" t="s">
        <v>20</v>
      </c>
      <c r="D15" t="s">
        <v>41</v>
      </c>
      <c r="E15" t="s">
        <v>49</v>
      </c>
      <c r="F15">
        <v>4322739</v>
      </c>
      <c r="G15" t="s">
        <v>69</v>
      </c>
      <c r="H15">
        <v>887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587</v>
      </c>
      <c r="N15" s="2" t="s">
        <v>584</v>
      </c>
      <c r="O15">
        <f>COUNTIF(E:E,"U")</f>
        <v>31</v>
      </c>
      <c r="P15">
        <f>(O15/COUNTIF(B:B,"="&amp;B2))*100</f>
        <v>81.578947368421055</v>
      </c>
    </row>
    <row r="16" spans="1:16">
      <c r="A16" s="1">
        <v>22</v>
      </c>
      <c r="B16" t="s">
        <v>7</v>
      </c>
      <c r="C16" t="s">
        <v>8</v>
      </c>
      <c r="D16" t="s">
        <v>41</v>
      </c>
      <c r="E16" t="s">
        <v>49</v>
      </c>
      <c r="F16">
        <v>4266013</v>
      </c>
      <c r="G16" t="s">
        <v>58</v>
      </c>
      <c r="H16">
        <v>676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587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1:17">
      <c r="A17" s="1">
        <v>23</v>
      </c>
      <c r="B17" t="s">
        <v>7</v>
      </c>
      <c r="C17" t="s">
        <v>21</v>
      </c>
      <c r="D17" t="s">
        <v>41</v>
      </c>
      <c r="E17" t="s">
        <v>49</v>
      </c>
      <c r="F17">
        <v>4266013</v>
      </c>
      <c r="G17" t="s">
        <v>58</v>
      </c>
      <c r="H17">
        <v>676</v>
      </c>
      <c r="I17">
        <f t="shared" si="1"/>
        <v>0</v>
      </c>
      <c r="J17">
        <f t="shared" si="2"/>
        <v>0</v>
      </c>
      <c r="K17">
        <f t="shared" si="0"/>
        <v>1</v>
      </c>
      <c r="L17" t="s">
        <v>588</v>
      </c>
    </row>
    <row r="18" spans="1:17">
      <c r="A18" s="1">
        <v>24</v>
      </c>
      <c r="B18" t="s">
        <v>7</v>
      </c>
      <c r="C18" t="s">
        <v>22</v>
      </c>
      <c r="D18" t="s">
        <v>43</v>
      </c>
      <c r="E18" t="s">
        <v>49</v>
      </c>
      <c r="F18">
        <v>1314425</v>
      </c>
      <c r="G18" t="s">
        <v>70</v>
      </c>
      <c r="H18">
        <v>870</v>
      </c>
      <c r="I18">
        <f t="shared" si="1"/>
        <v>0</v>
      </c>
      <c r="J18">
        <f t="shared" si="2"/>
        <v>1</v>
      </c>
      <c r="K18">
        <f t="shared" si="0"/>
        <v>0</v>
      </c>
      <c r="L18" t="s">
        <v>589</v>
      </c>
    </row>
    <row r="19" spans="1:17">
      <c r="A19" s="1">
        <v>25</v>
      </c>
      <c r="B19" t="s">
        <v>7</v>
      </c>
      <c r="C19" t="s">
        <v>23</v>
      </c>
      <c r="D19" t="s">
        <v>41</v>
      </c>
      <c r="E19" t="s">
        <v>49</v>
      </c>
      <c r="F19">
        <v>4303952</v>
      </c>
      <c r="G19" t="s">
        <v>71</v>
      </c>
      <c r="H19">
        <v>995</v>
      </c>
      <c r="I19">
        <f t="shared" si="1"/>
        <v>0</v>
      </c>
      <c r="J19">
        <f t="shared" si="2"/>
        <v>1</v>
      </c>
      <c r="K19">
        <f t="shared" si="0"/>
        <v>0</v>
      </c>
      <c r="L19" t="s">
        <v>589</v>
      </c>
    </row>
    <row r="20" spans="1:17">
      <c r="A20" s="1">
        <v>26</v>
      </c>
      <c r="B20" t="s">
        <v>7</v>
      </c>
      <c r="C20" t="s">
        <v>9</v>
      </c>
      <c r="D20" t="s">
        <v>42</v>
      </c>
      <c r="E20" t="s">
        <v>49</v>
      </c>
      <c r="F20">
        <v>19027805</v>
      </c>
      <c r="G20" t="s">
        <v>59</v>
      </c>
      <c r="H20">
        <v>441</v>
      </c>
      <c r="I20">
        <f t="shared" si="1"/>
        <v>0</v>
      </c>
      <c r="J20">
        <f t="shared" si="2"/>
        <v>0</v>
      </c>
      <c r="K20">
        <f t="shared" si="0"/>
        <v>1</v>
      </c>
      <c r="L20" t="s">
        <v>588</v>
      </c>
    </row>
    <row r="21" spans="1:17">
      <c r="A21" s="1">
        <v>27</v>
      </c>
      <c r="B21" t="s">
        <v>7</v>
      </c>
      <c r="C21" t="s">
        <v>24</v>
      </c>
      <c r="D21" t="s">
        <v>42</v>
      </c>
      <c r="E21" t="s">
        <v>49</v>
      </c>
      <c r="F21">
        <v>19027805</v>
      </c>
      <c r="G21" t="s">
        <v>59</v>
      </c>
      <c r="H21">
        <v>441</v>
      </c>
      <c r="I21">
        <f t="shared" si="1"/>
        <v>0</v>
      </c>
      <c r="J21">
        <f t="shared" si="2"/>
        <v>1</v>
      </c>
      <c r="K21">
        <f t="shared" si="0"/>
        <v>0</v>
      </c>
      <c r="L21" t="s">
        <v>589</v>
      </c>
    </row>
    <row r="22" spans="1:17">
      <c r="A22" s="1">
        <v>28</v>
      </c>
      <c r="B22" t="s">
        <v>7</v>
      </c>
      <c r="C22" t="s">
        <v>25</v>
      </c>
      <c r="D22" t="s">
        <v>45</v>
      </c>
      <c r="E22" t="s">
        <v>50</v>
      </c>
      <c r="F22" t="s">
        <v>52</v>
      </c>
      <c r="G22" t="s">
        <v>72</v>
      </c>
      <c r="H22">
        <v>1000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587</v>
      </c>
    </row>
    <row r="23" spans="1:17">
      <c r="A23" s="1">
        <v>29</v>
      </c>
      <c r="B23" t="s">
        <v>7</v>
      </c>
      <c r="C23" t="s">
        <v>26</v>
      </c>
      <c r="D23" t="s">
        <v>41</v>
      </c>
      <c r="E23" t="s">
        <v>49</v>
      </c>
      <c r="F23">
        <v>4299535</v>
      </c>
      <c r="G23" t="s">
        <v>73</v>
      </c>
      <c r="H23">
        <v>1000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587</v>
      </c>
    </row>
    <row r="24" spans="1:17">
      <c r="A24" s="1">
        <v>30</v>
      </c>
      <c r="B24" t="s">
        <v>7</v>
      </c>
      <c r="C24" t="s">
        <v>27</v>
      </c>
      <c r="D24" t="s">
        <v>42</v>
      </c>
      <c r="E24" t="s">
        <v>49</v>
      </c>
      <c r="F24">
        <v>44088793</v>
      </c>
      <c r="G24" t="s">
        <v>74</v>
      </c>
      <c r="H24">
        <v>373</v>
      </c>
      <c r="I24">
        <f t="shared" si="1"/>
        <v>0</v>
      </c>
      <c r="J24">
        <f t="shared" si="2"/>
        <v>0</v>
      </c>
      <c r="K24">
        <f t="shared" si="0"/>
        <v>1</v>
      </c>
      <c r="L24" t="s">
        <v>588</v>
      </c>
      <c r="M24" t="s">
        <v>590</v>
      </c>
    </row>
    <row r="25" spans="1:17">
      <c r="A25" s="1">
        <v>31</v>
      </c>
      <c r="B25" t="s">
        <v>7</v>
      </c>
      <c r="C25" t="s">
        <v>28</v>
      </c>
      <c r="D25" t="s">
        <v>42</v>
      </c>
      <c r="E25" t="s">
        <v>49</v>
      </c>
      <c r="F25">
        <v>44115538</v>
      </c>
      <c r="G25" t="s">
        <v>75</v>
      </c>
      <c r="H25">
        <v>384</v>
      </c>
      <c r="I25">
        <f t="shared" si="1"/>
        <v>0</v>
      </c>
      <c r="J25">
        <f t="shared" si="2"/>
        <v>0</v>
      </c>
      <c r="K25">
        <f t="shared" si="0"/>
        <v>1</v>
      </c>
      <c r="L25" t="s">
        <v>588</v>
      </c>
      <c r="M25" s="4" t="s">
        <v>580</v>
      </c>
      <c r="N25">
        <f>AVERAGE('NCT00097734:NCT02898636'!O9)</f>
        <v>0.62002917075898845</v>
      </c>
      <c r="O25">
        <f>2*_xlfn.STDEV.S('NCT00097734:NCT02898636'!O9)</f>
        <v>0.29695207158993853</v>
      </c>
      <c r="P25">
        <f>AVERAGE('NCT00097734:NCT02898636'!P9)</f>
        <v>0.85318483921500554</v>
      </c>
      <c r="Q25">
        <f>2*_xlfn.STDEV.S('NCT00097734:NCT02898636'!P9)</f>
        <v>0.18830357024368738</v>
      </c>
    </row>
    <row r="26" spans="1:17">
      <c r="A26" s="1">
        <v>32</v>
      </c>
      <c r="B26" t="s">
        <v>7</v>
      </c>
      <c r="C26" t="s">
        <v>29</v>
      </c>
      <c r="D26" t="s">
        <v>44</v>
      </c>
      <c r="E26" t="s">
        <v>50</v>
      </c>
      <c r="F26" t="s">
        <v>53</v>
      </c>
      <c r="G26" t="s">
        <v>76</v>
      </c>
      <c r="H26">
        <v>812</v>
      </c>
      <c r="I26">
        <f t="shared" si="1"/>
        <v>1</v>
      </c>
      <c r="J26">
        <f t="shared" si="2"/>
        <v>0</v>
      </c>
      <c r="K26">
        <f t="shared" si="0"/>
        <v>0</v>
      </c>
      <c r="L26" t="s">
        <v>587</v>
      </c>
      <c r="M26" s="4" t="s">
        <v>579</v>
      </c>
      <c r="N26">
        <f>AVERAGE('NCT00097734:NCT02898636'!O10)</f>
        <v>0.63921941363344181</v>
      </c>
      <c r="O26">
        <f>2*_xlfn.STDEV.S('NCT00097734:NCT02898636'!O10)</f>
        <v>0.34515543289786532</v>
      </c>
      <c r="P26">
        <f>AVERAGE('NCT00097734:NCT02898636'!P10)</f>
        <v>0.87273070086613036</v>
      </c>
      <c r="Q26">
        <f>2*_xlfn.STDEV.S('NCT00097734:NCT02898636'!P10)</f>
        <v>0.17127822697689127</v>
      </c>
    </row>
    <row r="27" spans="1:17">
      <c r="A27" s="1">
        <v>33</v>
      </c>
      <c r="B27" t="s">
        <v>7</v>
      </c>
      <c r="C27" t="s">
        <v>29</v>
      </c>
      <c r="D27" t="s">
        <v>46</v>
      </c>
      <c r="E27" t="s">
        <v>50</v>
      </c>
      <c r="F27" t="s">
        <v>54</v>
      </c>
      <c r="G27" t="s">
        <v>77</v>
      </c>
      <c r="H27">
        <v>812</v>
      </c>
      <c r="I27">
        <f t="shared" si="1"/>
        <v>1</v>
      </c>
      <c r="J27">
        <f t="shared" si="2"/>
        <v>0</v>
      </c>
      <c r="K27">
        <f t="shared" si="0"/>
        <v>0</v>
      </c>
      <c r="L27" t="s">
        <v>587</v>
      </c>
      <c r="M27" s="2" t="s">
        <v>581</v>
      </c>
      <c r="N27">
        <f>AVERAGE('NCT00097734:NCT02898636'!O11)</f>
        <v>0.62776796218199049</v>
      </c>
      <c r="O27">
        <f>2*_xlfn.STDEV.S('NCT00097734:NCT02898636'!O11)</f>
        <v>0.30750589683575946</v>
      </c>
      <c r="P27">
        <f>AVERAGE('NCT00097734:NCT02898636'!P11)</f>
        <v>0.86109906923449886</v>
      </c>
      <c r="Q27">
        <f>2*_xlfn.STDEV.S('NCT00097734:NCT02898636'!P11)</f>
        <v>0.16421639252538084</v>
      </c>
    </row>
    <row r="28" spans="1:17">
      <c r="A28" s="1">
        <v>34</v>
      </c>
      <c r="B28" t="s">
        <v>7</v>
      </c>
      <c r="C28" t="s">
        <v>30</v>
      </c>
      <c r="D28" t="s">
        <v>41</v>
      </c>
      <c r="E28" t="s">
        <v>49</v>
      </c>
      <c r="F28">
        <v>4078327</v>
      </c>
      <c r="G28" t="s">
        <v>78</v>
      </c>
      <c r="H28">
        <v>932</v>
      </c>
      <c r="I28">
        <f t="shared" si="1"/>
        <v>0</v>
      </c>
      <c r="J28">
        <f t="shared" si="2"/>
        <v>1</v>
      </c>
      <c r="K28">
        <f t="shared" si="0"/>
        <v>0</v>
      </c>
      <c r="L28" t="s">
        <v>589</v>
      </c>
    </row>
    <row r="29" spans="1:17">
      <c r="A29" s="1">
        <v>41</v>
      </c>
      <c r="B29" t="s">
        <v>7</v>
      </c>
      <c r="C29" t="s">
        <v>31</v>
      </c>
      <c r="D29" t="s">
        <v>47</v>
      </c>
      <c r="E29" t="s">
        <v>49</v>
      </c>
      <c r="F29">
        <v>3020891</v>
      </c>
      <c r="G29" t="s">
        <v>79</v>
      </c>
      <c r="H29">
        <v>480</v>
      </c>
      <c r="I29">
        <f t="shared" si="1"/>
        <v>0</v>
      </c>
      <c r="J29">
        <f t="shared" si="2"/>
        <v>1</v>
      </c>
      <c r="K29">
        <f t="shared" si="0"/>
        <v>0</v>
      </c>
      <c r="L29" t="s">
        <v>589</v>
      </c>
      <c r="M29">
        <f>AVERAGE('NCT00097734:NCT02898636'!P14)</f>
        <v>28.784746987681835</v>
      </c>
      <c r="N29" s="3">
        <f>AVERAGE('NCT00097734:NCT02898636'!O16)</f>
        <v>0.1111111111111111</v>
      </c>
    </row>
    <row r="30" spans="1:17">
      <c r="A30" s="1">
        <v>43</v>
      </c>
      <c r="B30" t="s">
        <v>7</v>
      </c>
      <c r="C30" t="s">
        <v>32</v>
      </c>
      <c r="D30" t="s">
        <v>41</v>
      </c>
      <c r="E30" t="s">
        <v>49</v>
      </c>
      <c r="F30">
        <v>197981</v>
      </c>
      <c r="G30" t="s">
        <v>32</v>
      </c>
      <c r="H30">
        <v>1000</v>
      </c>
      <c r="I30">
        <f t="shared" si="1"/>
        <v>1</v>
      </c>
      <c r="J30">
        <f t="shared" si="2"/>
        <v>0</v>
      </c>
      <c r="K30">
        <f t="shared" si="0"/>
        <v>0</v>
      </c>
      <c r="L30" t="s">
        <v>587</v>
      </c>
      <c r="M30">
        <f>AVERAGE('NCT00097734:NCT02898636'!P15)</f>
        <v>69.217202330056963</v>
      </c>
    </row>
    <row r="31" spans="1:17">
      <c r="A31" s="1">
        <v>44</v>
      </c>
      <c r="B31" t="s">
        <v>7</v>
      </c>
      <c r="C31" t="s">
        <v>33</v>
      </c>
      <c r="D31" t="s">
        <v>41</v>
      </c>
      <c r="E31" t="s">
        <v>49</v>
      </c>
      <c r="F31">
        <v>438398</v>
      </c>
      <c r="G31" t="s">
        <v>80</v>
      </c>
      <c r="H31">
        <v>734</v>
      </c>
      <c r="I31">
        <f t="shared" si="1"/>
        <v>1</v>
      </c>
      <c r="J31">
        <f t="shared" si="2"/>
        <v>0</v>
      </c>
      <c r="K31">
        <f t="shared" si="0"/>
        <v>0</v>
      </c>
      <c r="L31" t="s">
        <v>587</v>
      </c>
    </row>
    <row r="32" spans="1:17">
      <c r="A32" s="1">
        <v>45</v>
      </c>
      <c r="B32" t="s">
        <v>7</v>
      </c>
      <c r="C32" t="s">
        <v>34</v>
      </c>
      <c r="D32" t="s">
        <v>47</v>
      </c>
      <c r="E32" t="s">
        <v>49</v>
      </c>
      <c r="F32">
        <v>4190448</v>
      </c>
      <c r="G32" t="s">
        <v>81</v>
      </c>
      <c r="H32">
        <v>869</v>
      </c>
      <c r="I32">
        <f t="shared" si="1"/>
        <v>0</v>
      </c>
      <c r="J32">
        <f t="shared" si="2"/>
        <v>1</v>
      </c>
      <c r="K32">
        <f t="shared" si="0"/>
        <v>0</v>
      </c>
      <c r="L32" t="s">
        <v>589</v>
      </c>
    </row>
    <row r="33" spans="1:12">
      <c r="A33" s="1">
        <v>46</v>
      </c>
      <c r="B33" t="s">
        <v>7</v>
      </c>
      <c r="C33" t="s">
        <v>35</v>
      </c>
      <c r="D33" t="s">
        <v>47</v>
      </c>
      <c r="E33" t="s">
        <v>49</v>
      </c>
      <c r="F33">
        <v>4013251</v>
      </c>
      <c r="G33" t="s">
        <v>82</v>
      </c>
      <c r="H33">
        <v>769</v>
      </c>
      <c r="I33">
        <f t="shared" si="1"/>
        <v>0</v>
      </c>
      <c r="J33">
        <f t="shared" si="2"/>
        <v>1</v>
      </c>
      <c r="K33">
        <f t="shared" si="0"/>
        <v>0</v>
      </c>
      <c r="L33" t="s">
        <v>589</v>
      </c>
    </row>
    <row r="34" spans="1:12">
      <c r="A34" s="1">
        <v>48</v>
      </c>
      <c r="B34" t="s">
        <v>7</v>
      </c>
      <c r="C34" t="s">
        <v>36</v>
      </c>
      <c r="D34" t="s">
        <v>47</v>
      </c>
      <c r="E34" t="s">
        <v>49</v>
      </c>
      <c r="F34">
        <v>4144235</v>
      </c>
      <c r="G34" t="s">
        <v>83</v>
      </c>
      <c r="H34">
        <v>237</v>
      </c>
      <c r="I34">
        <f t="shared" si="1"/>
        <v>0</v>
      </c>
      <c r="J34">
        <f t="shared" si="2"/>
        <v>0</v>
      </c>
      <c r="K34">
        <f t="shared" si="0"/>
        <v>1</v>
      </c>
      <c r="L34" t="s">
        <v>588</v>
      </c>
    </row>
    <row r="35" spans="1:12">
      <c r="A35" s="1">
        <v>49</v>
      </c>
      <c r="B35" t="s">
        <v>7</v>
      </c>
      <c r="C35" t="s">
        <v>37</v>
      </c>
      <c r="D35" t="s">
        <v>48</v>
      </c>
      <c r="E35" t="s">
        <v>50</v>
      </c>
      <c r="F35" t="s">
        <v>55</v>
      </c>
      <c r="G35" t="s">
        <v>84</v>
      </c>
      <c r="H35">
        <v>1000</v>
      </c>
      <c r="I35">
        <f t="shared" si="1"/>
        <v>0</v>
      </c>
      <c r="J35">
        <f t="shared" si="2"/>
        <v>1</v>
      </c>
      <c r="K35">
        <f t="shared" si="0"/>
        <v>0</v>
      </c>
      <c r="L35" t="s">
        <v>589</v>
      </c>
    </row>
    <row r="36" spans="1:12">
      <c r="A36" s="1">
        <v>50</v>
      </c>
      <c r="B36" t="s">
        <v>7</v>
      </c>
      <c r="C36" t="s">
        <v>38</v>
      </c>
      <c r="D36" t="s">
        <v>46</v>
      </c>
      <c r="E36" t="s">
        <v>50</v>
      </c>
      <c r="F36" t="s">
        <v>56</v>
      </c>
      <c r="G36" t="s">
        <v>85</v>
      </c>
      <c r="H36">
        <v>901</v>
      </c>
      <c r="I36">
        <f t="shared" si="1"/>
        <v>0</v>
      </c>
      <c r="J36">
        <f t="shared" si="2"/>
        <v>1</v>
      </c>
      <c r="K36">
        <f t="shared" si="0"/>
        <v>0</v>
      </c>
      <c r="L36" t="s">
        <v>589</v>
      </c>
    </row>
    <row r="37" spans="1:12">
      <c r="A37" s="1">
        <v>51</v>
      </c>
      <c r="B37" t="s">
        <v>7</v>
      </c>
      <c r="C37" t="s">
        <v>38</v>
      </c>
      <c r="D37" t="s">
        <v>46</v>
      </c>
      <c r="E37" t="s">
        <v>50</v>
      </c>
      <c r="F37" t="s">
        <v>57</v>
      </c>
      <c r="G37" t="s">
        <v>86</v>
      </c>
      <c r="H37">
        <v>901</v>
      </c>
      <c r="I37">
        <f t="shared" si="1"/>
        <v>0</v>
      </c>
      <c r="J37">
        <f t="shared" si="2"/>
        <v>1</v>
      </c>
      <c r="K37">
        <f t="shared" si="0"/>
        <v>0</v>
      </c>
      <c r="L37" t="s">
        <v>589</v>
      </c>
    </row>
    <row r="38" spans="1:12">
      <c r="A38" s="1">
        <v>58</v>
      </c>
      <c r="B38" t="s">
        <v>7</v>
      </c>
      <c r="C38" t="s">
        <v>39</v>
      </c>
      <c r="D38" t="s">
        <v>41</v>
      </c>
      <c r="E38" t="s">
        <v>49</v>
      </c>
      <c r="F38">
        <v>4157826</v>
      </c>
      <c r="G38" t="s">
        <v>87</v>
      </c>
      <c r="H38">
        <v>379</v>
      </c>
      <c r="I38">
        <f t="shared" si="1"/>
        <v>0</v>
      </c>
      <c r="J38">
        <f t="shared" si="2"/>
        <v>1</v>
      </c>
      <c r="K38">
        <f t="shared" si="0"/>
        <v>0</v>
      </c>
      <c r="L38" t="s">
        <v>589</v>
      </c>
    </row>
    <row r="39" spans="1:12">
      <c r="A39" s="1">
        <v>59</v>
      </c>
      <c r="B39" t="s">
        <v>7</v>
      </c>
      <c r="C39" t="s">
        <v>40</v>
      </c>
      <c r="D39" t="s">
        <v>43</v>
      </c>
      <c r="E39" t="s">
        <v>49</v>
      </c>
      <c r="F39">
        <v>4087263</v>
      </c>
      <c r="G39" t="s">
        <v>88</v>
      </c>
      <c r="H39">
        <v>222</v>
      </c>
      <c r="I39">
        <f t="shared" si="1"/>
        <v>0</v>
      </c>
      <c r="J39">
        <f t="shared" si="2"/>
        <v>0</v>
      </c>
      <c r="K39">
        <f t="shared" si="0"/>
        <v>1</v>
      </c>
      <c r="L39" t="s">
        <v>588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N9" sqref="N9:N10"/>
    </sheetView>
  </sheetViews>
  <sheetFormatPr baseColWidth="10" defaultColWidth="8.83203125" defaultRowHeight="14" x14ac:dyDescent="0"/>
  <cols>
    <col min="2" max="4" width="19.5" customWidth="1"/>
    <col min="5" max="6" width="19.5" hidden="1" customWidth="1"/>
    <col min="7" max="8" width="19.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423</v>
      </c>
      <c r="C2" t="s">
        <v>337</v>
      </c>
      <c r="D2" t="s">
        <v>41</v>
      </c>
      <c r="E2" t="s">
        <v>49</v>
      </c>
      <c r="F2">
        <v>4266013</v>
      </c>
      <c r="G2" t="s">
        <v>58</v>
      </c>
      <c r="H2">
        <v>881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1</v>
      </c>
      <c r="B3" t="s">
        <v>423</v>
      </c>
      <c r="C3" t="s">
        <v>424</v>
      </c>
      <c r="D3" t="s">
        <v>42</v>
      </c>
      <c r="E3" t="s">
        <v>49</v>
      </c>
      <c r="F3">
        <v>19008106</v>
      </c>
      <c r="G3" t="s">
        <v>151</v>
      </c>
      <c r="H3">
        <v>744</v>
      </c>
      <c r="I3">
        <f t="shared" ref="I3:I41" si="1">IF(L3="a",1,0)</f>
        <v>0</v>
      </c>
      <c r="J3">
        <f t="shared" ref="J3:J41" si="2">IF(L3="s",1,0)</f>
        <v>1</v>
      </c>
      <c r="K3">
        <f>IF(L3="d",1,0)</f>
        <v>0</v>
      </c>
      <c r="L3" t="s">
        <v>589</v>
      </c>
    </row>
    <row r="4" spans="1:16">
      <c r="A4" s="1">
        <v>2</v>
      </c>
      <c r="B4" t="s">
        <v>423</v>
      </c>
      <c r="C4" t="s">
        <v>425</v>
      </c>
      <c r="D4" t="s">
        <v>42</v>
      </c>
      <c r="E4" t="s">
        <v>49</v>
      </c>
      <c r="F4">
        <v>19008106</v>
      </c>
      <c r="G4" t="s">
        <v>151</v>
      </c>
      <c r="H4">
        <v>744</v>
      </c>
      <c r="I4">
        <f t="shared" si="1"/>
        <v>0</v>
      </c>
      <c r="J4">
        <f t="shared" si="2"/>
        <v>1</v>
      </c>
      <c r="K4">
        <f t="shared" si="0"/>
        <v>0</v>
      </c>
      <c r="L4" t="s">
        <v>589</v>
      </c>
      <c r="N4" s="2" t="s">
        <v>575</v>
      </c>
      <c r="O4">
        <f>AVERAGE(H:H)</f>
        <v>848.33333333333337</v>
      </c>
    </row>
    <row r="5" spans="1:16">
      <c r="A5" s="1">
        <v>5</v>
      </c>
      <c r="B5" t="s">
        <v>423</v>
      </c>
      <c r="C5" t="s">
        <v>426</v>
      </c>
      <c r="D5" t="s">
        <v>42</v>
      </c>
      <c r="E5" t="s">
        <v>49</v>
      </c>
      <c r="F5">
        <v>45775372</v>
      </c>
      <c r="G5" t="s">
        <v>430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183.85583944212823</v>
      </c>
    </row>
    <row r="6" spans="1:16">
      <c r="A6" s="1">
        <v>6</v>
      </c>
      <c r="B6" t="s">
        <v>423</v>
      </c>
      <c r="C6" t="s">
        <v>427</v>
      </c>
      <c r="D6" t="s">
        <v>42</v>
      </c>
      <c r="E6" t="s">
        <v>49</v>
      </c>
      <c r="F6">
        <v>40241331</v>
      </c>
      <c r="G6" t="s">
        <v>431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587</v>
      </c>
    </row>
    <row r="7" spans="1:16">
      <c r="A7" s="1">
        <v>7</v>
      </c>
      <c r="B7" t="s">
        <v>423</v>
      </c>
      <c r="C7" t="s">
        <v>428</v>
      </c>
      <c r="D7" t="s">
        <v>42</v>
      </c>
      <c r="E7" t="s">
        <v>49</v>
      </c>
      <c r="F7">
        <v>43013024</v>
      </c>
      <c r="G7" t="s">
        <v>432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8</v>
      </c>
      <c r="B8" t="s">
        <v>423</v>
      </c>
      <c r="C8" t="s">
        <v>429</v>
      </c>
      <c r="D8" t="s">
        <v>42</v>
      </c>
      <c r="E8" t="s">
        <v>49</v>
      </c>
      <c r="F8">
        <v>45892847</v>
      </c>
      <c r="G8" t="s">
        <v>433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9</v>
      </c>
      <c r="B9" t="s">
        <v>423</v>
      </c>
      <c r="C9" t="s">
        <v>337</v>
      </c>
      <c r="D9" t="s">
        <v>41</v>
      </c>
      <c r="E9" t="s">
        <v>49</v>
      </c>
      <c r="F9">
        <v>4266013</v>
      </c>
      <c r="G9" t="s">
        <v>58</v>
      </c>
      <c r="H9">
        <v>676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4" t="s">
        <v>580</v>
      </c>
      <c r="O9">
        <f>SUM(I:I)/(COUNTIF(B:B,"="&amp;B2))</f>
        <v>0.58333333333333337</v>
      </c>
      <c r="P9">
        <f>SUM(I:J)/COUNTIF(B:B,"="&amp;B2)</f>
        <v>0.91666666666666663</v>
      </c>
    </row>
    <row r="10" spans="1:16">
      <c r="A10" s="1">
        <v>10</v>
      </c>
      <c r="B10" t="s">
        <v>423</v>
      </c>
      <c r="C10" t="s">
        <v>21</v>
      </c>
      <c r="D10" t="s">
        <v>41</v>
      </c>
      <c r="E10" t="s">
        <v>49</v>
      </c>
      <c r="F10">
        <v>4266013</v>
      </c>
      <c r="G10" t="s">
        <v>58</v>
      </c>
      <c r="H10">
        <v>676</v>
      </c>
      <c r="I10">
        <f t="shared" si="1"/>
        <v>0</v>
      </c>
      <c r="J10">
        <f t="shared" si="2"/>
        <v>0</v>
      </c>
      <c r="K10">
        <f t="shared" si="0"/>
        <v>1</v>
      </c>
      <c r="L10" t="s">
        <v>588</v>
      </c>
      <c r="N10" s="4" t="s">
        <v>579</v>
      </c>
      <c r="O10">
        <f>SUM(I:I)/(COUNTIF(B:B,"="&amp;B2)-O16)</f>
        <v>0.58333333333333337</v>
      </c>
      <c r="P10">
        <f>SUM(I:J)/(COUNTIF(B:B,"="&amp;B2)-O16)</f>
        <v>0.91666666666666663</v>
      </c>
    </row>
    <row r="11" spans="1:16">
      <c r="A11" s="1">
        <v>12</v>
      </c>
      <c r="B11" t="s">
        <v>423</v>
      </c>
      <c r="C11" t="s">
        <v>106</v>
      </c>
      <c r="D11" t="s">
        <v>43</v>
      </c>
      <c r="E11" t="s">
        <v>49</v>
      </c>
      <c r="F11">
        <v>4077953</v>
      </c>
      <c r="G11" t="s">
        <v>153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587</v>
      </c>
      <c r="N11" s="2" t="s">
        <v>581</v>
      </c>
      <c r="O11">
        <f>2*((O9*O10)/(O9+O10))</f>
        <v>0.58333333333333337</v>
      </c>
      <c r="P11">
        <f>2*((P9*P10)/(P9+P10))</f>
        <v>0.91666666666666663</v>
      </c>
    </row>
    <row r="12" spans="1:16">
      <c r="A12" s="1">
        <v>13</v>
      </c>
      <c r="B12" t="s">
        <v>423</v>
      </c>
      <c r="C12" t="s">
        <v>425</v>
      </c>
      <c r="D12" t="s">
        <v>43</v>
      </c>
      <c r="E12" t="s">
        <v>49</v>
      </c>
      <c r="F12">
        <v>4077953</v>
      </c>
      <c r="G12" t="s">
        <v>153</v>
      </c>
      <c r="H12">
        <v>1000</v>
      </c>
      <c r="I12">
        <f t="shared" si="1"/>
        <v>0</v>
      </c>
      <c r="J12">
        <f t="shared" si="2"/>
        <v>1</v>
      </c>
      <c r="K12">
        <f t="shared" si="0"/>
        <v>0</v>
      </c>
      <c r="L12" t="s">
        <v>589</v>
      </c>
    </row>
    <row r="13" spans="1:16">
      <c r="A13" s="1">
        <v>17</v>
      </c>
      <c r="B13" t="s">
        <v>423</v>
      </c>
      <c r="C13" t="s">
        <v>425</v>
      </c>
      <c r="D13" t="s">
        <v>42</v>
      </c>
      <c r="E13" t="s">
        <v>49</v>
      </c>
      <c r="F13">
        <v>19008106</v>
      </c>
      <c r="G13" t="s">
        <v>151</v>
      </c>
      <c r="H13">
        <v>459</v>
      </c>
      <c r="I13">
        <f t="shared" si="1"/>
        <v>0</v>
      </c>
      <c r="J13">
        <f t="shared" si="2"/>
        <v>1</v>
      </c>
      <c r="K13">
        <f t="shared" si="0"/>
        <v>0</v>
      </c>
      <c r="L13" t="s">
        <v>589</v>
      </c>
      <c r="N13" s="2" t="s">
        <v>582</v>
      </c>
    </row>
    <row r="14" spans="1:16">
      <c r="N14" s="2" t="s">
        <v>583</v>
      </c>
      <c r="O14">
        <f>COUNTIF(E:E,"M")</f>
        <v>0</v>
      </c>
      <c r="P14">
        <f>(O14/COUNTIF(B:B,"="&amp;B2))*100</f>
        <v>0</v>
      </c>
    </row>
    <row r="15" spans="1:16">
      <c r="N15" s="2" t="s">
        <v>584</v>
      </c>
      <c r="O15">
        <f>COUNTIF(E:E,"U")</f>
        <v>12</v>
      </c>
      <c r="P15">
        <f>(O15/COUNTIF(B:B,"="&amp;B2))*100</f>
        <v>100</v>
      </c>
    </row>
    <row r="16" spans="1:16">
      <c r="N16" s="2" t="s">
        <v>585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B1" workbookViewId="0">
      <selection activeCell="N9" sqref="N9:N10"/>
    </sheetView>
  </sheetViews>
  <sheetFormatPr baseColWidth="10" defaultColWidth="8.83203125" defaultRowHeight="14" x14ac:dyDescent="0"/>
  <cols>
    <col min="2" max="4" width="20.83203125" customWidth="1"/>
    <col min="5" max="6" width="20.83203125" hidden="1" customWidth="1"/>
    <col min="7" max="8" width="20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434</v>
      </c>
      <c r="C2" t="s">
        <v>435</v>
      </c>
      <c r="D2" t="s">
        <v>41</v>
      </c>
      <c r="E2" t="s">
        <v>49</v>
      </c>
      <c r="F2">
        <v>81893</v>
      </c>
      <c r="G2" t="s">
        <v>444</v>
      </c>
      <c r="H2">
        <v>591</v>
      </c>
      <c r="I2">
        <f>IF(L2="a",1,0)</f>
        <v>0</v>
      </c>
      <c r="J2">
        <f>IF(L2="s",1,0)</f>
        <v>1</v>
      </c>
      <c r="K2">
        <f t="shared" ref="K2:K41" si="0">IF(L2="d",1,0)</f>
        <v>0</v>
      </c>
      <c r="L2" t="s">
        <v>589</v>
      </c>
    </row>
    <row r="3" spans="1:16">
      <c r="A3" s="1">
        <v>2</v>
      </c>
      <c r="B3" t="s">
        <v>434</v>
      </c>
      <c r="C3" t="s">
        <v>436</v>
      </c>
      <c r="D3" t="s">
        <v>41</v>
      </c>
      <c r="E3" t="s">
        <v>49</v>
      </c>
      <c r="F3">
        <v>4112732</v>
      </c>
      <c r="G3" t="s">
        <v>445</v>
      </c>
      <c r="H3">
        <v>874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4</v>
      </c>
      <c r="B4" t="s">
        <v>434</v>
      </c>
      <c r="C4" t="s">
        <v>437</v>
      </c>
      <c r="D4" t="s">
        <v>47</v>
      </c>
      <c r="E4" t="s">
        <v>49</v>
      </c>
      <c r="F4">
        <v>40762647</v>
      </c>
      <c r="G4" t="s">
        <v>446</v>
      </c>
      <c r="H4">
        <v>448</v>
      </c>
      <c r="I4">
        <f t="shared" si="1"/>
        <v>0</v>
      </c>
      <c r="J4">
        <f t="shared" si="2"/>
        <v>0</v>
      </c>
      <c r="K4">
        <f t="shared" si="0"/>
        <v>1</v>
      </c>
      <c r="L4" t="s">
        <v>588</v>
      </c>
      <c r="N4" s="2" t="s">
        <v>575</v>
      </c>
      <c r="O4">
        <f>AVERAGE(H:H)</f>
        <v>769.125</v>
      </c>
    </row>
    <row r="5" spans="1:16">
      <c r="A5" s="1">
        <v>5</v>
      </c>
      <c r="B5" t="s">
        <v>434</v>
      </c>
      <c r="C5" t="s">
        <v>438</v>
      </c>
      <c r="D5" t="s">
        <v>41</v>
      </c>
      <c r="E5" t="s">
        <v>49</v>
      </c>
      <c r="F5">
        <v>45763613</v>
      </c>
      <c r="G5" t="s">
        <v>447</v>
      </c>
      <c r="H5">
        <v>481</v>
      </c>
      <c r="I5">
        <f t="shared" si="1"/>
        <v>0</v>
      </c>
      <c r="J5">
        <f t="shared" si="2"/>
        <v>1</v>
      </c>
      <c r="K5">
        <f t="shared" si="0"/>
        <v>0</v>
      </c>
      <c r="L5" t="s">
        <v>589</v>
      </c>
      <c r="N5" s="2" t="s">
        <v>576</v>
      </c>
      <c r="O5">
        <f>STDEV(H:H)</f>
        <v>234.70372661232776</v>
      </c>
    </row>
    <row r="6" spans="1:16">
      <c r="A6" s="1">
        <v>7</v>
      </c>
      <c r="B6" t="s">
        <v>434</v>
      </c>
      <c r="C6" t="s">
        <v>439</v>
      </c>
      <c r="D6" t="s">
        <v>43</v>
      </c>
      <c r="E6" t="s">
        <v>49</v>
      </c>
      <c r="F6">
        <v>4198190</v>
      </c>
      <c r="G6" t="s">
        <v>448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587</v>
      </c>
    </row>
    <row r="7" spans="1:16">
      <c r="A7" s="1">
        <v>8</v>
      </c>
      <c r="B7" t="s">
        <v>434</v>
      </c>
      <c r="C7" t="s">
        <v>440</v>
      </c>
      <c r="D7" t="s">
        <v>44</v>
      </c>
      <c r="E7" t="s">
        <v>50</v>
      </c>
      <c r="F7" t="s">
        <v>443</v>
      </c>
      <c r="G7" t="s">
        <v>449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9</v>
      </c>
      <c r="B8" t="s">
        <v>434</v>
      </c>
      <c r="C8" t="s">
        <v>441</v>
      </c>
      <c r="D8" t="s">
        <v>117</v>
      </c>
      <c r="E8" t="s">
        <v>49</v>
      </c>
      <c r="F8">
        <v>40481444</v>
      </c>
      <c r="G8" t="s">
        <v>450</v>
      </c>
      <c r="H8">
        <v>766</v>
      </c>
      <c r="I8">
        <f t="shared" si="1"/>
        <v>0</v>
      </c>
      <c r="J8">
        <f t="shared" si="2"/>
        <v>1</v>
      </c>
      <c r="K8">
        <f t="shared" si="0"/>
        <v>0</v>
      </c>
      <c r="L8" t="s">
        <v>589</v>
      </c>
      <c r="N8" s="2"/>
      <c r="O8" s="2" t="s">
        <v>577</v>
      </c>
      <c r="P8" s="2" t="s">
        <v>578</v>
      </c>
    </row>
    <row r="9" spans="1:16">
      <c r="A9" s="1">
        <v>11</v>
      </c>
      <c r="B9" t="s">
        <v>434</v>
      </c>
      <c r="C9" t="s">
        <v>442</v>
      </c>
      <c r="D9" t="s">
        <v>43</v>
      </c>
      <c r="E9" t="s">
        <v>49</v>
      </c>
      <c r="F9">
        <v>4249893</v>
      </c>
      <c r="G9" t="s">
        <v>451</v>
      </c>
      <c r="H9">
        <v>993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4" t="s">
        <v>580</v>
      </c>
      <c r="O9">
        <f>SUM(I:I)/(COUNTIF(B:B,"="&amp;B2))</f>
        <v>0.5</v>
      </c>
      <c r="P9">
        <f>SUM(I:J)/COUNTIF(B:B,"="&amp;B2)</f>
        <v>0.875</v>
      </c>
    </row>
    <row r="10" spans="1:16">
      <c r="N10" s="4" t="s">
        <v>579</v>
      </c>
      <c r="O10">
        <f>SUM(I:I)/(COUNTIF(B:B,"="&amp;B2)-O16)</f>
        <v>0.5</v>
      </c>
      <c r="P10">
        <f>SUM(I:J)/(COUNTIF(B:B,"="&amp;B2)-O16)</f>
        <v>0.875</v>
      </c>
    </row>
    <row r="11" spans="1:16">
      <c r="N11" s="2" t="s">
        <v>581</v>
      </c>
      <c r="O11">
        <f>2*((O9*O10)/(O9+O10))</f>
        <v>0.5</v>
      </c>
      <c r="P11">
        <f>2*((P9*P10)/(P9+P10))</f>
        <v>0.875</v>
      </c>
    </row>
    <row r="13" spans="1:16">
      <c r="N13" s="2" t="s">
        <v>582</v>
      </c>
    </row>
    <row r="14" spans="1:16">
      <c r="N14" s="2" t="s">
        <v>583</v>
      </c>
      <c r="O14">
        <f>COUNTIF(E:E,"M")</f>
        <v>1</v>
      </c>
      <c r="P14">
        <f>(O14/COUNTIF(B:B,"="&amp;B2))*100</f>
        <v>12.5</v>
      </c>
    </row>
    <row r="15" spans="1:16">
      <c r="N15" s="2" t="s">
        <v>584</v>
      </c>
      <c r="O15">
        <f>COUNTIF(E:E,"U")</f>
        <v>7</v>
      </c>
      <c r="P15">
        <f>(O15/COUNTIF(B:B,"="&amp;B2))*100</f>
        <v>87.5</v>
      </c>
    </row>
    <row r="16" spans="1:16">
      <c r="N16" s="2" t="s">
        <v>585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N9" sqref="N9:N10"/>
    </sheetView>
  </sheetViews>
  <sheetFormatPr baseColWidth="10" defaultColWidth="8.83203125" defaultRowHeight="14" x14ac:dyDescent="0"/>
  <cols>
    <col min="2" max="4" width="20.33203125" customWidth="1"/>
    <col min="5" max="6" width="20.33203125" hidden="1" customWidth="1"/>
    <col min="7" max="8" width="20.3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452</v>
      </c>
      <c r="C2" t="s">
        <v>453</v>
      </c>
      <c r="D2" t="s">
        <v>41</v>
      </c>
      <c r="E2" t="s">
        <v>49</v>
      </c>
      <c r="F2">
        <v>4187201</v>
      </c>
      <c r="G2" t="s">
        <v>222</v>
      </c>
      <c r="H2">
        <v>691</v>
      </c>
      <c r="I2">
        <f>IF(L2="a",1,0)</f>
        <v>0</v>
      </c>
      <c r="J2">
        <f>IF(L2="s",1,0)</f>
        <v>0</v>
      </c>
      <c r="K2">
        <f t="shared" ref="K2:K41" si="0">IF(L2="d",1,0)</f>
        <v>1</v>
      </c>
      <c r="L2" t="s">
        <v>588</v>
      </c>
    </row>
    <row r="3" spans="1:16">
      <c r="A3" s="1">
        <v>2</v>
      </c>
      <c r="B3" t="s">
        <v>452</v>
      </c>
      <c r="C3" t="s">
        <v>454</v>
      </c>
      <c r="D3" t="s">
        <v>41</v>
      </c>
      <c r="E3" t="s">
        <v>49</v>
      </c>
      <c r="F3">
        <v>437312</v>
      </c>
      <c r="G3" t="s">
        <v>468</v>
      </c>
      <c r="H3">
        <v>1000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3</v>
      </c>
      <c r="B4" t="s">
        <v>452</v>
      </c>
      <c r="C4" t="s">
        <v>455</v>
      </c>
      <c r="D4" t="s">
        <v>41</v>
      </c>
      <c r="E4" t="s">
        <v>49</v>
      </c>
      <c r="F4">
        <v>432585</v>
      </c>
      <c r="G4" t="s">
        <v>469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892.25</v>
      </c>
    </row>
    <row r="5" spans="1:16">
      <c r="A5" s="1">
        <v>4</v>
      </c>
      <c r="B5" t="s">
        <v>452</v>
      </c>
      <c r="C5" t="s">
        <v>456</v>
      </c>
      <c r="D5" t="s">
        <v>41</v>
      </c>
      <c r="E5" t="s">
        <v>49</v>
      </c>
      <c r="F5">
        <v>4303952</v>
      </c>
      <c r="G5" t="s">
        <v>71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116.00538780591184</v>
      </c>
    </row>
    <row r="6" spans="1:16">
      <c r="A6" s="1">
        <v>5</v>
      </c>
      <c r="B6" t="s">
        <v>452</v>
      </c>
      <c r="C6" t="s">
        <v>457</v>
      </c>
      <c r="D6" t="s">
        <v>43</v>
      </c>
      <c r="E6" t="s">
        <v>49</v>
      </c>
      <c r="F6">
        <v>44783089</v>
      </c>
      <c r="G6" t="s">
        <v>470</v>
      </c>
      <c r="H6">
        <v>863</v>
      </c>
      <c r="I6">
        <f t="shared" si="1"/>
        <v>1</v>
      </c>
      <c r="J6">
        <f t="shared" si="2"/>
        <v>0</v>
      </c>
      <c r="K6">
        <f t="shared" si="0"/>
        <v>0</v>
      </c>
      <c r="L6" t="s">
        <v>587</v>
      </c>
    </row>
    <row r="7" spans="1:16">
      <c r="A7" s="1">
        <v>7</v>
      </c>
      <c r="B7" t="s">
        <v>452</v>
      </c>
      <c r="C7" t="s">
        <v>458</v>
      </c>
      <c r="D7" t="s">
        <v>41</v>
      </c>
      <c r="E7" t="s">
        <v>49</v>
      </c>
      <c r="F7">
        <v>318549</v>
      </c>
      <c r="G7" t="s">
        <v>471</v>
      </c>
      <c r="H7">
        <v>614</v>
      </c>
      <c r="I7">
        <f t="shared" si="1"/>
        <v>0</v>
      </c>
      <c r="J7">
        <f t="shared" si="2"/>
        <v>0</v>
      </c>
      <c r="K7">
        <f t="shared" si="0"/>
        <v>1</v>
      </c>
      <c r="L7" t="s">
        <v>588</v>
      </c>
    </row>
    <row r="8" spans="1:16">
      <c r="A8" s="1">
        <v>8</v>
      </c>
      <c r="B8" t="s">
        <v>452</v>
      </c>
      <c r="C8" t="s">
        <v>459</v>
      </c>
      <c r="D8" t="s">
        <v>43</v>
      </c>
      <c r="E8" t="s">
        <v>49</v>
      </c>
      <c r="F8">
        <v>4300185</v>
      </c>
      <c r="G8" t="s">
        <v>472</v>
      </c>
      <c r="H8">
        <v>868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9</v>
      </c>
      <c r="B9" t="s">
        <v>452</v>
      </c>
      <c r="C9" t="s">
        <v>25</v>
      </c>
      <c r="D9" t="s">
        <v>45</v>
      </c>
      <c r="E9" t="s">
        <v>50</v>
      </c>
      <c r="F9" t="s">
        <v>52</v>
      </c>
      <c r="G9" t="s">
        <v>72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4" t="s">
        <v>580</v>
      </c>
      <c r="O9">
        <f>SUM(I:I)/(COUNTIF(B:B,"="&amp;B2))</f>
        <v>0.7</v>
      </c>
      <c r="P9">
        <f>SUM(I:J)/COUNTIF(B:B,"="&amp;B2)</f>
        <v>0.75</v>
      </c>
    </row>
    <row r="10" spans="1:16">
      <c r="A10" s="1">
        <v>10</v>
      </c>
      <c r="B10" t="s">
        <v>452</v>
      </c>
      <c r="C10" t="s">
        <v>460</v>
      </c>
      <c r="D10" t="s">
        <v>43</v>
      </c>
      <c r="E10" t="s">
        <v>49</v>
      </c>
      <c r="F10">
        <v>4141760</v>
      </c>
      <c r="G10" t="s">
        <v>473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587</v>
      </c>
      <c r="N10" s="4" t="s">
        <v>579</v>
      </c>
      <c r="O10">
        <f>SUM(I:I)/(COUNTIF(B:B,"="&amp;B2)-O16)</f>
        <v>0.7</v>
      </c>
      <c r="P10">
        <f>SUM(I:J)/(COUNTIF(B:B,"="&amp;B2)-O16)</f>
        <v>0.75</v>
      </c>
    </row>
    <row r="11" spans="1:16">
      <c r="A11" s="1">
        <v>11</v>
      </c>
      <c r="B11" t="s">
        <v>452</v>
      </c>
      <c r="C11" t="s">
        <v>461</v>
      </c>
      <c r="D11" t="s">
        <v>44</v>
      </c>
      <c r="E11" t="s">
        <v>50</v>
      </c>
      <c r="F11" t="s">
        <v>214</v>
      </c>
      <c r="G11" t="s">
        <v>247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587</v>
      </c>
      <c r="N11" s="2" t="s">
        <v>581</v>
      </c>
      <c r="O11">
        <f>2*((O9*O10)/(O9+O10))</f>
        <v>0.7</v>
      </c>
      <c r="P11">
        <f>2*((P9*P10)/(P9+P10))</f>
        <v>0.75</v>
      </c>
    </row>
    <row r="12" spans="1:16">
      <c r="A12" s="1">
        <v>13</v>
      </c>
      <c r="B12" t="s">
        <v>452</v>
      </c>
      <c r="C12" t="s">
        <v>26</v>
      </c>
      <c r="D12" t="s">
        <v>41</v>
      </c>
      <c r="E12" t="s">
        <v>49</v>
      </c>
      <c r="F12">
        <v>4299535</v>
      </c>
      <c r="G12" t="s">
        <v>73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587</v>
      </c>
    </row>
    <row r="13" spans="1:16">
      <c r="A13" s="1">
        <v>14</v>
      </c>
      <c r="B13" t="s">
        <v>452</v>
      </c>
      <c r="C13" t="s">
        <v>462</v>
      </c>
      <c r="D13" t="s">
        <v>42</v>
      </c>
      <c r="E13" t="s">
        <v>49</v>
      </c>
      <c r="F13">
        <v>19106973</v>
      </c>
      <c r="G13" t="s">
        <v>474</v>
      </c>
      <c r="H13">
        <v>839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587</v>
      </c>
      <c r="N13" s="2" t="s">
        <v>582</v>
      </c>
    </row>
    <row r="14" spans="1:16">
      <c r="A14" s="1">
        <v>18</v>
      </c>
      <c r="B14" t="s">
        <v>452</v>
      </c>
      <c r="C14" t="s">
        <v>341</v>
      </c>
      <c r="D14" t="s">
        <v>119</v>
      </c>
      <c r="E14" t="s">
        <v>50</v>
      </c>
      <c r="F14" t="s">
        <v>127</v>
      </c>
      <c r="G14" t="s">
        <v>158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587</v>
      </c>
      <c r="N14" s="2" t="s">
        <v>583</v>
      </c>
      <c r="O14">
        <f>COUNTIF(E:E,"M")</f>
        <v>6</v>
      </c>
      <c r="P14">
        <f>(O14/COUNTIF(B:B,"="&amp;B2))*100</f>
        <v>30</v>
      </c>
    </row>
    <row r="15" spans="1:16">
      <c r="A15" s="1">
        <v>19</v>
      </c>
      <c r="B15" t="s">
        <v>452</v>
      </c>
      <c r="C15" t="s">
        <v>463</v>
      </c>
      <c r="D15" t="s">
        <v>44</v>
      </c>
      <c r="E15" t="s">
        <v>50</v>
      </c>
      <c r="F15" t="s">
        <v>128</v>
      </c>
      <c r="G15" t="s">
        <v>159</v>
      </c>
      <c r="H15">
        <v>861</v>
      </c>
      <c r="I15">
        <f t="shared" si="1"/>
        <v>0</v>
      </c>
      <c r="J15">
        <f t="shared" si="2"/>
        <v>1</v>
      </c>
      <c r="K15">
        <f t="shared" si="0"/>
        <v>0</v>
      </c>
      <c r="L15" t="s">
        <v>589</v>
      </c>
      <c r="N15" s="2" t="s">
        <v>584</v>
      </c>
      <c r="O15">
        <f>COUNTIF(E:E,"U")</f>
        <v>14</v>
      </c>
      <c r="P15">
        <f>(O15/COUNTIF(B:B,"="&amp;B2))*100</f>
        <v>70</v>
      </c>
    </row>
    <row r="16" spans="1:16">
      <c r="A16" s="1">
        <v>20</v>
      </c>
      <c r="B16" t="s">
        <v>452</v>
      </c>
      <c r="C16" t="s">
        <v>464</v>
      </c>
      <c r="D16" t="s">
        <v>41</v>
      </c>
      <c r="E16" t="s">
        <v>49</v>
      </c>
      <c r="F16">
        <v>4118403</v>
      </c>
      <c r="G16" t="s">
        <v>475</v>
      </c>
      <c r="H16">
        <v>776</v>
      </c>
      <c r="I16">
        <f t="shared" si="1"/>
        <v>0</v>
      </c>
      <c r="J16">
        <f t="shared" si="2"/>
        <v>0</v>
      </c>
      <c r="K16">
        <f t="shared" si="0"/>
        <v>1</v>
      </c>
      <c r="L16" t="s">
        <v>588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1:12">
      <c r="A17" s="1">
        <v>21</v>
      </c>
      <c r="B17" t="s">
        <v>452</v>
      </c>
      <c r="C17" t="s">
        <v>465</v>
      </c>
      <c r="D17" t="s">
        <v>41</v>
      </c>
      <c r="E17" t="s">
        <v>49</v>
      </c>
      <c r="F17">
        <v>4146492</v>
      </c>
      <c r="G17" t="s">
        <v>476</v>
      </c>
      <c r="H17">
        <v>868</v>
      </c>
      <c r="I17">
        <f t="shared" si="1"/>
        <v>0</v>
      </c>
      <c r="J17">
        <f t="shared" si="2"/>
        <v>0</v>
      </c>
      <c r="K17">
        <f t="shared" si="0"/>
        <v>1</v>
      </c>
      <c r="L17" t="s">
        <v>588</v>
      </c>
    </row>
    <row r="18" spans="1:12">
      <c r="A18" s="1">
        <v>22</v>
      </c>
      <c r="B18" t="s">
        <v>452</v>
      </c>
      <c r="C18" t="s">
        <v>466</v>
      </c>
      <c r="D18" t="s">
        <v>41</v>
      </c>
      <c r="E18" t="s">
        <v>49</v>
      </c>
      <c r="F18">
        <v>4146492</v>
      </c>
      <c r="G18" t="s">
        <v>476</v>
      </c>
      <c r="H18">
        <v>868</v>
      </c>
      <c r="I18">
        <f t="shared" si="1"/>
        <v>0</v>
      </c>
      <c r="J18">
        <f t="shared" si="2"/>
        <v>0</v>
      </c>
      <c r="K18">
        <f t="shared" si="0"/>
        <v>1</v>
      </c>
      <c r="L18" t="s">
        <v>588</v>
      </c>
    </row>
    <row r="19" spans="1:12">
      <c r="A19" s="1">
        <v>24</v>
      </c>
      <c r="B19" t="s">
        <v>452</v>
      </c>
      <c r="C19" t="s">
        <v>466</v>
      </c>
      <c r="D19" t="s">
        <v>41</v>
      </c>
      <c r="E19" t="s">
        <v>49</v>
      </c>
      <c r="F19">
        <v>134057</v>
      </c>
      <c r="G19" t="s">
        <v>392</v>
      </c>
      <c r="H19">
        <v>989</v>
      </c>
      <c r="I19">
        <f t="shared" si="1"/>
        <v>1</v>
      </c>
      <c r="J19">
        <f t="shared" si="2"/>
        <v>0</v>
      </c>
      <c r="K19">
        <f t="shared" si="0"/>
        <v>0</v>
      </c>
      <c r="L19" t="s">
        <v>587</v>
      </c>
    </row>
    <row r="20" spans="1:12">
      <c r="A20" s="1">
        <v>28</v>
      </c>
      <c r="B20" t="s">
        <v>452</v>
      </c>
      <c r="C20" t="s">
        <v>467</v>
      </c>
      <c r="D20" t="s">
        <v>44</v>
      </c>
      <c r="E20" t="s">
        <v>50</v>
      </c>
      <c r="F20" t="s">
        <v>213</v>
      </c>
      <c r="G20" t="s">
        <v>236</v>
      </c>
      <c r="H20">
        <v>804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587</v>
      </c>
    </row>
    <row r="21" spans="1:12">
      <c r="A21" s="1">
        <v>29</v>
      </c>
      <c r="B21" t="s">
        <v>452</v>
      </c>
      <c r="C21" t="s">
        <v>467</v>
      </c>
      <c r="D21" t="s">
        <v>44</v>
      </c>
      <c r="E21" t="s">
        <v>50</v>
      </c>
      <c r="F21" t="s">
        <v>212</v>
      </c>
      <c r="G21" t="s">
        <v>229</v>
      </c>
      <c r="H21">
        <v>804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587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N9" sqref="N9:N10"/>
    </sheetView>
  </sheetViews>
  <sheetFormatPr baseColWidth="10" defaultColWidth="8.83203125" defaultRowHeight="14" x14ac:dyDescent="0"/>
  <cols>
    <col min="2" max="4" width="21.1640625" customWidth="1"/>
    <col min="5" max="6" width="21.1640625" hidden="1" customWidth="1"/>
    <col min="7" max="8" width="21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477</v>
      </c>
      <c r="C2" t="s">
        <v>260</v>
      </c>
      <c r="D2" t="s">
        <v>41</v>
      </c>
      <c r="E2" t="s">
        <v>49</v>
      </c>
      <c r="F2">
        <v>443783</v>
      </c>
      <c r="G2" t="s">
        <v>267</v>
      </c>
      <c r="H2">
        <v>994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1</v>
      </c>
      <c r="B3" t="s">
        <v>477</v>
      </c>
      <c r="C3" t="s">
        <v>478</v>
      </c>
      <c r="D3" t="s">
        <v>486</v>
      </c>
      <c r="E3" t="s">
        <v>50</v>
      </c>
      <c r="F3" t="s">
        <v>488</v>
      </c>
      <c r="G3" t="s">
        <v>492</v>
      </c>
      <c r="H3">
        <v>753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2</v>
      </c>
      <c r="B4" t="s">
        <v>477</v>
      </c>
      <c r="C4" t="s">
        <v>478</v>
      </c>
      <c r="D4" t="s">
        <v>46</v>
      </c>
      <c r="E4" t="s">
        <v>50</v>
      </c>
      <c r="F4" t="s">
        <v>54</v>
      </c>
      <c r="G4" t="s">
        <v>77</v>
      </c>
      <c r="H4">
        <v>753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811.78571428571433</v>
      </c>
    </row>
    <row r="5" spans="1:16">
      <c r="A5" s="1">
        <v>3</v>
      </c>
      <c r="B5" t="s">
        <v>477</v>
      </c>
      <c r="C5" t="s">
        <v>478</v>
      </c>
      <c r="D5" t="s">
        <v>44</v>
      </c>
      <c r="E5" t="s">
        <v>50</v>
      </c>
      <c r="F5" t="s">
        <v>53</v>
      </c>
      <c r="G5" t="s">
        <v>76</v>
      </c>
      <c r="H5">
        <v>753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125.44455015996152</v>
      </c>
    </row>
    <row r="6" spans="1:16">
      <c r="A6" s="1">
        <v>4</v>
      </c>
      <c r="B6" t="s">
        <v>477</v>
      </c>
      <c r="C6" t="s">
        <v>479</v>
      </c>
      <c r="D6" t="s">
        <v>41</v>
      </c>
      <c r="E6" t="s">
        <v>49</v>
      </c>
      <c r="F6">
        <v>441207</v>
      </c>
      <c r="G6" t="s">
        <v>493</v>
      </c>
      <c r="H6">
        <v>804</v>
      </c>
      <c r="I6">
        <f t="shared" si="1"/>
        <v>1</v>
      </c>
      <c r="J6">
        <f t="shared" si="2"/>
        <v>0</v>
      </c>
      <c r="K6">
        <f t="shared" si="0"/>
        <v>0</v>
      </c>
      <c r="L6" t="s">
        <v>587</v>
      </c>
    </row>
    <row r="7" spans="1:16">
      <c r="A7" s="1">
        <v>5</v>
      </c>
      <c r="B7" t="s">
        <v>477</v>
      </c>
      <c r="C7" t="s">
        <v>480</v>
      </c>
      <c r="D7" t="s">
        <v>44</v>
      </c>
      <c r="E7" t="s">
        <v>50</v>
      </c>
      <c r="F7" t="s">
        <v>53</v>
      </c>
      <c r="G7" t="s">
        <v>76</v>
      </c>
      <c r="H7">
        <v>804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6</v>
      </c>
      <c r="B8" t="s">
        <v>477</v>
      </c>
      <c r="C8" t="s">
        <v>480</v>
      </c>
      <c r="D8" t="s">
        <v>48</v>
      </c>
      <c r="E8" t="s">
        <v>50</v>
      </c>
      <c r="F8" t="s">
        <v>381</v>
      </c>
      <c r="G8" t="s">
        <v>388</v>
      </c>
      <c r="H8">
        <v>804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7</v>
      </c>
      <c r="B9" t="s">
        <v>477</v>
      </c>
      <c r="C9" t="s">
        <v>481</v>
      </c>
      <c r="D9" t="s">
        <v>47</v>
      </c>
      <c r="E9" t="s">
        <v>49</v>
      </c>
      <c r="F9">
        <v>43533827</v>
      </c>
      <c r="G9" t="s">
        <v>494</v>
      </c>
      <c r="H9">
        <v>710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4" t="s">
        <v>580</v>
      </c>
      <c r="O9">
        <f>SUM(I:I)/(COUNTIF(B:B,"="&amp;B2))</f>
        <v>0.8571428571428571</v>
      </c>
      <c r="P9">
        <f>SUM(I:J)/COUNTIF(B:B,"="&amp;B2)</f>
        <v>0.8571428571428571</v>
      </c>
    </row>
    <row r="10" spans="1:16">
      <c r="A10" s="1">
        <v>8</v>
      </c>
      <c r="B10" t="s">
        <v>477</v>
      </c>
      <c r="C10" t="s">
        <v>482</v>
      </c>
      <c r="D10" t="s">
        <v>47</v>
      </c>
      <c r="E10" t="s">
        <v>49</v>
      </c>
      <c r="F10">
        <v>43533827</v>
      </c>
      <c r="G10" t="s">
        <v>494</v>
      </c>
      <c r="H10">
        <v>710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587</v>
      </c>
      <c r="N10" s="4" t="s">
        <v>579</v>
      </c>
      <c r="O10">
        <f>SUM(I:I)/(COUNTIF(B:B,"="&amp;B2)-O16)</f>
        <v>0.8571428571428571</v>
      </c>
      <c r="P10">
        <f>SUM(I:J)/(COUNTIF(B:B,"="&amp;B2)-O16)</f>
        <v>0.8571428571428571</v>
      </c>
    </row>
    <row r="11" spans="1:16">
      <c r="A11" s="1">
        <v>9</v>
      </c>
      <c r="B11" t="s">
        <v>477</v>
      </c>
      <c r="C11" t="s">
        <v>483</v>
      </c>
      <c r="D11" t="s">
        <v>46</v>
      </c>
      <c r="E11" t="s">
        <v>50</v>
      </c>
      <c r="F11" t="s">
        <v>489</v>
      </c>
      <c r="G11" t="s">
        <v>495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587</v>
      </c>
      <c r="N11" s="2" t="s">
        <v>581</v>
      </c>
      <c r="O11">
        <f>2*((O9*O10)/(O9+O10))</f>
        <v>0.8571428571428571</v>
      </c>
      <c r="P11">
        <f>2*((P9*P10)/(P9+P10))</f>
        <v>0.8571428571428571</v>
      </c>
    </row>
    <row r="12" spans="1:16">
      <c r="A12" s="1">
        <v>10</v>
      </c>
      <c r="B12" t="s">
        <v>477</v>
      </c>
      <c r="C12" t="s">
        <v>111</v>
      </c>
      <c r="D12" t="s">
        <v>119</v>
      </c>
      <c r="E12" t="s">
        <v>50</v>
      </c>
      <c r="F12" t="s">
        <v>127</v>
      </c>
      <c r="G12" t="s">
        <v>158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587</v>
      </c>
    </row>
    <row r="13" spans="1:16">
      <c r="A13" s="1">
        <v>11</v>
      </c>
      <c r="B13" t="s">
        <v>477</v>
      </c>
      <c r="C13" t="s">
        <v>484</v>
      </c>
      <c r="D13" t="s">
        <v>487</v>
      </c>
      <c r="E13" t="s">
        <v>50</v>
      </c>
      <c r="F13" t="s">
        <v>490</v>
      </c>
      <c r="G13" t="s">
        <v>496</v>
      </c>
      <c r="H13">
        <v>861</v>
      </c>
      <c r="I13">
        <f t="shared" si="1"/>
        <v>0</v>
      </c>
      <c r="J13">
        <f t="shared" si="2"/>
        <v>0</v>
      </c>
      <c r="K13">
        <f t="shared" si="0"/>
        <v>1</v>
      </c>
      <c r="L13" t="s">
        <v>588</v>
      </c>
      <c r="N13" s="2" t="s">
        <v>582</v>
      </c>
    </row>
    <row r="14" spans="1:16">
      <c r="A14" s="1">
        <v>12</v>
      </c>
      <c r="B14" t="s">
        <v>477</v>
      </c>
      <c r="C14" t="s">
        <v>484</v>
      </c>
      <c r="D14" t="s">
        <v>46</v>
      </c>
      <c r="E14" t="s">
        <v>50</v>
      </c>
      <c r="F14" t="s">
        <v>491</v>
      </c>
      <c r="G14" t="s">
        <v>497</v>
      </c>
      <c r="H14">
        <v>861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587</v>
      </c>
      <c r="N14" s="2" t="s">
        <v>583</v>
      </c>
      <c r="O14">
        <f>COUNTIF(E:E,"M")</f>
        <v>9</v>
      </c>
      <c r="P14">
        <f>(O14/COUNTIF(B:B,"="&amp;B2))*100</f>
        <v>64.285714285714292</v>
      </c>
    </row>
    <row r="15" spans="1:16">
      <c r="A15" s="1">
        <v>13</v>
      </c>
      <c r="B15" t="s">
        <v>477</v>
      </c>
      <c r="C15" t="s">
        <v>485</v>
      </c>
      <c r="D15" t="s">
        <v>41</v>
      </c>
      <c r="E15" t="s">
        <v>49</v>
      </c>
      <c r="F15">
        <v>81981</v>
      </c>
      <c r="G15" t="s">
        <v>498</v>
      </c>
      <c r="H15">
        <v>558</v>
      </c>
      <c r="I15">
        <f t="shared" si="1"/>
        <v>0</v>
      </c>
      <c r="J15">
        <f t="shared" si="2"/>
        <v>0</v>
      </c>
      <c r="K15">
        <f t="shared" si="0"/>
        <v>1</v>
      </c>
      <c r="L15" t="s">
        <v>588</v>
      </c>
      <c r="N15" s="2" t="s">
        <v>584</v>
      </c>
      <c r="O15">
        <f>COUNTIF(E:E,"U")</f>
        <v>5</v>
      </c>
      <c r="P15">
        <f>(O15/COUNTIF(B:B,"="&amp;B2))*100</f>
        <v>35.714285714285715</v>
      </c>
    </row>
    <row r="16" spans="1:16">
      <c r="N16" s="2" t="s">
        <v>585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N9" sqref="N9:N10"/>
    </sheetView>
  </sheetViews>
  <sheetFormatPr baseColWidth="10" defaultColWidth="8.83203125" defaultRowHeight="14" x14ac:dyDescent="0"/>
  <cols>
    <col min="2" max="4" width="20.1640625" customWidth="1"/>
    <col min="5" max="6" width="20.1640625" hidden="1" customWidth="1"/>
    <col min="7" max="8" width="20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499</v>
      </c>
      <c r="C2" t="s">
        <v>500</v>
      </c>
      <c r="D2" t="s">
        <v>41</v>
      </c>
      <c r="E2" t="s">
        <v>49</v>
      </c>
      <c r="F2">
        <v>134118</v>
      </c>
      <c r="G2" t="s">
        <v>512</v>
      </c>
      <c r="H2">
        <v>797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2</v>
      </c>
      <c r="B3" t="s">
        <v>499</v>
      </c>
      <c r="C3" t="s">
        <v>501</v>
      </c>
      <c r="D3" t="s">
        <v>41</v>
      </c>
      <c r="E3" t="s">
        <v>49</v>
      </c>
      <c r="F3">
        <v>4083797</v>
      </c>
      <c r="G3" t="s">
        <v>513</v>
      </c>
      <c r="H3">
        <v>1000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3</v>
      </c>
      <c r="B4" t="s">
        <v>499</v>
      </c>
      <c r="C4" t="s">
        <v>502</v>
      </c>
      <c r="D4" t="s">
        <v>41</v>
      </c>
      <c r="E4" t="s">
        <v>49</v>
      </c>
      <c r="F4">
        <v>4083298</v>
      </c>
      <c r="G4" t="s">
        <v>514</v>
      </c>
      <c r="H4">
        <v>765</v>
      </c>
      <c r="I4">
        <f t="shared" si="1"/>
        <v>0</v>
      </c>
      <c r="J4">
        <f t="shared" si="2"/>
        <v>1</v>
      </c>
      <c r="K4">
        <f t="shared" si="0"/>
        <v>0</v>
      </c>
      <c r="L4" t="s">
        <v>589</v>
      </c>
      <c r="N4" s="2" t="s">
        <v>575</v>
      </c>
      <c r="O4">
        <f>AVERAGE(H:H)</f>
        <v>791.41176470588232</v>
      </c>
    </row>
    <row r="5" spans="1:16">
      <c r="A5" s="1">
        <v>4</v>
      </c>
      <c r="B5" t="s">
        <v>499</v>
      </c>
      <c r="C5" t="s">
        <v>503</v>
      </c>
      <c r="D5" t="s">
        <v>41</v>
      </c>
      <c r="E5" t="s">
        <v>49</v>
      </c>
      <c r="F5">
        <v>4175043</v>
      </c>
      <c r="G5" t="s">
        <v>515</v>
      </c>
      <c r="H5">
        <v>740</v>
      </c>
      <c r="I5">
        <f t="shared" si="1"/>
        <v>0</v>
      </c>
      <c r="J5">
        <f t="shared" si="2"/>
        <v>0</v>
      </c>
      <c r="K5">
        <f t="shared" si="0"/>
        <v>1</v>
      </c>
      <c r="L5" t="s">
        <v>588</v>
      </c>
      <c r="N5" s="2" t="s">
        <v>576</v>
      </c>
      <c r="O5">
        <f>STDEV(H:H)</f>
        <v>189.19469430441544</v>
      </c>
    </row>
    <row r="6" spans="1:16">
      <c r="A6" s="1">
        <v>5</v>
      </c>
      <c r="B6" t="s">
        <v>499</v>
      </c>
      <c r="C6" t="s">
        <v>504</v>
      </c>
      <c r="D6" t="s">
        <v>41</v>
      </c>
      <c r="E6" t="s">
        <v>49</v>
      </c>
      <c r="F6">
        <v>4126432</v>
      </c>
      <c r="G6" t="s">
        <v>516</v>
      </c>
      <c r="H6">
        <v>393</v>
      </c>
      <c r="I6">
        <f t="shared" si="1"/>
        <v>0</v>
      </c>
      <c r="J6">
        <f t="shared" si="2"/>
        <v>0</v>
      </c>
      <c r="K6">
        <f t="shared" si="0"/>
        <v>1</v>
      </c>
      <c r="L6" t="s">
        <v>588</v>
      </c>
    </row>
    <row r="7" spans="1:16">
      <c r="A7" s="1">
        <v>8</v>
      </c>
      <c r="B7" t="s">
        <v>499</v>
      </c>
      <c r="C7" t="s">
        <v>368</v>
      </c>
      <c r="D7" t="s">
        <v>41</v>
      </c>
      <c r="E7" t="s">
        <v>49</v>
      </c>
      <c r="F7">
        <v>432250</v>
      </c>
      <c r="G7" t="s">
        <v>401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9</v>
      </c>
      <c r="B8" t="s">
        <v>499</v>
      </c>
      <c r="C8" t="s">
        <v>505</v>
      </c>
      <c r="D8" t="s">
        <v>41</v>
      </c>
      <c r="E8" t="s">
        <v>49</v>
      </c>
      <c r="F8">
        <v>4317258</v>
      </c>
      <c r="G8" t="s">
        <v>345</v>
      </c>
      <c r="H8">
        <v>491</v>
      </c>
      <c r="I8">
        <f t="shared" si="1"/>
        <v>0</v>
      </c>
      <c r="J8">
        <f t="shared" si="2"/>
        <v>1</v>
      </c>
      <c r="K8">
        <f t="shared" si="0"/>
        <v>0</v>
      </c>
      <c r="L8" t="s">
        <v>589</v>
      </c>
      <c r="N8" s="2"/>
      <c r="O8" s="2" t="s">
        <v>577</v>
      </c>
      <c r="P8" s="2" t="s">
        <v>578</v>
      </c>
    </row>
    <row r="9" spans="1:16">
      <c r="A9" s="1">
        <v>11</v>
      </c>
      <c r="B9" t="s">
        <v>499</v>
      </c>
      <c r="C9" t="s">
        <v>202</v>
      </c>
      <c r="D9" t="s">
        <v>44</v>
      </c>
      <c r="E9" t="s">
        <v>50</v>
      </c>
      <c r="F9" t="s">
        <v>214</v>
      </c>
      <c r="G9" t="s">
        <v>247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4" t="s">
        <v>580</v>
      </c>
      <c r="O9">
        <f>SUM(I:I)/(COUNTIF(B:B,"="&amp;B2))</f>
        <v>0.52941176470588236</v>
      </c>
      <c r="P9">
        <f>SUM(I:J)/COUNTIF(B:B,"="&amp;B2)</f>
        <v>0.88235294117647056</v>
      </c>
    </row>
    <row r="10" spans="1:16">
      <c r="A10" s="1">
        <v>12</v>
      </c>
      <c r="B10" t="s">
        <v>499</v>
      </c>
      <c r="C10" t="s">
        <v>506</v>
      </c>
      <c r="D10" t="s">
        <v>41</v>
      </c>
      <c r="E10" t="s">
        <v>49</v>
      </c>
      <c r="F10">
        <v>44809152</v>
      </c>
      <c r="G10" t="s">
        <v>517</v>
      </c>
      <c r="H10">
        <v>628</v>
      </c>
      <c r="I10">
        <f t="shared" si="1"/>
        <v>0</v>
      </c>
      <c r="J10">
        <f t="shared" si="2"/>
        <v>1</v>
      </c>
      <c r="K10">
        <f t="shared" si="0"/>
        <v>0</v>
      </c>
      <c r="L10" t="s">
        <v>589</v>
      </c>
      <c r="N10" s="4" t="s">
        <v>579</v>
      </c>
      <c r="O10">
        <f>SUM(I:I)/(COUNTIF(B:B,"="&amp;B2)-O16)</f>
        <v>0.52941176470588236</v>
      </c>
      <c r="P10">
        <f>SUM(I:J)/(COUNTIF(B:B,"="&amp;B2)-O16)</f>
        <v>0.88235294117647056</v>
      </c>
    </row>
    <row r="11" spans="1:16">
      <c r="A11" s="1">
        <v>13</v>
      </c>
      <c r="B11" t="s">
        <v>499</v>
      </c>
      <c r="C11" t="s">
        <v>507</v>
      </c>
      <c r="D11" t="s">
        <v>41</v>
      </c>
      <c r="E11" t="s">
        <v>49</v>
      </c>
      <c r="F11">
        <v>44809152</v>
      </c>
      <c r="G11" t="s">
        <v>517</v>
      </c>
      <c r="H11">
        <v>628</v>
      </c>
      <c r="I11">
        <f t="shared" si="1"/>
        <v>0</v>
      </c>
      <c r="J11">
        <f t="shared" si="2"/>
        <v>1</v>
      </c>
      <c r="K11">
        <f t="shared" si="0"/>
        <v>0</v>
      </c>
      <c r="L11" t="s">
        <v>589</v>
      </c>
      <c r="N11" s="2" t="s">
        <v>581</v>
      </c>
      <c r="O11">
        <f>2*((O9*O10)/(O9+O10))</f>
        <v>0.52941176470588236</v>
      </c>
      <c r="P11">
        <f>2*((P9*P10)/(P9+P10))</f>
        <v>0.88235294117647056</v>
      </c>
    </row>
    <row r="12" spans="1:16">
      <c r="A12" s="1">
        <v>15</v>
      </c>
      <c r="B12" t="s">
        <v>499</v>
      </c>
      <c r="C12" t="s">
        <v>508</v>
      </c>
      <c r="D12" t="s">
        <v>119</v>
      </c>
      <c r="E12" t="s">
        <v>50</v>
      </c>
      <c r="F12" t="s">
        <v>510</v>
      </c>
      <c r="G12" t="s">
        <v>518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587</v>
      </c>
    </row>
    <row r="13" spans="1:16">
      <c r="A13" s="1">
        <v>16</v>
      </c>
      <c r="B13" t="s">
        <v>499</v>
      </c>
      <c r="C13" t="s">
        <v>509</v>
      </c>
      <c r="D13" t="s">
        <v>120</v>
      </c>
      <c r="E13" t="s">
        <v>50</v>
      </c>
      <c r="F13" t="s">
        <v>131</v>
      </c>
      <c r="G13" t="s">
        <v>162</v>
      </c>
      <c r="H13">
        <v>753</v>
      </c>
      <c r="I13">
        <f t="shared" si="1"/>
        <v>0</v>
      </c>
      <c r="J13">
        <f t="shared" si="2"/>
        <v>1</v>
      </c>
      <c r="K13">
        <f t="shared" si="0"/>
        <v>0</v>
      </c>
      <c r="L13" t="s">
        <v>589</v>
      </c>
      <c r="N13" s="2" t="s">
        <v>582</v>
      </c>
    </row>
    <row r="14" spans="1:16">
      <c r="A14" s="1">
        <v>17</v>
      </c>
      <c r="B14" t="s">
        <v>499</v>
      </c>
      <c r="C14" t="s">
        <v>509</v>
      </c>
      <c r="D14" t="s">
        <v>44</v>
      </c>
      <c r="E14" t="s">
        <v>50</v>
      </c>
      <c r="F14" t="s">
        <v>128</v>
      </c>
      <c r="G14" t="s">
        <v>159</v>
      </c>
      <c r="H14">
        <v>753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587</v>
      </c>
      <c r="N14" s="2" t="s">
        <v>583</v>
      </c>
      <c r="O14">
        <f>COUNTIF(E:E,"M")</f>
        <v>7</v>
      </c>
      <c r="P14">
        <f>(O14/COUNTIF(B:B,"="&amp;B2))*100</f>
        <v>41.17647058823529</v>
      </c>
    </row>
    <row r="15" spans="1:16">
      <c r="A15" s="1">
        <v>18</v>
      </c>
      <c r="B15" t="s">
        <v>499</v>
      </c>
      <c r="C15" t="s">
        <v>509</v>
      </c>
      <c r="D15" t="s">
        <v>44</v>
      </c>
      <c r="E15" t="s">
        <v>50</v>
      </c>
      <c r="F15" t="s">
        <v>511</v>
      </c>
      <c r="G15" t="s">
        <v>519</v>
      </c>
      <c r="H15">
        <v>753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587</v>
      </c>
      <c r="N15" s="2" t="s">
        <v>584</v>
      </c>
      <c r="O15">
        <f>COUNTIF(E:E,"U")</f>
        <v>10</v>
      </c>
      <c r="P15">
        <f>(O15/COUNTIF(B:B,"="&amp;B2))*100</f>
        <v>58.82352941176471</v>
      </c>
    </row>
    <row r="16" spans="1:16">
      <c r="A16" s="1">
        <v>19</v>
      </c>
      <c r="B16" t="s">
        <v>499</v>
      </c>
      <c r="C16" t="s">
        <v>509</v>
      </c>
      <c r="D16" t="s">
        <v>48</v>
      </c>
      <c r="E16" t="s">
        <v>50</v>
      </c>
      <c r="F16" t="s">
        <v>129</v>
      </c>
      <c r="G16" t="s">
        <v>160</v>
      </c>
      <c r="H16">
        <v>753</v>
      </c>
      <c r="I16">
        <f t="shared" si="1"/>
        <v>0</v>
      </c>
      <c r="J16">
        <f t="shared" si="2"/>
        <v>1</v>
      </c>
      <c r="K16">
        <f t="shared" si="0"/>
        <v>0</v>
      </c>
      <c r="L16" t="s">
        <v>589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1:12">
      <c r="A17" s="1">
        <v>20</v>
      </c>
      <c r="B17" t="s">
        <v>499</v>
      </c>
      <c r="C17" t="s">
        <v>341</v>
      </c>
      <c r="D17" t="s">
        <v>119</v>
      </c>
      <c r="E17" t="s">
        <v>50</v>
      </c>
      <c r="F17" t="s">
        <v>127</v>
      </c>
      <c r="G17" t="s">
        <v>158</v>
      </c>
      <c r="H17">
        <v>1000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587</v>
      </c>
    </row>
    <row r="18" spans="1:12">
      <c r="A18" s="1">
        <v>21</v>
      </c>
      <c r="B18" t="s">
        <v>499</v>
      </c>
      <c r="C18" t="s">
        <v>507</v>
      </c>
      <c r="D18" t="s">
        <v>41</v>
      </c>
      <c r="E18" t="s">
        <v>49</v>
      </c>
      <c r="F18">
        <v>44808245</v>
      </c>
      <c r="G18" t="s">
        <v>507</v>
      </c>
      <c r="H18">
        <v>1000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587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N9" sqref="N9:N10"/>
    </sheetView>
  </sheetViews>
  <sheetFormatPr baseColWidth="10" defaultColWidth="8.83203125" defaultRowHeight="14" x14ac:dyDescent="0"/>
  <cols>
    <col min="2" max="4" width="19.33203125" customWidth="1"/>
    <col min="5" max="6" width="19.33203125" hidden="1" customWidth="1"/>
    <col min="7" max="8" width="19.3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520</v>
      </c>
      <c r="C2" t="s">
        <v>521</v>
      </c>
      <c r="D2" t="s">
        <v>47</v>
      </c>
      <c r="E2" t="s">
        <v>49</v>
      </c>
      <c r="F2">
        <v>3000963</v>
      </c>
      <c r="G2" t="s">
        <v>521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1</v>
      </c>
      <c r="B3" t="s">
        <v>520</v>
      </c>
      <c r="C3" t="s">
        <v>522</v>
      </c>
      <c r="D3" t="s">
        <v>523</v>
      </c>
      <c r="E3" t="s">
        <v>378</v>
      </c>
      <c r="F3" t="s">
        <v>384</v>
      </c>
      <c r="G3" t="s">
        <v>384</v>
      </c>
      <c r="H3">
        <v>0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520</v>
      </c>
      <c r="C4" t="s">
        <v>508</v>
      </c>
      <c r="D4" t="s">
        <v>119</v>
      </c>
      <c r="E4" t="s">
        <v>50</v>
      </c>
      <c r="F4" t="s">
        <v>510</v>
      </c>
      <c r="G4" t="s">
        <v>518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666.66666666666663</v>
      </c>
    </row>
    <row r="5" spans="1:16">
      <c r="N5" s="2" t="s">
        <v>576</v>
      </c>
      <c r="O5">
        <f>STDEV(H:H)</f>
        <v>577.35026918962581</v>
      </c>
    </row>
    <row r="8" spans="1:16">
      <c r="N8" s="2"/>
      <c r="O8" s="2" t="s">
        <v>577</v>
      </c>
      <c r="P8" s="2" t="s">
        <v>578</v>
      </c>
    </row>
    <row r="9" spans="1:16">
      <c r="N9" s="4" t="s">
        <v>580</v>
      </c>
      <c r="O9">
        <f>SUM(I:I)/(COUNTIF(B:B,"="&amp;B2))</f>
        <v>0.66666666666666663</v>
      </c>
      <c r="P9">
        <f>SUM(I:J)/COUNTIF(B:B,"="&amp;B2)</f>
        <v>0.66666666666666663</v>
      </c>
    </row>
    <row r="10" spans="1:16">
      <c r="N10" s="4" t="s">
        <v>579</v>
      </c>
      <c r="O10">
        <f>SUM(I:I)/(COUNTIF(B:B,"="&amp;B2)-O16)</f>
        <v>1</v>
      </c>
      <c r="P10">
        <f>SUM(I:J)/(COUNTIF(B:B,"="&amp;B2)-O16)</f>
        <v>1</v>
      </c>
    </row>
    <row r="11" spans="1:16">
      <c r="N11" s="2" t="s">
        <v>581</v>
      </c>
      <c r="O11">
        <f>2*((O9*O10)/(O9+O10))</f>
        <v>0.8</v>
      </c>
      <c r="P11">
        <f>2*((P9*P10)/(P9+P10))</f>
        <v>0.8</v>
      </c>
    </row>
    <row r="13" spans="1:16">
      <c r="N13" s="2" t="s">
        <v>582</v>
      </c>
    </row>
    <row r="14" spans="1:16">
      <c r="N14" s="2" t="s">
        <v>583</v>
      </c>
      <c r="O14">
        <f>COUNTIF(E:E,"M")</f>
        <v>1</v>
      </c>
      <c r="P14">
        <f>(O14/COUNTIF(B:B,"="&amp;B2))*100</f>
        <v>33.333333333333329</v>
      </c>
    </row>
    <row r="15" spans="1:16">
      <c r="N15" s="2" t="s">
        <v>584</v>
      </c>
      <c r="O15">
        <f>COUNTIF(E:E,"U")</f>
        <v>1</v>
      </c>
      <c r="P15">
        <f>(O15/COUNTIF(B:B,"="&amp;B2))*100</f>
        <v>33.333333333333329</v>
      </c>
    </row>
    <row r="16" spans="1:16">
      <c r="N16" s="2" t="s">
        <v>585</v>
      </c>
      <c r="O16">
        <f>COUNTIF(E:E,"N")</f>
        <v>1</v>
      </c>
      <c r="P16">
        <f>(O16/COUNTIF(B:B,"="&amp;B2))*100</f>
        <v>33.333333333333329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N9" sqref="N9:N10"/>
    </sheetView>
  </sheetViews>
  <sheetFormatPr baseColWidth="10" defaultColWidth="8.83203125" defaultRowHeight="14" x14ac:dyDescent="0"/>
  <cols>
    <col min="2" max="4" width="18.83203125" customWidth="1"/>
    <col min="5" max="6" width="18.83203125" hidden="1" customWidth="1"/>
    <col min="7" max="8" width="18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524</v>
      </c>
      <c r="C2" t="s">
        <v>178</v>
      </c>
      <c r="D2" t="s">
        <v>41</v>
      </c>
      <c r="E2" t="s">
        <v>49</v>
      </c>
      <c r="F2">
        <v>4233629</v>
      </c>
      <c r="G2" t="s">
        <v>227</v>
      </c>
      <c r="H2">
        <v>754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1</v>
      </c>
      <c r="B3" t="s">
        <v>524</v>
      </c>
      <c r="C3" t="s">
        <v>525</v>
      </c>
      <c r="D3" t="s">
        <v>41</v>
      </c>
      <c r="E3" t="s">
        <v>49</v>
      </c>
      <c r="F3">
        <v>141232</v>
      </c>
      <c r="G3" t="s">
        <v>538</v>
      </c>
      <c r="H3">
        <v>610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1</v>
      </c>
      <c r="L3" t="s">
        <v>588</v>
      </c>
    </row>
    <row r="4" spans="1:16">
      <c r="A4" s="1">
        <v>3</v>
      </c>
      <c r="B4" t="s">
        <v>524</v>
      </c>
      <c r="C4" t="s">
        <v>526</v>
      </c>
      <c r="D4" t="s">
        <v>41</v>
      </c>
      <c r="E4" t="s">
        <v>49</v>
      </c>
      <c r="F4">
        <v>81251</v>
      </c>
      <c r="G4" t="s">
        <v>539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819.66666666666663</v>
      </c>
    </row>
    <row r="5" spans="1:16">
      <c r="A5" s="1">
        <v>4</v>
      </c>
      <c r="B5" t="s">
        <v>524</v>
      </c>
      <c r="C5" t="s">
        <v>527</v>
      </c>
      <c r="D5" t="s">
        <v>41</v>
      </c>
      <c r="E5" t="s">
        <v>49</v>
      </c>
      <c r="F5">
        <v>81251</v>
      </c>
      <c r="G5" t="s">
        <v>539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225.99072884481251</v>
      </c>
    </row>
    <row r="6" spans="1:16">
      <c r="A6" s="1">
        <v>6</v>
      </c>
      <c r="B6" t="s">
        <v>524</v>
      </c>
      <c r="C6" t="s">
        <v>528</v>
      </c>
      <c r="D6" t="s">
        <v>44</v>
      </c>
      <c r="E6" t="s">
        <v>50</v>
      </c>
      <c r="F6" t="s">
        <v>536</v>
      </c>
      <c r="G6" t="s">
        <v>540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587</v>
      </c>
    </row>
    <row r="7" spans="1:16">
      <c r="A7" s="1">
        <v>7</v>
      </c>
      <c r="B7" t="s">
        <v>524</v>
      </c>
      <c r="C7" t="s">
        <v>416</v>
      </c>
      <c r="D7" t="s">
        <v>43</v>
      </c>
      <c r="E7" t="s">
        <v>49</v>
      </c>
      <c r="F7">
        <v>4029715</v>
      </c>
      <c r="G7" t="s">
        <v>422</v>
      </c>
      <c r="H7">
        <v>998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10</v>
      </c>
      <c r="B8" t="s">
        <v>524</v>
      </c>
      <c r="C8" t="s">
        <v>529</v>
      </c>
      <c r="D8" t="s">
        <v>43</v>
      </c>
      <c r="E8" t="s">
        <v>49</v>
      </c>
      <c r="F8">
        <v>4077953</v>
      </c>
      <c r="G8" t="s">
        <v>153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11</v>
      </c>
      <c r="B9" t="s">
        <v>524</v>
      </c>
      <c r="C9" t="s">
        <v>530</v>
      </c>
      <c r="D9" t="s">
        <v>42</v>
      </c>
      <c r="E9" t="s">
        <v>49</v>
      </c>
      <c r="F9">
        <v>40213270</v>
      </c>
      <c r="G9" t="s">
        <v>541</v>
      </c>
      <c r="H9">
        <v>432</v>
      </c>
      <c r="I9">
        <f t="shared" si="1"/>
        <v>0</v>
      </c>
      <c r="J9">
        <f t="shared" si="2"/>
        <v>1</v>
      </c>
      <c r="K9">
        <f t="shared" si="0"/>
        <v>0</v>
      </c>
      <c r="L9" t="s">
        <v>589</v>
      </c>
      <c r="N9" s="4" t="s">
        <v>580</v>
      </c>
      <c r="O9">
        <f>SUM(I:I)/(COUNTIF(B:B,"="&amp;B2))</f>
        <v>0.73333333333333328</v>
      </c>
      <c r="P9">
        <f>SUM(I:J)/COUNTIF(B:B,"="&amp;B2)</f>
        <v>0.8666666666666667</v>
      </c>
    </row>
    <row r="10" spans="1:16">
      <c r="A10" s="1">
        <v>12</v>
      </c>
      <c r="B10" t="s">
        <v>524</v>
      </c>
      <c r="C10" t="s">
        <v>25</v>
      </c>
      <c r="D10" t="s">
        <v>45</v>
      </c>
      <c r="E10" t="s">
        <v>50</v>
      </c>
      <c r="F10" t="s">
        <v>52</v>
      </c>
      <c r="G10" t="s">
        <v>72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587</v>
      </c>
      <c r="N10" s="4" t="s">
        <v>579</v>
      </c>
      <c r="O10">
        <f>SUM(I:I)/(COUNTIF(B:B,"="&amp;B2)-O16)</f>
        <v>0.73333333333333328</v>
      </c>
      <c r="P10">
        <f>SUM(I:J)/(COUNTIF(B:B,"="&amp;B2)-O16)</f>
        <v>0.8666666666666667</v>
      </c>
    </row>
    <row r="11" spans="1:16">
      <c r="A11" s="1">
        <v>13</v>
      </c>
      <c r="B11" t="s">
        <v>524</v>
      </c>
      <c r="C11" t="s">
        <v>531</v>
      </c>
      <c r="D11" t="s">
        <v>41</v>
      </c>
      <c r="E11" t="s">
        <v>49</v>
      </c>
      <c r="F11">
        <v>40484156</v>
      </c>
      <c r="G11" t="s">
        <v>542</v>
      </c>
      <c r="H11">
        <v>993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587</v>
      </c>
      <c r="N11" s="2" t="s">
        <v>581</v>
      </c>
      <c r="O11">
        <f>2*((O9*O10)/(O9+O10))</f>
        <v>0.73333333333333328</v>
      </c>
      <c r="P11">
        <f>2*((P9*P10)/(P9+P10))</f>
        <v>0.8666666666666667</v>
      </c>
    </row>
    <row r="12" spans="1:16">
      <c r="A12" s="1">
        <v>14</v>
      </c>
      <c r="B12" t="s">
        <v>524</v>
      </c>
      <c r="C12" t="s">
        <v>532</v>
      </c>
      <c r="D12" t="s">
        <v>41</v>
      </c>
      <c r="E12" t="s">
        <v>49</v>
      </c>
      <c r="F12">
        <v>4001670</v>
      </c>
      <c r="G12" t="s">
        <v>543</v>
      </c>
      <c r="H12">
        <v>512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587</v>
      </c>
    </row>
    <row r="13" spans="1:16">
      <c r="A13" s="1">
        <v>15</v>
      </c>
      <c r="B13" t="s">
        <v>524</v>
      </c>
      <c r="C13" t="s">
        <v>533</v>
      </c>
      <c r="D13" t="s">
        <v>43</v>
      </c>
      <c r="E13" t="s">
        <v>49</v>
      </c>
      <c r="F13">
        <v>4261829</v>
      </c>
      <c r="G13" t="s">
        <v>327</v>
      </c>
      <c r="H13">
        <v>417</v>
      </c>
      <c r="I13">
        <f t="shared" si="1"/>
        <v>0</v>
      </c>
      <c r="J13">
        <f t="shared" si="2"/>
        <v>1</v>
      </c>
      <c r="K13">
        <f t="shared" si="0"/>
        <v>0</v>
      </c>
      <c r="L13" t="s">
        <v>589</v>
      </c>
      <c r="N13" s="2" t="s">
        <v>582</v>
      </c>
    </row>
    <row r="14" spans="1:16">
      <c r="A14" s="1">
        <v>22</v>
      </c>
      <c r="B14" t="s">
        <v>524</v>
      </c>
      <c r="C14" t="s">
        <v>534</v>
      </c>
      <c r="D14" t="s">
        <v>46</v>
      </c>
      <c r="E14" t="s">
        <v>50</v>
      </c>
      <c r="F14" t="s">
        <v>537</v>
      </c>
      <c r="G14" t="s">
        <v>544</v>
      </c>
      <c r="H14">
        <v>827</v>
      </c>
      <c r="I14">
        <f t="shared" si="1"/>
        <v>0</v>
      </c>
      <c r="J14">
        <f t="shared" si="2"/>
        <v>0</v>
      </c>
      <c r="K14">
        <f t="shared" si="0"/>
        <v>1</v>
      </c>
      <c r="L14" t="s">
        <v>588</v>
      </c>
      <c r="N14" s="2" t="s">
        <v>583</v>
      </c>
      <c r="O14">
        <f>COUNTIF(E:E,"M")</f>
        <v>3</v>
      </c>
      <c r="P14">
        <f>(O14/COUNTIF(B:B,"="&amp;B2))*100</f>
        <v>20</v>
      </c>
    </row>
    <row r="15" spans="1:16">
      <c r="A15" s="1">
        <v>23</v>
      </c>
      <c r="B15" t="s">
        <v>524</v>
      </c>
      <c r="C15" t="s">
        <v>535</v>
      </c>
      <c r="D15" t="s">
        <v>43</v>
      </c>
      <c r="E15" t="s">
        <v>49</v>
      </c>
      <c r="F15">
        <v>4300757</v>
      </c>
      <c r="G15" t="s">
        <v>545</v>
      </c>
      <c r="H15">
        <v>996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587</v>
      </c>
      <c r="N15" s="2" t="s">
        <v>584</v>
      </c>
      <c r="O15">
        <f>COUNTIF(E:E,"U")</f>
        <v>12</v>
      </c>
      <c r="P15">
        <f>(O15/COUNTIF(B:B,"="&amp;B2))*100</f>
        <v>80</v>
      </c>
    </row>
    <row r="16" spans="1:16">
      <c r="A16" s="1">
        <v>25</v>
      </c>
      <c r="B16" t="s">
        <v>524</v>
      </c>
      <c r="C16" t="s">
        <v>527</v>
      </c>
      <c r="D16" t="s">
        <v>41</v>
      </c>
      <c r="E16" t="s">
        <v>49</v>
      </c>
      <c r="F16">
        <v>81251</v>
      </c>
      <c r="G16" t="s">
        <v>539</v>
      </c>
      <c r="H16">
        <v>756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587</v>
      </c>
      <c r="N16" s="2" t="s">
        <v>585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N9" sqref="N9:N10"/>
    </sheetView>
  </sheetViews>
  <sheetFormatPr baseColWidth="10" defaultColWidth="8.83203125" defaultRowHeight="14" x14ac:dyDescent="0"/>
  <cols>
    <col min="2" max="4" width="20.83203125" customWidth="1"/>
    <col min="5" max="6" width="20.83203125" hidden="1" customWidth="1"/>
    <col min="7" max="8" width="20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546</v>
      </c>
      <c r="C2" t="s">
        <v>547</v>
      </c>
      <c r="D2" t="s">
        <v>41</v>
      </c>
      <c r="E2" t="s">
        <v>49</v>
      </c>
      <c r="F2">
        <v>4311860</v>
      </c>
      <c r="G2" t="s">
        <v>552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1</v>
      </c>
      <c r="B3" t="s">
        <v>546</v>
      </c>
      <c r="C3" t="s">
        <v>548</v>
      </c>
      <c r="D3" t="s">
        <v>41</v>
      </c>
      <c r="E3" t="s">
        <v>49</v>
      </c>
      <c r="F3">
        <v>441202</v>
      </c>
      <c r="G3" t="s">
        <v>553</v>
      </c>
      <c r="H3">
        <v>734</v>
      </c>
      <c r="I3">
        <f t="shared" ref="I3:I41" si="1">IF(L3="a",1,0)</f>
        <v>0</v>
      </c>
      <c r="J3">
        <f t="shared" ref="J3:J41" si="2">IF(L3="s",1,0)</f>
        <v>1</v>
      </c>
      <c r="K3">
        <f>IF(L3="d",1,0)</f>
        <v>0</v>
      </c>
      <c r="L3" t="s">
        <v>589</v>
      </c>
    </row>
    <row r="4" spans="1:16">
      <c r="A4" s="1">
        <v>3</v>
      </c>
      <c r="B4" t="s">
        <v>546</v>
      </c>
      <c r="C4" t="s">
        <v>341</v>
      </c>
      <c r="D4" t="s">
        <v>119</v>
      </c>
      <c r="E4" t="s">
        <v>50</v>
      </c>
      <c r="F4" t="s">
        <v>127</v>
      </c>
      <c r="G4" t="s">
        <v>158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886.16666666666663</v>
      </c>
    </row>
    <row r="5" spans="1:16">
      <c r="A5" s="1">
        <v>4</v>
      </c>
      <c r="B5" t="s">
        <v>546</v>
      </c>
      <c r="C5" t="s">
        <v>549</v>
      </c>
      <c r="D5" t="s">
        <v>43</v>
      </c>
      <c r="E5" t="s">
        <v>49</v>
      </c>
      <c r="F5">
        <v>4083211</v>
      </c>
      <c r="G5" t="s">
        <v>554</v>
      </c>
      <c r="H5">
        <v>647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154.70800453327101</v>
      </c>
    </row>
    <row r="6" spans="1:16">
      <c r="A6" s="1">
        <v>7</v>
      </c>
      <c r="B6" t="s">
        <v>546</v>
      </c>
      <c r="C6" t="s">
        <v>550</v>
      </c>
      <c r="D6" t="s">
        <v>41</v>
      </c>
      <c r="E6" t="s">
        <v>49</v>
      </c>
      <c r="F6">
        <v>317576</v>
      </c>
      <c r="G6" t="s">
        <v>294</v>
      </c>
      <c r="H6">
        <v>970</v>
      </c>
      <c r="I6">
        <f t="shared" si="1"/>
        <v>1</v>
      </c>
      <c r="J6">
        <f t="shared" si="2"/>
        <v>0</v>
      </c>
      <c r="K6">
        <f t="shared" si="0"/>
        <v>0</v>
      </c>
      <c r="L6" t="s">
        <v>587</v>
      </c>
    </row>
    <row r="7" spans="1:16">
      <c r="A7" s="1">
        <v>8</v>
      </c>
      <c r="B7" t="s">
        <v>546</v>
      </c>
      <c r="C7" t="s">
        <v>551</v>
      </c>
      <c r="D7" t="s">
        <v>44</v>
      </c>
      <c r="E7" t="s">
        <v>50</v>
      </c>
      <c r="F7" t="s">
        <v>511</v>
      </c>
      <c r="G7" t="s">
        <v>519</v>
      </c>
      <c r="H7">
        <v>966</v>
      </c>
      <c r="I7">
        <f t="shared" si="1"/>
        <v>0</v>
      </c>
      <c r="J7">
        <f t="shared" si="2"/>
        <v>1</v>
      </c>
      <c r="K7">
        <f t="shared" si="0"/>
        <v>0</v>
      </c>
      <c r="L7" t="s">
        <v>589</v>
      </c>
    </row>
    <row r="8" spans="1:16">
      <c r="N8" s="2"/>
      <c r="O8" s="2" t="s">
        <v>577</v>
      </c>
      <c r="P8" s="2" t="s">
        <v>578</v>
      </c>
    </row>
    <row r="9" spans="1:16">
      <c r="N9" s="4" t="s">
        <v>580</v>
      </c>
      <c r="O9">
        <f>SUM(I:I)/(COUNTIF(B:B,"="&amp;B2))</f>
        <v>0.66666666666666663</v>
      </c>
      <c r="P9">
        <f>SUM(I:J)/COUNTIF(B:B,"="&amp;B2)</f>
        <v>1</v>
      </c>
    </row>
    <row r="10" spans="1:16">
      <c r="N10" s="4" t="s">
        <v>579</v>
      </c>
      <c r="O10">
        <f>SUM(I:I)/(COUNTIF(B:B,"="&amp;B2)-O16)</f>
        <v>0.66666666666666663</v>
      </c>
      <c r="P10">
        <f>SUM(I:J)/(COUNTIF(B:B,"="&amp;B2)-O16)</f>
        <v>1</v>
      </c>
    </row>
    <row r="11" spans="1:16">
      <c r="N11" s="2" t="s">
        <v>581</v>
      </c>
      <c r="O11">
        <f>2*((O9*O10)/(O9+O10))</f>
        <v>0.66666666666666663</v>
      </c>
      <c r="P11">
        <f>2*((P9*P10)/(P9+P10))</f>
        <v>1</v>
      </c>
    </row>
    <row r="13" spans="1:16">
      <c r="N13" s="2" t="s">
        <v>582</v>
      </c>
    </row>
    <row r="14" spans="1:16">
      <c r="N14" s="2" t="s">
        <v>583</v>
      </c>
      <c r="O14">
        <f>COUNTIF(E:E,"M")</f>
        <v>2</v>
      </c>
      <c r="P14">
        <f>(O14/COUNTIF(B:B,"="&amp;B2))*100</f>
        <v>33.333333333333329</v>
      </c>
    </row>
    <row r="15" spans="1:16">
      <c r="N15" s="2" t="s">
        <v>584</v>
      </c>
      <c r="O15">
        <f>COUNTIF(E:E,"U")</f>
        <v>4</v>
      </c>
      <c r="P15">
        <f>(O15/COUNTIF(B:B,"="&amp;B2))*100</f>
        <v>66.666666666666657</v>
      </c>
    </row>
    <row r="16" spans="1:16">
      <c r="N16" s="2" t="s">
        <v>585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N9" sqref="N9:N10"/>
    </sheetView>
  </sheetViews>
  <sheetFormatPr baseColWidth="10" defaultColWidth="8.83203125" defaultRowHeight="14" x14ac:dyDescent="0"/>
  <cols>
    <col min="2" max="4" width="21.1640625" customWidth="1"/>
    <col min="5" max="6" width="21.1640625" hidden="1" customWidth="1"/>
    <col min="7" max="7" width="24.5" customWidth="1"/>
    <col min="8" max="8" width="21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555</v>
      </c>
      <c r="C2" t="s">
        <v>556</v>
      </c>
      <c r="D2" t="s">
        <v>41</v>
      </c>
      <c r="E2" t="s">
        <v>49</v>
      </c>
      <c r="F2">
        <v>4153516</v>
      </c>
      <c r="G2" t="s">
        <v>565</v>
      </c>
      <c r="H2">
        <v>926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1</v>
      </c>
      <c r="B3" t="s">
        <v>555</v>
      </c>
      <c r="C3" t="s">
        <v>557</v>
      </c>
      <c r="D3" t="s">
        <v>41</v>
      </c>
      <c r="E3" t="s">
        <v>49</v>
      </c>
      <c r="F3">
        <v>439727</v>
      </c>
      <c r="G3" t="s">
        <v>566</v>
      </c>
      <c r="H3">
        <v>1000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2</v>
      </c>
      <c r="B4" t="s">
        <v>555</v>
      </c>
      <c r="C4" t="s">
        <v>558</v>
      </c>
      <c r="D4" t="s">
        <v>43</v>
      </c>
      <c r="E4" t="s">
        <v>49</v>
      </c>
      <c r="F4">
        <v>4314777</v>
      </c>
      <c r="G4" t="s">
        <v>567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896.9</v>
      </c>
    </row>
    <row r="5" spans="1:16">
      <c r="A5" s="1">
        <v>3</v>
      </c>
      <c r="B5" t="s">
        <v>555</v>
      </c>
      <c r="C5" t="s">
        <v>559</v>
      </c>
      <c r="D5" t="s">
        <v>47</v>
      </c>
      <c r="E5" t="s">
        <v>49</v>
      </c>
      <c r="F5">
        <v>3028553</v>
      </c>
      <c r="G5" t="s">
        <v>568</v>
      </c>
      <c r="H5">
        <v>558</v>
      </c>
      <c r="I5">
        <f t="shared" si="1"/>
        <v>0</v>
      </c>
      <c r="J5">
        <f t="shared" si="2"/>
        <v>1</v>
      </c>
      <c r="K5">
        <f t="shared" si="0"/>
        <v>0</v>
      </c>
      <c r="L5" t="s">
        <v>589</v>
      </c>
      <c r="N5" s="2" t="s">
        <v>576</v>
      </c>
      <c r="O5">
        <f>STDEV(H:H)</f>
        <v>143.19873525201896</v>
      </c>
    </row>
    <row r="6" spans="1:16">
      <c r="A6" s="1">
        <v>5</v>
      </c>
      <c r="B6" t="s">
        <v>555</v>
      </c>
      <c r="C6" t="s">
        <v>560</v>
      </c>
      <c r="D6" t="s">
        <v>44</v>
      </c>
      <c r="E6" t="s">
        <v>50</v>
      </c>
      <c r="F6" t="s">
        <v>128</v>
      </c>
      <c r="G6" t="s">
        <v>159</v>
      </c>
      <c r="H6">
        <v>861</v>
      </c>
      <c r="I6">
        <f t="shared" si="1"/>
        <v>1</v>
      </c>
      <c r="J6">
        <f t="shared" si="2"/>
        <v>0</v>
      </c>
      <c r="K6">
        <f t="shared" si="0"/>
        <v>0</v>
      </c>
      <c r="L6" t="s">
        <v>587</v>
      </c>
    </row>
    <row r="7" spans="1:16">
      <c r="A7" s="1">
        <v>6</v>
      </c>
      <c r="B7" t="s">
        <v>555</v>
      </c>
      <c r="C7" t="s">
        <v>560</v>
      </c>
      <c r="D7" t="s">
        <v>46</v>
      </c>
      <c r="E7" t="s">
        <v>50</v>
      </c>
      <c r="F7" t="s">
        <v>124</v>
      </c>
      <c r="G7" t="s">
        <v>146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7</v>
      </c>
      <c r="B8" t="s">
        <v>555</v>
      </c>
      <c r="C8" t="s">
        <v>340</v>
      </c>
      <c r="D8" t="s">
        <v>41</v>
      </c>
      <c r="E8" t="s">
        <v>49</v>
      </c>
      <c r="F8">
        <v>4168335</v>
      </c>
      <c r="G8" t="s">
        <v>347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9</v>
      </c>
      <c r="B9" t="s">
        <v>555</v>
      </c>
      <c r="C9" t="s">
        <v>561</v>
      </c>
      <c r="D9" t="s">
        <v>117</v>
      </c>
      <c r="E9" t="s">
        <v>49</v>
      </c>
      <c r="F9">
        <v>4306655</v>
      </c>
      <c r="G9" t="s">
        <v>569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4" t="s">
        <v>580</v>
      </c>
      <c r="O9">
        <f>SUM(I:I)/(COUNTIF(B:B,"="&amp;B2))</f>
        <v>0.9</v>
      </c>
      <c r="P9">
        <f>SUM(I:J)/COUNTIF(B:B,"="&amp;B2)</f>
        <v>1</v>
      </c>
    </row>
    <row r="10" spans="1:16">
      <c r="A10" s="1">
        <v>11</v>
      </c>
      <c r="B10" t="s">
        <v>555</v>
      </c>
      <c r="C10" t="s">
        <v>562</v>
      </c>
      <c r="D10" t="s">
        <v>44</v>
      </c>
      <c r="E10" t="s">
        <v>50</v>
      </c>
      <c r="F10" t="s">
        <v>563</v>
      </c>
      <c r="G10" t="s">
        <v>570</v>
      </c>
      <c r="H10">
        <v>812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587</v>
      </c>
      <c r="N10" s="4" t="s">
        <v>579</v>
      </c>
      <c r="O10">
        <f>SUM(I:I)/(COUNTIF(B:B,"="&amp;B2)-O16)</f>
        <v>0.9</v>
      </c>
      <c r="P10">
        <f>SUM(I:J)/(COUNTIF(B:B,"="&amp;B2)-O16)</f>
        <v>1</v>
      </c>
    </row>
    <row r="11" spans="1:16">
      <c r="A11" s="1">
        <v>12</v>
      </c>
      <c r="B11" t="s">
        <v>555</v>
      </c>
      <c r="C11" t="s">
        <v>562</v>
      </c>
      <c r="D11" t="s">
        <v>46</v>
      </c>
      <c r="E11" t="s">
        <v>50</v>
      </c>
      <c r="F11" t="s">
        <v>564</v>
      </c>
      <c r="G11" t="s">
        <v>571</v>
      </c>
      <c r="H11">
        <v>812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587</v>
      </c>
      <c r="N11" s="2" t="s">
        <v>581</v>
      </c>
      <c r="O11">
        <f>2*((O9*O10)/(O9+O10))</f>
        <v>0.9</v>
      </c>
      <c r="P11">
        <f>2*((P9*P10)/(P9+P10))</f>
        <v>1</v>
      </c>
    </row>
    <row r="13" spans="1:16">
      <c r="N13" s="2" t="s">
        <v>582</v>
      </c>
    </row>
    <row r="14" spans="1:16">
      <c r="N14" s="2" t="s">
        <v>583</v>
      </c>
      <c r="O14">
        <f>COUNTIF(E:E,"M")</f>
        <v>4</v>
      </c>
      <c r="P14">
        <f>(O14/COUNTIF(B:B,"="&amp;B2))*100</f>
        <v>40</v>
      </c>
    </row>
    <row r="15" spans="1:16">
      <c r="N15" s="2" t="s">
        <v>584</v>
      </c>
      <c r="O15">
        <f>COUNTIF(E:E,"U")</f>
        <v>6</v>
      </c>
      <c r="P15">
        <f>(O15/COUNTIF(B:B,"="&amp;B2))*100</f>
        <v>60</v>
      </c>
    </row>
    <row r="16" spans="1:16">
      <c r="N16" s="2" t="s">
        <v>585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I39" sqref="I39:K41"/>
    </sheetView>
  </sheetViews>
  <sheetFormatPr baseColWidth="10" defaultColWidth="8.83203125" defaultRowHeight="14" x14ac:dyDescent="0"/>
  <cols>
    <col min="2" max="4" width="20.1640625" customWidth="1"/>
    <col min="5" max="6" width="20.1640625" hidden="1" customWidth="1"/>
    <col min="7" max="7" width="21.83203125" customWidth="1"/>
    <col min="8" max="8" width="20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89</v>
      </c>
      <c r="C2" t="s">
        <v>90</v>
      </c>
      <c r="D2" t="s">
        <v>41</v>
      </c>
      <c r="E2" t="s">
        <v>49</v>
      </c>
      <c r="F2">
        <v>75865</v>
      </c>
      <c r="G2" t="s">
        <v>134</v>
      </c>
      <c r="H2">
        <v>645</v>
      </c>
      <c r="I2">
        <f>IF(L2="a",1,0)</f>
        <v>0</v>
      </c>
      <c r="J2">
        <f>IF(L2="s",1,0)</f>
        <v>0</v>
      </c>
      <c r="K2">
        <f t="shared" ref="K2:K41" si="0">IF(L2="d",1,0)</f>
        <v>1</v>
      </c>
      <c r="L2" t="s">
        <v>588</v>
      </c>
    </row>
    <row r="3" spans="1:16">
      <c r="A3" s="1">
        <v>2</v>
      </c>
      <c r="B3" t="s">
        <v>89</v>
      </c>
      <c r="C3" t="s">
        <v>91</v>
      </c>
      <c r="D3" t="s">
        <v>41</v>
      </c>
      <c r="E3" t="s">
        <v>49</v>
      </c>
      <c r="F3">
        <v>378419</v>
      </c>
      <c r="G3" t="s">
        <v>135</v>
      </c>
      <c r="H3">
        <v>998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5</v>
      </c>
      <c r="B4" t="s">
        <v>89</v>
      </c>
      <c r="C4" t="s">
        <v>92</v>
      </c>
      <c r="D4" t="s">
        <v>41</v>
      </c>
      <c r="E4" t="s">
        <v>49</v>
      </c>
      <c r="F4">
        <v>432586</v>
      </c>
      <c r="G4" t="s">
        <v>136</v>
      </c>
      <c r="H4">
        <v>781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800.37837837837833</v>
      </c>
    </row>
    <row r="5" spans="1:16">
      <c r="A5" s="1">
        <v>7</v>
      </c>
      <c r="B5" t="s">
        <v>89</v>
      </c>
      <c r="C5" t="s">
        <v>93</v>
      </c>
      <c r="D5" t="s">
        <v>41</v>
      </c>
      <c r="E5" t="s">
        <v>49</v>
      </c>
      <c r="F5">
        <v>4051630</v>
      </c>
      <c r="G5" t="s">
        <v>137</v>
      </c>
      <c r="H5">
        <v>608</v>
      </c>
      <c r="I5">
        <f t="shared" si="1"/>
        <v>0</v>
      </c>
      <c r="J5">
        <f t="shared" si="2"/>
        <v>0</v>
      </c>
      <c r="K5">
        <f t="shared" si="0"/>
        <v>1</v>
      </c>
      <c r="L5" t="s">
        <v>588</v>
      </c>
      <c r="N5" s="2" t="s">
        <v>576</v>
      </c>
      <c r="O5">
        <f>STDEV(H:H)</f>
        <v>190.8405895783981</v>
      </c>
    </row>
    <row r="6" spans="1:16">
      <c r="A6" s="1">
        <v>9</v>
      </c>
      <c r="B6" t="s">
        <v>89</v>
      </c>
      <c r="C6" t="s">
        <v>94</v>
      </c>
      <c r="D6" t="s">
        <v>41</v>
      </c>
      <c r="E6" t="s">
        <v>49</v>
      </c>
      <c r="F6">
        <v>381316</v>
      </c>
      <c r="G6" t="s">
        <v>138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587</v>
      </c>
    </row>
    <row r="7" spans="1:16">
      <c r="A7" s="1">
        <v>10</v>
      </c>
      <c r="B7" t="s">
        <v>89</v>
      </c>
      <c r="C7" t="s">
        <v>95</v>
      </c>
      <c r="D7" t="s">
        <v>41</v>
      </c>
      <c r="E7" t="s">
        <v>49</v>
      </c>
      <c r="F7">
        <v>377091</v>
      </c>
      <c r="G7" t="s">
        <v>139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11</v>
      </c>
      <c r="B8" t="s">
        <v>89</v>
      </c>
      <c r="C8" t="s">
        <v>96</v>
      </c>
      <c r="D8" t="s">
        <v>47</v>
      </c>
      <c r="E8" t="s">
        <v>49</v>
      </c>
      <c r="F8">
        <v>3025315</v>
      </c>
      <c r="G8" t="s">
        <v>140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12</v>
      </c>
      <c r="B9" t="s">
        <v>89</v>
      </c>
      <c r="C9" t="s">
        <v>97</v>
      </c>
      <c r="D9" t="s">
        <v>46</v>
      </c>
      <c r="E9" t="s">
        <v>50</v>
      </c>
      <c r="F9" t="s">
        <v>122</v>
      </c>
      <c r="G9" t="s">
        <v>141</v>
      </c>
      <c r="H9">
        <v>882</v>
      </c>
      <c r="I9">
        <f t="shared" si="1"/>
        <v>0</v>
      </c>
      <c r="J9">
        <f t="shared" si="2"/>
        <v>1</v>
      </c>
      <c r="K9">
        <f t="shared" si="0"/>
        <v>0</v>
      </c>
      <c r="L9" t="s">
        <v>589</v>
      </c>
      <c r="N9" s="4" t="s">
        <v>580</v>
      </c>
      <c r="O9">
        <f>SUM(I:I)/(COUNTIF(B:B,"="&amp;B2))</f>
        <v>0.3783783783783784</v>
      </c>
      <c r="P9">
        <f>SUM(I:J)/COUNTIF(B:B,"="&amp;B2)</f>
        <v>0.7567567567567568</v>
      </c>
    </row>
    <row r="10" spans="1:16">
      <c r="A10" s="1">
        <v>13</v>
      </c>
      <c r="B10" t="s">
        <v>89</v>
      </c>
      <c r="C10" t="s">
        <v>97</v>
      </c>
      <c r="D10" t="s">
        <v>46</v>
      </c>
      <c r="E10" t="s">
        <v>50</v>
      </c>
      <c r="F10" t="s">
        <v>123</v>
      </c>
      <c r="G10" t="s">
        <v>142</v>
      </c>
      <c r="H10">
        <v>861</v>
      </c>
      <c r="I10">
        <f t="shared" si="1"/>
        <v>0</v>
      </c>
      <c r="J10">
        <f t="shared" si="2"/>
        <v>1</v>
      </c>
      <c r="K10">
        <f t="shared" si="0"/>
        <v>0</v>
      </c>
      <c r="L10" t="s">
        <v>589</v>
      </c>
      <c r="N10" s="4" t="s">
        <v>579</v>
      </c>
      <c r="O10">
        <f>SUM(I:I)/(COUNTIF(B:B,"="&amp;B2)-O16)</f>
        <v>0.3783783783783784</v>
      </c>
      <c r="P10">
        <f>SUM(I:J)/(COUNTIF(B:B,"="&amp;B2)-O16)</f>
        <v>0.7567567567567568</v>
      </c>
    </row>
    <row r="11" spans="1:16">
      <c r="A11" s="1">
        <v>14</v>
      </c>
      <c r="B11" t="s">
        <v>89</v>
      </c>
      <c r="C11" t="s">
        <v>98</v>
      </c>
      <c r="D11" t="s">
        <v>41</v>
      </c>
      <c r="E11" t="s">
        <v>49</v>
      </c>
      <c r="F11">
        <v>4182582</v>
      </c>
      <c r="G11" t="s">
        <v>143</v>
      </c>
      <c r="H11">
        <v>921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587</v>
      </c>
      <c r="N11" s="2" t="s">
        <v>581</v>
      </c>
      <c r="O11">
        <f>2*((O9*O10)/(O9+O10))</f>
        <v>0.37837837837837834</v>
      </c>
      <c r="P11">
        <f>2*((P9*P10)/(P9+P10))</f>
        <v>0.75675675675675669</v>
      </c>
    </row>
    <row r="12" spans="1:16">
      <c r="A12" s="1">
        <v>15</v>
      </c>
      <c r="B12" t="s">
        <v>89</v>
      </c>
      <c r="C12" t="s">
        <v>99</v>
      </c>
      <c r="D12" t="s">
        <v>41</v>
      </c>
      <c r="E12" t="s">
        <v>49</v>
      </c>
      <c r="F12">
        <v>4182582</v>
      </c>
      <c r="G12" t="s">
        <v>143</v>
      </c>
      <c r="H12">
        <v>921</v>
      </c>
      <c r="I12">
        <f t="shared" si="1"/>
        <v>0</v>
      </c>
      <c r="J12">
        <f t="shared" si="2"/>
        <v>1</v>
      </c>
      <c r="K12">
        <f t="shared" si="0"/>
        <v>0</v>
      </c>
      <c r="L12" t="s">
        <v>589</v>
      </c>
    </row>
    <row r="13" spans="1:16">
      <c r="A13" s="1">
        <v>16</v>
      </c>
      <c r="B13" t="s">
        <v>89</v>
      </c>
      <c r="C13" t="s">
        <v>99</v>
      </c>
      <c r="D13" t="s">
        <v>41</v>
      </c>
      <c r="E13" t="s">
        <v>49</v>
      </c>
      <c r="F13">
        <v>434621</v>
      </c>
      <c r="G13" t="s">
        <v>144</v>
      </c>
      <c r="H13">
        <v>996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587</v>
      </c>
      <c r="N13" s="2" t="s">
        <v>582</v>
      </c>
    </row>
    <row r="14" spans="1:16">
      <c r="A14" s="1">
        <v>17</v>
      </c>
      <c r="B14" t="s">
        <v>89</v>
      </c>
      <c r="C14" t="s">
        <v>100</v>
      </c>
      <c r="D14" t="s">
        <v>117</v>
      </c>
      <c r="E14" t="s">
        <v>49</v>
      </c>
      <c r="F14">
        <v>4275495</v>
      </c>
      <c r="G14" t="s">
        <v>145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587</v>
      </c>
      <c r="N14" s="2" t="s">
        <v>586</v>
      </c>
      <c r="O14">
        <f>COUNTIF(E:E,"M")</f>
        <v>13</v>
      </c>
      <c r="P14">
        <f>(O14/COUNTIF(B:B,"="&amp;B2))*100</f>
        <v>35.135135135135137</v>
      </c>
    </row>
    <row r="15" spans="1:16">
      <c r="A15" s="1">
        <v>18</v>
      </c>
      <c r="B15" t="s">
        <v>89</v>
      </c>
      <c r="C15" t="s">
        <v>101</v>
      </c>
      <c r="D15" t="s">
        <v>46</v>
      </c>
      <c r="E15" t="s">
        <v>50</v>
      </c>
      <c r="F15" t="s">
        <v>124</v>
      </c>
      <c r="G15" t="s">
        <v>146</v>
      </c>
      <c r="H15">
        <v>770</v>
      </c>
      <c r="I15">
        <f t="shared" si="1"/>
        <v>0</v>
      </c>
      <c r="J15">
        <f t="shared" si="2"/>
        <v>1</v>
      </c>
      <c r="K15">
        <f t="shared" si="0"/>
        <v>0</v>
      </c>
      <c r="L15" t="s">
        <v>589</v>
      </c>
      <c r="N15" s="2" t="s">
        <v>584</v>
      </c>
      <c r="O15">
        <f>COUNTIF(E:E,"U")</f>
        <v>24</v>
      </c>
      <c r="P15">
        <f>(O15/COUNTIF(B:B,"="&amp;B2))*100</f>
        <v>64.86486486486487</v>
      </c>
    </row>
    <row r="16" spans="1:16">
      <c r="A16" s="1">
        <v>19</v>
      </c>
      <c r="B16" t="s">
        <v>89</v>
      </c>
      <c r="C16" t="s">
        <v>101</v>
      </c>
      <c r="D16" t="s">
        <v>118</v>
      </c>
      <c r="E16" t="s">
        <v>50</v>
      </c>
      <c r="F16" t="s">
        <v>125</v>
      </c>
      <c r="G16" t="s">
        <v>147</v>
      </c>
      <c r="H16">
        <v>770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587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1:12">
      <c r="A17" s="1">
        <v>20</v>
      </c>
      <c r="B17" t="s">
        <v>89</v>
      </c>
      <c r="C17" t="s">
        <v>101</v>
      </c>
      <c r="D17" t="s">
        <v>46</v>
      </c>
      <c r="E17" t="s">
        <v>50</v>
      </c>
      <c r="F17" t="s">
        <v>57</v>
      </c>
      <c r="G17" t="s">
        <v>86</v>
      </c>
      <c r="H17">
        <v>770</v>
      </c>
      <c r="I17">
        <f t="shared" si="1"/>
        <v>0</v>
      </c>
      <c r="J17">
        <f t="shared" si="2"/>
        <v>1</v>
      </c>
      <c r="K17">
        <f t="shared" si="0"/>
        <v>0</v>
      </c>
      <c r="L17" t="s">
        <v>589</v>
      </c>
    </row>
    <row r="18" spans="1:12">
      <c r="A18" s="1">
        <v>21</v>
      </c>
      <c r="B18" t="s">
        <v>89</v>
      </c>
      <c r="C18" t="s">
        <v>101</v>
      </c>
      <c r="D18" t="s">
        <v>44</v>
      </c>
      <c r="E18" t="s">
        <v>50</v>
      </c>
      <c r="F18" t="s">
        <v>126</v>
      </c>
      <c r="G18" t="s">
        <v>148</v>
      </c>
      <c r="H18">
        <v>861</v>
      </c>
      <c r="I18">
        <f t="shared" si="1"/>
        <v>0</v>
      </c>
      <c r="J18">
        <f t="shared" si="2"/>
        <v>1</v>
      </c>
      <c r="K18">
        <f t="shared" si="0"/>
        <v>0</v>
      </c>
      <c r="L18" t="s">
        <v>589</v>
      </c>
    </row>
    <row r="19" spans="1:12">
      <c r="A19" s="1">
        <v>22</v>
      </c>
      <c r="B19" t="s">
        <v>89</v>
      </c>
      <c r="C19" t="s">
        <v>102</v>
      </c>
      <c r="D19" t="s">
        <v>42</v>
      </c>
      <c r="E19" t="s">
        <v>49</v>
      </c>
      <c r="F19">
        <v>40955866</v>
      </c>
      <c r="G19" t="s">
        <v>149</v>
      </c>
      <c r="H19">
        <v>483</v>
      </c>
      <c r="I19">
        <f t="shared" si="1"/>
        <v>0</v>
      </c>
      <c r="J19">
        <f t="shared" si="2"/>
        <v>1</v>
      </c>
      <c r="K19">
        <f t="shared" si="0"/>
        <v>0</v>
      </c>
      <c r="L19" t="s">
        <v>589</v>
      </c>
    </row>
    <row r="20" spans="1:12">
      <c r="A20" s="1">
        <v>23</v>
      </c>
      <c r="B20" t="s">
        <v>89</v>
      </c>
      <c r="C20" t="s">
        <v>103</v>
      </c>
      <c r="D20" t="s">
        <v>42</v>
      </c>
      <c r="E20" t="s">
        <v>49</v>
      </c>
      <c r="F20">
        <v>19019932</v>
      </c>
      <c r="G20" t="s">
        <v>150</v>
      </c>
      <c r="H20">
        <v>450</v>
      </c>
      <c r="I20">
        <f t="shared" si="1"/>
        <v>0</v>
      </c>
      <c r="J20">
        <f t="shared" si="2"/>
        <v>1</v>
      </c>
      <c r="K20">
        <f t="shared" si="0"/>
        <v>0</v>
      </c>
      <c r="L20" t="s">
        <v>589</v>
      </c>
    </row>
    <row r="21" spans="1:12">
      <c r="A21" s="1">
        <v>24</v>
      </c>
      <c r="B21" t="s">
        <v>89</v>
      </c>
      <c r="C21" t="s">
        <v>104</v>
      </c>
      <c r="D21" t="s">
        <v>42</v>
      </c>
      <c r="E21" t="s">
        <v>49</v>
      </c>
      <c r="F21">
        <v>19008106</v>
      </c>
      <c r="G21" t="s">
        <v>151</v>
      </c>
      <c r="H21">
        <v>756</v>
      </c>
      <c r="I21">
        <f t="shared" si="1"/>
        <v>0</v>
      </c>
      <c r="J21">
        <f t="shared" si="2"/>
        <v>1</v>
      </c>
      <c r="K21">
        <f t="shared" si="0"/>
        <v>0</v>
      </c>
      <c r="L21" t="s">
        <v>589</v>
      </c>
    </row>
    <row r="22" spans="1:12">
      <c r="A22" s="1">
        <v>25</v>
      </c>
      <c r="B22" t="s">
        <v>89</v>
      </c>
      <c r="C22" t="s">
        <v>105</v>
      </c>
      <c r="D22" t="s">
        <v>42</v>
      </c>
      <c r="E22" t="s">
        <v>49</v>
      </c>
      <c r="F22">
        <v>19021930</v>
      </c>
      <c r="G22" t="s">
        <v>152</v>
      </c>
      <c r="H22">
        <v>670</v>
      </c>
      <c r="I22">
        <f t="shared" si="1"/>
        <v>0</v>
      </c>
      <c r="J22">
        <f t="shared" si="2"/>
        <v>1</v>
      </c>
      <c r="K22">
        <f t="shared" si="0"/>
        <v>0</v>
      </c>
      <c r="L22" t="s">
        <v>589</v>
      </c>
    </row>
    <row r="23" spans="1:12">
      <c r="A23" s="1">
        <v>26</v>
      </c>
      <c r="B23" t="s">
        <v>89</v>
      </c>
      <c r="C23" t="s">
        <v>106</v>
      </c>
      <c r="D23" t="s">
        <v>43</v>
      </c>
      <c r="E23" t="s">
        <v>49</v>
      </c>
      <c r="F23">
        <v>4077953</v>
      </c>
      <c r="G23" t="s">
        <v>153</v>
      </c>
      <c r="H23">
        <v>1000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587</v>
      </c>
    </row>
    <row r="24" spans="1:12">
      <c r="A24" s="1">
        <v>27</v>
      </c>
      <c r="B24" t="s">
        <v>89</v>
      </c>
      <c r="C24" t="s">
        <v>107</v>
      </c>
      <c r="D24" t="s">
        <v>42</v>
      </c>
      <c r="E24" t="s">
        <v>49</v>
      </c>
      <c r="F24">
        <v>19079924</v>
      </c>
      <c r="G24" t="s">
        <v>154</v>
      </c>
      <c r="H24">
        <v>401</v>
      </c>
      <c r="I24">
        <f t="shared" si="1"/>
        <v>0</v>
      </c>
      <c r="J24">
        <f t="shared" si="2"/>
        <v>0</v>
      </c>
      <c r="K24">
        <f t="shared" si="0"/>
        <v>1</v>
      </c>
      <c r="L24" t="s">
        <v>588</v>
      </c>
    </row>
    <row r="25" spans="1:12">
      <c r="A25" s="1">
        <v>31</v>
      </c>
      <c r="B25" t="s">
        <v>89</v>
      </c>
      <c r="C25" t="s">
        <v>108</v>
      </c>
      <c r="D25" t="s">
        <v>43</v>
      </c>
      <c r="E25" t="s">
        <v>49</v>
      </c>
      <c r="F25">
        <v>4049403</v>
      </c>
      <c r="G25" t="s">
        <v>155</v>
      </c>
      <c r="H25">
        <v>852</v>
      </c>
      <c r="I25">
        <f t="shared" si="1"/>
        <v>0</v>
      </c>
      <c r="J25">
        <f t="shared" si="2"/>
        <v>0</v>
      </c>
      <c r="K25">
        <f t="shared" si="0"/>
        <v>1</v>
      </c>
      <c r="L25" t="s">
        <v>588</v>
      </c>
    </row>
    <row r="26" spans="1:12">
      <c r="A26" s="1">
        <v>32</v>
      </c>
      <c r="B26" t="s">
        <v>89</v>
      </c>
      <c r="C26" t="s">
        <v>109</v>
      </c>
      <c r="D26" t="s">
        <v>43</v>
      </c>
      <c r="E26" t="s">
        <v>49</v>
      </c>
      <c r="F26">
        <v>4180032</v>
      </c>
      <c r="G26" t="s">
        <v>156</v>
      </c>
      <c r="H26">
        <v>573</v>
      </c>
      <c r="I26">
        <f t="shared" si="1"/>
        <v>1</v>
      </c>
      <c r="J26">
        <f t="shared" si="2"/>
        <v>0</v>
      </c>
      <c r="K26">
        <f t="shared" si="0"/>
        <v>0</v>
      </c>
      <c r="L26" t="s">
        <v>587</v>
      </c>
    </row>
    <row r="27" spans="1:12">
      <c r="A27" s="1">
        <v>34</v>
      </c>
      <c r="B27" t="s">
        <v>89</v>
      </c>
      <c r="C27" t="s">
        <v>110</v>
      </c>
      <c r="D27" t="s">
        <v>41</v>
      </c>
      <c r="E27" t="s">
        <v>49</v>
      </c>
      <c r="F27">
        <v>4311103</v>
      </c>
      <c r="G27" t="s">
        <v>157</v>
      </c>
      <c r="H27">
        <v>531</v>
      </c>
      <c r="I27">
        <f t="shared" si="1"/>
        <v>0</v>
      </c>
      <c r="J27">
        <f t="shared" si="2"/>
        <v>0</v>
      </c>
      <c r="K27">
        <f t="shared" si="0"/>
        <v>1</v>
      </c>
      <c r="L27" t="s">
        <v>588</v>
      </c>
    </row>
    <row r="28" spans="1:12">
      <c r="A28" s="1">
        <v>35</v>
      </c>
      <c r="B28" t="s">
        <v>89</v>
      </c>
      <c r="C28" t="s">
        <v>111</v>
      </c>
      <c r="D28" t="s">
        <v>119</v>
      </c>
      <c r="E28" t="s">
        <v>50</v>
      </c>
      <c r="F28" t="s">
        <v>127</v>
      </c>
      <c r="G28" t="s">
        <v>158</v>
      </c>
      <c r="H28">
        <v>1000</v>
      </c>
      <c r="I28">
        <f t="shared" si="1"/>
        <v>1</v>
      </c>
      <c r="J28">
        <f t="shared" si="2"/>
        <v>0</v>
      </c>
      <c r="K28">
        <f t="shared" si="0"/>
        <v>0</v>
      </c>
      <c r="L28" t="s">
        <v>587</v>
      </c>
    </row>
    <row r="29" spans="1:12">
      <c r="A29" s="1">
        <v>36</v>
      </c>
      <c r="B29" t="s">
        <v>89</v>
      </c>
      <c r="C29" t="s">
        <v>112</v>
      </c>
      <c r="D29" t="s">
        <v>44</v>
      </c>
      <c r="E29" t="s">
        <v>50</v>
      </c>
      <c r="F29" t="s">
        <v>128</v>
      </c>
      <c r="G29" t="s">
        <v>159</v>
      </c>
      <c r="H29">
        <v>770</v>
      </c>
      <c r="I29">
        <f t="shared" si="1"/>
        <v>0</v>
      </c>
      <c r="J29">
        <f t="shared" si="2"/>
        <v>1</v>
      </c>
      <c r="K29">
        <f t="shared" si="0"/>
        <v>0</v>
      </c>
      <c r="L29" t="s">
        <v>589</v>
      </c>
    </row>
    <row r="30" spans="1:12">
      <c r="A30" s="1">
        <v>37</v>
      </c>
      <c r="B30" t="s">
        <v>89</v>
      </c>
      <c r="C30" t="s">
        <v>112</v>
      </c>
      <c r="D30" t="s">
        <v>48</v>
      </c>
      <c r="E30" t="s">
        <v>50</v>
      </c>
      <c r="F30" t="s">
        <v>129</v>
      </c>
      <c r="G30" t="s">
        <v>160</v>
      </c>
      <c r="H30">
        <v>770</v>
      </c>
      <c r="I30">
        <f t="shared" si="1"/>
        <v>0</v>
      </c>
      <c r="J30">
        <f t="shared" si="2"/>
        <v>0</v>
      </c>
      <c r="K30">
        <f t="shared" si="0"/>
        <v>1</v>
      </c>
      <c r="L30" t="s">
        <v>588</v>
      </c>
    </row>
    <row r="31" spans="1:12">
      <c r="A31" s="1">
        <v>38</v>
      </c>
      <c r="B31" t="s">
        <v>89</v>
      </c>
      <c r="C31" t="s">
        <v>112</v>
      </c>
      <c r="D31" t="s">
        <v>46</v>
      </c>
      <c r="E31" t="s">
        <v>50</v>
      </c>
      <c r="F31" t="s">
        <v>130</v>
      </c>
      <c r="G31" t="s">
        <v>161</v>
      </c>
      <c r="H31">
        <v>770</v>
      </c>
      <c r="I31">
        <f t="shared" si="1"/>
        <v>0</v>
      </c>
      <c r="J31">
        <f t="shared" si="2"/>
        <v>1</v>
      </c>
      <c r="K31">
        <f t="shared" si="0"/>
        <v>0</v>
      </c>
      <c r="L31" t="s">
        <v>589</v>
      </c>
    </row>
    <row r="32" spans="1:12">
      <c r="A32" s="1">
        <v>39</v>
      </c>
      <c r="B32" t="s">
        <v>89</v>
      </c>
      <c r="C32" t="s">
        <v>112</v>
      </c>
      <c r="D32" t="s">
        <v>120</v>
      </c>
      <c r="E32" t="s">
        <v>50</v>
      </c>
      <c r="F32" t="s">
        <v>131</v>
      </c>
      <c r="G32" t="s">
        <v>162</v>
      </c>
      <c r="H32">
        <v>1000</v>
      </c>
      <c r="I32">
        <f t="shared" si="1"/>
        <v>0</v>
      </c>
      <c r="J32">
        <f t="shared" si="2"/>
        <v>1</v>
      </c>
      <c r="K32">
        <f t="shared" si="0"/>
        <v>0</v>
      </c>
      <c r="L32" t="s">
        <v>589</v>
      </c>
    </row>
    <row r="33" spans="1:12">
      <c r="A33" s="1">
        <v>40</v>
      </c>
      <c r="B33" t="s">
        <v>89</v>
      </c>
      <c r="C33" t="s">
        <v>113</v>
      </c>
      <c r="D33" t="s">
        <v>47</v>
      </c>
      <c r="E33" t="s">
        <v>49</v>
      </c>
      <c r="F33">
        <v>44805804</v>
      </c>
      <c r="G33" t="s">
        <v>163</v>
      </c>
      <c r="H33">
        <v>312</v>
      </c>
      <c r="I33">
        <f t="shared" si="1"/>
        <v>0</v>
      </c>
      <c r="J33">
        <f t="shared" si="2"/>
        <v>0</v>
      </c>
      <c r="K33">
        <f t="shared" si="0"/>
        <v>1</v>
      </c>
      <c r="L33" t="s">
        <v>588</v>
      </c>
    </row>
    <row r="34" spans="1:12">
      <c r="A34" s="1">
        <v>43</v>
      </c>
      <c r="B34" t="s">
        <v>89</v>
      </c>
      <c r="C34" t="s">
        <v>114</v>
      </c>
      <c r="D34" t="s">
        <v>46</v>
      </c>
      <c r="E34" t="s">
        <v>50</v>
      </c>
      <c r="F34" t="s">
        <v>132</v>
      </c>
      <c r="G34" t="s">
        <v>164</v>
      </c>
      <c r="H34">
        <v>1000</v>
      </c>
      <c r="I34">
        <f t="shared" si="1"/>
        <v>0</v>
      </c>
      <c r="J34">
        <f t="shared" si="2"/>
        <v>1</v>
      </c>
      <c r="K34">
        <f t="shared" si="0"/>
        <v>0</v>
      </c>
      <c r="L34" t="s">
        <v>589</v>
      </c>
    </row>
    <row r="35" spans="1:12">
      <c r="A35" s="1">
        <v>44</v>
      </c>
      <c r="B35" t="s">
        <v>89</v>
      </c>
      <c r="C35" t="s">
        <v>114</v>
      </c>
      <c r="D35" t="s">
        <v>121</v>
      </c>
      <c r="E35" t="s">
        <v>50</v>
      </c>
      <c r="F35" t="s">
        <v>133</v>
      </c>
      <c r="G35" t="s">
        <v>165</v>
      </c>
      <c r="H35">
        <v>882</v>
      </c>
      <c r="I35">
        <f t="shared" si="1"/>
        <v>1</v>
      </c>
      <c r="J35">
        <f t="shared" si="2"/>
        <v>0</v>
      </c>
      <c r="K35">
        <f t="shared" si="0"/>
        <v>0</v>
      </c>
      <c r="L35" t="s">
        <v>587</v>
      </c>
    </row>
    <row r="36" spans="1:12">
      <c r="A36" s="1">
        <v>45</v>
      </c>
      <c r="B36" t="s">
        <v>89</v>
      </c>
      <c r="C36" t="s">
        <v>115</v>
      </c>
      <c r="D36" t="s">
        <v>43</v>
      </c>
      <c r="E36" t="s">
        <v>49</v>
      </c>
      <c r="F36">
        <v>4013636</v>
      </c>
      <c r="G36" t="s">
        <v>166</v>
      </c>
      <c r="H36">
        <v>974</v>
      </c>
      <c r="I36">
        <f t="shared" si="1"/>
        <v>1</v>
      </c>
      <c r="J36">
        <f t="shared" si="2"/>
        <v>0</v>
      </c>
      <c r="K36">
        <f t="shared" si="0"/>
        <v>0</v>
      </c>
      <c r="L36" t="s">
        <v>587</v>
      </c>
    </row>
    <row r="37" spans="1:12">
      <c r="A37" s="1">
        <v>49</v>
      </c>
      <c r="B37" t="s">
        <v>89</v>
      </c>
      <c r="C37" t="s">
        <v>105</v>
      </c>
      <c r="D37" t="s">
        <v>43</v>
      </c>
      <c r="E37" t="s">
        <v>49</v>
      </c>
      <c r="F37">
        <v>4082382</v>
      </c>
      <c r="G37" t="s">
        <v>167</v>
      </c>
      <c r="H37">
        <v>818</v>
      </c>
      <c r="I37">
        <f t="shared" si="1"/>
        <v>0</v>
      </c>
      <c r="J37">
        <f t="shared" si="2"/>
        <v>0</v>
      </c>
      <c r="K37">
        <f t="shared" si="0"/>
        <v>1</v>
      </c>
      <c r="L37" t="s">
        <v>588</v>
      </c>
    </row>
    <row r="38" spans="1:12">
      <c r="A38" s="1">
        <v>50</v>
      </c>
      <c r="B38" t="s">
        <v>89</v>
      </c>
      <c r="C38" t="s">
        <v>116</v>
      </c>
      <c r="D38" t="s">
        <v>43</v>
      </c>
      <c r="E38" t="s">
        <v>49</v>
      </c>
      <c r="F38">
        <v>4082382</v>
      </c>
      <c r="G38" t="s">
        <v>167</v>
      </c>
      <c r="H38">
        <v>818</v>
      </c>
      <c r="I38">
        <f t="shared" si="1"/>
        <v>0</v>
      </c>
      <c r="J38">
        <f t="shared" si="2"/>
        <v>0</v>
      </c>
      <c r="K38">
        <f t="shared" si="0"/>
        <v>1</v>
      </c>
      <c r="L38" t="s">
        <v>588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opLeftCell="A26" workbookViewId="0">
      <selection activeCell="N9" sqref="N9:N10"/>
    </sheetView>
  </sheetViews>
  <sheetFormatPr baseColWidth="10" defaultColWidth="8.83203125" defaultRowHeight="14" x14ac:dyDescent="0"/>
  <cols>
    <col min="2" max="4" width="20.83203125" customWidth="1"/>
    <col min="5" max="6" width="20.83203125" hidden="1" customWidth="1"/>
    <col min="7" max="8" width="20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168</v>
      </c>
      <c r="C2" t="s">
        <v>169</v>
      </c>
      <c r="D2" t="s">
        <v>41</v>
      </c>
      <c r="E2" t="s">
        <v>49</v>
      </c>
      <c r="F2">
        <v>4187201</v>
      </c>
      <c r="G2" t="s">
        <v>222</v>
      </c>
      <c r="H2">
        <v>740</v>
      </c>
      <c r="I2">
        <f>IF(L2="a",1,0)</f>
        <v>0</v>
      </c>
      <c r="J2">
        <f>IF(L2="s",1,0)</f>
        <v>0</v>
      </c>
      <c r="K2">
        <f t="shared" ref="K2:K41" si="0">IF(L2="d",1,0)</f>
        <v>1</v>
      </c>
      <c r="L2" t="s">
        <v>588</v>
      </c>
    </row>
    <row r="3" spans="1:16">
      <c r="A3" s="1">
        <v>1</v>
      </c>
      <c r="B3" t="s">
        <v>168</v>
      </c>
      <c r="C3" t="s">
        <v>170</v>
      </c>
      <c r="D3" t="s">
        <v>41</v>
      </c>
      <c r="E3" t="s">
        <v>49</v>
      </c>
      <c r="F3">
        <v>194133</v>
      </c>
      <c r="G3" t="s">
        <v>223</v>
      </c>
      <c r="H3">
        <v>1000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3</v>
      </c>
      <c r="B4" t="s">
        <v>168</v>
      </c>
      <c r="C4" t="s">
        <v>171</v>
      </c>
      <c r="D4" t="s">
        <v>41</v>
      </c>
      <c r="E4" t="s">
        <v>49</v>
      </c>
      <c r="F4">
        <v>4329041</v>
      </c>
      <c r="G4" t="s">
        <v>224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822.98113207547169</v>
      </c>
    </row>
    <row r="5" spans="1:16">
      <c r="A5" s="1">
        <v>6</v>
      </c>
      <c r="B5" t="s">
        <v>168</v>
      </c>
      <c r="C5" t="s">
        <v>172</v>
      </c>
      <c r="D5" t="s">
        <v>43</v>
      </c>
      <c r="E5" t="s">
        <v>49</v>
      </c>
      <c r="F5">
        <v>1314425</v>
      </c>
      <c r="G5" t="s">
        <v>70</v>
      </c>
      <c r="H5">
        <v>870</v>
      </c>
      <c r="I5">
        <f t="shared" si="1"/>
        <v>0</v>
      </c>
      <c r="J5">
        <f t="shared" si="2"/>
        <v>1</v>
      </c>
      <c r="K5">
        <f t="shared" si="0"/>
        <v>0</v>
      </c>
      <c r="L5" t="s">
        <v>589</v>
      </c>
      <c r="N5" s="2" t="s">
        <v>576</v>
      </c>
      <c r="O5">
        <f>STDEV(H:H)</f>
        <v>162.78259340014941</v>
      </c>
    </row>
    <row r="6" spans="1:16">
      <c r="A6" s="1">
        <v>7</v>
      </c>
      <c r="B6" t="s">
        <v>168</v>
      </c>
      <c r="C6" t="s">
        <v>173</v>
      </c>
      <c r="D6" t="s">
        <v>43</v>
      </c>
      <c r="E6" t="s">
        <v>49</v>
      </c>
      <c r="F6">
        <v>1314425</v>
      </c>
      <c r="G6" t="s">
        <v>70</v>
      </c>
      <c r="H6">
        <v>540</v>
      </c>
      <c r="I6">
        <f t="shared" si="1"/>
        <v>0</v>
      </c>
      <c r="J6">
        <f t="shared" si="2"/>
        <v>1</v>
      </c>
      <c r="K6">
        <f t="shared" si="0"/>
        <v>0</v>
      </c>
      <c r="L6" t="s">
        <v>589</v>
      </c>
    </row>
    <row r="7" spans="1:16">
      <c r="A7" s="1">
        <v>9</v>
      </c>
      <c r="B7" t="s">
        <v>168</v>
      </c>
      <c r="C7" t="s">
        <v>174</v>
      </c>
      <c r="D7" t="s">
        <v>44</v>
      </c>
      <c r="E7" t="s">
        <v>50</v>
      </c>
      <c r="F7" t="s">
        <v>211</v>
      </c>
      <c r="G7" t="s">
        <v>225</v>
      </c>
      <c r="H7">
        <v>901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10</v>
      </c>
      <c r="B8" t="s">
        <v>168</v>
      </c>
      <c r="C8" t="s">
        <v>175</v>
      </c>
      <c r="D8" t="s">
        <v>43</v>
      </c>
      <c r="E8" t="s">
        <v>49</v>
      </c>
      <c r="F8">
        <v>1314425</v>
      </c>
      <c r="G8" t="s">
        <v>70</v>
      </c>
      <c r="H8">
        <v>543</v>
      </c>
      <c r="I8">
        <f t="shared" si="1"/>
        <v>0</v>
      </c>
      <c r="J8">
        <f t="shared" si="2"/>
        <v>1</v>
      </c>
      <c r="K8">
        <f t="shared" si="0"/>
        <v>0</v>
      </c>
      <c r="L8" t="s">
        <v>589</v>
      </c>
      <c r="N8" s="2"/>
      <c r="O8" s="2" t="s">
        <v>577</v>
      </c>
      <c r="P8" s="2" t="s">
        <v>578</v>
      </c>
    </row>
    <row r="9" spans="1:16">
      <c r="A9" s="1">
        <v>11</v>
      </c>
      <c r="B9" t="s">
        <v>168</v>
      </c>
      <c r="C9" t="s">
        <v>176</v>
      </c>
      <c r="D9" t="s">
        <v>43</v>
      </c>
      <c r="E9" t="s">
        <v>49</v>
      </c>
      <c r="F9">
        <v>4322976</v>
      </c>
      <c r="G9" t="s">
        <v>43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4" t="s">
        <v>580</v>
      </c>
      <c r="O9">
        <f>SUM(I:I)/(COUNTIF(B:B,"="&amp;B2))</f>
        <v>0.60377358490566035</v>
      </c>
      <c r="P9">
        <f>SUM(I:J)/COUNTIF(B:B,"="&amp;B2)</f>
        <v>0.86792452830188682</v>
      </c>
    </row>
    <row r="10" spans="1:16">
      <c r="A10" s="1">
        <v>12</v>
      </c>
      <c r="B10" t="s">
        <v>168</v>
      </c>
      <c r="C10" t="s">
        <v>177</v>
      </c>
      <c r="D10" t="s">
        <v>41</v>
      </c>
      <c r="E10" t="s">
        <v>49</v>
      </c>
      <c r="F10">
        <v>4161455</v>
      </c>
      <c r="G10" t="s">
        <v>226</v>
      </c>
      <c r="H10">
        <v>667</v>
      </c>
      <c r="I10">
        <f t="shared" si="1"/>
        <v>0</v>
      </c>
      <c r="J10">
        <f t="shared" si="2"/>
        <v>0</v>
      </c>
      <c r="K10">
        <f t="shared" si="0"/>
        <v>1</v>
      </c>
      <c r="L10" t="s">
        <v>588</v>
      </c>
      <c r="N10" s="4" t="s">
        <v>579</v>
      </c>
      <c r="O10">
        <f>SUM(I:I)/(COUNTIF(B:B,"="&amp;B2)-O16)</f>
        <v>0.60377358490566035</v>
      </c>
      <c r="P10">
        <f>SUM(I:J)/(COUNTIF(B:B,"="&amp;B2)-O16)</f>
        <v>0.86792452830188682</v>
      </c>
    </row>
    <row r="11" spans="1:16">
      <c r="A11" s="1">
        <v>14</v>
      </c>
      <c r="B11" t="s">
        <v>168</v>
      </c>
      <c r="C11" t="s">
        <v>178</v>
      </c>
      <c r="D11" t="s">
        <v>41</v>
      </c>
      <c r="E11" t="s">
        <v>49</v>
      </c>
      <c r="F11">
        <v>4233629</v>
      </c>
      <c r="G11" t="s">
        <v>227</v>
      </c>
      <c r="H11">
        <v>754</v>
      </c>
      <c r="I11">
        <f t="shared" si="1"/>
        <v>0</v>
      </c>
      <c r="J11">
        <f t="shared" si="2"/>
        <v>1</v>
      </c>
      <c r="K11">
        <f t="shared" si="0"/>
        <v>0</v>
      </c>
      <c r="L11" t="s">
        <v>589</v>
      </c>
      <c r="N11" s="2" t="s">
        <v>581</v>
      </c>
      <c r="O11">
        <f>2*((O9*O10)/(O9+O10))</f>
        <v>0.60377358490566035</v>
      </c>
      <c r="P11">
        <f>2*((P9*P10)/(P9+P10))</f>
        <v>0.86792452830188693</v>
      </c>
    </row>
    <row r="12" spans="1:16">
      <c r="A12" s="1">
        <v>15</v>
      </c>
      <c r="B12" t="s">
        <v>168</v>
      </c>
      <c r="C12" t="s">
        <v>179</v>
      </c>
      <c r="D12" t="s">
        <v>41</v>
      </c>
      <c r="E12" t="s">
        <v>49</v>
      </c>
      <c r="F12">
        <v>4112752</v>
      </c>
      <c r="G12" t="s">
        <v>228</v>
      </c>
      <c r="H12">
        <v>987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587</v>
      </c>
    </row>
    <row r="13" spans="1:16">
      <c r="A13" s="1">
        <v>16</v>
      </c>
      <c r="B13" t="s">
        <v>168</v>
      </c>
      <c r="C13" t="s">
        <v>180</v>
      </c>
      <c r="D13" t="s">
        <v>44</v>
      </c>
      <c r="E13" t="s">
        <v>50</v>
      </c>
      <c r="F13" t="s">
        <v>128</v>
      </c>
      <c r="G13" t="s">
        <v>159</v>
      </c>
      <c r="H13">
        <v>804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587</v>
      </c>
      <c r="N13" s="2" t="s">
        <v>582</v>
      </c>
    </row>
    <row r="14" spans="1:16">
      <c r="A14" s="1">
        <v>17</v>
      </c>
      <c r="B14" t="s">
        <v>168</v>
      </c>
      <c r="C14" t="s">
        <v>180</v>
      </c>
      <c r="D14" t="s">
        <v>44</v>
      </c>
      <c r="E14" t="s">
        <v>50</v>
      </c>
      <c r="F14" t="s">
        <v>212</v>
      </c>
      <c r="G14" t="s">
        <v>229</v>
      </c>
      <c r="H14">
        <v>804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587</v>
      </c>
      <c r="N14" s="2" t="s">
        <v>586</v>
      </c>
      <c r="O14">
        <f>COUNTIF(E:E,"M")</f>
        <v>17</v>
      </c>
      <c r="P14">
        <f>(O14/COUNTIF(B:B,"="&amp;B2))*100</f>
        <v>32.075471698113205</v>
      </c>
    </row>
    <row r="15" spans="1:16">
      <c r="A15" s="1">
        <v>18</v>
      </c>
      <c r="B15" t="s">
        <v>168</v>
      </c>
      <c r="C15" t="s">
        <v>181</v>
      </c>
      <c r="D15" t="s">
        <v>45</v>
      </c>
      <c r="E15" t="s">
        <v>50</v>
      </c>
      <c r="F15" t="s">
        <v>52</v>
      </c>
      <c r="G15" t="s">
        <v>72</v>
      </c>
      <c r="H15">
        <v>1000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587</v>
      </c>
      <c r="N15" s="2" t="s">
        <v>584</v>
      </c>
      <c r="O15">
        <f>COUNTIF(E:E,"U")</f>
        <v>36</v>
      </c>
      <c r="P15">
        <f>(O15/COUNTIF(B:B,"="&amp;B2))*100</f>
        <v>67.924528301886795</v>
      </c>
    </row>
    <row r="16" spans="1:16">
      <c r="A16" s="1">
        <v>19</v>
      </c>
      <c r="B16" t="s">
        <v>168</v>
      </c>
      <c r="C16" t="s">
        <v>26</v>
      </c>
      <c r="D16" t="s">
        <v>41</v>
      </c>
      <c r="E16" t="s">
        <v>49</v>
      </c>
      <c r="F16">
        <v>4299535</v>
      </c>
      <c r="G16" t="s">
        <v>73</v>
      </c>
      <c r="H16">
        <v>1000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587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1:12">
      <c r="A17" s="1">
        <v>20</v>
      </c>
      <c r="B17" t="s">
        <v>168</v>
      </c>
      <c r="C17" t="s">
        <v>182</v>
      </c>
      <c r="D17" t="s">
        <v>41</v>
      </c>
      <c r="E17" t="s">
        <v>49</v>
      </c>
      <c r="F17">
        <v>4125440</v>
      </c>
      <c r="G17" t="s">
        <v>230</v>
      </c>
      <c r="H17">
        <v>779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587</v>
      </c>
    </row>
    <row r="18" spans="1:12">
      <c r="A18" s="1">
        <v>21</v>
      </c>
      <c r="B18" t="s">
        <v>168</v>
      </c>
      <c r="C18" t="s">
        <v>183</v>
      </c>
      <c r="D18" t="s">
        <v>41</v>
      </c>
      <c r="E18" t="s">
        <v>49</v>
      </c>
      <c r="F18">
        <v>4312789</v>
      </c>
      <c r="G18" t="s">
        <v>231</v>
      </c>
      <c r="H18">
        <v>650</v>
      </c>
      <c r="I18">
        <f t="shared" si="1"/>
        <v>0</v>
      </c>
      <c r="J18">
        <f t="shared" si="2"/>
        <v>1</v>
      </c>
      <c r="K18">
        <f t="shared" si="0"/>
        <v>0</v>
      </c>
      <c r="L18" t="s">
        <v>589</v>
      </c>
    </row>
    <row r="19" spans="1:12">
      <c r="A19" s="1">
        <v>23</v>
      </c>
      <c r="B19" t="s">
        <v>168</v>
      </c>
      <c r="C19" t="s">
        <v>184</v>
      </c>
      <c r="D19" t="s">
        <v>41</v>
      </c>
      <c r="E19" t="s">
        <v>49</v>
      </c>
      <c r="F19">
        <v>4328366</v>
      </c>
      <c r="G19" t="s">
        <v>232</v>
      </c>
      <c r="H19">
        <v>666</v>
      </c>
      <c r="I19">
        <f t="shared" si="1"/>
        <v>0</v>
      </c>
      <c r="J19">
        <f t="shared" si="2"/>
        <v>1</v>
      </c>
      <c r="K19">
        <f t="shared" si="0"/>
        <v>0</v>
      </c>
      <c r="L19" t="s">
        <v>589</v>
      </c>
    </row>
    <row r="20" spans="1:12">
      <c r="A20" s="1">
        <v>25</v>
      </c>
      <c r="B20" t="s">
        <v>168</v>
      </c>
      <c r="C20" t="s">
        <v>185</v>
      </c>
      <c r="D20" t="s">
        <v>41</v>
      </c>
      <c r="E20" t="s">
        <v>49</v>
      </c>
      <c r="F20">
        <v>200763</v>
      </c>
      <c r="G20" t="s">
        <v>233</v>
      </c>
      <c r="H20">
        <v>998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587</v>
      </c>
    </row>
    <row r="21" spans="1:12">
      <c r="A21" s="1">
        <v>26</v>
      </c>
      <c r="B21" t="s">
        <v>168</v>
      </c>
      <c r="C21" t="s">
        <v>186</v>
      </c>
      <c r="D21" t="s">
        <v>41</v>
      </c>
      <c r="E21" t="s">
        <v>49</v>
      </c>
      <c r="F21">
        <v>4082588</v>
      </c>
      <c r="G21" t="s">
        <v>234</v>
      </c>
      <c r="H21">
        <v>792</v>
      </c>
      <c r="I21">
        <f t="shared" si="1"/>
        <v>0</v>
      </c>
      <c r="J21">
        <f t="shared" si="2"/>
        <v>0</v>
      </c>
      <c r="K21">
        <f t="shared" si="0"/>
        <v>1</v>
      </c>
      <c r="L21" t="s">
        <v>588</v>
      </c>
    </row>
    <row r="22" spans="1:12">
      <c r="A22" s="1">
        <v>27</v>
      </c>
      <c r="B22" t="s">
        <v>168</v>
      </c>
      <c r="C22" t="s">
        <v>187</v>
      </c>
      <c r="D22" t="s">
        <v>41</v>
      </c>
      <c r="E22" t="s">
        <v>49</v>
      </c>
      <c r="F22">
        <v>4223947</v>
      </c>
      <c r="G22" t="s">
        <v>235</v>
      </c>
      <c r="H22">
        <v>805</v>
      </c>
      <c r="I22">
        <f t="shared" si="1"/>
        <v>0</v>
      </c>
      <c r="J22">
        <f t="shared" si="2"/>
        <v>1</v>
      </c>
      <c r="K22">
        <f t="shared" si="0"/>
        <v>0</v>
      </c>
      <c r="L22" t="s">
        <v>589</v>
      </c>
    </row>
    <row r="23" spans="1:12">
      <c r="A23" s="1">
        <v>29</v>
      </c>
      <c r="B23" t="s">
        <v>168</v>
      </c>
      <c r="C23" t="s">
        <v>188</v>
      </c>
      <c r="D23" t="s">
        <v>44</v>
      </c>
      <c r="E23" t="s">
        <v>50</v>
      </c>
      <c r="F23" t="s">
        <v>213</v>
      </c>
      <c r="G23" t="s">
        <v>236</v>
      </c>
      <c r="H23">
        <v>812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587</v>
      </c>
    </row>
    <row r="24" spans="1:12">
      <c r="A24" s="1">
        <v>30</v>
      </c>
      <c r="B24" t="s">
        <v>168</v>
      </c>
      <c r="C24" t="s">
        <v>188</v>
      </c>
      <c r="D24" t="s">
        <v>44</v>
      </c>
      <c r="E24" t="s">
        <v>50</v>
      </c>
      <c r="F24" t="s">
        <v>212</v>
      </c>
      <c r="G24" t="s">
        <v>229</v>
      </c>
      <c r="H24">
        <v>812</v>
      </c>
      <c r="I24">
        <f t="shared" si="1"/>
        <v>1</v>
      </c>
      <c r="J24">
        <f t="shared" si="2"/>
        <v>0</v>
      </c>
      <c r="K24">
        <f t="shared" si="0"/>
        <v>0</v>
      </c>
      <c r="L24" t="s">
        <v>587</v>
      </c>
    </row>
    <row r="25" spans="1:12">
      <c r="A25" s="1">
        <v>31</v>
      </c>
      <c r="B25" t="s">
        <v>168</v>
      </c>
      <c r="C25" t="s">
        <v>189</v>
      </c>
      <c r="D25" t="s">
        <v>41</v>
      </c>
      <c r="E25" t="s">
        <v>49</v>
      </c>
      <c r="F25">
        <v>4029498</v>
      </c>
      <c r="G25" t="s">
        <v>237</v>
      </c>
      <c r="H25">
        <v>1000</v>
      </c>
      <c r="I25">
        <f t="shared" si="1"/>
        <v>1</v>
      </c>
      <c r="J25">
        <f t="shared" si="2"/>
        <v>0</v>
      </c>
      <c r="K25">
        <f t="shared" si="0"/>
        <v>0</v>
      </c>
      <c r="L25" t="s">
        <v>587</v>
      </c>
    </row>
    <row r="26" spans="1:12">
      <c r="A26" s="1">
        <v>32</v>
      </c>
      <c r="B26" t="s">
        <v>168</v>
      </c>
      <c r="C26" t="s">
        <v>190</v>
      </c>
      <c r="D26" t="s">
        <v>117</v>
      </c>
      <c r="E26" t="s">
        <v>49</v>
      </c>
      <c r="F26">
        <v>4203148</v>
      </c>
      <c r="G26" t="s">
        <v>190</v>
      </c>
      <c r="H26">
        <v>1000</v>
      </c>
      <c r="I26">
        <f t="shared" si="1"/>
        <v>1</v>
      </c>
      <c r="J26">
        <f t="shared" si="2"/>
        <v>0</v>
      </c>
      <c r="K26">
        <f t="shared" si="0"/>
        <v>0</v>
      </c>
      <c r="L26" t="s">
        <v>587</v>
      </c>
    </row>
    <row r="27" spans="1:12">
      <c r="A27" s="1">
        <v>33</v>
      </c>
      <c r="B27" t="s">
        <v>168</v>
      </c>
      <c r="C27" t="s">
        <v>191</v>
      </c>
      <c r="D27" t="s">
        <v>41</v>
      </c>
      <c r="E27" t="s">
        <v>49</v>
      </c>
      <c r="F27">
        <v>436954</v>
      </c>
      <c r="G27" t="s">
        <v>238</v>
      </c>
      <c r="H27">
        <v>1000</v>
      </c>
      <c r="I27">
        <f t="shared" si="1"/>
        <v>1</v>
      </c>
      <c r="J27">
        <f t="shared" si="2"/>
        <v>0</v>
      </c>
      <c r="K27">
        <f t="shared" si="0"/>
        <v>0</v>
      </c>
      <c r="L27" t="s">
        <v>587</v>
      </c>
    </row>
    <row r="28" spans="1:12">
      <c r="A28" s="1">
        <v>34</v>
      </c>
      <c r="B28" t="s">
        <v>168</v>
      </c>
      <c r="C28" t="s">
        <v>192</v>
      </c>
      <c r="D28" t="s">
        <v>41</v>
      </c>
      <c r="E28" t="s">
        <v>49</v>
      </c>
      <c r="F28">
        <v>4086587</v>
      </c>
      <c r="G28" t="s">
        <v>239</v>
      </c>
      <c r="H28">
        <v>783</v>
      </c>
      <c r="I28">
        <f t="shared" si="1"/>
        <v>0</v>
      </c>
      <c r="J28">
        <f t="shared" si="2"/>
        <v>1</v>
      </c>
      <c r="K28">
        <f t="shared" si="0"/>
        <v>0</v>
      </c>
      <c r="L28" t="s">
        <v>589</v>
      </c>
    </row>
    <row r="29" spans="1:12">
      <c r="A29" s="1">
        <v>36</v>
      </c>
      <c r="B29" t="s">
        <v>168</v>
      </c>
      <c r="C29" t="s">
        <v>23</v>
      </c>
      <c r="D29" t="s">
        <v>41</v>
      </c>
      <c r="E29" t="s">
        <v>49</v>
      </c>
      <c r="F29">
        <v>4303952</v>
      </c>
      <c r="G29" t="s">
        <v>71</v>
      </c>
      <c r="H29">
        <v>995</v>
      </c>
      <c r="I29">
        <f t="shared" si="1"/>
        <v>1</v>
      </c>
      <c r="J29">
        <f t="shared" si="2"/>
        <v>0</v>
      </c>
      <c r="K29">
        <f t="shared" si="0"/>
        <v>0</v>
      </c>
      <c r="L29" t="s">
        <v>587</v>
      </c>
    </row>
    <row r="30" spans="1:12">
      <c r="A30" s="1">
        <v>37</v>
      </c>
      <c r="B30" t="s">
        <v>168</v>
      </c>
      <c r="C30" t="s">
        <v>193</v>
      </c>
      <c r="D30" t="s">
        <v>41</v>
      </c>
      <c r="E30" t="s">
        <v>49</v>
      </c>
      <c r="F30">
        <v>43530807</v>
      </c>
      <c r="G30" t="s">
        <v>240</v>
      </c>
      <c r="H30">
        <v>1000</v>
      </c>
      <c r="I30">
        <f t="shared" si="1"/>
        <v>1</v>
      </c>
      <c r="J30">
        <f t="shared" si="2"/>
        <v>0</v>
      </c>
      <c r="K30">
        <f t="shared" si="0"/>
        <v>0</v>
      </c>
      <c r="L30" t="s">
        <v>587</v>
      </c>
    </row>
    <row r="31" spans="1:12">
      <c r="A31" s="1">
        <v>38</v>
      </c>
      <c r="B31" t="s">
        <v>168</v>
      </c>
      <c r="C31" t="s">
        <v>194</v>
      </c>
      <c r="D31" t="s">
        <v>41</v>
      </c>
      <c r="E31" t="s">
        <v>49</v>
      </c>
      <c r="F31">
        <v>4266013</v>
      </c>
      <c r="G31" t="s">
        <v>58</v>
      </c>
      <c r="H31">
        <v>828</v>
      </c>
      <c r="I31">
        <f t="shared" si="1"/>
        <v>1</v>
      </c>
      <c r="J31">
        <f t="shared" si="2"/>
        <v>0</v>
      </c>
      <c r="K31">
        <f t="shared" si="0"/>
        <v>0</v>
      </c>
      <c r="L31" t="s">
        <v>587</v>
      </c>
    </row>
    <row r="32" spans="1:12">
      <c r="A32" s="1">
        <v>39</v>
      </c>
      <c r="B32" t="s">
        <v>168</v>
      </c>
      <c r="C32" t="s">
        <v>195</v>
      </c>
      <c r="D32" t="s">
        <v>42</v>
      </c>
      <c r="E32" t="s">
        <v>49</v>
      </c>
      <c r="F32">
        <v>1125315</v>
      </c>
      <c r="G32" t="s">
        <v>241</v>
      </c>
      <c r="H32">
        <v>1000</v>
      </c>
      <c r="I32">
        <f t="shared" si="1"/>
        <v>1</v>
      </c>
      <c r="J32">
        <f t="shared" si="2"/>
        <v>0</v>
      </c>
      <c r="K32">
        <f t="shared" si="0"/>
        <v>0</v>
      </c>
      <c r="L32" t="s">
        <v>587</v>
      </c>
    </row>
    <row r="33" spans="1:12">
      <c r="A33" s="1">
        <v>40</v>
      </c>
      <c r="B33" t="s">
        <v>168</v>
      </c>
      <c r="C33" t="s">
        <v>196</v>
      </c>
      <c r="D33" t="s">
        <v>42</v>
      </c>
      <c r="E33" t="s">
        <v>49</v>
      </c>
      <c r="F33">
        <v>1153928</v>
      </c>
      <c r="G33" t="s">
        <v>242</v>
      </c>
      <c r="H33">
        <v>673</v>
      </c>
      <c r="I33">
        <f t="shared" si="1"/>
        <v>0</v>
      </c>
      <c r="J33">
        <f t="shared" si="2"/>
        <v>1</v>
      </c>
      <c r="K33">
        <f t="shared" si="0"/>
        <v>0</v>
      </c>
      <c r="L33" t="s">
        <v>589</v>
      </c>
    </row>
    <row r="34" spans="1:12">
      <c r="A34" s="1">
        <v>41</v>
      </c>
      <c r="B34" t="s">
        <v>168</v>
      </c>
      <c r="C34" t="s">
        <v>197</v>
      </c>
      <c r="D34" t="s">
        <v>42</v>
      </c>
      <c r="E34" t="s">
        <v>49</v>
      </c>
      <c r="F34">
        <v>19127890</v>
      </c>
      <c r="G34" t="s">
        <v>243</v>
      </c>
      <c r="H34">
        <v>853</v>
      </c>
      <c r="I34">
        <f t="shared" si="1"/>
        <v>1</v>
      </c>
      <c r="J34">
        <f t="shared" si="2"/>
        <v>0</v>
      </c>
      <c r="K34">
        <f t="shared" si="0"/>
        <v>0</v>
      </c>
      <c r="L34" t="s">
        <v>587</v>
      </c>
    </row>
    <row r="35" spans="1:12">
      <c r="A35" s="1">
        <v>44</v>
      </c>
      <c r="B35" t="s">
        <v>168</v>
      </c>
      <c r="C35" t="s">
        <v>198</v>
      </c>
      <c r="D35" t="s">
        <v>41</v>
      </c>
      <c r="E35" t="s">
        <v>49</v>
      </c>
      <c r="F35">
        <v>4125634</v>
      </c>
      <c r="G35" t="s">
        <v>244</v>
      </c>
      <c r="H35">
        <v>633</v>
      </c>
      <c r="I35">
        <f t="shared" si="1"/>
        <v>0</v>
      </c>
      <c r="J35">
        <f t="shared" si="2"/>
        <v>1</v>
      </c>
      <c r="K35">
        <f t="shared" si="0"/>
        <v>0</v>
      </c>
      <c r="L35" t="s">
        <v>589</v>
      </c>
    </row>
    <row r="36" spans="1:12">
      <c r="A36" s="1">
        <v>47</v>
      </c>
      <c r="B36" t="s">
        <v>168</v>
      </c>
      <c r="C36" t="s">
        <v>199</v>
      </c>
      <c r="D36" t="s">
        <v>44</v>
      </c>
      <c r="E36" t="s">
        <v>50</v>
      </c>
      <c r="F36" t="s">
        <v>213</v>
      </c>
      <c r="G36" t="s">
        <v>236</v>
      </c>
      <c r="H36">
        <v>812</v>
      </c>
      <c r="I36">
        <f t="shared" si="1"/>
        <v>1</v>
      </c>
      <c r="J36">
        <f t="shared" si="2"/>
        <v>0</v>
      </c>
      <c r="K36">
        <f t="shared" si="0"/>
        <v>0</v>
      </c>
      <c r="L36" t="s">
        <v>587</v>
      </c>
    </row>
    <row r="37" spans="1:12">
      <c r="A37" s="1">
        <v>49</v>
      </c>
      <c r="B37" t="s">
        <v>168</v>
      </c>
      <c r="C37" t="s">
        <v>200</v>
      </c>
      <c r="D37" t="s">
        <v>42</v>
      </c>
      <c r="E37" t="s">
        <v>49</v>
      </c>
      <c r="F37">
        <v>44051753</v>
      </c>
      <c r="G37" t="s">
        <v>245</v>
      </c>
      <c r="H37">
        <v>631</v>
      </c>
      <c r="I37">
        <f t="shared" si="1"/>
        <v>0</v>
      </c>
      <c r="J37">
        <f t="shared" si="2"/>
        <v>0</v>
      </c>
      <c r="K37">
        <f t="shared" si="0"/>
        <v>1</v>
      </c>
      <c r="L37" t="s">
        <v>588</v>
      </c>
    </row>
    <row r="38" spans="1:12">
      <c r="A38" s="1">
        <v>53</v>
      </c>
      <c r="B38" t="s">
        <v>168</v>
      </c>
      <c r="C38" t="s">
        <v>201</v>
      </c>
      <c r="D38" t="s">
        <v>42</v>
      </c>
      <c r="E38" t="s">
        <v>49</v>
      </c>
      <c r="F38">
        <v>19067073</v>
      </c>
      <c r="G38" t="s">
        <v>246</v>
      </c>
      <c r="H38">
        <v>654</v>
      </c>
      <c r="I38">
        <f t="shared" si="1"/>
        <v>0</v>
      </c>
      <c r="J38">
        <f t="shared" si="2"/>
        <v>0</v>
      </c>
      <c r="K38">
        <f t="shared" si="0"/>
        <v>1</v>
      </c>
      <c r="L38" t="s">
        <v>588</v>
      </c>
    </row>
    <row r="39" spans="1:12">
      <c r="A39" s="1">
        <v>56</v>
      </c>
      <c r="B39" t="s">
        <v>168</v>
      </c>
      <c r="C39" t="s">
        <v>202</v>
      </c>
      <c r="D39" t="s">
        <v>44</v>
      </c>
      <c r="E39" t="s">
        <v>50</v>
      </c>
      <c r="F39" t="s">
        <v>214</v>
      </c>
      <c r="G39" t="s">
        <v>247</v>
      </c>
      <c r="H39">
        <v>1000</v>
      </c>
      <c r="I39">
        <f t="shared" si="1"/>
        <v>1</v>
      </c>
      <c r="J39">
        <f t="shared" si="2"/>
        <v>0</v>
      </c>
      <c r="K39">
        <f t="shared" si="0"/>
        <v>0</v>
      </c>
      <c r="L39" t="s">
        <v>587</v>
      </c>
    </row>
    <row r="40" spans="1:12">
      <c r="A40" s="1">
        <v>57</v>
      </c>
      <c r="B40" t="s">
        <v>168</v>
      </c>
      <c r="C40" t="s">
        <v>203</v>
      </c>
      <c r="D40" t="s">
        <v>42</v>
      </c>
      <c r="E40" t="s">
        <v>49</v>
      </c>
      <c r="F40">
        <v>40232101</v>
      </c>
      <c r="G40" t="s">
        <v>248</v>
      </c>
      <c r="H40">
        <v>496</v>
      </c>
      <c r="I40">
        <f t="shared" si="1"/>
        <v>0</v>
      </c>
      <c r="J40">
        <f t="shared" si="2"/>
        <v>0</v>
      </c>
      <c r="K40">
        <f t="shared" si="0"/>
        <v>1</v>
      </c>
      <c r="L40" t="s">
        <v>588</v>
      </c>
    </row>
    <row r="41" spans="1:12">
      <c r="A41" s="1">
        <v>59</v>
      </c>
      <c r="B41" t="s">
        <v>168</v>
      </c>
      <c r="C41" t="s">
        <v>204</v>
      </c>
      <c r="D41" t="s">
        <v>46</v>
      </c>
      <c r="E41" t="s">
        <v>50</v>
      </c>
      <c r="F41" t="s">
        <v>215</v>
      </c>
      <c r="G41" t="s">
        <v>249</v>
      </c>
      <c r="H41">
        <v>827</v>
      </c>
      <c r="I41">
        <f t="shared" si="1"/>
        <v>1</v>
      </c>
      <c r="J41">
        <f t="shared" si="2"/>
        <v>0</v>
      </c>
      <c r="K41">
        <f t="shared" si="0"/>
        <v>0</v>
      </c>
      <c r="L41" t="s">
        <v>587</v>
      </c>
    </row>
    <row r="42" spans="1:12">
      <c r="A42" s="1">
        <v>60</v>
      </c>
      <c r="B42" t="s">
        <v>168</v>
      </c>
      <c r="C42" t="s">
        <v>204</v>
      </c>
      <c r="D42" t="s">
        <v>209</v>
      </c>
      <c r="E42" t="s">
        <v>50</v>
      </c>
      <c r="F42" t="s">
        <v>216</v>
      </c>
      <c r="G42" t="s">
        <v>250</v>
      </c>
      <c r="H42">
        <v>827</v>
      </c>
      <c r="I42">
        <f t="shared" ref="I42:I54" si="3">IF(L42="a",1,0)</f>
        <v>1</v>
      </c>
      <c r="J42">
        <f t="shared" ref="J42:J54" si="4">IF(L42="s",1,0)</f>
        <v>0</v>
      </c>
      <c r="K42">
        <f t="shared" ref="K42:K54" si="5">IF(L42="d",1,0)</f>
        <v>0</v>
      </c>
      <c r="L42" t="s">
        <v>587</v>
      </c>
    </row>
    <row r="43" spans="1:12">
      <c r="A43" s="1">
        <v>61</v>
      </c>
      <c r="B43" t="s">
        <v>168</v>
      </c>
      <c r="C43" t="s">
        <v>204</v>
      </c>
      <c r="D43" t="s">
        <v>44</v>
      </c>
      <c r="E43" t="s">
        <v>50</v>
      </c>
      <c r="F43" t="s">
        <v>217</v>
      </c>
      <c r="G43" t="s">
        <v>251</v>
      </c>
      <c r="H43">
        <v>827</v>
      </c>
      <c r="I43">
        <f t="shared" si="3"/>
        <v>1</v>
      </c>
      <c r="J43">
        <f t="shared" si="4"/>
        <v>0</v>
      </c>
      <c r="K43">
        <f t="shared" si="5"/>
        <v>0</v>
      </c>
      <c r="L43" t="s">
        <v>587</v>
      </c>
    </row>
    <row r="44" spans="1:12">
      <c r="A44" s="1">
        <v>62</v>
      </c>
      <c r="B44" t="s">
        <v>168</v>
      </c>
      <c r="C44" t="s">
        <v>204</v>
      </c>
      <c r="D44" t="s">
        <v>46</v>
      </c>
      <c r="E44" t="s">
        <v>50</v>
      </c>
      <c r="F44" t="s">
        <v>218</v>
      </c>
      <c r="G44" t="s">
        <v>252</v>
      </c>
      <c r="H44">
        <v>778</v>
      </c>
      <c r="I44">
        <f t="shared" si="3"/>
        <v>1</v>
      </c>
      <c r="J44">
        <f t="shared" si="4"/>
        <v>0</v>
      </c>
      <c r="K44">
        <f t="shared" si="5"/>
        <v>0</v>
      </c>
      <c r="L44" t="s">
        <v>587</v>
      </c>
    </row>
    <row r="45" spans="1:12">
      <c r="A45" s="1">
        <v>63</v>
      </c>
      <c r="B45" t="s">
        <v>168</v>
      </c>
      <c r="C45" t="s">
        <v>204</v>
      </c>
      <c r="D45" t="s">
        <v>210</v>
      </c>
      <c r="E45" t="s">
        <v>50</v>
      </c>
      <c r="F45" t="s">
        <v>219</v>
      </c>
      <c r="G45" t="s">
        <v>253</v>
      </c>
      <c r="H45">
        <v>778</v>
      </c>
      <c r="I45">
        <f t="shared" si="3"/>
        <v>0</v>
      </c>
      <c r="J45">
        <f t="shared" si="4"/>
        <v>1</v>
      </c>
      <c r="K45">
        <f t="shared" si="5"/>
        <v>0</v>
      </c>
      <c r="L45" t="s">
        <v>589</v>
      </c>
    </row>
    <row r="46" spans="1:12">
      <c r="A46" s="1">
        <v>64</v>
      </c>
      <c r="B46" t="s">
        <v>168</v>
      </c>
      <c r="C46" t="s">
        <v>204</v>
      </c>
      <c r="D46" t="s">
        <v>121</v>
      </c>
      <c r="E46" t="s">
        <v>50</v>
      </c>
      <c r="F46" t="s">
        <v>133</v>
      </c>
      <c r="G46" t="s">
        <v>165</v>
      </c>
      <c r="H46">
        <v>778</v>
      </c>
      <c r="I46">
        <f t="shared" si="3"/>
        <v>1</v>
      </c>
      <c r="J46">
        <f t="shared" si="4"/>
        <v>0</v>
      </c>
      <c r="K46">
        <f t="shared" si="5"/>
        <v>0</v>
      </c>
      <c r="L46" t="s">
        <v>587</v>
      </c>
    </row>
    <row r="47" spans="1:12">
      <c r="A47" s="1">
        <v>65</v>
      </c>
      <c r="B47" t="s">
        <v>168</v>
      </c>
      <c r="C47" t="s">
        <v>205</v>
      </c>
      <c r="D47" t="s">
        <v>47</v>
      </c>
      <c r="E47" t="s">
        <v>49</v>
      </c>
      <c r="F47">
        <v>40766819</v>
      </c>
      <c r="G47" t="s">
        <v>254</v>
      </c>
      <c r="H47">
        <v>615</v>
      </c>
      <c r="I47">
        <f t="shared" si="3"/>
        <v>0</v>
      </c>
      <c r="J47">
        <f t="shared" si="4"/>
        <v>1</v>
      </c>
      <c r="K47">
        <f t="shared" si="5"/>
        <v>0</v>
      </c>
      <c r="L47" t="s">
        <v>589</v>
      </c>
    </row>
    <row r="48" spans="1:12">
      <c r="A48" s="1">
        <v>67</v>
      </c>
      <c r="B48" t="s">
        <v>168</v>
      </c>
      <c r="C48" t="s">
        <v>206</v>
      </c>
      <c r="D48" t="s">
        <v>47</v>
      </c>
      <c r="E48" t="s">
        <v>49</v>
      </c>
      <c r="F48">
        <v>40758342</v>
      </c>
      <c r="G48" t="s">
        <v>255</v>
      </c>
      <c r="H48">
        <v>298</v>
      </c>
      <c r="I48">
        <f t="shared" si="3"/>
        <v>0</v>
      </c>
      <c r="J48">
        <f t="shared" si="4"/>
        <v>0</v>
      </c>
      <c r="K48">
        <f t="shared" si="5"/>
        <v>1</v>
      </c>
      <c r="L48" t="s">
        <v>588</v>
      </c>
    </row>
    <row r="49" spans="1:12">
      <c r="A49" s="1">
        <v>71</v>
      </c>
      <c r="B49" t="s">
        <v>168</v>
      </c>
      <c r="C49" t="s">
        <v>207</v>
      </c>
      <c r="D49" t="s">
        <v>46</v>
      </c>
      <c r="E49" t="s">
        <v>50</v>
      </c>
      <c r="F49" t="s">
        <v>220</v>
      </c>
      <c r="G49" t="s">
        <v>256</v>
      </c>
      <c r="H49">
        <v>1000</v>
      </c>
      <c r="I49">
        <f t="shared" si="3"/>
        <v>1</v>
      </c>
      <c r="J49">
        <f t="shared" si="4"/>
        <v>0</v>
      </c>
      <c r="K49">
        <f t="shared" si="5"/>
        <v>0</v>
      </c>
      <c r="L49" t="s">
        <v>587</v>
      </c>
    </row>
    <row r="50" spans="1:12">
      <c r="A50" s="1">
        <v>72</v>
      </c>
      <c r="B50" t="s">
        <v>168</v>
      </c>
      <c r="C50" t="s">
        <v>200</v>
      </c>
      <c r="D50" t="s">
        <v>43</v>
      </c>
      <c r="E50" t="s">
        <v>49</v>
      </c>
      <c r="F50">
        <v>4077953</v>
      </c>
      <c r="G50" t="s">
        <v>153</v>
      </c>
      <c r="H50">
        <v>1000</v>
      </c>
      <c r="I50">
        <f t="shared" si="3"/>
        <v>0</v>
      </c>
      <c r="J50">
        <f t="shared" si="4"/>
        <v>1</v>
      </c>
      <c r="K50">
        <f t="shared" si="5"/>
        <v>0</v>
      </c>
      <c r="L50" t="s">
        <v>589</v>
      </c>
    </row>
    <row r="51" spans="1:12">
      <c r="A51" s="1">
        <v>73</v>
      </c>
      <c r="B51" t="s">
        <v>168</v>
      </c>
      <c r="C51" t="s">
        <v>203</v>
      </c>
      <c r="D51" t="s">
        <v>43</v>
      </c>
      <c r="E51" t="s">
        <v>49</v>
      </c>
      <c r="F51">
        <v>4077953</v>
      </c>
      <c r="G51" t="s">
        <v>153</v>
      </c>
      <c r="H51">
        <v>1000</v>
      </c>
      <c r="I51">
        <f t="shared" si="3"/>
        <v>0</v>
      </c>
      <c r="J51">
        <f t="shared" si="4"/>
        <v>1</v>
      </c>
      <c r="K51">
        <f t="shared" si="5"/>
        <v>0</v>
      </c>
      <c r="L51" t="s">
        <v>589</v>
      </c>
    </row>
    <row r="52" spans="1:12">
      <c r="A52" s="1">
        <v>75</v>
      </c>
      <c r="B52" t="s">
        <v>168</v>
      </c>
      <c r="C52" t="s">
        <v>106</v>
      </c>
      <c r="D52" t="s">
        <v>43</v>
      </c>
      <c r="E52" t="s">
        <v>49</v>
      </c>
      <c r="F52">
        <v>4077953</v>
      </c>
      <c r="G52" t="s">
        <v>153</v>
      </c>
      <c r="H52">
        <v>1000</v>
      </c>
      <c r="I52">
        <f t="shared" si="3"/>
        <v>1</v>
      </c>
      <c r="J52">
        <f t="shared" si="4"/>
        <v>0</v>
      </c>
      <c r="K52">
        <f t="shared" si="5"/>
        <v>0</v>
      </c>
      <c r="L52" t="s">
        <v>587</v>
      </c>
    </row>
    <row r="53" spans="1:12">
      <c r="A53" s="1">
        <v>76</v>
      </c>
      <c r="B53" t="s">
        <v>168</v>
      </c>
      <c r="C53" t="s">
        <v>208</v>
      </c>
      <c r="D53" t="s">
        <v>44</v>
      </c>
      <c r="E53" t="s">
        <v>50</v>
      </c>
      <c r="F53" t="s">
        <v>126</v>
      </c>
      <c r="G53" t="s">
        <v>148</v>
      </c>
      <c r="H53">
        <v>804</v>
      </c>
      <c r="I53">
        <f t="shared" si="3"/>
        <v>1</v>
      </c>
      <c r="J53">
        <f t="shared" si="4"/>
        <v>0</v>
      </c>
      <c r="K53">
        <f t="shared" si="5"/>
        <v>0</v>
      </c>
      <c r="L53" t="s">
        <v>587</v>
      </c>
    </row>
    <row r="54" spans="1:12">
      <c r="A54" s="1">
        <v>77</v>
      </c>
      <c r="B54" t="s">
        <v>168</v>
      </c>
      <c r="C54" t="s">
        <v>208</v>
      </c>
      <c r="D54" t="s">
        <v>121</v>
      </c>
      <c r="E54" t="s">
        <v>50</v>
      </c>
      <c r="F54" t="s">
        <v>221</v>
      </c>
      <c r="G54" t="s">
        <v>257</v>
      </c>
      <c r="H54">
        <v>804</v>
      </c>
      <c r="I54">
        <f t="shared" si="3"/>
        <v>1</v>
      </c>
      <c r="J54">
        <f t="shared" si="4"/>
        <v>0</v>
      </c>
      <c r="K54">
        <f t="shared" si="5"/>
        <v>0</v>
      </c>
      <c r="L54" t="s">
        <v>587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2" sqref="I12:K41"/>
    </sheetView>
  </sheetViews>
  <sheetFormatPr baseColWidth="10" defaultColWidth="8.83203125" defaultRowHeight="14" x14ac:dyDescent="0"/>
  <cols>
    <col min="2" max="4" width="19.83203125" customWidth="1"/>
    <col min="5" max="6" width="19.83203125" hidden="1" customWidth="1"/>
    <col min="7" max="8" width="19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258</v>
      </c>
      <c r="C2" t="s">
        <v>259</v>
      </c>
      <c r="D2" t="s">
        <v>41</v>
      </c>
      <c r="E2" t="s">
        <v>49</v>
      </c>
      <c r="F2">
        <v>80205</v>
      </c>
      <c r="G2" t="s">
        <v>266</v>
      </c>
      <c r="H2">
        <v>707</v>
      </c>
      <c r="I2">
        <f>IF(L2="a",1,0)</f>
        <v>0</v>
      </c>
      <c r="J2">
        <f>IF(L2="s",1,0)</f>
        <v>0</v>
      </c>
      <c r="K2">
        <f t="shared" ref="K2:K41" si="0">IF(L2="d",1,0)</f>
        <v>1</v>
      </c>
      <c r="L2" t="s">
        <v>588</v>
      </c>
    </row>
    <row r="3" spans="1:16">
      <c r="A3" s="1">
        <v>1</v>
      </c>
      <c r="B3" t="s">
        <v>258</v>
      </c>
      <c r="C3" t="s">
        <v>260</v>
      </c>
      <c r="D3" t="s">
        <v>41</v>
      </c>
      <c r="E3" t="s">
        <v>49</v>
      </c>
      <c r="F3">
        <v>443783</v>
      </c>
      <c r="G3" t="s">
        <v>267</v>
      </c>
      <c r="H3">
        <v>994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2</v>
      </c>
      <c r="B4" t="s">
        <v>258</v>
      </c>
      <c r="C4" t="s">
        <v>261</v>
      </c>
      <c r="D4" t="s">
        <v>42</v>
      </c>
      <c r="E4" t="s">
        <v>49</v>
      </c>
      <c r="F4">
        <v>44012568</v>
      </c>
      <c r="G4" t="s">
        <v>268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857.1</v>
      </c>
    </row>
    <row r="5" spans="1:16">
      <c r="A5" s="1">
        <v>3</v>
      </c>
      <c r="B5" t="s">
        <v>258</v>
      </c>
      <c r="C5" t="s">
        <v>262</v>
      </c>
      <c r="D5" t="s">
        <v>41</v>
      </c>
      <c r="E5" t="s">
        <v>49</v>
      </c>
      <c r="F5">
        <v>4274025</v>
      </c>
      <c r="G5" t="s">
        <v>63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133.18862981167405</v>
      </c>
    </row>
    <row r="6" spans="1:16">
      <c r="A6" s="1">
        <v>4</v>
      </c>
      <c r="B6" t="s">
        <v>258</v>
      </c>
      <c r="C6" t="s">
        <v>116</v>
      </c>
      <c r="D6" t="s">
        <v>43</v>
      </c>
      <c r="E6" t="s">
        <v>49</v>
      </c>
      <c r="F6">
        <v>4082382</v>
      </c>
      <c r="G6" t="s">
        <v>167</v>
      </c>
      <c r="H6">
        <v>818</v>
      </c>
      <c r="I6">
        <f t="shared" si="1"/>
        <v>0</v>
      </c>
      <c r="J6">
        <f t="shared" si="2"/>
        <v>1</v>
      </c>
      <c r="K6">
        <f t="shared" si="0"/>
        <v>0</v>
      </c>
      <c r="L6" t="s">
        <v>589</v>
      </c>
    </row>
    <row r="7" spans="1:16">
      <c r="A7" s="1">
        <v>5</v>
      </c>
      <c r="B7" t="s">
        <v>258</v>
      </c>
      <c r="C7" t="s">
        <v>263</v>
      </c>
      <c r="D7" t="s">
        <v>41</v>
      </c>
      <c r="E7" t="s">
        <v>49</v>
      </c>
      <c r="F7">
        <v>4008161</v>
      </c>
      <c r="G7" t="s">
        <v>269</v>
      </c>
      <c r="H7">
        <v>640</v>
      </c>
      <c r="I7">
        <f t="shared" si="1"/>
        <v>0</v>
      </c>
      <c r="J7">
        <f t="shared" si="2"/>
        <v>1</v>
      </c>
      <c r="K7">
        <f t="shared" si="0"/>
        <v>0</v>
      </c>
      <c r="L7" t="s">
        <v>589</v>
      </c>
    </row>
    <row r="8" spans="1:16">
      <c r="A8" s="1">
        <v>6</v>
      </c>
      <c r="B8" t="s">
        <v>258</v>
      </c>
      <c r="C8" t="s">
        <v>264</v>
      </c>
      <c r="D8" t="s">
        <v>119</v>
      </c>
      <c r="E8" t="s">
        <v>50</v>
      </c>
      <c r="F8" t="s">
        <v>127</v>
      </c>
      <c r="G8" t="s">
        <v>158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7</v>
      </c>
      <c r="B9" t="s">
        <v>258</v>
      </c>
      <c r="C9" t="s">
        <v>265</v>
      </c>
      <c r="D9" t="s">
        <v>44</v>
      </c>
      <c r="E9" t="s">
        <v>50</v>
      </c>
      <c r="F9" t="s">
        <v>128</v>
      </c>
      <c r="G9" t="s">
        <v>159</v>
      </c>
      <c r="H9">
        <v>804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4" t="s">
        <v>580</v>
      </c>
      <c r="O9">
        <f>SUM(I:I)/(COUNTIF(B:B,"="&amp;B2))</f>
        <v>0.7</v>
      </c>
      <c r="P9">
        <f>SUM(I:J)/COUNTIF(B:B,"="&amp;B2)</f>
        <v>0.9</v>
      </c>
    </row>
    <row r="10" spans="1:16">
      <c r="A10" s="1">
        <v>8</v>
      </c>
      <c r="B10" t="s">
        <v>258</v>
      </c>
      <c r="C10" t="s">
        <v>265</v>
      </c>
      <c r="D10" t="s">
        <v>46</v>
      </c>
      <c r="E10" t="s">
        <v>50</v>
      </c>
      <c r="F10" t="s">
        <v>220</v>
      </c>
      <c r="G10" t="s">
        <v>256</v>
      </c>
      <c r="H10">
        <v>804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587</v>
      </c>
      <c r="N10" s="4" t="s">
        <v>579</v>
      </c>
      <c r="O10">
        <f>SUM(I:I)/(COUNTIF(B:B,"="&amp;B2)-O16)</f>
        <v>0.7</v>
      </c>
      <c r="P10">
        <f>SUM(I:J)/(COUNTIF(B:B,"="&amp;B2)-O16)</f>
        <v>0.9</v>
      </c>
    </row>
    <row r="11" spans="1:16">
      <c r="A11" s="1">
        <v>9</v>
      </c>
      <c r="B11" t="s">
        <v>258</v>
      </c>
      <c r="C11" t="s">
        <v>265</v>
      </c>
      <c r="D11" t="s">
        <v>44</v>
      </c>
      <c r="E11" t="s">
        <v>50</v>
      </c>
      <c r="F11" t="s">
        <v>213</v>
      </c>
      <c r="G11" t="s">
        <v>236</v>
      </c>
      <c r="H11">
        <v>804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587</v>
      </c>
      <c r="N11" s="2" t="s">
        <v>581</v>
      </c>
      <c r="O11">
        <f>2*((O9*O10)/(O9+O10))</f>
        <v>0.7</v>
      </c>
      <c r="P11">
        <f>2*((P9*P10)/(P9+P10))</f>
        <v>0.9</v>
      </c>
    </row>
    <row r="13" spans="1:16">
      <c r="N13" s="2" t="s">
        <v>582</v>
      </c>
    </row>
    <row r="14" spans="1:16">
      <c r="N14" s="2" t="s">
        <v>586</v>
      </c>
      <c r="O14">
        <f>COUNTIF(E:E,"M")</f>
        <v>4</v>
      </c>
      <c r="P14">
        <f>(O14/COUNTIF(B:B,"="&amp;B2))*100</f>
        <v>40</v>
      </c>
    </row>
    <row r="15" spans="1:16">
      <c r="N15" s="2" t="s">
        <v>584</v>
      </c>
      <c r="O15">
        <f>COUNTIF(E:E,"U")</f>
        <v>6</v>
      </c>
      <c r="P15">
        <f>(O15/COUNTIF(B:B,"="&amp;B2))*100</f>
        <v>60</v>
      </c>
    </row>
    <row r="16" spans="1:16">
      <c r="N16" s="2" t="s">
        <v>585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I18" sqref="I18:K41"/>
    </sheetView>
  </sheetViews>
  <sheetFormatPr baseColWidth="10" defaultColWidth="8.83203125" defaultRowHeight="14" x14ac:dyDescent="0"/>
  <cols>
    <col min="2" max="4" width="20.6640625" customWidth="1"/>
    <col min="5" max="6" width="20.6640625" hidden="1" customWidth="1"/>
    <col min="7" max="8" width="20.6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270</v>
      </c>
      <c r="C2" t="s">
        <v>271</v>
      </c>
      <c r="D2" t="s">
        <v>41</v>
      </c>
      <c r="E2" t="s">
        <v>49</v>
      </c>
      <c r="F2">
        <v>44784217</v>
      </c>
      <c r="G2" t="s">
        <v>286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1</v>
      </c>
      <c r="B3" t="s">
        <v>270</v>
      </c>
      <c r="C3" t="s">
        <v>272</v>
      </c>
      <c r="D3" t="s">
        <v>41</v>
      </c>
      <c r="E3" t="s">
        <v>49</v>
      </c>
      <c r="F3">
        <v>4124682</v>
      </c>
      <c r="G3" t="s">
        <v>287</v>
      </c>
      <c r="H3">
        <v>715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4</v>
      </c>
      <c r="B4" t="s">
        <v>270</v>
      </c>
      <c r="C4" t="s">
        <v>273</v>
      </c>
      <c r="D4" t="s">
        <v>47</v>
      </c>
      <c r="E4" t="s">
        <v>49</v>
      </c>
      <c r="F4">
        <v>3027027</v>
      </c>
      <c r="G4" t="s">
        <v>288</v>
      </c>
      <c r="H4">
        <v>443</v>
      </c>
      <c r="I4">
        <f t="shared" si="1"/>
        <v>0</v>
      </c>
      <c r="J4">
        <f t="shared" si="2"/>
        <v>0</v>
      </c>
      <c r="K4">
        <f t="shared" si="0"/>
        <v>1</v>
      </c>
      <c r="L4" t="s">
        <v>588</v>
      </c>
      <c r="N4" s="2" t="s">
        <v>575</v>
      </c>
      <c r="O4">
        <f>AVERAGE(H:H)</f>
        <v>826.625</v>
      </c>
    </row>
    <row r="5" spans="1:16">
      <c r="A5" s="1">
        <v>5</v>
      </c>
      <c r="B5" t="s">
        <v>270</v>
      </c>
      <c r="C5" t="s">
        <v>274</v>
      </c>
      <c r="D5" t="s">
        <v>41</v>
      </c>
      <c r="E5" t="s">
        <v>49</v>
      </c>
      <c r="F5">
        <v>4093424</v>
      </c>
      <c r="G5" t="s">
        <v>289</v>
      </c>
      <c r="H5">
        <v>771</v>
      </c>
      <c r="I5">
        <f t="shared" si="1"/>
        <v>0</v>
      </c>
      <c r="J5">
        <f t="shared" si="2"/>
        <v>1</v>
      </c>
      <c r="K5">
        <f t="shared" si="0"/>
        <v>0</v>
      </c>
      <c r="L5" t="s">
        <v>589</v>
      </c>
      <c r="N5" s="2" t="s">
        <v>576</v>
      </c>
      <c r="O5">
        <f>STDEV(H:H)</f>
        <v>164.91851523302853</v>
      </c>
    </row>
    <row r="6" spans="1:16">
      <c r="A6" s="1">
        <v>8</v>
      </c>
      <c r="B6" t="s">
        <v>270</v>
      </c>
      <c r="C6" t="s">
        <v>275</v>
      </c>
      <c r="D6" t="s">
        <v>42</v>
      </c>
      <c r="E6" t="s">
        <v>49</v>
      </c>
      <c r="F6">
        <v>1326303</v>
      </c>
      <c r="G6" t="s">
        <v>275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587</v>
      </c>
    </row>
    <row r="7" spans="1:16">
      <c r="A7" s="1">
        <v>9</v>
      </c>
      <c r="B7" t="s">
        <v>270</v>
      </c>
      <c r="C7" t="s">
        <v>276</v>
      </c>
      <c r="D7" t="s">
        <v>41</v>
      </c>
      <c r="E7" t="s">
        <v>49</v>
      </c>
      <c r="F7">
        <v>4289933</v>
      </c>
      <c r="G7" t="s">
        <v>290</v>
      </c>
      <c r="H7">
        <v>840</v>
      </c>
      <c r="I7">
        <f t="shared" si="1"/>
        <v>0</v>
      </c>
      <c r="J7">
        <f t="shared" si="2"/>
        <v>1</v>
      </c>
      <c r="K7">
        <f t="shared" si="0"/>
        <v>0</v>
      </c>
      <c r="L7" t="s">
        <v>589</v>
      </c>
    </row>
    <row r="8" spans="1:16">
      <c r="A8" s="1">
        <v>11</v>
      </c>
      <c r="B8" t="s">
        <v>270</v>
      </c>
      <c r="C8" t="s">
        <v>277</v>
      </c>
      <c r="D8" t="s">
        <v>41</v>
      </c>
      <c r="E8" t="s">
        <v>49</v>
      </c>
      <c r="F8">
        <v>201620</v>
      </c>
      <c r="G8" t="s">
        <v>291</v>
      </c>
      <c r="H8">
        <v>639</v>
      </c>
      <c r="I8">
        <f t="shared" si="1"/>
        <v>0</v>
      </c>
      <c r="J8">
        <f t="shared" si="2"/>
        <v>1</v>
      </c>
      <c r="K8">
        <f t="shared" si="0"/>
        <v>0</v>
      </c>
      <c r="L8" t="s">
        <v>589</v>
      </c>
      <c r="N8" s="2"/>
      <c r="O8" s="2" t="s">
        <v>577</v>
      </c>
      <c r="P8" s="2" t="s">
        <v>578</v>
      </c>
    </row>
    <row r="9" spans="1:16">
      <c r="A9" s="1">
        <v>12</v>
      </c>
      <c r="B9" t="s">
        <v>270</v>
      </c>
      <c r="C9" t="s">
        <v>278</v>
      </c>
      <c r="D9" t="s">
        <v>41</v>
      </c>
      <c r="E9" t="s">
        <v>49</v>
      </c>
      <c r="F9">
        <v>4245975</v>
      </c>
      <c r="G9" t="s">
        <v>292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4" t="s">
        <v>580</v>
      </c>
      <c r="O9">
        <f>SUM(I:I)/(COUNTIF(B:B,"="&amp;B2))</f>
        <v>0.4375</v>
      </c>
      <c r="P9">
        <f>SUM(I:J)/COUNTIF(B:B,"="&amp;B2)</f>
        <v>0.8125</v>
      </c>
    </row>
    <row r="10" spans="1:16">
      <c r="A10" s="1">
        <v>13</v>
      </c>
      <c r="B10" t="s">
        <v>270</v>
      </c>
      <c r="C10" t="s">
        <v>279</v>
      </c>
      <c r="D10" t="s">
        <v>41</v>
      </c>
      <c r="E10" t="s">
        <v>49</v>
      </c>
      <c r="F10">
        <v>46272738</v>
      </c>
      <c r="G10" t="s">
        <v>293</v>
      </c>
      <c r="H10">
        <v>688</v>
      </c>
      <c r="I10">
        <f t="shared" si="1"/>
        <v>0</v>
      </c>
      <c r="J10">
        <f t="shared" si="2"/>
        <v>0</v>
      </c>
      <c r="K10">
        <f t="shared" si="0"/>
        <v>1</v>
      </c>
      <c r="L10" t="s">
        <v>588</v>
      </c>
      <c r="N10" s="4" t="s">
        <v>579</v>
      </c>
      <c r="O10">
        <f>SUM(I:I)/(COUNTIF(B:B,"="&amp;B2)-O16)</f>
        <v>0.4375</v>
      </c>
      <c r="P10">
        <f>SUM(I:J)/(COUNTIF(B:B,"="&amp;B2)-O16)</f>
        <v>0.8125</v>
      </c>
    </row>
    <row r="11" spans="1:16">
      <c r="A11" s="1">
        <v>15</v>
      </c>
      <c r="B11" t="s">
        <v>270</v>
      </c>
      <c r="C11" t="s">
        <v>280</v>
      </c>
      <c r="D11" t="s">
        <v>41</v>
      </c>
      <c r="E11" t="s">
        <v>49</v>
      </c>
      <c r="F11">
        <v>4078327</v>
      </c>
      <c r="G11" t="s">
        <v>78</v>
      </c>
      <c r="H11">
        <v>822</v>
      </c>
      <c r="I11">
        <f t="shared" si="1"/>
        <v>0</v>
      </c>
      <c r="J11">
        <f t="shared" si="2"/>
        <v>1</v>
      </c>
      <c r="K11">
        <f t="shared" si="0"/>
        <v>0</v>
      </c>
      <c r="L11" t="s">
        <v>589</v>
      </c>
      <c r="N11" s="2" t="s">
        <v>581</v>
      </c>
      <c r="O11">
        <f>2*((O9*O10)/(O9+O10))</f>
        <v>0.4375</v>
      </c>
      <c r="P11">
        <f>2*((P9*P10)/(P9+P10))</f>
        <v>0.8125</v>
      </c>
    </row>
    <row r="12" spans="1:16">
      <c r="A12" s="1">
        <v>17</v>
      </c>
      <c r="B12" t="s">
        <v>270</v>
      </c>
      <c r="C12" t="s">
        <v>174</v>
      </c>
      <c r="D12" t="s">
        <v>44</v>
      </c>
      <c r="E12" t="s">
        <v>50</v>
      </c>
      <c r="F12" t="s">
        <v>211</v>
      </c>
      <c r="G12" t="s">
        <v>225</v>
      </c>
      <c r="H12">
        <v>901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587</v>
      </c>
    </row>
    <row r="13" spans="1:16">
      <c r="A13" s="1">
        <v>18</v>
      </c>
      <c r="B13" t="s">
        <v>270</v>
      </c>
      <c r="C13" t="s">
        <v>281</v>
      </c>
      <c r="D13" t="s">
        <v>41</v>
      </c>
      <c r="E13" t="s">
        <v>49</v>
      </c>
      <c r="F13">
        <v>317009</v>
      </c>
      <c r="G13" t="s">
        <v>281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587</v>
      </c>
      <c r="N13" s="2" t="s">
        <v>582</v>
      </c>
    </row>
    <row r="14" spans="1:16">
      <c r="A14" s="1">
        <v>19</v>
      </c>
      <c r="B14" t="s">
        <v>270</v>
      </c>
      <c r="C14" t="s">
        <v>282</v>
      </c>
      <c r="D14" t="s">
        <v>41</v>
      </c>
      <c r="E14" t="s">
        <v>49</v>
      </c>
      <c r="F14">
        <v>432586</v>
      </c>
      <c r="G14" t="s">
        <v>136</v>
      </c>
      <c r="H14">
        <v>675</v>
      </c>
      <c r="I14">
        <f t="shared" si="1"/>
        <v>0</v>
      </c>
      <c r="J14">
        <f t="shared" si="2"/>
        <v>0</v>
      </c>
      <c r="K14">
        <f t="shared" si="0"/>
        <v>1</v>
      </c>
      <c r="L14" t="s">
        <v>588</v>
      </c>
      <c r="N14" s="2" t="s">
        <v>586</v>
      </c>
      <c r="O14">
        <f>COUNTIF(E:E,"M")</f>
        <v>1</v>
      </c>
      <c r="P14">
        <f>(O14/COUNTIF(B:B,"="&amp;B2))*100</f>
        <v>6.25</v>
      </c>
    </row>
    <row r="15" spans="1:16">
      <c r="A15" s="1">
        <v>20</v>
      </c>
      <c r="B15" t="s">
        <v>270</v>
      </c>
      <c r="C15" t="s">
        <v>283</v>
      </c>
      <c r="D15" t="s">
        <v>41</v>
      </c>
      <c r="E15" t="s">
        <v>49</v>
      </c>
      <c r="F15">
        <v>317576</v>
      </c>
      <c r="G15" t="s">
        <v>294</v>
      </c>
      <c r="H15">
        <v>800</v>
      </c>
      <c r="I15">
        <f t="shared" si="1"/>
        <v>0</v>
      </c>
      <c r="J15">
        <f t="shared" si="2"/>
        <v>1</v>
      </c>
      <c r="K15">
        <f t="shared" si="0"/>
        <v>0</v>
      </c>
      <c r="L15" t="s">
        <v>589</v>
      </c>
      <c r="N15" s="2" t="s">
        <v>584</v>
      </c>
      <c r="O15">
        <f>COUNTIF(E:E,"U")</f>
        <v>15</v>
      </c>
      <c r="P15">
        <f>(O15/COUNTIF(B:B,"="&amp;B2))*100</f>
        <v>93.75</v>
      </c>
    </row>
    <row r="16" spans="1:16">
      <c r="A16" s="1">
        <v>22</v>
      </c>
      <c r="B16" t="s">
        <v>270</v>
      </c>
      <c r="C16" t="s">
        <v>284</v>
      </c>
      <c r="D16" t="s">
        <v>41</v>
      </c>
      <c r="E16" t="s">
        <v>49</v>
      </c>
      <c r="F16">
        <v>4078327</v>
      </c>
      <c r="G16" t="s">
        <v>78</v>
      </c>
      <c r="H16">
        <v>932</v>
      </c>
      <c r="I16">
        <f t="shared" si="1"/>
        <v>0</v>
      </c>
      <c r="J16">
        <f t="shared" si="2"/>
        <v>1</v>
      </c>
      <c r="K16">
        <f t="shared" si="0"/>
        <v>0</v>
      </c>
      <c r="L16" t="s">
        <v>589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1:12">
      <c r="A17" s="1">
        <v>23</v>
      </c>
      <c r="B17" t="s">
        <v>270</v>
      </c>
      <c r="C17" t="s">
        <v>285</v>
      </c>
      <c r="D17" t="s">
        <v>41</v>
      </c>
      <c r="E17" t="s">
        <v>49</v>
      </c>
      <c r="F17">
        <v>4119942</v>
      </c>
      <c r="G17" t="s">
        <v>295</v>
      </c>
      <c r="H17">
        <v>1000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587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I27" sqref="I27:K41"/>
    </sheetView>
  </sheetViews>
  <sheetFormatPr baseColWidth="10" defaultColWidth="8.83203125" defaultRowHeight="14" x14ac:dyDescent="0"/>
  <cols>
    <col min="2" max="4" width="20" customWidth="1"/>
    <col min="5" max="6" width="20" hidden="1" customWidth="1"/>
    <col min="7" max="8" width="20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296</v>
      </c>
      <c r="C2" t="s">
        <v>106</v>
      </c>
      <c r="D2" t="s">
        <v>43</v>
      </c>
      <c r="E2" t="s">
        <v>49</v>
      </c>
      <c r="F2">
        <v>4077953</v>
      </c>
      <c r="G2" t="s">
        <v>153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1</v>
      </c>
      <c r="B3" t="s">
        <v>296</v>
      </c>
      <c r="C3" t="s">
        <v>297</v>
      </c>
      <c r="D3" t="s">
        <v>42</v>
      </c>
      <c r="E3" t="s">
        <v>49</v>
      </c>
      <c r="F3">
        <v>40244266</v>
      </c>
      <c r="G3" t="s">
        <v>321</v>
      </c>
      <c r="H3">
        <v>478</v>
      </c>
      <c r="I3">
        <f t="shared" ref="I3:I41" si="1">IF(L3="a",1,0)</f>
        <v>0</v>
      </c>
      <c r="J3">
        <f t="shared" ref="J3:J41" si="2">IF(L3="s",1,0)</f>
        <v>1</v>
      </c>
      <c r="K3">
        <f>IF(L3="d",1,0)</f>
        <v>0</v>
      </c>
      <c r="L3" t="s">
        <v>589</v>
      </c>
    </row>
    <row r="4" spans="1:16">
      <c r="A4" s="1">
        <v>3</v>
      </c>
      <c r="B4" t="s">
        <v>296</v>
      </c>
      <c r="C4" t="s">
        <v>298</v>
      </c>
      <c r="D4" t="s">
        <v>44</v>
      </c>
      <c r="E4" t="s">
        <v>50</v>
      </c>
      <c r="F4" t="s">
        <v>213</v>
      </c>
      <c r="G4" t="s">
        <v>236</v>
      </c>
      <c r="H4">
        <v>827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811.8</v>
      </c>
    </row>
    <row r="5" spans="1:16">
      <c r="A5" s="1">
        <v>4</v>
      </c>
      <c r="B5" t="s">
        <v>296</v>
      </c>
      <c r="C5" t="s">
        <v>299</v>
      </c>
      <c r="D5" t="s">
        <v>117</v>
      </c>
      <c r="E5" t="s">
        <v>49</v>
      </c>
      <c r="F5">
        <v>4128331</v>
      </c>
      <c r="G5" t="s">
        <v>299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186.42312982388569</v>
      </c>
    </row>
    <row r="6" spans="1:16">
      <c r="A6" s="1">
        <v>5</v>
      </c>
      <c r="B6" t="s">
        <v>296</v>
      </c>
      <c r="C6" t="s">
        <v>300</v>
      </c>
      <c r="D6" t="s">
        <v>47</v>
      </c>
      <c r="E6" t="s">
        <v>49</v>
      </c>
      <c r="F6">
        <v>4091293</v>
      </c>
      <c r="G6" t="s">
        <v>322</v>
      </c>
      <c r="H6">
        <v>903</v>
      </c>
      <c r="I6">
        <f t="shared" si="1"/>
        <v>0</v>
      </c>
      <c r="J6">
        <f t="shared" si="2"/>
        <v>1</v>
      </c>
      <c r="K6">
        <f t="shared" si="0"/>
        <v>0</v>
      </c>
      <c r="L6" t="s">
        <v>589</v>
      </c>
    </row>
    <row r="7" spans="1:16">
      <c r="A7" s="1">
        <v>6</v>
      </c>
      <c r="B7" t="s">
        <v>296</v>
      </c>
      <c r="C7" t="s">
        <v>301</v>
      </c>
      <c r="D7" t="s">
        <v>45</v>
      </c>
      <c r="E7" t="s">
        <v>50</v>
      </c>
      <c r="F7" t="s">
        <v>52</v>
      </c>
      <c r="G7" t="s">
        <v>72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7</v>
      </c>
      <c r="B8" t="s">
        <v>296</v>
      </c>
      <c r="C8" t="s">
        <v>302</v>
      </c>
      <c r="D8" t="s">
        <v>117</v>
      </c>
      <c r="E8" t="s">
        <v>49</v>
      </c>
      <c r="F8">
        <v>4027509</v>
      </c>
      <c r="G8" t="s">
        <v>323</v>
      </c>
      <c r="H8">
        <v>997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8</v>
      </c>
      <c r="B9" t="s">
        <v>296</v>
      </c>
      <c r="C9" t="s">
        <v>259</v>
      </c>
      <c r="D9" t="s">
        <v>41</v>
      </c>
      <c r="E9" t="s">
        <v>49</v>
      </c>
      <c r="F9">
        <v>80205</v>
      </c>
      <c r="G9" t="s">
        <v>266</v>
      </c>
      <c r="H9">
        <v>707</v>
      </c>
      <c r="I9">
        <f t="shared" si="1"/>
        <v>0</v>
      </c>
      <c r="J9">
        <f t="shared" si="2"/>
        <v>1</v>
      </c>
      <c r="K9">
        <f t="shared" si="0"/>
        <v>0</v>
      </c>
      <c r="L9" t="s">
        <v>589</v>
      </c>
      <c r="N9" s="4" t="s">
        <v>580</v>
      </c>
      <c r="O9">
        <f>SUM(I:I)/(COUNTIF(B:B,"="&amp;B2))</f>
        <v>0.6</v>
      </c>
      <c r="P9">
        <f>SUM(I:J)/COUNTIF(B:B,"="&amp;B2)</f>
        <v>0.92</v>
      </c>
    </row>
    <row r="10" spans="1:16">
      <c r="A10" s="1">
        <v>9</v>
      </c>
      <c r="B10" t="s">
        <v>296</v>
      </c>
      <c r="C10" t="s">
        <v>303</v>
      </c>
      <c r="D10" t="s">
        <v>42</v>
      </c>
      <c r="E10" t="s">
        <v>49</v>
      </c>
      <c r="F10">
        <v>19067073</v>
      </c>
      <c r="G10" t="s">
        <v>246</v>
      </c>
      <c r="H10">
        <v>373</v>
      </c>
      <c r="I10">
        <f t="shared" si="1"/>
        <v>0</v>
      </c>
      <c r="J10">
        <f t="shared" si="2"/>
        <v>0</v>
      </c>
      <c r="K10">
        <f t="shared" si="0"/>
        <v>1</v>
      </c>
      <c r="L10" t="s">
        <v>588</v>
      </c>
      <c r="N10" s="4" t="s">
        <v>579</v>
      </c>
      <c r="O10">
        <f>SUM(I:I)/(COUNTIF(B:B,"="&amp;B2)-O16)</f>
        <v>0.6</v>
      </c>
      <c r="P10">
        <f>SUM(I:J)/(COUNTIF(B:B,"="&amp;B2)-O16)</f>
        <v>0.92</v>
      </c>
    </row>
    <row r="11" spans="1:16">
      <c r="A11" s="1">
        <v>11</v>
      </c>
      <c r="B11" t="s">
        <v>296</v>
      </c>
      <c r="C11" t="s">
        <v>304</v>
      </c>
      <c r="D11" t="s">
        <v>41</v>
      </c>
      <c r="E11" t="s">
        <v>49</v>
      </c>
      <c r="F11">
        <v>378143</v>
      </c>
      <c r="G11" t="s">
        <v>324</v>
      </c>
      <c r="H11">
        <v>493</v>
      </c>
      <c r="I11">
        <f t="shared" si="1"/>
        <v>0</v>
      </c>
      <c r="J11">
        <f t="shared" si="2"/>
        <v>0</v>
      </c>
      <c r="K11">
        <f t="shared" si="0"/>
        <v>1</v>
      </c>
      <c r="L11" t="s">
        <v>588</v>
      </c>
      <c r="N11" s="2" t="s">
        <v>581</v>
      </c>
      <c r="O11">
        <f>2*((O9*O10)/(O9+O10))</f>
        <v>0.6</v>
      </c>
      <c r="P11">
        <f>2*((P9*P10)/(P9+P10))</f>
        <v>0.92</v>
      </c>
    </row>
    <row r="12" spans="1:16">
      <c r="A12" s="1">
        <v>12</v>
      </c>
      <c r="B12" t="s">
        <v>296</v>
      </c>
      <c r="C12" t="s">
        <v>305</v>
      </c>
      <c r="D12" t="s">
        <v>41</v>
      </c>
      <c r="E12" t="s">
        <v>49</v>
      </c>
      <c r="F12">
        <v>4049724</v>
      </c>
      <c r="G12" t="s">
        <v>325</v>
      </c>
      <c r="H12">
        <v>993</v>
      </c>
      <c r="I12">
        <f t="shared" si="1"/>
        <v>0</v>
      </c>
      <c r="J12">
        <f t="shared" si="2"/>
        <v>1</v>
      </c>
      <c r="K12">
        <f t="shared" si="0"/>
        <v>0</v>
      </c>
      <c r="L12" t="s">
        <v>589</v>
      </c>
    </row>
    <row r="13" spans="1:16">
      <c r="A13" s="1">
        <v>13</v>
      </c>
      <c r="B13" t="s">
        <v>296</v>
      </c>
      <c r="C13" t="s">
        <v>306</v>
      </c>
      <c r="D13" t="s">
        <v>41</v>
      </c>
      <c r="E13" t="s">
        <v>49</v>
      </c>
      <c r="F13">
        <v>4134613</v>
      </c>
      <c r="G13" t="s">
        <v>326</v>
      </c>
      <c r="H13">
        <v>525</v>
      </c>
      <c r="I13">
        <f t="shared" si="1"/>
        <v>0</v>
      </c>
      <c r="J13">
        <f t="shared" si="2"/>
        <v>1</v>
      </c>
      <c r="K13">
        <f t="shared" si="0"/>
        <v>0</v>
      </c>
      <c r="L13" t="s">
        <v>589</v>
      </c>
      <c r="N13" s="2" t="s">
        <v>582</v>
      </c>
    </row>
    <row r="14" spans="1:16">
      <c r="A14" s="1">
        <v>15</v>
      </c>
      <c r="B14" t="s">
        <v>296</v>
      </c>
      <c r="C14" t="s">
        <v>307</v>
      </c>
      <c r="D14" t="s">
        <v>41</v>
      </c>
      <c r="E14" t="s">
        <v>49</v>
      </c>
      <c r="F14">
        <v>4134613</v>
      </c>
      <c r="G14" t="s">
        <v>326</v>
      </c>
      <c r="H14">
        <v>653</v>
      </c>
      <c r="I14">
        <f t="shared" si="1"/>
        <v>0</v>
      </c>
      <c r="J14">
        <f t="shared" si="2"/>
        <v>1</v>
      </c>
      <c r="K14">
        <f t="shared" si="0"/>
        <v>0</v>
      </c>
      <c r="L14" t="s">
        <v>589</v>
      </c>
      <c r="N14" s="2" t="s">
        <v>586</v>
      </c>
      <c r="O14">
        <f>COUNTIF(E:E,"M")</f>
        <v>10</v>
      </c>
      <c r="P14">
        <f>(O14/COUNTIF(B:B,"="&amp;B2))*100</f>
        <v>40</v>
      </c>
    </row>
    <row r="15" spans="1:16">
      <c r="A15" s="1">
        <v>17</v>
      </c>
      <c r="B15" t="s">
        <v>296</v>
      </c>
      <c r="C15" t="s">
        <v>308</v>
      </c>
      <c r="D15" t="s">
        <v>43</v>
      </c>
      <c r="E15" t="s">
        <v>49</v>
      </c>
      <c r="F15">
        <v>4261829</v>
      </c>
      <c r="G15" t="s">
        <v>327</v>
      </c>
      <c r="H15">
        <v>665</v>
      </c>
      <c r="I15">
        <f t="shared" si="1"/>
        <v>0</v>
      </c>
      <c r="J15">
        <f t="shared" si="2"/>
        <v>1</v>
      </c>
      <c r="K15">
        <f t="shared" si="0"/>
        <v>0</v>
      </c>
      <c r="L15" t="s">
        <v>589</v>
      </c>
      <c r="N15" s="2" t="s">
        <v>584</v>
      </c>
      <c r="O15">
        <f>COUNTIF(E:E,"U")</f>
        <v>15</v>
      </c>
      <c r="P15">
        <f>(O15/COUNTIF(B:B,"="&amp;B2))*100</f>
        <v>60</v>
      </c>
    </row>
    <row r="16" spans="1:16">
      <c r="A16" s="1">
        <v>18</v>
      </c>
      <c r="B16" t="s">
        <v>296</v>
      </c>
      <c r="C16" t="s">
        <v>309</v>
      </c>
      <c r="D16" t="s">
        <v>44</v>
      </c>
      <c r="E16" t="s">
        <v>50</v>
      </c>
      <c r="F16" t="s">
        <v>317</v>
      </c>
      <c r="G16" t="s">
        <v>328</v>
      </c>
      <c r="H16">
        <v>901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587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1:12">
      <c r="A17" s="1">
        <v>19</v>
      </c>
      <c r="B17" t="s">
        <v>296</v>
      </c>
      <c r="C17" t="s">
        <v>111</v>
      </c>
      <c r="D17" t="s">
        <v>119</v>
      </c>
      <c r="E17" t="s">
        <v>50</v>
      </c>
      <c r="F17" t="s">
        <v>127</v>
      </c>
      <c r="G17" t="s">
        <v>158</v>
      </c>
      <c r="H17">
        <v>1000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587</v>
      </c>
    </row>
    <row r="18" spans="1:12">
      <c r="A18" s="1">
        <v>20</v>
      </c>
      <c r="B18" t="s">
        <v>296</v>
      </c>
      <c r="C18" t="s">
        <v>310</v>
      </c>
      <c r="D18" t="s">
        <v>44</v>
      </c>
      <c r="E18" t="s">
        <v>50</v>
      </c>
      <c r="F18" t="s">
        <v>128</v>
      </c>
      <c r="G18" t="s">
        <v>159</v>
      </c>
      <c r="H18">
        <v>861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587</v>
      </c>
    </row>
    <row r="19" spans="1:12">
      <c r="A19" s="1">
        <v>21</v>
      </c>
      <c r="B19" t="s">
        <v>296</v>
      </c>
      <c r="C19" t="s">
        <v>310</v>
      </c>
      <c r="D19" t="s">
        <v>316</v>
      </c>
      <c r="E19" t="s">
        <v>50</v>
      </c>
      <c r="F19" t="s">
        <v>318</v>
      </c>
      <c r="G19" t="s">
        <v>329</v>
      </c>
      <c r="H19">
        <v>861</v>
      </c>
      <c r="I19">
        <f t="shared" si="1"/>
        <v>1</v>
      </c>
      <c r="J19">
        <f t="shared" si="2"/>
        <v>0</v>
      </c>
      <c r="K19">
        <f t="shared" si="0"/>
        <v>0</v>
      </c>
      <c r="L19" t="s">
        <v>587</v>
      </c>
    </row>
    <row r="20" spans="1:12">
      <c r="A20" s="1">
        <v>22</v>
      </c>
      <c r="B20" t="s">
        <v>296</v>
      </c>
      <c r="C20" t="s">
        <v>311</v>
      </c>
      <c r="D20" t="s">
        <v>41</v>
      </c>
      <c r="E20" t="s">
        <v>49</v>
      </c>
      <c r="F20">
        <v>4294834</v>
      </c>
      <c r="G20" t="s">
        <v>330</v>
      </c>
      <c r="H20">
        <v>933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587</v>
      </c>
    </row>
    <row r="21" spans="1:12">
      <c r="A21" s="1">
        <v>24</v>
      </c>
      <c r="B21" t="s">
        <v>296</v>
      </c>
      <c r="C21" t="s">
        <v>312</v>
      </c>
      <c r="D21" t="s">
        <v>47</v>
      </c>
      <c r="E21" t="s">
        <v>49</v>
      </c>
      <c r="F21">
        <v>40768582</v>
      </c>
      <c r="G21" t="s">
        <v>331</v>
      </c>
      <c r="H21">
        <v>864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587</v>
      </c>
    </row>
    <row r="22" spans="1:12">
      <c r="A22" s="1">
        <v>25</v>
      </c>
      <c r="B22" t="s">
        <v>296</v>
      </c>
      <c r="C22" t="s">
        <v>313</v>
      </c>
      <c r="D22" t="s">
        <v>48</v>
      </c>
      <c r="E22" t="s">
        <v>50</v>
      </c>
      <c r="F22" t="s">
        <v>319</v>
      </c>
      <c r="G22" t="s">
        <v>332</v>
      </c>
      <c r="H22">
        <v>875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587</v>
      </c>
    </row>
    <row r="23" spans="1:12">
      <c r="A23" s="1">
        <v>26</v>
      </c>
      <c r="B23" t="s">
        <v>296</v>
      </c>
      <c r="C23" t="s">
        <v>314</v>
      </c>
      <c r="D23" t="s">
        <v>41</v>
      </c>
      <c r="E23" t="s">
        <v>49</v>
      </c>
      <c r="F23">
        <v>43530620</v>
      </c>
      <c r="G23" t="s">
        <v>333</v>
      </c>
      <c r="H23">
        <v>774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587</v>
      </c>
    </row>
    <row r="24" spans="1:12">
      <c r="A24" s="1">
        <v>27</v>
      </c>
      <c r="B24" t="s">
        <v>296</v>
      </c>
      <c r="C24" t="s">
        <v>315</v>
      </c>
      <c r="D24" t="s">
        <v>46</v>
      </c>
      <c r="E24" t="s">
        <v>50</v>
      </c>
      <c r="F24" t="s">
        <v>132</v>
      </c>
      <c r="G24" t="s">
        <v>164</v>
      </c>
      <c r="H24">
        <v>1000</v>
      </c>
      <c r="I24">
        <f t="shared" si="1"/>
        <v>1</v>
      </c>
      <c r="J24">
        <f t="shared" si="2"/>
        <v>0</v>
      </c>
      <c r="K24">
        <f t="shared" si="0"/>
        <v>0</v>
      </c>
      <c r="L24" t="s">
        <v>587</v>
      </c>
    </row>
    <row r="25" spans="1:12">
      <c r="A25" s="1">
        <v>28</v>
      </c>
      <c r="B25" t="s">
        <v>296</v>
      </c>
      <c r="C25" t="s">
        <v>315</v>
      </c>
      <c r="D25" t="s">
        <v>121</v>
      </c>
      <c r="E25" t="s">
        <v>50</v>
      </c>
      <c r="F25" t="s">
        <v>133</v>
      </c>
      <c r="G25" t="s">
        <v>165</v>
      </c>
      <c r="H25">
        <v>806</v>
      </c>
      <c r="I25">
        <f t="shared" si="1"/>
        <v>1</v>
      </c>
      <c r="J25">
        <f t="shared" si="2"/>
        <v>0</v>
      </c>
      <c r="K25">
        <f t="shared" si="0"/>
        <v>0</v>
      </c>
      <c r="L25" t="s">
        <v>587</v>
      </c>
    </row>
    <row r="26" spans="1:12">
      <c r="A26" s="1">
        <v>29</v>
      </c>
      <c r="B26" t="s">
        <v>296</v>
      </c>
      <c r="C26" t="s">
        <v>315</v>
      </c>
      <c r="D26" t="s">
        <v>46</v>
      </c>
      <c r="E26" t="s">
        <v>50</v>
      </c>
      <c r="F26" t="s">
        <v>320</v>
      </c>
      <c r="G26" t="s">
        <v>334</v>
      </c>
      <c r="H26">
        <v>806</v>
      </c>
      <c r="I26">
        <f t="shared" si="1"/>
        <v>0</v>
      </c>
      <c r="J26">
        <f t="shared" si="2"/>
        <v>1</v>
      </c>
      <c r="K26">
        <f t="shared" si="0"/>
        <v>0</v>
      </c>
      <c r="L26" t="s">
        <v>589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5" sqref="I15:K41"/>
    </sheetView>
  </sheetViews>
  <sheetFormatPr baseColWidth="10" defaultColWidth="8.83203125" defaultRowHeight="14" x14ac:dyDescent="0"/>
  <cols>
    <col min="2" max="4" width="19.6640625" customWidth="1"/>
    <col min="5" max="6" width="19.6640625" hidden="1" customWidth="1"/>
    <col min="7" max="8" width="19.6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335</v>
      </c>
      <c r="C2" t="s">
        <v>336</v>
      </c>
      <c r="D2" t="s">
        <v>43</v>
      </c>
      <c r="E2" t="s">
        <v>49</v>
      </c>
      <c r="F2">
        <v>4272410</v>
      </c>
      <c r="G2" t="s">
        <v>344</v>
      </c>
      <c r="H2">
        <v>996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1</v>
      </c>
      <c r="B3" t="s">
        <v>335</v>
      </c>
      <c r="C3" t="s">
        <v>21</v>
      </c>
      <c r="D3" t="s">
        <v>41</v>
      </c>
      <c r="E3" t="s">
        <v>49</v>
      </c>
      <c r="F3">
        <v>4266013</v>
      </c>
      <c r="G3" t="s">
        <v>58</v>
      </c>
      <c r="H3">
        <v>676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1</v>
      </c>
      <c r="L3" t="s">
        <v>588</v>
      </c>
    </row>
    <row r="4" spans="1:16">
      <c r="A4" s="1">
        <v>2</v>
      </c>
      <c r="B4" t="s">
        <v>335</v>
      </c>
      <c r="C4" t="s">
        <v>337</v>
      </c>
      <c r="D4" t="s">
        <v>41</v>
      </c>
      <c r="E4" t="s">
        <v>49</v>
      </c>
      <c r="F4">
        <v>4266013</v>
      </c>
      <c r="G4" t="s">
        <v>58</v>
      </c>
      <c r="H4">
        <v>676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878.07692307692309</v>
      </c>
    </row>
    <row r="5" spans="1:16">
      <c r="A5" s="1">
        <v>4</v>
      </c>
      <c r="B5" t="s">
        <v>335</v>
      </c>
      <c r="C5" t="s">
        <v>338</v>
      </c>
      <c r="D5" t="s">
        <v>41</v>
      </c>
      <c r="E5" t="s">
        <v>49</v>
      </c>
      <c r="F5">
        <v>4317258</v>
      </c>
      <c r="G5" t="s">
        <v>345</v>
      </c>
      <c r="H5">
        <v>993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145.60074492624341</v>
      </c>
    </row>
    <row r="6" spans="1:16">
      <c r="A6" s="1">
        <v>5</v>
      </c>
      <c r="B6" t="s">
        <v>335</v>
      </c>
      <c r="C6" t="s">
        <v>339</v>
      </c>
      <c r="D6" t="s">
        <v>41</v>
      </c>
      <c r="E6" t="s">
        <v>49</v>
      </c>
      <c r="F6">
        <v>4251043</v>
      </c>
      <c r="G6" t="s">
        <v>346</v>
      </c>
      <c r="H6">
        <v>657</v>
      </c>
      <c r="I6">
        <f t="shared" si="1"/>
        <v>0</v>
      </c>
      <c r="J6">
        <f t="shared" si="2"/>
        <v>1</v>
      </c>
      <c r="K6">
        <f t="shared" si="0"/>
        <v>0</v>
      </c>
      <c r="L6" t="s">
        <v>589</v>
      </c>
    </row>
    <row r="7" spans="1:16">
      <c r="A7" s="1">
        <v>9</v>
      </c>
      <c r="B7" t="s">
        <v>335</v>
      </c>
      <c r="C7" t="s">
        <v>337</v>
      </c>
      <c r="D7" t="s">
        <v>41</v>
      </c>
      <c r="E7" t="s">
        <v>49</v>
      </c>
      <c r="F7">
        <v>4266013</v>
      </c>
      <c r="G7" t="s">
        <v>58</v>
      </c>
      <c r="H7">
        <v>881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10</v>
      </c>
      <c r="B8" t="s">
        <v>335</v>
      </c>
      <c r="C8" t="s">
        <v>176</v>
      </c>
      <c r="D8" t="s">
        <v>43</v>
      </c>
      <c r="E8" t="s">
        <v>49</v>
      </c>
      <c r="F8">
        <v>4322976</v>
      </c>
      <c r="G8" t="s">
        <v>43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16</v>
      </c>
      <c r="B9" t="s">
        <v>335</v>
      </c>
      <c r="C9" t="s">
        <v>340</v>
      </c>
      <c r="D9" t="s">
        <v>41</v>
      </c>
      <c r="E9" t="s">
        <v>49</v>
      </c>
      <c r="F9">
        <v>4168335</v>
      </c>
      <c r="G9" t="s">
        <v>347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4" t="s">
        <v>580</v>
      </c>
      <c r="O9">
        <f>SUM(I:I)/(COUNTIF(B:B,"="&amp;B2))</f>
        <v>0.76923076923076927</v>
      </c>
      <c r="P9">
        <f>SUM(I:J)/COUNTIF(B:B,"="&amp;B2)</f>
        <v>0.92307692307692313</v>
      </c>
    </row>
    <row r="10" spans="1:16">
      <c r="A10" s="1">
        <v>17</v>
      </c>
      <c r="B10" t="s">
        <v>335</v>
      </c>
      <c r="C10" t="s">
        <v>341</v>
      </c>
      <c r="D10" t="s">
        <v>119</v>
      </c>
      <c r="E10" t="s">
        <v>50</v>
      </c>
      <c r="F10" t="s">
        <v>127</v>
      </c>
      <c r="G10" t="s">
        <v>158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587</v>
      </c>
      <c r="N10" s="4" t="s">
        <v>579</v>
      </c>
      <c r="O10">
        <f>SUM(I:I)/(COUNTIF(B:B,"="&amp;B2)-O16)</f>
        <v>0.76923076923076927</v>
      </c>
      <c r="P10">
        <f>SUM(I:J)/(COUNTIF(B:B,"="&amp;B2)-O16)</f>
        <v>0.92307692307692313</v>
      </c>
    </row>
    <row r="11" spans="1:16">
      <c r="A11" s="1">
        <v>18</v>
      </c>
      <c r="B11" t="s">
        <v>335</v>
      </c>
      <c r="C11" t="s">
        <v>342</v>
      </c>
      <c r="D11" t="s">
        <v>46</v>
      </c>
      <c r="E11" t="s">
        <v>50</v>
      </c>
      <c r="F11" t="s">
        <v>124</v>
      </c>
      <c r="G11" t="s">
        <v>146</v>
      </c>
      <c r="H11">
        <v>770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587</v>
      </c>
      <c r="N11" s="2" t="s">
        <v>581</v>
      </c>
      <c r="O11">
        <f>2*((O9*O10)/(O9+O10))</f>
        <v>0.76923076923076927</v>
      </c>
      <c r="P11">
        <f>2*((P9*P10)/(P9+P10))</f>
        <v>0.92307692307692313</v>
      </c>
    </row>
    <row r="12" spans="1:16">
      <c r="A12" s="1">
        <v>19</v>
      </c>
      <c r="B12" t="s">
        <v>335</v>
      </c>
      <c r="C12" t="s">
        <v>342</v>
      </c>
      <c r="D12" t="s">
        <v>44</v>
      </c>
      <c r="E12" t="s">
        <v>50</v>
      </c>
      <c r="F12" t="s">
        <v>128</v>
      </c>
      <c r="G12" t="s">
        <v>159</v>
      </c>
      <c r="H12">
        <v>770</v>
      </c>
      <c r="I12">
        <f t="shared" si="1"/>
        <v>0</v>
      </c>
      <c r="J12">
        <f t="shared" si="2"/>
        <v>1</v>
      </c>
      <c r="K12">
        <f t="shared" si="0"/>
        <v>0</v>
      </c>
      <c r="L12" t="s">
        <v>589</v>
      </c>
    </row>
    <row r="13" spans="1:16">
      <c r="A13" s="1">
        <v>20</v>
      </c>
      <c r="B13" t="s">
        <v>335</v>
      </c>
      <c r="C13" t="s">
        <v>343</v>
      </c>
      <c r="D13" t="s">
        <v>41</v>
      </c>
      <c r="E13" t="s">
        <v>49</v>
      </c>
      <c r="F13">
        <v>442013</v>
      </c>
      <c r="G13" t="s">
        <v>343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587</v>
      </c>
      <c r="N13" s="2" t="s">
        <v>582</v>
      </c>
    </row>
    <row r="14" spans="1:16">
      <c r="A14" s="1">
        <v>21</v>
      </c>
      <c r="B14" t="s">
        <v>335</v>
      </c>
      <c r="C14" t="s">
        <v>344</v>
      </c>
      <c r="D14" t="s">
        <v>43</v>
      </c>
      <c r="E14" t="s">
        <v>49</v>
      </c>
      <c r="F14">
        <v>4272410</v>
      </c>
      <c r="G14" t="s">
        <v>344</v>
      </c>
      <c r="H14">
        <v>996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587</v>
      </c>
      <c r="N14" s="2" t="s">
        <v>586</v>
      </c>
      <c r="O14">
        <f>COUNTIF(E:E,"M")</f>
        <v>3</v>
      </c>
      <c r="P14">
        <f>(O14/COUNTIF(B:B,"="&amp;B2))*100</f>
        <v>23.076923076923077</v>
      </c>
    </row>
    <row r="15" spans="1:16">
      <c r="N15" s="2" t="s">
        <v>584</v>
      </c>
      <c r="O15">
        <f>COUNTIF(E:E,"U")</f>
        <v>10</v>
      </c>
      <c r="P15">
        <f>(O15/COUNTIF(B:B,"="&amp;B2))*100</f>
        <v>76.923076923076934</v>
      </c>
    </row>
    <row r="16" spans="1:16">
      <c r="N16" s="2" t="s">
        <v>585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I40" sqref="I40:K41"/>
    </sheetView>
  </sheetViews>
  <sheetFormatPr baseColWidth="10" defaultColWidth="8.83203125" defaultRowHeight="14" x14ac:dyDescent="0"/>
  <cols>
    <col min="2" max="4" width="20.5" customWidth="1"/>
    <col min="5" max="6" width="20.5" hidden="1" customWidth="1"/>
    <col min="7" max="8" width="20.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348</v>
      </c>
      <c r="C2" t="s">
        <v>349</v>
      </c>
      <c r="D2" t="s">
        <v>42</v>
      </c>
      <c r="E2" t="s">
        <v>49</v>
      </c>
      <c r="F2">
        <v>19008106</v>
      </c>
      <c r="G2" t="s">
        <v>151</v>
      </c>
      <c r="H2">
        <v>540</v>
      </c>
      <c r="I2">
        <f>IF(L2="a",1,0)</f>
        <v>0</v>
      </c>
      <c r="J2">
        <f>IF(L2="s",1,0)</f>
        <v>0</v>
      </c>
      <c r="K2">
        <f t="shared" ref="K2:K41" si="0">IF(L2="d",1,0)</f>
        <v>1</v>
      </c>
      <c r="L2" t="s">
        <v>588</v>
      </c>
    </row>
    <row r="3" spans="1:16">
      <c r="A3" s="1">
        <v>2</v>
      </c>
      <c r="B3" t="s">
        <v>348</v>
      </c>
      <c r="C3" t="s">
        <v>106</v>
      </c>
      <c r="D3" t="s">
        <v>43</v>
      </c>
      <c r="E3" t="s">
        <v>49</v>
      </c>
      <c r="F3">
        <v>4077953</v>
      </c>
      <c r="G3" t="s">
        <v>153</v>
      </c>
      <c r="H3">
        <v>1000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6</v>
      </c>
      <c r="B4" t="s">
        <v>348</v>
      </c>
      <c r="C4" t="s">
        <v>350</v>
      </c>
      <c r="D4" t="s">
        <v>44</v>
      </c>
      <c r="E4" t="s">
        <v>50</v>
      </c>
      <c r="F4" t="s">
        <v>379</v>
      </c>
      <c r="G4" t="s">
        <v>385</v>
      </c>
      <c r="H4">
        <v>827</v>
      </c>
      <c r="I4">
        <f t="shared" si="1"/>
        <v>0</v>
      </c>
      <c r="J4">
        <f t="shared" si="2"/>
        <v>1</v>
      </c>
      <c r="K4">
        <f t="shared" si="0"/>
        <v>0</v>
      </c>
      <c r="L4" t="s">
        <v>589</v>
      </c>
      <c r="N4" s="2" t="s">
        <v>575</v>
      </c>
      <c r="O4">
        <f>AVERAGE(H:H)</f>
        <v>727.78947368421052</v>
      </c>
    </row>
    <row r="5" spans="1:16">
      <c r="A5" s="1">
        <v>7</v>
      </c>
      <c r="B5" t="s">
        <v>348</v>
      </c>
      <c r="C5" t="s">
        <v>350</v>
      </c>
      <c r="D5" t="s">
        <v>46</v>
      </c>
      <c r="E5" t="s">
        <v>50</v>
      </c>
      <c r="F5" t="s">
        <v>380</v>
      </c>
      <c r="G5" t="s">
        <v>386</v>
      </c>
      <c r="H5">
        <v>827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252.70666232511411</v>
      </c>
    </row>
    <row r="6" spans="1:16">
      <c r="A6" s="1">
        <v>8</v>
      </c>
      <c r="B6" t="s">
        <v>348</v>
      </c>
      <c r="C6" t="s">
        <v>351</v>
      </c>
      <c r="D6" t="s">
        <v>44</v>
      </c>
      <c r="E6" t="s">
        <v>50</v>
      </c>
      <c r="F6" t="s">
        <v>53</v>
      </c>
      <c r="G6" t="s">
        <v>76</v>
      </c>
      <c r="H6">
        <v>827</v>
      </c>
      <c r="I6">
        <f t="shared" si="1"/>
        <v>1</v>
      </c>
      <c r="J6">
        <f t="shared" si="2"/>
        <v>0</v>
      </c>
      <c r="K6">
        <f t="shared" si="0"/>
        <v>0</v>
      </c>
      <c r="L6" t="s">
        <v>587</v>
      </c>
    </row>
    <row r="7" spans="1:16">
      <c r="A7" s="1">
        <v>9</v>
      </c>
      <c r="B7" t="s">
        <v>348</v>
      </c>
      <c r="C7" t="s">
        <v>351</v>
      </c>
      <c r="D7" t="s">
        <v>46</v>
      </c>
      <c r="E7" t="s">
        <v>50</v>
      </c>
      <c r="F7" t="s">
        <v>380</v>
      </c>
      <c r="G7" t="s">
        <v>386</v>
      </c>
      <c r="H7">
        <v>827</v>
      </c>
      <c r="I7">
        <f t="shared" si="1"/>
        <v>0</v>
      </c>
      <c r="J7">
        <f t="shared" si="2"/>
        <v>1</v>
      </c>
      <c r="K7">
        <f t="shared" si="0"/>
        <v>0</v>
      </c>
      <c r="L7" t="s">
        <v>589</v>
      </c>
    </row>
    <row r="8" spans="1:16">
      <c r="A8" s="1">
        <v>12</v>
      </c>
      <c r="B8" t="s">
        <v>348</v>
      </c>
      <c r="C8" t="s">
        <v>352</v>
      </c>
      <c r="D8" t="s">
        <v>42</v>
      </c>
      <c r="E8" t="s">
        <v>49</v>
      </c>
      <c r="F8">
        <v>1112807</v>
      </c>
      <c r="G8" t="s">
        <v>387</v>
      </c>
      <c r="H8">
        <v>475</v>
      </c>
      <c r="I8">
        <f t="shared" si="1"/>
        <v>0</v>
      </c>
      <c r="J8">
        <f t="shared" si="2"/>
        <v>0</v>
      </c>
      <c r="K8">
        <f t="shared" si="0"/>
        <v>1</v>
      </c>
      <c r="L8" t="s">
        <v>588</v>
      </c>
      <c r="N8" s="2"/>
      <c r="O8" s="2" t="s">
        <v>577</v>
      </c>
      <c r="P8" s="2" t="s">
        <v>578</v>
      </c>
    </row>
    <row r="9" spans="1:16">
      <c r="A9" s="1">
        <v>21</v>
      </c>
      <c r="B9" t="s">
        <v>348</v>
      </c>
      <c r="C9" t="s">
        <v>353</v>
      </c>
      <c r="D9" t="s">
        <v>42</v>
      </c>
      <c r="E9" t="s">
        <v>49</v>
      </c>
      <c r="F9">
        <v>19067073</v>
      </c>
      <c r="G9" t="s">
        <v>246</v>
      </c>
      <c r="H9">
        <v>373</v>
      </c>
      <c r="I9">
        <f t="shared" si="1"/>
        <v>0</v>
      </c>
      <c r="J9">
        <f t="shared" si="2"/>
        <v>0</v>
      </c>
      <c r="K9">
        <f t="shared" si="0"/>
        <v>1</v>
      </c>
      <c r="L9" t="s">
        <v>588</v>
      </c>
      <c r="N9" s="4" t="s">
        <v>580</v>
      </c>
      <c r="O9">
        <f>SUM(I:I)/(COUNTIF(B:B,"="&amp;B2))</f>
        <v>0.44736842105263158</v>
      </c>
      <c r="P9">
        <f>SUM(I:J)/COUNTIF(B:B,"="&amp;B2)</f>
        <v>0.68421052631578949</v>
      </c>
    </row>
    <row r="10" spans="1:16">
      <c r="A10" s="1">
        <v>27</v>
      </c>
      <c r="B10" t="s">
        <v>348</v>
      </c>
      <c r="C10" t="s">
        <v>354</v>
      </c>
      <c r="D10" t="s">
        <v>44</v>
      </c>
      <c r="E10" t="s">
        <v>50</v>
      </c>
      <c r="F10" t="s">
        <v>53</v>
      </c>
      <c r="G10" t="s">
        <v>76</v>
      </c>
      <c r="H10">
        <v>827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587</v>
      </c>
      <c r="N10" s="4" t="s">
        <v>579</v>
      </c>
      <c r="O10">
        <f>SUM(I:I)/(COUNTIF(B:B,"="&amp;B2)-O16)</f>
        <v>0.45945945945945948</v>
      </c>
      <c r="P10">
        <f>SUM(I:J)/(COUNTIF(B:B,"="&amp;B2)-O16)</f>
        <v>0.70270270270270274</v>
      </c>
    </row>
    <row r="11" spans="1:16">
      <c r="A11" s="1">
        <v>28</v>
      </c>
      <c r="B11" t="s">
        <v>348</v>
      </c>
      <c r="C11" t="s">
        <v>354</v>
      </c>
      <c r="D11" t="s">
        <v>48</v>
      </c>
      <c r="E11" t="s">
        <v>50</v>
      </c>
      <c r="F11" t="s">
        <v>381</v>
      </c>
      <c r="G11" t="s">
        <v>388</v>
      </c>
      <c r="H11">
        <v>827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587</v>
      </c>
      <c r="N11" s="2" t="s">
        <v>581</v>
      </c>
      <c r="O11">
        <f>2*((O9*O10)/(O9+O10))</f>
        <v>0.45333333333333337</v>
      </c>
      <c r="P11">
        <f>2*((P9*P10)/(P9+P10))</f>
        <v>0.69333333333333336</v>
      </c>
    </row>
    <row r="12" spans="1:16">
      <c r="A12" s="1">
        <v>29</v>
      </c>
      <c r="B12" t="s">
        <v>348</v>
      </c>
      <c r="C12" t="s">
        <v>355</v>
      </c>
      <c r="D12" t="s">
        <v>43</v>
      </c>
      <c r="E12" t="s">
        <v>49</v>
      </c>
      <c r="F12">
        <v>44804737</v>
      </c>
      <c r="G12" t="s">
        <v>389</v>
      </c>
      <c r="H12">
        <v>753</v>
      </c>
      <c r="I12">
        <f t="shared" si="1"/>
        <v>0</v>
      </c>
      <c r="J12">
        <f t="shared" si="2"/>
        <v>0</v>
      </c>
      <c r="K12">
        <f t="shared" si="0"/>
        <v>1</v>
      </c>
      <c r="L12" t="s">
        <v>588</v>
      </c>
    </row>
    <row r="13" spans="1:16">
      <c r="A13" s="1">
        <v>39</v>
      </c>
      <c r="B13" t="s">
        <v>348</v>
      </c>
      <c r="C13" t="s">
        <v>356</v>
      </c>
      <c r="D13" t="s">
        <v>41</v>
      </c>
      <c r="E13" t="s">
        <v>49</v>
      </c>
      <c r="F13">
        <v>381859</v>
      </c>
      <c r="G13" t="s">
        <v>390</v>
      </c>
      <c r="H13">
        <v>498</v>
      </c>
      <c r="I13">
        <f t="shared" si="1"/>
        <v>0</v>
      </c>
      <c r="J13">
        <f t="shared" si="2"/>
        <v>0</v>
      </c>
      <c r="K13">
        <f t="shared" si="0"/>
        <v>1</v>
      </c>
      <c r="L13" t="s">
        <v>588</v>
      </c>
      <c r="N13" s="2" t="s">
        <v>582</v>
      </c>
    </row>
    <row r="14" spans="1:16">
      <c r="A14" s="1">
        <v>41</v>
      </c>
      <c r="B14" t="s">
        <v>348</v>
      </c>
      <c r="C14" t="s">
        <v>357</v>
      </c>
      <c r="D14" t="s">
        <v>41</v>
      </c>
      <c r="E14" t="s">
        <v>49</v>
      </c>
      <c r="F14">
        <v>4323285</v>
      </c>
      <c r="G14" t="s">
        <v>391</v>
      </c>
      <c r="H14">
        <v>629</v>
      </c>
      <c r="I14">
        <f t="shared" si="1"/>
        <v>0</v>
      </c>
      <c r="J14">
        <f t="shared" si="2"/>
        <v>0</v>
      </c>
      <c r="K14">
        <f t="shared" si="0"/>
        <v>1</v>
      </c>
      <c r="L14" t="s">
        <v>588</v>
      </c>
      <c r="N14" s="2" t="s">
        <v>586</v>
      </c>
      <c r="O14">
        <f>COUNTIF(E:E,"M")</f>
        <v>10</v>
      </c>
      <c r="P14">
        <f>(O14/COUNTIF(B:B,"="&amp;B2))*100</f>
        <v>26.315789473684209</v>
      </c>
    </row>
    <row r="15" spans="1:16">
      <c r="A15" s="1">
        <v>43</v>
      </c>
      <c r="B15" t="s">
        <v>348</v>
      </c>
      <c r="C15" t="s">
        <v>358</v>
      </c>
      <c r="D15" t="s">
        <v>41</v>
      </c>
      <c r="E15" t="s">
        <v>49</v>
      </c>
      <c r="F15">
        <v>134057</v>
      </c>
      <c r="G15" t="s">
        <v>392</v>
      </c>
      <c r="H15">
        <v>768</v>
      </c>
      <c r="I15">
        <f t="shared" si="1"/>
        <v>0</v>
      </c>
      <c r="J15">
        <f t="shared" si="2"/>
        <v>1</v>
      </c>
      <c r="K15">
        <f t="shared" si="0"/>
        <v>0</v>
      </c>
      <c r="L15" t="s">
        <v>589</v>
      </c>
      <c r="N15" s="2" t="s">
        <v>584</v>
      </c>
      <c r="O15">
        <f>COUNTIF(E:E,"U")</f>
        <v>27</v>
      </c>
      <c r="P15">
        <f>(O15/COUNTIF(B:B,"="&amp;B2))*100</f>
        <v>71.05263157894737</v>
      </c>
    </row>
    <row r="16" spans="1:16">
      <c r="A16" s="1">
        <v>45</v>
      </c>
      <c r="B16" t="s">
        <v>348</v>
      </c>
      <c r="C16" t="s">
        <v>359</v>
      </c>
      <c r="D16" t="s">
        <v>47</v>
      </c>
      <c r="E16" t="s">
        <v>49</v>
      </c>
      <c r="F16">
        <v>42527824</v>
      </c>
      <c r="G16" t="s">
        <v>393</v>
      </c>
      <c r="H16">
        <v>307</v>
      </c>
      <c r="I16">
        <f t="shared" si="1"/>
        <v>0</v>
      </c>
      <c r="J16">
        <f t="shared" si="2"/>
        <v>0</v>
      </c>
      <c r="K16">
        <f t="shared" si="0"/>
        <v>1</v>
      </c>
      <c r="L16" t="s">
        <v>588</v>
      </c>
      <c r="N16" s="2" t="s">
        <v>585</v>
      </c>
      <c r="O16">
        <f>COUNTIF(E:E,"N")</f>
        <v>1</v>
      </c>
      <c r="P16">
        <f>(O16/COUNTIF(B:B,"="&amp;B2))*100</f>
        <v>2.6315789473684208</v>
      </c>
    </row>
    <row r="17" spans="1:12">
      <c r="A17" s="1">
        <v>46</v>
      </c>
      <c r="B17" t="s">
        <v>348</v>
      </c>
      <c r="C17" t="s">
        <v>360</v>
      </c>
      <c r="D17" t="s">
        <v>377</v>
      </c>
      <c r="E17" t="s">
        <v>50</v>
      </c>
      <c r="F17" t="s">
        <v>382</v>
      </c>
      <c r="G17" t="s">
        <v>394</v>
      </c>
      <c r="H17">
        <v>902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587</v>
      </c>
    </row>
    <row r="18" spans="1:12">
      <c r="A18" s="1">
        <v>47</v>
      </c>
      <c r="B18" t="s">
        <v>348</v>
      </c>
      <c r="C18" t="s">
        <v>360</v>
      </c>
      <c r="D18" t="s">
        <v>316</v>
      </c>
      <c r="E18" t="s">
        <v>50</v>
      </c>
      <c r="F18" t="s">
        <v>383</v>
      </c>
      <c r="G18" t="s">
        <v>395</v>
      </c>
      <c r="H18">
        <v>902</v>
      </c>
      <c r="I18">
        <f t="shared" si="1"/>
        <v>0</v>
      </c>
      <c r="J18">
        <f t="shared" si="2"/>
        <v>1</v>
      </c>
      <c r="K18">
        <f t="shared" si="0"/>
        <v>0</v>
      </c>
      <c r="L18" t="s">
        <v>589</v>
      </c>
    </row>
    <row r="19" spans="1:12">
      <c r="A19" s="1">
        <v>48</v>
      </c>
      <c r="B19" t="s">
        <v>348</v>
      </c>
      <c r="C19" t="s">
        <v>361</v>
      </c>
      <c r="D19" t="s">
        <v>41</v>
      </c>
      <c r="E19" t="s">
        <v>49</v>
      </c>
      <c r="F19">
        <v>44791873</v>
      </c>
      <c r="G19" t="s">
        <v>396</v>
      </c>
      <c r="H19">
        <v>630</v>
      </c>
      <c r="I19">
        <f t="shared" si="1"/>
        <v>0</v>
      </c>
      <c r="J19">
        <f t="shared" si="2"/>
        <v>0</v>
      </c>
      <c r="K19">
        <f t="shared" si="0"/>
        <v>1</v>
      </c>
      <c r="L19" t="s">
        <v>588</v>
      </c>
    </row>
    <row r="20" spans="1:12">
      <c r="A20" s="1">
        <v>50</v>
      </c>
      <c r="B20" t="s">
        <v>348</v>
      </c>
      <c r="C20" t="s">
        <v>362</v>
      </c>
      <c r="D20" t="s">
        <v>41</v>
      </c>
      <c r="E20" t="s">
        <v>49</v>
      </c>
      <c r="F20">
        <v>436222</v>
      </c>
      <c r="G20" t="s">
        <v>397</v>
      </c>
      <c r="H20">
        <v>997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587</v>
      </c>
    </row>
    <row r="21" spans="1:12">
      <c r="A21" s="1">
        <v>51</v>
      </c>
      <c r="B21" t="s">
        <v>348</v>
      </c>
      <c r="C21" t="s">
        <v>363</v>
      </c>
      <c r="D21" t="s">
        <v>41</v>
      </c>
      <c r="E21" t="s">
        <v>49</v>
      </c>
      <c r="F21">
        <v>432586</v>
      </c>
      <c r="G21" t="s">
        <v>136</v>
      </c>
      <c r="H21">
        <v>967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587</v>
      </c>
    </row>
    <row r="22" spans="1:12">
      <c r="A22" s="1">
        <v>52</v>
      </c>
      <c r="B22" t="s">
        <v>348</v>
      </c>
      <c r="C22" t="s">
        <v>364</v>
      </c>
      <c r="D22" t="s">
        <v>41</v>
      </c>
      <c r="E22" t="s">
        <v>49</v>
      </c>
      <c r="F22">
        <v>4309345</v>
      </c>
      <c r="G22" t="s">
        <v>398</v>
      </c>
      <c r="H22">
        <v>897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587</v>
      </c>
    </row>
    <row r="23" spans="1:12">
      <c r="A23" s="1">
        <v>53</v>
      </c>
      <c r="B23" t="s">
        <v>348</v>
      </c>
      <c r="C23" t="s">
        <v>365</v>
      </c>
      <c r="D23" t="s">
        <v>41</v>
      </c>
      <c r="E23" t="s">
        <v>49</v>
      </c>
      <c r="F23">
        <v>376106</v>
      </c>
      <c r="G23" t="s">
        <v>399</v>
      </c>
      <c r="H23">
        <v>508</v>
      </c>
      <c r="I23">
        <f t="shared" si="1"/>
        <v>0</v>
      </c>
      <c r="J23">
        <f t="shared" si="2"/>
        <v>1</v>
      </c>
      <c r="K23">
        <f t="shared" si="0"/>
        <v>0</v>
      </c>
      <c r="L23" t="s">
        <v>589</v>
      </c>
    </row>
    <row r="24" spans="1:12">
      <c r="A24" s="1">
        <v>55</v>
      </c>
      <c r="B24" t="s">
        <v>348</v>
      </c>
      <c r="C24" t="s">
        <v>366</v>
      </c>
      <c r="D24" t="s">
        <v>41</v>
      </c>
      <c r="E24" t="s">
        <v>49</v>
      </c>
      <c r="F24">
        <v>4299535</v>
      </c>
      <c r="G24" t="s">
        <v>73</v>
      </c>
      <c r="H24">
        <v>1000</v>
      </c>
      <c r="I24">
        <f t="shared" si="1"/>
        <v>1</v>
      </c>
      <c r="J24">
        <f t="shared" si="2"/>
        <v>0</v>
      </c>
      <c r="K24">
        <f t="shared" si="0"/>
        <v>0</v>
      </c>
      <c r="L24" t="s">
        <v>587</v>
      </c>
    </row>
    <row r="25" spans="1:12">
      <c r="A25" s="1">
        <v>56</v>
      </c>
      <c r="B25" t="s">
        <v>348</v>
      </c>
      <c r="C25" t="s">
        <v>367</v>
      </c>
      <c r="D25" t="s">
        <v>41</v>
      </c>
      <c r="E25" t="s">
        <v>49</v>
      </c>
      <c r="F25">
        <v>4289014</v>
      </c>
      <c r="G25" t="s">
        <v>400</v>
      </c>
      <c r="H25">
        <v>840</v>
      </c>
      <c r="I25">
        <f t="shared" si="1"/>
        <v>1</v>
      </c>
      <c r="J25">
        <f t="shared" si="2"/>
        <v>0</v>
      </c>
      <c r="K25">
        <f t="shared" si="0"/>
        <v>0</v>
      </c>
      <c r="L25" t="s">
        <v>587</v>
      </c>
    </row>
    <row r="26" spans="1:12">
      <c r="A26" s="1">
        <v>57</v>
      </c>
      <c r="B26" t="s">
        <v>348</v>
      </c>
      <c r="C26" t="s">
        <v>301</v>
      </c>
      <c r="D26" t="s">
        <v>45</v>
      </c>
      <c r="E26" t="s">
        <v>50</v>
      </c>
      <c r="F26" t="s">
        <v>52</v>
      </c>
      <c r="G26" t="s">
        <v>72</v>
      </c>
      <c r="H26">
        <v>1000</v>
      </c>
      <c r="I26">
        <f t="shared" si="1"/>
        <v>1</v>
      </c>
      <c r="J26">
        <f t="shared" si="2"/>
        <v>0</v>
      </c>
      <c r="K26">
        <f t="shared" si="0"/>
        <v>0</v>
      </c>
      <c r="L26" t="s">
        <v>587</v>
      </c>
    </row>
    <row r="27" spans="1:12">
      <c r="A27" s="1">
        <v>59</v>
      </c>
      <c r="B27" t="s">
        <v>348</v>
      </c>
      <c r="C27" t="s">
        <v>302</v>
      </c>
      <c r="D27" t="s">
        <v>117</v>
      </c>
      <c r="E27" t="s">
        <v>49</v>
      </c>
      <c r="F27">
        <v>4027509</v>
      </c>
      <c r="G27" t="s">
        <v>323</v>
      </c>
      <c r="H27">
        <v>997</v>
      </c>
      <c r="I27">
        <f t="shared" si="1"/>
        <v>1</v>
      </c>
      <c r="J27">
        <f t="shared" si="2"/>
        <v>0</v>
      </c>
      <c r="K27">
        <f t="shared" si="0"/>
        <v>0</v>
      </c>
      <c r="L27" t="s">
        <v>587</v>
      </c>
    </row>
    <row r="28" spans="1:12">
      <c r="A28" s="1">
        <v>60</v>
      </c>
      <c r="B28" t="s">
        <v>348</v>
      </c>
      <c r="C28" t="s">
        <v>356</v>
      </c>
      <c r="D28" t="s">
        <v>41</v>
      </c>
      <c r="E28" t="s">
        <v>49</v>
      </c>
      <c r="F28">
        <v>432250</v>
      </c>
      <c r="G28" t="s">
        <v>401</v>
      </c>
      <c r="H28">
        <v>1000</v>
      </c>
      <c r="I28">
        <f t="shared" si="1"/>
        <v>1</v>
      </c>
      <c r="J28">
        <f t="shared" si="2"/>
        <v>0</v>
      </c>
      <c r="K28">
        <f t="shared" si="0"/>
        <v>0</v>
      </c>
      <c r="L28" t="s">
        <v>587</v>
      </c>
    </row>
    <row r="29" spans="1:12">
      <c r="A29" s="1">
        <v>62</v>
      </c>
      <c r="B29" t="s">
        <v>348</v>
      </c>
      <c r="C29" t="s">
        <v>368</v>
      </c>
      <c r="D29" t="s">
        <v>41</v>
      </c>
      <c r="E29" t="s">
        <v>49</v>
      </c>
      <c r="F29">
        <v>432250</v>
      </c>
      <c r="G29" t="s">
        <v>401</v>
      </c>
      <c r="H29">
        <v>1000</v>
      </c>
      <c r="I29">
        <f t="shared" si="1"/>
        <v>1</v>
      </c>
      <c r="J29">
        <f t="shared" si="2"/>
        <v>0</v>
      </c>
      <c r="K29">
        <f t="shared" si="0"/>
        <v>0</v>
      </c>
      <c r="L29" t="s">
        <v>587</v>
      </c>
    </row>
    <row r="30" spans="1:12">
      <c r="A30" s="1">
        <v>63</v>
      </c>
      <c r="B30" t="s">
        <v>348</v>
      </c>
      <c r="C30" t="s">
        <v>186</v>
      </c>
      <c r="D30" t="s">
        <v>41</v>
      </c>
      <c r="E30" t="s">
        <v>49</v>
      </c>
      <c r="F30">
        <v>4082588</v>
      </c>
      <c r="G30" t="s">
        <v>234</v>
      </c>
      <c r="H30">
        <v>792</v>
      </c>
      <c r="I30">
        <f t="shared" si="1"/>
        <v>0</v>
      </c>
      <c r="J30">
        <f t="shared" si="2"/>
        <v>0</v>
      </c>
      <c r="K30">
        <f t="shared" si="0"/>
        <v>1</v>
      </c>
      <c r="L30" t="s">
        <v>588</v>
      </c>
    </row>
    <row r="31" spans="1:12">
      <c r="A31" s="1">
        <v>64</v>
      </c>
      <c r="B31" t="s">
        <v>348</v>
      </c>
      <c r="C31" t="s">
        <v>369</v>
      </c>
      <c r="D31" t="s">
        <v>47</v>
      </c>
      <c r="E31" t="s">
        <v>49</v>
      </c>
      <c r="F31">
        <v>40765603</v>
      </c>
      <c r="G31" t="s">
        <v>402</v>
      </c>
      <c r="H31">
        <v>322</v>
      </c>
      <c r="I31">
        <f t="shared" si="1"/>
        <v>0</v>
      </c>
      <c r="J31">
        <f t="shared" si="2"/>
        <v>0</v>
      </c>
      <c r="K31">
        <f t="shared" si="0"/>
        <v>1</v>
      </c>
      <c r="L31" t="s">
        <v>588</v>
      </c>
    </row>
    <row r="32" spans="1:12">
      <c r="A32" s="1">
        <v>65</v>
      </c>
      <c r="B32" t="s">
        <v>348</v>
      </c>
      <c r="C32" t="s">
        <v>370</v>
      </c>
      <c r="D32" t="s">
        <v>41</v>
      </c>
      <c r="E32" t="s">
        <v>49</v>
      </c>
      <c r="F32">
        <v>432851</v>
      </c>
      <c r="G32" t="s">
        <v>403</v>
      </c>
      <c r="H32">
        <v>803</v>
      </c>
      <c r="I32">
        <f t="shared" si="1"/>
        <v>0</v>
      </c>
      <c r="J32">
        <f t="shared" si="2"/>
        <v>1</v>
      </c>
      <c r="K32">
        <f t="shared" si="0"/>
        <v>0</v>
      </c>
      <c r="L32" t="s">
        <v>589</v>
      </c>
    </row>
    <row r="33" spans="1:12">
      <c r="A33" s="1">
        <v>66</v>
      </c>
      <c r="B33" t="s">
        <v>348</v>
      </c>
      <c r="C33" t="s">
        <v>111</v>
      </c>
      <c r="D33" t="s">
        <v>119</v>
      </c>
      <c r="E33" t="s">
        <v>50</v>
      </c>
      <c r="F33" t="s">
        <v>127</v>
      </c>
      <c r="G33" t="s">
        <v>158</v>
      </c>
      <c r="H33">
        <v>1000</v>
      </c>
      <c r="I33">
        <f t="shared" si="1"/>
        <v>1</v>
      </c>
      <c r="J33">
        <f t="shared" si="2"/>
        <v>0</v>
      </c>
      <c r="K33">
        <f t="shared" si="0"/>
        <v>0</v>
      </c>
      <c r="L33" t="s">
        <v>587</v>
      </c>
    </row>
    <row r="34" spans="1:12">
      <c r="A34" s="1">
        <v>67</v>
      </c>
      <c r="B34" t="s">
        <v>348</v>
      </c>
      <c r="C34" t="s">
        <v>371</v>
      </c>
      <c r="D34" t="s">
        <v>47</v>
      </c>
      <c r="E34" t="s">
        <v>49</v>
      </c>
      <c r="F34">
        <v>21493370</v>
      </c>
      <c r="G34" t="s">
        <v>404</v>
      </c>
      <c r="H34">
        <v>430</v>
      </c>
      <c r="I34">
        <f t="shared" si="1"/>
        <v>0</v>
      </c>
      <c r="J34">
        <f t="shared" si="2"/>
        <v>0</v>
      </c>
      <c r="K34">
        <f t="shared" si="0"/>
        <v>1</v>
      </c>
      <c r="L34" t="s">
        <v>588</v>
      </c>
    </row>
    <row r="35" spans="1:12">
      <c r="A35" s="1">
        <v>70</v>
      </c>
      <c r="B35" t="s">
        <v>348</v>
      </c>
      <c r="C35" t="s">
        <v>372</v>
      </c>
      <c r="D35" t="s">
        <v>47</v>
      </c>
      <c r="E35" t="s">
        <v>49</v>
      </c>
      <c r="F35">
        <v>3031531</v>
      </c>
      <c r="G35" t="s">
        <v>405</v>
      </c>
      <c r="H35">
        <v>260</v>
      </c>
      <c r="I35">
        <f t="shared" si="1"/>
        <v>0</v>
      </c>
      <c r="J35">
        <f t="shared" si="2"/>
        <v>1</v>
      </c>
      <c r="K35">
        <f t="shared" si="0"/>
        <v>0</v>
      </c>
      <c r="L35" t="s">
        <v>589</v>
      </c>
    </row>
    <row r="36" spans="1:12">
      <c r="A36" s="1">
        <v>72</v>
      </c>
      <c r="B36" t="s">
        <v>348</v>
      </c>
      <c r="C36" t="s">
        <v>373</v>
      </c>
      <c r="D36" t="s">
        <v>47</v>
      </c>
      <c r="E36" t="s">
        <v>49</v>
      </c>
      <c r="F36">
        <v>46234712</v>
      </c>
      <c r="G36" t="s">
        <v>406</v>
      </c>
      <c r="H36">
        <v>713</v>
      </c>
      <c r="I36">
        <f t="shared" si="1"/>
        <v>1</v>
      </c>
      <c r="J36">
        <f t="shared" si="2"/>
        <v>0</v>
      </c>
      <c r="K36">
        <f t="shared" si="0"/>
        <v>0</v>
      </c>
      <c r="L36" t="s">
        <v>587</v>
      </c>
    </row>
    <row r="37" spans="1:12">
      <c r="A37" s="1">
        <v>74</v>
      </c>
      <c r="B37" t="s">
        <v>348</v>
      </c>
      <c r="C37" t="s">
        <v>374</v>
      </c>
      <c r="D37" t="s">
        <v>46</v>
      </c>
      <c r="E37" t="s">
        <v>378</v>
      </c>
      <c r="F37" t="s">
        <v>384</v>
      </c>
      <c r="G37" t="s">
        <v>384</v>
      </c>
      <c r="H37">
        <v>0</v>
      </c>
      <c r="I37">
        <f t="shared" si="1"/>
        <v>0</v>
      </c>
      <c r="J37">
        <f t="shared" si="2"/>
        <v>0</v>
      </c>
      <c r="K37">
        <f t="shared" si="0"/>
        <v>0</v>
      </c>
    </row>
    <row r="38" spans="1:12">
      <c r="A38" s="1">
        <v>75</v>
      </c>
      <c r="B38" t="s">
        <v>348</v>
      </c>
      <c r="C38" t="s">
        <v>375</v>
      </c>
      <c r="D38" t="s">
        <v>47</v>
      </c>
      <c r="E38" t="s">
        <v>49</v>
      </c>
      <c r="F38">
        <v>4091293</v>
      </c>
      <c r="G38" t="s">
        <v>322</v>
      </c>
      <c r="H38">
        <v>786</v>
      </c>
      <c r="I38">
        <f t="shared" si="1"/>
        <v>0</v>
      </c>
      <c r="J38">
        <f t="shared" si="2"/>
        <v>1</v>
      </c>
      <c r="K38">
        <f t="shared" si="0"/>
        <v>0</v>
      </c>
      <c r="L38" t="s">
        <v>589</v>
      </c>
    </row>
    <row r="39" spans="1:12">
      <c r="A39" s="1">
        <v>78</v>
      </c>
      <c r="B39" t="s">
        <v>348</v>
      </c>
      <c r="C39" t="s">
        <v>376</v>
      </c>
      <c r="D39" t="s">
        <v>41</v>
      </c>
      <c r="E39" t="s">
        <v>49</v>
      </c>
      <c r="F39">
        <v>4142985</v>
      </c>
      <c r="G39" t="s">
        <v>407</v>
      </c>
      <c r="H39">
        <v>605</v>
      </c>
      <c r="I39">
        <f t="shared" si="1"/>
        <v>0</v>
      </c>
      <c r="J39">
        <f t="shared" si="2"/>
        <v>1</v>
      </c>
      <c r="K39">
        <f t="shared" si="0"/>
        <v>0</v>
      </c>
      <c r="L39" t="s">
        <v>589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1" sqref="I11:K41"/>
    </sheetView>
  </sheetViews>
  <sheetFormatPr baseColWidth="10" defaultColWidth="8.83203125" defaultRowHeight="14" x14ac:dyDescent="0"/>
  <cols>
    <col min="2" max="4" width="20.1640625" customWidth="1"/>
    <col min="5" max="6" width="20.1640625" hidden="1" customWidth="1"/>
    <col min="7" max="8" width="20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408</v>
      </c>
      <c r="C2" t="s">
        <v>409</v>
      </c>
      <c r="D2" t="s">
        <v>43</v>
      </c>
      <c r="E2" t="s">
        <v>49</v>
      </c>
      <c r="F2">
        <v>1314425</v>
      </c>
      <c r="G2" t="s">
        <v>70</v>
      </c>
      <c r="H2">
        <v>667</v>
      </c>
      <c r="I2">
        <f>IF(L2="a",1,0)</f>
        <v>0</v>
      </c>
      <c r="J2">
        <f>IF(L2="s",1,0)</f>
        <v>1</v>
      </c>
      <c r="K2">
        <f t="shared" ref="K2:K41" si="0">IF(L2="d",1,0)</f>
        <v>0</v>
      </c>
      <c r="L2" t="s">
        <v>589</v>
      </c>
    </row>
    <row r="3" spans="1:16">
      <c r="A3" s="1">
        <v>2</v>
      </c>
      <c r="B3" t="s">
        <v>408</v>
      </c>
      <c r="C3" t="s">
        <v>410</v>
      </c>
      <c r="D3" t="s">
        <v>44</v>
      </c>
      <c r="E3" t="s">
        <v>50</v>
      </c>
      <c r="F3" t="s">
        <v>212</v>
      </c>
      <c r="G3" t="s">
        <v>229</v>
      </c>
      <c r="H3">
        <v>827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4</v>
      </c>
      <c r="B4" t="s">
        <v>408</v>
      </c>
      <c r="C4" t="s">
        <v>411</v>
      </c>
      <c r="D4" t="s">
        <v>43</v>
      </c>
      <c r="E4" t="s">
        <v>49</v>
      </c>
      <c r="F4">
        <v>45768716</v>
      </c>
      <c r="G4" t="s">
        <v>417</v>
      </c>
      <c r="H4">
        <v>692</v>
      </c>
      <c r="I4">
        <f t="shared" si="1"/>
        <v>0</v>
      </c>
      <c r="J4">
        <f t="shared" si="2"/>
        <v>1</v>
      </c>
      <c r="K4">
        <f t="shared" si="0"/>
        <v>0</v>
      </c>
      <c r="L4" t="s">
        <v>589</v>
      </c>
      <c r="N4" s="2" t="s">
        <v>575</v>
      </c>
      <c r="O4">
        <f>AVERAGE(H:H)</f>
        <v>843.66666666666663</v>
      </c>
    </row>
    <row r="5" spans="1:16">
      <c r="A5" s="1">
        <v>8</v>
      </c>
      <c r="B5" t="s">
        <v>408</v>
      </c>
      <c r="C5" t="s">
        <v>412</v>
      </c>
      <c r="D5" t="s">
        <v>41</v>
      </c>
      <c r="E5" t="s">
        <v>49</v>
      </c>
      <c r="F5">
        <v>255573</v>
      </c>
      <c r="G5" t="s">
        <v>418</v>
      </c>
      <c r="H5">
        <v>998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210.1648162752272</v>
      </c>
    </row>
    <row r="6" spans="1:16">
      <c r="A6" s="1">
        <v>9</v>
      </c>
      <c r="B6" t="s">
        <v>408</v>
      </c>
      <c r="C6" t="s">
        <v>413</v>
      </c>
      <c r="D6" t="s">
        <v>41</v>
      </c>
      <c r="E6" t="s">
        <v>49</v>
      </c>
      <c r="F6">
        <v>4248288</v>
      </c>
      <c r="G6" t="s">
        <v>419</v>
      </c>
      <c r="H6">
        <v>419</v>
      </c>
      <c r="I6">
        <f t="shared" si="1"/>
        <v>0</v>
      </c>
      <c r="J6">
        <f t="shared" si="2"/>
        <v>0</v>
      </c>
      <c r="K6">
        <f t="shared" si="0"/>
        <v>1</v>
      </c>
      <c r="L6" t="s">
        <v>588</v>
      </c>
    </row>
    <row r="7" spans="1:16">
      <c r="A7" s="1">
        <v>13</v>
      </c>
      <c r="B7" t="s">
        <v>408</v>
      </c>
      <c r="C7" t="s">
        <v>414</v>
      </c>
      <c r="D7" t="s">
        <v>41</v>
      </c>
      <c r="E7" t="s">
        <v>49</v>
      </c>
      <c r="F7">
        <v>443392</v>
      </c>
      <c r="G7" t="s">
        <v>420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14</v>
      </c>
      <c r="B8" t="s">
        <v>408</v>
      </c>
      <c r="C8" t="s">
        <v>415</v>
      </c>
      <c r="D8" t="s">
        <v>43</v>
      </c>
      <c r="E8" t="s">
        <v>49</v>
      </c>
      <c r="F8">
        <v>4273629</v>
      </c>
      <c r="G8" t="s">
        <v>421</v>
      </c>
      <c r="H8">
        <v>992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15</v>
      </c>
      <c r="B9" t="s">
        <v>408</v>
      </c>
      <c r="C9" t="s">
        <v>416</v>
      </c>
      <c r="D9" t="s">
        <v>43</v>
      </c>
      <c r="E9" t="s">
        <v>49</v>
      </c>
      <c r="F9">
        <v>4029715</v>
      </c>
      <c r="G9" t="s">
        <v>422</v>
      </c>
      <c r="H9">
        <v>998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4" t="s">
        <v>580</v>
      </c>
      <c r="O9">
        <f>SUM(I:I)/(COUNTIF(B:B,"="&amp;B2))</f>
        <v>0.66666666666666663</v>
      </c>
      <c r="P9">
        <f>SUM(I:J)/COUNTIF(B:B,"="&amp;B2)</f>
        <v>0.88888888888888884</v>
      </c>
    </row>
    <row r="10" spans="1:16">
      <c r="A10" s="1">
        <v>18</v>
      </c>
      <c r="B10" t="s">
        <v>408</v>
      </c>
      <c r="C10" t="s">
        <v>341</v>
      </c>
      <c r="D10" t="s">
        <v>119</v>
      </c>
      <c r="E10" t="s">
        <v>50</v>
      </c>
      <c r="F10" t="s">
        <v>127</v>
      </c>
      <c r="G10" t="s">
        <v>158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587</v>
      </c>
      <c r="N10" s="4" t="s">
        <v>579</v>
      </c>
      <c r="O10">
        <f>SUM(I:I)/(COUNTIF(B:B,"="&amp;B2)-O16)</f>
        <v>0.66666666666666663</v>
      </c>
      <c r="P10">
        <f>SUM(I:J)/(COUNTIF(B:B,"="&amp;B2)-O16)</f>
        <v>0.88888888888888884</v>
      </c>
    </row>
    <row r="11" spans="1:16">
      <c r="N11" s="2" t="s">
        <v>581</v>
      </c>
      <c r="O11">
        <f>2*((O9*O10)/(O9+O10))</f>
        <v>0.66666666666666663</v>
      </c>
      <c r="P11">
        <f>2*((P9*P10)/(P9+P10))</f>
        <v>0.88888888888888884</v>
      </c>
    </row>
    <row r="13" spans="1:16">
      <c r="N13" s="2" t="s">
        <v>582</v>
      </c>
    </row>
    <row r="14" spans="1:16">
      <c r="N14" s="2" t="s">
        <v>586</v>
      </c>
      <c r="O14">
        <f>COUNTIF(E:E,"M")</f>
        <v>2</v>
      </c>
      <c r="P14">
        <f>(O14/COUNTIF(B:B,"="&amp;B2))*100</f>
        <v>22.222222222222221</v>
      </c>
    </row>
    <row r="15" spans="1:16">
      <c r="N15" s="2" t="s">
        <v>584</v>
      </c>
      <c r="O15">
        <f>COUNTIF(E:E,"U")</f>
        <v>7</v>
      </c>
      <c r="P15">
        <f>(O15/COUNTIF(B:B,"="&amp;B2))*100</f>
        <v>77.777777777777786</v>
      </c>
    </row>
    <row r="16" spans="1:16">
      <c r="N16" s="2" t="s">
        <v>585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NCT00097734</vt:lpstr>
      <vt:lpstr>NCT00174525</vt:lpstr>
      <vt:lpstr>NCT00594516</vt:lpstr>
      <vt:lpstr>NCT00730587</vt:lpstr>
      <vt:lpstr>NCT00737958</vt:lpstr>
      <vt:lpstr>NCT00791427</vt:lpstr>
      <vt:lpstr>NCT01301118</vt:lpstr>
      <vt:lpstr>NCT01317927</vt:lpstr>
      <vt:lpstr>NCT01573676</vt:lpstr>
      <vt:lpstr>NCT01588119</vt:lpstr>
      <vt:lpstr>NCT01725321</vt:lpstr>
      <vt:lpstr>NCT02052986</vt:lpstr>
      <vt:lpstr>NCT02245074</vt:lpstr>
      <vt:lpstr>NCT02392130</vt:lpstr>
      <vt:lpstr>NCT02435160</vt:lpstr>
      <vt:lpstr>NCT02471079</vt:lpstr>
      <vt:lpstr>NCT02725671</vt:lpstr>
      <vt:lpstr>NCT02898636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Salvatore Volpe</cp:lastModifiedBy>
  <dcterms:created xsi:type="dcterms:W3CDTF">2019-12-06T03:54:42Z</dcterms:created>
  <dcterms:modified xsi:type="dcterms:W3CDTF">2019-12-09T19:40:52Z</dcterms:modified>
</cp:coreProperties>
</file>