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YandexDisk\1 Проекты\2023\232 Ботаника\2.Спецификация\"/>
    </mc:Choice>
  </mc:AlternateContent>
  <bookViews>
    <workbookView xWindow="0" yWindow="0" windowWidth="28800" windowHeight="11865"/>
  </bookViews>
  <sheets>
    <sheet name="Спецификация" sheetId="1" r:id="rId1"/>
    <sheet name="Подсчет метизов" sheetId="2" state="hidden" r:id="rId2"/>
    <sheet name="База" sheetId="3" state="hidden" r:id="rId3"/>
    <sheet name="Лист2" sheetId="4" state="hidden" r:id="rId4"/>
    <sheet name="ТЗ" sheetId="5" state="hidden" r:id="rId5"/>
    <sheet name="Гибкие связи. Опросный лист" sheetId="6" state="hidden" r:id="rId6"/>
    <sheet name="БОМ.Опросный лист" sheetId="7" state="hidden" r:id="rId7"/>
    <sheet name="артикул" sheetId="8" state="hidden" r:id="rId8"/>
    <sheet name="Опросный лист НКУ" sheetId="9" state="hidden" r:id="rId9"/>
    <sheet name="Правила заполнения СП" sheetId="10" state="hidden" r:id="rId10"/>
    <sheet name="Секция pr. Инструкция" sheetId="11" state="hidden" r:id="rId11"/>
    <sheet name="Тип трансф. секции" sheetId="12" state="hidden" r:id="rId12"/>
    <sheet name="Секция prf. Инструкция" sheetId="13" state="hidden" r:id="rId13"/>
  </sheets>
  <definedNames>
    <definedName name="_xlnm._FilterDatabase" localSheetId="3" hidden="1">Лист2!$A$1:$O$77</definedName>
    <definedName name="Print_Titles" localSheetId="0">Спецификация!$1:$1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8" i="1"/>
  <c r="H29" i="1"/>
  <c r="H30" i="1"/>
  <c r="H31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L129" i="1" l="1"/>
  <c r="I14" i="1" l="1"/>
  <c r="I15" i="1"/>
  <c r="I16" i="1"/>
  <c r="I17" i="1"/>
  <c r="I18" i="1"/>
  <c r="I20" i="1"/>
  <c r="I21" i="1"/>
  <c r="I22" i="1"/>
  <c r="I23" i="1"/>
  <c r="I24" i="1"/>
  <c r="I25" i="1"/>
  <c r="I26" i="1"/>
  <c r="I28" i="1"/>
  <c r="I29" i="1"/>
  <c r="I30" i="1"/>
  <c r="I31" i="1"/>
  <c r="I33" i="1"/>
  <c r="I34" i="1"/>
  <c r="I35" i="1"/>
  <c r="I36" i="1"/>
  <c r="I37" i="1"/>
  <c r="Q13" i="1"/>
  <c r="R13" i="1"/>
  <c r="T13" i="1" s="1"/>
  <c r="U13" i="1" s="1"/>
  <c r="S13" i="1"/>
  <c r="V13" i="1"/>
  <c r="Q14" i="1"/>
  <c r="R14" i="1"/>
  <c r="S14" i="1"/>
  <c r="V14" i="1"/>
  <c r="Q15" i="1"/>
  <c r="R15" i="1"/>
  <c r="S15" i="1"/>
  <c r="V15" i="1"/>
  <c r="Q16" i="1"/>
  <c r="R16" i="1"/>
  <c r="S16" i="1"/>
  <c r="V16" i="1"/>
  <c r="Q17" i="1"/>
  <c r="R17" i="1"/>
  <c r="S17" i="1"/>
  <c r="V17" i="1"/>
  <c r="Q18" i="1"/>
  <c r="R18" i="1"/>
  <c r="S18" i="1"/>
  <c r="V18" i="1"/>
  <c r="Q19" i="1"/>
  <c r="R19" i="1"/>
  <c r="S19" i="1"/>
  <c r="V19" i="1"/>
  <c r="Q20" i="1"/>
  <c r="R20" i="1"/>
  <c r="S20" i="1"/>
  <c r="V20" i="1"/>
  <c r="Q21" i="1"/>
  <c r="R21" i="1"/>
  <c r="S21" i="1"/>
  <c r="V21" i="1"/>
  <c r="Q22" i="1"/>
  <c r="R22" i="1"/>
  <c r="T22" i="1" s="1"/>
  <c r="U22" i="1" s="1"/>
  <c r="S22" i="1"/>
  <c r="V22" i="1"/>
  <c r="Q23" i="1"/>
  <c r="R23" i="1"/>
  <c r="T23" i="1" s="1"/>
  <c r="U23" i="1" s="1"/>
  <c r="S23" i="1"/>
  <c r="V23" i="1"/>
  <c r="Q24" i="1"/>
  <c r="R24" i="1"/>
  <c r="S24" i="1"/>
  <c r="V24" i="1"/>
  <c r="Q25" i="1"/>
  <c r="R25" i="1"/>
  <c r="S25" i="1"/>
  <c r="V25" i="1"/>
  <c r="Q26" i="1"/>
  <c r="R26" i="1"/>
  <c r="S26" i="1"/>
  <c r="V26" i="1"/>
  <c r="Q27" i="1"/>
  <c r="R27" i="1"/>
  <c r="S27" i="1"/>
  <c r="V27" i="1"/>
  <c r="Q28" i="1"/>
  <c r="R28" i="1"/>
  <c r="T28" i="1" s="1"/>
  <c r="U28" i="1" s="1"/>
  <c r="S28" i="1"/>
  <c r="V28" i="1"/>
  <c r="Q29" i="1"/>
  <c r="R29" i="1"/>
  <c r="S29" i="1"/>
  <c r="V29" i="1"/>
  <c r="Q30" i="1"/>
  <c r="R30" i="1"/>
  <c r="T30" i="1" s="1"/>
  <c r="U30" i="1" s="1"/>
  <c r="S30" i="1"/>
  <c r="V30" i="1"/>
  <c r="Q31" i="1"/>
  <c r="R31" i="1"/>
  <c r="S31" i="1"/>
  <c r="V31" i="1"/>
  <c r="Q32" i="1"/>
  <c r="R32" i="1"/>
  <c r="S32" i="1"/>
  <c r="V32" i="1"/>
  <c r="Q33" i="1"/>
  <c r="R33" i="1"/>
  <c r="T33" i="1" s="1"/>
  <c r="U33" i="1" s="1"/>
  <c r="S33" i="1"/>
  <c r="V33" i="1"/>
  <c r="Q34" i="1"/>
  <c r="R34" i="1"/>
  <c r="S34" i="1"/>
  <c r="V34" i="1"/>
  <c r="V38" i="1"/>
  <c r="S38" i="1"/>
  <c r="R38" i="1"/>
  <c r="Q38" i="1"/>
  <c r="T24" i="1" l="1"/>
  <c r="U24" i="1" s="1"/>
  <c r="T20" i="1"/>
  <c r="U20" i="1" s="1"/>
  <c r="T34" i="1"/>
  <c r="U34" i="1" s="1"/>
  <c r="T21" i="1"/>
  <c r="U21" i="1" s="1"/>
  <c r="T18" i="1"/>
  <c r="U18" i="1" s="1"/>
  <c r="T15" i="1"/>
  <c r="U15" i="1" s="1"/>
  <c r="T31" i="1"/>
  <c r="U31" i="1" s="1"/>
  <c r="T16" i="1"/>
  <c r="U16" i="1" s="1"/>
  <c r="T25" i="1"/>
  <c r="U25" i="1" s="1"/>
  <c r="T38" i="1"/>
  <c r="U38" i="1" s="1"/>
  <c r="T32" i="1"/>
  <c r="U32" i="1" s="1"/>
  <c r="T27" i="1"/>
  <c r="U27" i="1" s="1"/>
  <c r="T19" i="1"/>
  <c r="U19" i="1" s="1"/>
  <c r="T17" i="1"/>
  <c r="U17" i="1" s="1"/>
  <c r="T14" i="1"/>
  <c r="U14" i="1" s="1"/>
  <c r="T29" i="1"/>
  <c r="U29" i="1" s="1"/>
  <c r="T26" i="1"/>
  <c r="U26" i="1" s="1"/>
  <c r="Y4" i="9"/>
  <c r="T1733" i="8"/>
  <c r="M1733" i="8"/>
  <c r="F1733" i="8"/>
  <c r="T1732" i="8"/>
  <c r="M1732" i="8"/>
  <c r="F1732" i="8"/>
  <c r="T1731" i="8"/>
  <c r="M1731" i="8"/>
  <c r="F1731" i="8"/>
  <c r="T1730" i="8"/>
  <c r="M1730" i="8"/>
  <c r="F1730" i="8"/>
  <c r="T1729" i="8"/>
  <c r="M1729" i="8"/>
  <c r="F1729" i="8"/>
  <c r="T1728" i="8"/>
  <c r="M1728" i="8"/>
  <c r="F1728" i="8"/>
  <c r="T1727" i="8"/>
  <c r="M1727" i="8"/>
  <c r="F1727" i="8"/>
  <c r="T1726" i="8"/>
  <c r="M1726" i="8"/>
  <c r="F1726" i="8"/>
  <c r="T1725" i="8"/>
  <c r="M1725" i="8"/>
  <c r="F1725" i="8"/>
  <c r="T1724" i="8"/>
  <c r="M1724" i="8"/>
  <c r="F1724" i="8"/>
  <c r="T1723" i="8"/>
  <c r="M1723" i="8"/>
  <c r="F1723" i="8"/>
  <c r="T1722" i="8"/>
  <c r="M1722" i="8"/>
  <c r="F1722" i="8"/>
  <c r="T1721" i="8"/>
  <c r="M1721" i="8"/>
  <c r="F1721" i="8"/>
  <c r="T1720" i="8"/>
  <c r="M1720" i="8"/>
  <c r="F1720" i="8"/>
  <c r="T1719" i="8"/>
  <c r="M1719" i="8"/>
  <c r="F1719" i="8"/>
  <c r="T1718" i="8"/>
  <c r="M1718" i="8"/>
  <c r="F1718" i="8"/>
  <c r="T1717" i="8"/>
  <c r="M1717" i="8"/>
  <c r="F1717" i="8"/>
  <c r="T1716" i="8"/>
  <c r="M1716" i="8"/>
  <c r="F1716" i="8"/>
  <c r="T1715" i="8"/>
  <c r="M1715" i="8"/>
  <c r="F1715" i="8"/>
  <c r="T1714" i="8"/>
  <c r="M1714" i="8"/>
  <c r="F1714" i="8"/>
  <c r="T1713" i="8"/>
  <c r="M1713" i="8"/>
  <c r="F1713" i="8"/>
  <c r="T1712" i="8"/>
  <c r="M1712" i="8"/>
  <c r="F1712" i="8"/>
  <c r="T1711" i="8"/>
  <c r="M1711" i="8"/>
  <c r="F1711" i="8"/>
  <c r="T1710" i="8"/>
  <c r="M1710" i="8"/>
  <c r="F1710" i="8"/>
  <c r="T1709" i="8"/>
  <c r="M1709" i="8"/>
  <c r="F1709" i="8"/>
  <c r="T1708" i="8"/>
  <c r="M1708" i="8"/>
  <c r="F1708" i="8"/>
  <c r="T1707" i="8"/>
  <c r="M1707" i="8"/>
  <c r="F1707" i="8"/>
  <c r="T1706" i="8"/>
  <c r="M1706" i="8"/>
  <c r="F1706" i="8"/>
  <c r="T1705" i="8"/>
  <c r="M1705" i="8"/>
  <c r="F1705" i="8"/>
  <c r="T1704" i="8"/>
  <c r="M1704" i="8"/>
  <c r="F1704" i="8"/>
  <c r="T1703" i="8"/>
  <c r="M1703" i="8"/>
  <c r="F1703" i="8"/>
  <c r="T1702" i="8"/>
  <c r="M1702" i="8"/>
  <c r="F1702" i="8"/>
  <c r="T1701" i="8"/>
  <c r="M1701" i="8"/>
  <c r="F1701" i="8"/>
  <c r="T1700" i="8"/>
  <c r="M1700" i="8"/>
  <c r="F1700" i="8"/>
  <c r="T1699" i="8"/>
  <c r="M1699" i="8"/>
  <c r="F1699" i="8"/>
  <c r="T1698" i="8"/>
  <c r="M1698" i="8"/>
  <c r="F1698" i="8"/>
  <c r="T1697" i="8"/>
  <c r="M1697" i="8"/>
  <c r="F1697" i="8"/>
  <c r="T1696" i="8"/>
  <c r="M1696" i="8"/>
  <c r="F1696" i="8"/>
  <c r="T1695" i="8"/>
  <c r="M1695" i="8"/>
  <c r="F1695" i="8"/>
  <c r="T1694" i="8"/>
  <c r="M1694" i="8"/>
  <c r="F1694" i="8"/>
  <c r="T1693" i="8"/>
  <c r="M1693" i="8"/>
  <c r="F1693" i="8"/>
  <c r="T1692" i="8"/>
  <c r="M1692" i="8"/>
  <c r="F1692" i="8"/>
  <c r="T1691" i="8"/>
  <c r="M1691" i="8"/>
  <c r="F1691" i="8"/>
  <c r="T1690" i="8"/>
  <c r="M1690" i="8"/>
  <c r="F1690" i="8"/>
  <c r="T1689" i="8"/>
  <c r="M1689" i="8"/>
  <c r="F1689" i="8"/>
  <c r="T1688" i="8"/>
  <c r="M1688" i="8"/>
  <c r="F1688" i="8"/>
  <c r="T1687" i="8"/>
  <c r="M1687" i="8"/>
  <c r="F1687" i="8"/>
  <c r="T1686" i="8"/>
  <c r="M1686" i="8"/>
  <c r="F1686" i="8"/>
  <c r="T1685" i="8"/>
  <c r="M1685" i="8"/>
  <c r="F1685" i="8"/>
  <c r="T1684" i="8"/>
  <c r="M1684" i="8"/>
  <c r="F1684" i="8"/>
  <c r="T1683" i="8"/>
  <c r="M1683" i="8"/>
  <c r="F1683" i="8"/>
  <c r="T1682" i="8"/>
  <c r="M1682" i="8"/>
  <c r="F1682" i="8"/>
  <c r="T1681" i="8"/>
  <c r="M1681" i="8"/>
  <c r="F1681" i="8"/>
  <c r="T1680" i="8"/>
  <c r="M1680" i="8"/>
  <c r="F1680" i="8"/>
  <c r="T1679" i="8"/>
  <c r="M1679" i="8"/>
  <c r="F1679" i="8"/>
  <c r="T1678" i="8"/>
  <c r="M1678" i="8"/>
  <c r="F1678" i="8"/>
  <c r="T1677" i="8"/>
  <c r="M1677" i="8"/>
  <c r="F1677" i="8"/>
  <c r="T1676" i="8"/>
  <c r="M1676" i="8"/>
  <c r="F1676" i="8"/>
  <c r="T1675" i="8"/>
  <c r="M1675" i="8"/>
  <c r="F1675" i="8"/>
  <c r="T1674" i="8"/>
  <c r="M1674" i="8"/>
  <c r="F1674" i="8"/>
  <c r="T1673" i="8"/>
  <c r="M1673" i="8"/>
  <c r="F1673" i="8"/>
  <c r="T1672" i="8"/>
  <c r="M1672" i="8"/>
  <c r="F1672" i="8"/>
  <c r="T1671" i="8"/>
  <c r="M1671" i="8"/>
  <c r="F1671" i="8"/>
  <c r="T1670" i="8"/>
  <c r="M1670" i="8"/>
  <c r="F1670" i="8"/>
  <c r="T1669" i="8"/>
  <c r="M1669" i="8"/>
  <c r="F1669" i="8"/>
  <c r="T1668" i="8"/>
  <c r="M1668" i="8"/>
  <c r="F1668" i="8"/>
  <c r="T1667" i="8"/>
  <c r="M1667" i="8"/>
  <c r="F1667" i="8"/>
  <c r="T1666" i="8"/>
  <c r="M1666" i="8"/>
  <c r="F1666" i="8"/>
  <c r="T1665" i="8"/>
  <c r="M1665" i="8"/>
  <c r="F1665" i="8"/>
  <c r="T1664" i="8"/>
  <c r="M1664" i="8"/>
  <c r="F1664" i="8"/>
  <c r="T1663" i="8"/>
  <c r="M1663" i="8"/>
  <c r="F1663" i="8"/>
  <c r="T1662" i="8"/>
  <c r="M1662" i="8"/>
  <c r="F1662" i="8"/>
  <c r="T1661" i="8"/>
  <c r="M1661" i="8"/>
  <c r="F1661" i="8"/>
  <c r="T1660" i="8"/>
  <c r="M1660" i="8"/>
  <c r="F1660" i="8"/>
  <c r="T1659" i="8"/>
  <c r="M1659" i="8"/>
  <c r="F1659" i="8"/>
  <c r="T1658" i="8"/>
  <c r="M1658" i="8"/>
  <c r="F1658" i="8"/>
  <c r="T1657" i="8"/>
  <c r="M1657" i="8"/>
  <c r="F1657" i="8"/>
  <c r="T1656" i="8"/>
  <c r="M1656" i="8"/>
  <c r="F1656" i="8"/>
  <c r="T1655" i="8"/>
  <c r="M1655" i="8"/>
  <c r="F1655" i="8"/>
  <c r="T1654" i="8"/>
  <c r="M1654" i="8"/>
  <c r="F1654" i="8"/>
  <c r="T1653" i="8"/>
  <c r="M1653" i="8"/>
  <c r="F1653" i="8"/>
  <c r="T1652" i="8"/>
  <c r="M1652" i="8"/>
  <c r="F1652" i="8"/>
  <c r="T1651" i="8"/>
  <c r="M1651" i="8"/>
  <c r="F1651" i="8"/>
  <c r="T1650" i="8"/>
  <c r="M1650" i="8"/>
  <c r="F1650" i="8"/>
  <c r="T1649" i="8"/>
  <c r="M1649" i="8"/>
  <c r="F1649" i="8"/>
  <c r="T1648" i="8"/>
  <c r="M1648" i="8"/>
  <c r="F1648" i="8"/>
  <c r="T1647" i="8"/>
  <c r="M1647" i="8"/>
  <c r="F1647" i="8"/>
  <c r="T1646" i="8"/>
  <c r="M1646" i="8"/>
  <c r="F1646" i="8"/>
  <c r="T1645" i="8"/>
  <c r="M1645" i="8"/>
  <c r="F1645" i="8"/>
  <c r="T1644" i="8"/>
  <c r="M1644" i="8"/>
  <c r="F1644" i="8"/>
  <c r="T1643" i="8"/>
  <c r="M1643" i="8"/>
  <c r="F1643" i="8"/>
  <c r="T1642" i="8"/>
  <c r="M1642" i="8"/>
  <c r="F1642" i="8"/>
  <c r="T1641" i="8"/>
  <c r="M1641" i="8"/>
  <c r="F1641" i="8"/>
  <c r="T1640" i="8"/>
  <c r="M1640" i="8"/>
  <c r="G1640" i="8"/>
  <c r="F1640" i="8"/>
  <c r="T1639" i="8"/>
  <c r="M1639" i="8"/>
  <c r="F1639" i="8"/>
  <c r="T1638" i="8"/>
  <c r="M1638" i="8"/>
  <c r="F1638" i="8"/>
  <c r="T1637" i="8"/>
  <c r="M1637" i="8"/>
  <c r="G1637" i="8"/>
  <c r="F1637" i="8"/>
  <c r="T1636" i="8"/>
  <c r="M1636" i="8"/>
  <c r="G1636" i="8"/>
  <c r="F1636" i="8"/>
  <c r="T1635" i="8"/>
  <c r="M1635" i="8"/>
  <c r="G1635" i="8"/>
  <c r="F1635" i="8"/>
  <c r="T1634" i="8"/>
  <c r="M1634" i="8"/>
  <c r="G1634" i="8"/>
  <c r="F1634" i="8"/>
  <c r="T1633" i="8"/>
  <c r="M1633" i="8"/>
  <c r="G1633" i="8"/>
  <c r="F1633" i="8"/>
  <c r="T1632" i="8"/>
  <c r="M1632" i="8"/>
  <c r="G1632" i="8"/>
  <c r="F1632" i="8"/>
  <c r="T1631" i="8"/>
  <c r="M1631" i="8"/>
  <c r="G1631" i="8"/>
  <c r="F1631" i="8"/>
  <c r="T1630" i="8"/>
  <c r="M1630" i="8"/>
  <c r="G1630" i="8"/>
  <c r="F1630" i="8"/>
  <c r="T1629" i="8"/>
  <c r="M1629" i="8"/>
  <c r="G1629" i="8"/>
  <c r="F1629" i="8"/>
  <c r="T1628" i="8"/>
  <c r="M1628" i="8"/>
  <c r="F1628" i="8"/>
  <c r="T1627" i="8"/>
  <c r="M1627" i="8"/>
  <c r="G1627" i="8"/>
  <c r="F1627" i="8"/>
  <c r="T1626" i="8"/>
  <c r="M1626" i="8"/>
  <c r="F1626" i="8"/>
  <c r="T1625" i="8"/>
  <c r="M1625" i="8"/>
  <c r="G1625" i="8"/>
  <c r="F1625" i="8"/>
  <c r="T1624" i="8"/>
  <c r="M1624" i="8"/>
  <c r="F1624" i="8"/>
  <c r="T1623" i="8"/>
  <c r="M1623" i="8"/>
  <c r="F1623" i="8"/>
  <c r="T1622" i="8"/>
  <c r="M1622" i="8"/>
  <c r="F1622" i="8"/>
  <c r="T1621" i="8"/>
  <c r="M1621" i="8"/>
  <c r="F1621" i="8"/>
  <c r="T1620" i="8"/>
  <c r="M1620" i="8"/>
  <c r="F1620" i="8"/>
  <c r="T1619" i="8"/>
  <c r="M1619" i="8"/>
  <c r="F1619" i="8"/>
  <c r="T1618" i="8"/>
  <c r="M1618" i="8"/>
  <c r="F1618" i="8"/>
  <c r="T1617" i="8"/>
  <c r="M1617" i="8"/>
  <c r="F1617" i="8"/>
  <c r="T1616" i="8"/>
  <c r="M1616" i="8"/>
  <c r="F1616" i="8"/>
  <c r="T1615" i="8"/>
  <c r="M1615" i="8"/>
  <c r="F1615" i="8"/>
  <c r="T1614" i="8"/>
  <c r="M1614" i="8"/>
  <c r="F1614" i="8"/>
  <c r="T1613" i="8"/>
  <c r="M1613" i="8"/>
  <c r="G1613" i="8"/>
  <c r="F1613" i="8"/>
  <c r="T1612" i="8"/>
  <c r="M1612" i="8"/>
  <c r="G1612" i="8"/>
  <c r="F1612" i="8"/>
  <c r="T1611" i="8"/>
  <c r="M1611" i="8"/>
  <c r="F1611" i="8"/>
  <c r="T1610" i="8"/>
  <c r="M1610" i="8"/>
  <c r="F1610" i="8"/>
  <c r="T1609" i="8"/>
  <c r="M1609" i="8"/>
  <c r="F1609" i="8"/>
  <c r="T1608" i="8"/>
  <c r="M1608" i="8"/>
  <c r="F1608" i="8"/>
  <c r="T1607" i="8"/>
  <c r="M1607" i="8"/>
  <c r="F1607" i="8"/>
  <c r="T1606" i="8"/>
  <c r="M1606" i="8"/>
  <c r="F1606" i="8"/>
  <c r="T1605" i="8"/>
  <c r="M1605" i="8"/>
  <c r="F1605" i="8"/>
  <c r="T1604" i="8"/>
  <c r="M1604" i="8"/>
  <c r="F1604" i="8"/>
  <c r="T1603" i="8"/>
  <c r="M1603" i="8"/>
  <c r="F1603" i="8"/>
  <c r="T1602" i="8"/>
  <c r="M1602" i="8"/>
  <c r="G1602" i="8"/>
  <c r="F1602" i="8"/>
  <c r="T1601" i="8"/>
  <c r="M1601" i="8"/>
  <c r="G1601" i="8"/>
  <c r="F1601" i="8"/>
  <c r="T1600" i="8"/>
  <c r="M1600" i="8"/>
  <c r="G1600" i="8"/>
  <c r="F1600" i="8"/>
  <c r="T1599" i="8"/>
  <c r="M1599" i="8"/>
  <c r="G1599" i="8"/>
  <c r="F1599" i="8"/>
  <c r="T1598" i="8"/>
  <c r="M1598" i="8"/>
  <c r="G1598" i="8"/>
  <c r="G1611" i="8" s="1"/>
  <c r="F1598" i="8"/>
  <c r="T1597" i="8"/>
  <c r="M1597" i="8"/>
  <c r="G1597" i="8"/>
  <c r="F1597" i="8"/>
  <c r="T1596" i="8"/>
  <c r="M1596" i="8"/>
  <c r="G1596" i="8"/>
  <c r="F1596" i="8"/>
  <c r="T1595" i="8"/>
  <c r="M1595" i="8"/>
  <c r="G1595" i="8"/>
  <c r="F1595" i="8"/>
  <c r="T1594" i="8"/>
  <c r="M1594" i="8"/>
  <c r="G1594" i="8"/>
  <c r="G1641" i="8" s="1"/>
  <c r="F1594" i="8"/>
  <c r="T1593" i="8"/>
  <c r="M1593" i="8"/>
  <c r="G1593" i="8"/>
  <c r="G1642" i="8" s="1"/>
  <c r="F1593" i="8"/>
  <c r="T1592" i="8"/>
  <c r="M1592" i="8"/>
  <c r="G1592" i="8"/>
  <c r="G1617" i="8" s="1"/>
  <c r="F1592" i="8"/>
  <c r="T1591" i="8"/>
  <c r="M1591" i="8"/>
  <c r="G1591" i="8"/>
  <c r="G1639" i="8" s="1"/>
  <c r="F1591" i="8"/>
  <c r="T1590" i="8"/>
  <c r="M1590" i="8"/>
  <c r="F1590" i="8"/>
  <c r="T1589" i="8"/>
  <c r="M1589" i="8"/>
  <c r="G1589" i="8"/>
  <c r="G1626" i="8" s="1"/>
  <c r="F1589" i="8"/>
  <c r="T1588" i="8"/>
  <c r="M1588" i="8"/>
  <c r="G1588" i="8"/>
  <c r="G1620" i="8" s="1"/>
  <c r="F1588" i="8"/>
  <c r="T1587" i="8"/>
  <c r="M1587" i="8"/>
  <c r="F1587" i="8"/>
  <c r="T1586" i="8"/>
  <c r="M1586" i="8"/>
  <c r="F1586" i="8"/>
  <c r="T1585" i="8"/>
  <c r="M1585" i="8"/>
  <c r="F1585" i="8"/>
  <c r="T1584" i="8"/>
  <c r="M1584" i="8"/>
  <c r="F1584" i="8"/>
  <c r="T1583" i="8"/>
  <c r="M1583" i="8"/>
  <c r="F1583" i="8"/>
  <c r="T1582" i="8"/>
  <c r="M1582" i="8"/>
  <c r="G1582" i="8"/>
  <c r="F1582" i="8"/>
  <c r="T1581" i="8"/>
  <c r="M1581" i="8"/>
  <c r="G1581" i="8"/>
  <c r="F1581" i="8"/>
  <c r="T1580" i="8"/>
  <c r="M1580" i="8"/>
  <c r="G1580" i="8"/>
  <c r="F1580" i="8"/>
  <c r="T1579" i="8"/>
  <c r="M1579" i="8"/>
  <c r="G1579" i="8"/>
  <c r="F1579" i="8"/>
  <c r="T1578" i="8"/>
  <c r="M1578" i="8"/>
  <c r="F1578" i="8"/>
  <c r="T1577" i="8"/>
  <c r="M1577" i="8"/>
  <c r="G1577" i="8"/>
  <c r="F1577" i="8"/>
  <c r="T1576" i="8"/>
  <c r="M1576" i="8"/>
  <c r="G1576" i="8"/>
  <c r="F1576" i="8"/>
  <c r="T1575" i="8"/>
  <c r="M1575" i="8"/>
  <c r="G1575" i="8"/>
  <c r="F1575" i="8"/>
  <c r="T1574" i="8"/>
  <c r="M1574" i="8"/>
  <c r="G1574" i="8"/>
  <c r="F1574" i="8"/>
  <c r="T1573" i="8"/>
  <c r="M1573" i="8"/>
  <c r="G1573" i="8"/>
  <c r="F1573" i="8"/>
  <c r="T1572" i="8"/>
  <c r="M1572" i="8"/>
  <c r="G1572" i="8"/>
  <c r="F1572" i="8"/>
  <c r="T1571" i="8"/>
  <c r="M1571" i="8"/>
  <c r="G1571" i="8"/>
  <c r="F1571" i="8"/>
  <c r="T1570" i="8"/>
  <c r="M1570" i="8"/>
  <c r="G1570" i="8"/>
  <c r="F1570" i="8"/>
  <c r="T1569" i="8"/>
  <c r="M1569" i="8"/>
  <c r="F1569" i="8"/>
  <c r="T1568" i="8"/>
  <c r="M1568" i="8"/>
  <c r="F1568" i="8"/>
  <c r="T1567" i="8"/>
  <c r="M1567" i="8"/>
  <c r="F1567" i="8"/>
  <c r="T1566" i="8"/>
  <c r="M1566" i="8"/>
  <c r="F1566" i="8"/>
  <c r="T1565" i="8"/>
  <c r="M1565" i="8"/>
  <c r="F1565" i="8"/>
  <c r="T1564" i="8"/>
  <c r="M1564" i="8"/>
  <c r="F1564" i="8"/>
  <c r="T1563" i="8"/>
  <c r="M1563" i="8"/>
  <c r="F1563" i="8"/>
  <c r="T1562" i="8"/>
  <c r="M1562" i="8"/>
  <c r="F1562" i="8"/>
  <c r="T1561" i="8"/>
  <c r="M1561" i="8"/>
  <c r="F1561" i="8"/>
  <c r="T1560" i="8"/>
  <c r="M1560" i="8"/>
  <c r="F1560" i="8"/>
  <c r="T1559" i="8"/>
  <c r="M1559" i="8"/>
  <c r="G1559" i="8"/>
  <c r="F1559" i="8"/>
  <c r="T1558" i="8"/>
  <c r="M1558" i="8"/>
  <c r="F1558" i="8"/>
  <c r="T1557" i="8"/>
  <c r="M1557" i="8"/>
  <c r="F1557" i="8"/>
  <c r="T1556" i="8"/>
  <c r="M1556" i="8"/>
  <c r="F1556" i="8"/>
  <c r="T1555" i="8"/>
  <c r="M1555" i="8"/>
  <c r="F1555" i="8"/>
  <c r="T1554" i="8"/>
  <c r="M1554" i="8"/>
  <c r="F1554" i="8"/>
  <c r="T1553" i="8"/>
  <c r="M1553" i="8"/>
  <c r="G1553" i="8"/>
  <c r="F1553" i="8"/>
  <c r="T1552" i="8"/>
  <c r="M1552" i="8"/>
  <c r="G1552" i="8"/>
  <c r="F1552" i="8"/>
  <c r="T1551" i="8"/>
  <c r="M1551" i="8"/>
  <c r="F1551" i="8"/>
  <c r="T1550" i="8"/>
  <c r="M1550" i="8"/>
  <c r="F1550" i="8"/>
  <c r="T1549" i="8"/>
  <c r="M1549" i="8"/>
  <c r="F1549" i="8"/>
  <c r="T1548" i="8"/>
  <c r="M1548" i="8"/>
  <c r="F1548" i="8"/>
  <c r="T1547" i="8"/>
  <c r="M1547" i="8"/>
  <c r="F1547" i="8"/>
  <c r="T1546" i="8"/>
  <c r="M1546" i="8"/>
  <c r="F1546" i="8"/>
  <c r="T1545" i="8"/>
  <c r="M1545" i="8"/>
  <c r="F1545" i="8"/>
  <c r="T1544" i="8"/>
  <c r="M1544" i="8"/>
  <c r="F1544" i="8"/>
  <c r="T1543" i="8"/>
  <c r="M1543" i="8"/>
  <c r="F1543" i="8"/>
  <c r="T1542" i="8"/>
  <c r="M1542" i="8"/>
  <c r="G1542" i="8"/>
  <c r="F1542" i="8"/>
  <c r="T1541" i="8"/>
  <c r="M1541" i="8"/>
  <c r="G1541" i="8"/>
  <c r="F1541" i="8"/>
  <c r="T1540" i="8"/>
  <c r="M1540" i="8"/>
  <c r="G1540" i="8"/>
  <c r="F1540" i="8"/>
  <c r="T1539" i="8"/>
  <c r="M1539" i="8"/>
  <c r="G1539" i="8"/>
  <c r="F1539" i="8"/>
  <c r="T1538" i="8"/>
  <c r="M1538" i="8"/>
  <c r="G1538" i="8"/>
  <c r="G1551" i="8" s="1"/>
  <c r="F1538" i="8"/>
  <c r="T1537" i="8"/>
  <c r="M1537" i="8"/>
  <c r="G1537" i="8"/>
  <c r="F1537" i="8"/>
  <c r="T1536" i="8"/>
  <c r="M1536" i="8"/>
  <c r="G1536" i="8"/>
  <c r="F1536" i="8"/>
  <c r="T1535" i="8"/>
  <c r="M1535" i="8"/>
  <c r="G1535" i="8"/>
  <c r="F1535" i="8"/>
  <c r="T1534" i="8"/>
  <c r="M1534" i="8"/>
  <c r="G1534" i="8"/>
  <c r="F1534" i="8"/>
  <c r="T1533" i="8"/>
  <c r="M1533" i="8"/>
  <c r="G1533" i="8"/>
  <c r="F1533" i="8"/>
  <c r="T1532" i="8"/>
  <c r="M1532" i="8"/>
  <c r="G1532" i="8"/>
  <c r="G1557" i="8" s="1"/>
  <c r="F1532" i="8"/>
  <c r="T1531" i="8"/>
  <c r="M1531" i="8"/>
  <c r="G1531" i="8"/>
  <c r="G1568" i="8" s="1"/>
  <c r="F1531" i="8"/>
  <c r="T1530" i="8"/>
  <c r="M1530" i="8"/>
  <c r="F1530" i="8"/>
  <c r="T1529" i="8"/>
  <c r="M1529" i="8"/>
  <c r="G1529" i="8"/>
  <c r="G1566" i="8" s="1"/>
  <c r="F1529" i="8"/>
  <c r="T1528" i="8"/>
  <c r="M1528" i="8"/>
  <c r="G1528" i="8"/>
  <c r="G1564" i="8" s="1"/>
  <c r="F1528" i="8"/>
  <c r="T1527" i="8"/>
  <c r="M1527" i="8"/>
  <c r="F1527" i="8"/>
  <c r="T1526" i="8"/>
  <c r="M1526" i="8"/>
  <c r="F1526" i="8"/>
  <c r="T1525" i="8"/>
  <c r="M1525" i="8"/>
  <c r="F1525" i="8"/>
  <c r="T1524" i="8"/>
  <c r="M1524" i="8"/>
  <c r="F1524" i="8"/>
  <c r="T1523" i="8"/>
  <c r="M1523" i="8"/>
  <c r="F1523" i="8"/>
  <c r="T1522" i="8"/>
  <c r="M1522" i="8"/>
  <c r="G1522" i="8"/>
  <c r="F1522" i="8"/>
  <c r="T1521" i="8"/>
  <c r="M1521" i="8"/>
  <c r="F1521" i="8"/>
  <c r="T1520" i="8"/>
  <c r="M1520" i="8"/>
  <c r="G1520" i="8"/>
  <c r="F1520" i="8"/>
  <c r="T1519" i="8"/>
  <c r="M1519" i="8"/>
  <c r="G1519" i="8"/>
  <c r="F1519" i="8"/>
  <c r="T1518" i="8"/>
  <c r="M1518" i="8"/>
  <c r="F1518" i="8"/>
  <c r="T1517" i="8"/>
  <c r="M1517" i="8"/>
  <c r="G1517" i="8"/>
  <c r="F1517" i="8"/>
  <c r="T1516" i="8"/>
  <c r="M1516" i="8"/>
  <c r="G1516" i="8"/>
  <c r="F1516" i="8"/>
  <c r="T1515" i="8"/>
  <c r="M1515" i="8"/>
  <c r="G1515" i="8"/>
  <c r="F1515" i="8"/>
  <c r="T1514" i="8"/>
  <c r="M1514" i="8"/>
  <c r="G1514" i="8"/>
  <c r="F1514" i="8"/>
  <c r="T1513" i="8"/>
  <c r="M1513" i="8"/>
  <c r="G1513" i="8"/>
  <c r="F1513" i="8"/>
  <c r="T1512" i="8"/>
  <c r="M1512" i="8"/>
  <c r="G1512" i="8"/>
  <c r="F1512" i="8"/>
  <c r="T1511" i="8"/>
  <c r="M1511" i="8"/>
  <c r="G1511" i="8"/>
  <c r="F1511" i="8"/>
  <c r="T1510" i="8"/>
  <c r="M1510" i="8"/>
  <c r="G1510" i="8"/>
  <c r="F1510" i="8"/>
  <c r="T1509" i="8"/>
  <c r="M1509" i="8"/>
  <c r="G1509" i="8"/>
  <c r="F1509" i="8"/>
  <c r="T1508" i="8"/>
  <c r="M1508" i="8"/>
  <c r="F1508" i="8"/>
  <c r="T1507" i="8"/>
  <c r="M1507" i="8"/>
  <c r="G1507" i="8"/>
  <c r="F1507" i="8"/>
  <c r="T1506" i="8"/>
  <c r="M1506" i="8"/>
  <c r="F1506" i="8"/>
  <c r="T1505" i="8"/>
  <c r="M1505" i="8"/>
  <c r="G1505" i="8"/>
  <c r="F1505" i="8"/>
  <c r="T1504" i="8"/>
  <c r="M1504" i="8"/>
  <c r="F1504" i="8"/>
  <c r="T1503" i="8"/>
  <c r="M1503" i="8"/>
  <c r="F1503" i="8"/>
  <c r="T1502" i="8"/>
  <c r="M1502" i="8"/>
  <c r="F1502" i="8"/>
  <c r="T1501" i="8"/>
  <c r="M1501" i="8"/>
  <c r="F1501" i="8"/>
  <c r="T1500" i="8"/>
  <c r="M1500" i="8"/>
  <c r="G1500" i="8"/>
  <c r="F1500" i="8"/>
  <c r="T1499" i="8"/>
  <c r="M1499" i="8"/>
  <c r="F1499" i="8"/>
  <c r="T1498" i="8"/>
  <c r="M1498" i="8"/>
  <c r="F1498" i="8"/>
  <c r="T1497" i="8"/>
  <c r="M1497" i="8"/>
  <c r="F1497" i="8"/>
  <c r="T1496" i="8"/>
  <c r="M1496" i="8"/>
  <c r="F1496" i="8"/>
  <c r="T1495" i="8"/>
  <c r="M1495" i="8"/>
  <c r="F1495" i="8"/>
  <c r="T1494" i="8"/>
  <c r="M1494" i="8"/>
  <c r="F1494" i="8"/>
  <c r="T1493" i="8"/>
  <c r="M1493" i="8"/>
  <c r="G1493" i="8"/>
  <c r="F1493" i="8"/>
  <c r="T1492" i="8"/>
  <c r="M1492" i="8"/>
  <c r="G1492" i="8"/>
  <c r="F1492" i="8"/>
  <c r="T1491" i="8"/>
  <c r="M1491" i="8"/>
  <c r="F1491" i="8"/>
  <c r="T1490" i="8"/>
  <c r="M1490" i="8"/>
  <c r="F1490" i="8"/>
  <c r="T1489" i="8"/>
  <c r="M1489" i="8"/>
  <c r="F1489" i="8"/>
  <c r="T1488" i="8"/>
  <c r="M1488" i="8"/>
  <c r="F1488" i="8"/>
  <c r="T1487" i="8"/>
  <c r="M1487" i="8"/>
  <c r="F1487" i="8"/>
  <c r="T1486" i="8"/>
  <c r="M1486" i="8"/>
  <c r="F1486" i="8"/>
  <c r="T1485" i="8"/>
  <c r="M1485" i="8"/>
  <c r="F1485" i="8"/>
  <c r="T1484" i="8"/>
  <c r="M1484" i="8"/>
  <c r="F1484" i="8"/>
  <c r="T1483" i="8"/>
  <c r="M1483" i="8"/>
  <c r="F1483" i="8"/>
  <c r="T1482" i="8"/>
  <c r="M1482" i="8"/>
  <c r="G1482" i="8"/>
  <c r="F1482" i="8"/>
  <c r="T1481" i="8"/>
  <c r="M1481" i="8"/>
  <c r="G1481" i="8"/>
  <c r="F1481" i="8"/>
  <c r="T1480" i="8"/>
  <c r="M1480" i="8"/>
  <c r="G1480" i="8"/>
  <c r="F1480" i="8"/>
  <c r="T1479" i="8"/>
  <c r="M1479" i="8"/>
  <c r="G1479" i="8"/>
  <c r="F1479" i="8"/>
  <c r="T1478" i="8"/>
  <c r="M1478" i="8"/>
  <c r="G1478" i="8"/>
  <c r="G1490" i="8" s="1"/>
  <c r="F1478" i="8"/>
  <c r="T1477" i="8"/>
  <c r="M1477" i="8"/>
  <c r="G1477" i="8"/>
  <c r="F1477" i="8"/>
  <c r="T1476" i="8"/>
  <c r="M1476" i="8"/>
  <c r="G1476" i="8"/>
  <c r="F1476" i="8"/>
  <c r="T1475" i="8"/>
  <c r="M1475" i="8"/>
  <c r="G1475" i="8"/>
  <c r="F1475" i="8"/>
  <c r="T1474" i="8"/>
  <c r="M1474" i="8"/>
  <c r="G1474" i="8"/>
  <c r="G1521" i="8" s="1"/>
  <c r="F1474" i="8"/>
  <c r="T1473" i="8"/>
  <c r="M1473" i="8"/>
  <c r="G1473" i="8"/>
  <c r="F1473" i="8"/>
  <c r="T1472" i="8"/>
  <c r="M1472" i="8"/>
  <c r="G1472" i="8"/>
  <c r="G1496" i="8" s="1"/>
  <c r="F1472" i="8"/>
  <c r="T1471" i="8"/>
  <c r="M1471" i="8"/>
  <c r="G1471" i="8"/>
  <c r="G1508" i="8" s="1"/>
  <c r="F1471" i="8"/>
  <c r="T1470" i="8"/>
  <c r="M1470" i="8"/>
  <c r="F1470" i="8"/>
  <c r="T1469" i="8"/>
  <c r="M1469" i="8"/>
  <c r="G1469" i="8"/>
  <c r="G1506" i="8" s="1"/>
  <c r="F1469" i="8"/>
  <c r="T1468" i="8"/>
  <c r="M1468" i="8"/>
  <c r="G1468" i="8"/>
  <c r="G1504" i="8" s="1"/>
  <c r="F1468" i="8"/>
  <c r="T1467" i="8"/>
  <c r="M1467" i="8"/>
  <c r="F1467" i="8"/>
  <c r="T1466" i="8"/>
  <c r="M1466" i="8"/>
  <c r="F1466" i="8"/>
  <c r="T1465" i="8"/>
  <c r="M1465" i="8"/>
  <c r="F1465" i="8"/>
  <c r="T1464" i="8"/>
  <c r="M1464" i="8"/>
  <c r="F1464" i="8"/>
  <c r="T1463" i="8"/>
  <c r="M1463" i="8"/>
  <c r="F1463" i="8"/>
  <c r="T1462" i="8"/>
  <c r="M1462" i="8"/>
  <c r="F1462" i="8"/>
  <c r="T1461" i="8"/>
  <c r="M1461" i="8"/>
  <c r="G1461" i="8"/>
  <c r="F1461" i="8"/>
  <c r="T1460" i="8"/>
  <c r="M1460" i="8"/>
  <c r="G1460" i="8"/>
  <c r="F1460" i="8"/>
  <c r="T1459" i="8"/>
  <c r="M1459" i="8"/>
  <c r="G1459" i="8"/>
  <c r="F1459" i="8"/>
  <c r="T1458" i="8"/>
  <c r="M1458" i="8"/>
  <c r="F1458" i="8"/>
  <c r="T1457" i="8"/>
  <c r="M1457" i="8"/>
  <c r="G1457" i="8"/>
  <c r="F1457" i="8"/>
  <c r="T1456" i="8"/>
  <c r="M1456" i="8"/>
  <c r="G1456" i="8"/>
  <c r="F1456" i="8"/>
  <c r="T1455" i="8"/>
  <c r="M1455" i="8"/>
  <c r="G1455" i="8"/>
  <c r="F1455" i="8"/>
  <c r="T1454" i="8"/>
  <c r="M1454" i="8"/>
  <c r="G1454" i="8"/>
  <c r="F1454" i="8"/>
  <c r="T1453" i="8"/>
  <c r="M1453" i="8"/>
  <c r="G1453" i="8"/>
  <c r="F1453" i="8"/>
  <c r="T1452" i="8"/>
  <c r="M1452" i="8"/>
  <c r="G1452" i="8"/>
  <c r="F1452" i="8"/>
  <c r="T1451" i="8"/>
  <c r="M1451" i="8"/>
  <c r="G1451" i="8"/>
  <c r="F1451" i="8"/>
  <c r="T1450" i="8"/>
  <c r="M1450" i="8"/>
  <c r="G1450" i="8"/>
  <c r="F1450" i="8"/>
  <c r="T1449" i="8"/>
  <c r="M1449" i="8"/>
  <c r="F1449" i="8"/>
  <c r="T1448" i="8"/>
  <c r="M1448" i="8"/>
  <c r="F1448" i="8"/>
  <c r="T1447" i="8"/>
  <c r="M1447" i="8"/>
  <c r="F1447" i="8"/>
  <c r="T1446" i="8"/>
  <c r="M1446" i="8"/>
  <c r="F1446" i="8"/>
  <c r="T1445" i="8"/>
  <c r="M1445" i="8"/>
  <c r="F1445" i="8"/>
  <c r="T1444" i="8"/>
  <c r="M1444" i="8"/>
  <c r="G1444" i="8"/>
  <c r="F1444" i="8"/>
  <c r="T1443" i="8"/>
  <c r="M1443" i="8"/>
  <c r="F1443" i="8"/>
  <c r="T1442" i="8"/>
  <c r="M1442" i="8"/>
  <c r="F1442" i="8"/>
  <c r="T1441" i="8"/>
  <c r="M1441" i="8"/>
  <c r="F1441" i="8"/>
  <c r="T1440" i="8"/>
  <c r="M1440" i="8"/>
  <c r="G1440" i="8"/>
  <c r="F1440" i="8"/>
  <c r="T1439" i="8"/>
  <c r="M1439" i="8"/>
  <c r="G1439" i="8"/>
  <c r="F1439" i="8"/>
  <c r="T1438" i="8"/>
  <c r="M1438" i="8"/>
  <c r="F1438" i="8"/>
  <c r="T1437" i="8"/>
  <c r="M1437" i="8"/>
  <c r="G1437" i="8"/>
  <c r="F1437" i="8"/>
  <c r="T1436" i="8"/>
  <c r="M1436" i="8"/>
  <c r="F1436" i="8"/>
  <c r="T1435" i="8"/>
  <c r="M1435" i="8"/>
  <c r="G1435" i="8"/>
  <c r="F1435" i="8"/>
  <c r="T1434" i="8"/>
  <c r="M1434" i="8"/>
  <c r="F1434" i="8"/>
  <c r="T1433" i="8"/>
  <c r="M1433" i="8"/>
  <c r="G1433" i="8"/>
  <c r="F1433" i="8"/>
  <c r="T1432" i="8"/>
  <c r="M1432" i="8"/>
  <c r="G1432" i="8"/>
  <c r="F1432" i="8"/>
  <c r="T1431" i="8"/>
  <c r="M1431" i="8"/>
  <c r="G1431" i="8"/>
  <c r="F1431" i="8"/>
  <c r="T1430" i="8"/>
  <c r="M1430" i="8"/>
  <c r="F1430" i="8"/>
  <c r="T1429" i="8"/>
  <c r="M1429" i="8"/>
  <c r="G1429" i="8"/>
  <c r="F1429" i="8"/>
  <c r="T1428" i="8"/>
  <c r="M1428" i="8"/>
  <c r="F1428" i="8"/>
  <c r="T1427" i="8"/>
  <c r="M1427" i="8"/>
  <c r="G1427" i="8"/>
  <c r="F1427" i="8"/>
  <c r="T1426" i="8"/>
  <c r="M1426" i="8"/>
  <c r="F1426" i="8"/>
  <c r="T1425" i="8"/>
  <c r="M1425" i="8"/>
  <c r="G1425" i="8"/>
  <c r="F1425" i="8"/>
  <c r="T1424" i="8"/>
  <c r="M1424" i="8"/>
  <c r="F1424" i="8"/>
  <c r="T1423" i="8"/>
  <c r="M1423" i="8"/>
  <c r="G1423" i="8"/>
  <c r="F1423" i="8"/>
  <c r="T1422" i="8"/>
  <c r="M1422" i="8"/>
  <c r="G1422" i="8"/>
  <c r="F1422" i="8"/>
  <c r="T1421" i="8"/>
  <c r="M1421" i="8"/>
  <c r="G1421" i="8"/>
  <c r="F1421" i="8"/>
  <c r="T1420" i="8"/>
  <c r="M1420" i="8"/>
  <c r="G1420" i="8"/>
  <c r="F1420" i="8"/>
  <c r="T1419" i="8"/>
  <c r="M1419" i="8"/>
  <c r="G1419" i="8"/>
  <c r="F1419" i="8"/>
  <c r="T1418" i="8"/>
  <c r="M1418" i="8"/>
  <c r="G1418" i="8"/>
  <c r="G1430" i="8" s="1"/>
  <c r="F1418" i="8"/>
  <c r="T1417" i="8"/>
  <c r="M1417" i="8"/>
  <c r="G1417" i="8"/>
  <c r="F1417" i="8"/>
  <c r="T1416" i="8"/>
  <c r="M1416" i="8"/>
  <c r="G1416" i="8"/>
  <c r="F1416" i="8"/>
  <c r="T1415" i="8"/>
  <c r="M1415" i="8"/>
  <c r="G1415" i="8"/>
  <c r="F1415" i="8"/>
  <c r="T1414" i="8"/>
  <c r="M1414" i="8"/>
  <c r="G1414" i="8"/>
  <c r="F1414" i="8"/>
  <c r="T1413" i="8"/>
  <c r="M1413" i="8"/>
  <c r="G1413" i="8"/>
  <c r="G1462" i="8" s="1"/>
  <c r="F1413" i="8"/>
  <c r="T1412" i="8"/>
  <c r="M1412" i="8"/>
  <c r="G1412" i="8"/>
  <c r="G1436" i="8" s="1"/>
  <c r="F1412" i="8"/>
  <c r="T1411" i="8"/>
  <c r="M1411" i="8"/>
  <c r="G1411" i="8"/>
  <c r="G1448" i="8" s="1"/>
  <c r="F1411" i="8"/>
  <c r="T1410" i="8"/>
  <c r="M1410" i="8"/>
  <c r="F1410" i="8"/>
  <c r="T1409" i="8"/>
  <c r="M1409" i="8"/>
  <c r="G1409" i="8"/>
  <c r="G1446" i="8" s="1"/>
  <c r="F1409" i="8"/>
  <c r="T1408" i="8"/>
  <c r="M1408" i="8"/>
  <c r="G1408" i="8"/>
  <c r="F1408" i="8"/>
  <c r="T1407" i="8"/>
  <c r="M1407" i="8"/>
  <c r="F1407" i="8"/>
  <c r="T1406" i="8"/>
  <c r="M1406" i="8"/>
  <c r="F1406" i="8"/>
  <c r="T1405" i="8"/>
  <c r="M1405" i="8"/>
  <c r="F1405" i="8"/>
  <c r="T1404" i="8"/>
  <c r="M1404" i="8"/>
  <c r="F1404" i="8"/>
  <c r="T1403" i="8"/>
  <c r="M1403" i="8"/>
  <c r="F1403" i="8"/>
  <c r="T1402" i="8"/>
  <c r="M1402" i="8"/>
  <c r="F1402" i="8"/>
  <c r="T1401" i="8"/>
  <c r="M1401" i="8"/>
  <c r="F1401" i="8"/>
  <c r="T1400" i="8"/>
  <c r="M1400" i="8"/>
  <c r="G1400" i="8"/>
  <c r="F1400" i="8"/>
  <c r="T1399" i="8"/>
  <c r="M1399" i="8"/>
  <c r="F1399" i="8"/>
  <c r="T1398" i="8"/>
  <c r="M1398" i="8"/>
  <c r="F1398" i="8"/>
  <c r="T1397" i="8"/>
  <c r="M1397" i="8"/>
  <c r="G1397" i="8"/>
  <c r="F1397" i="8"/>
  <c r="T1396" i="8"/>
  <c r="M1396" i="8"/>
  <c r="G1396" i="8"/>
  <c r="F1396" i="8"/>
  <c r="T1395" i="8"/>
  <c r="M1395" i="8"/>
  <c r="G1395" i="8"/>
  <c r="F1395" i="8"/>
  <c r="T1394" i="8"/>
  <c r="M1394" i="8"/>
  <c r="G1394" i="8"/>
  <c r="F1394" i="8"/>
  <c r="T1393" i="8"/>
  <c r="M1393" i="8"/>
  <c r="G1393" i="8"/>
  <c r="F1393" i="8"/>
  <c r="T1392" i="8"/>
  <c r="M1392" i="8"/>
  <c r="G1392" i="8"/>
  <c r="F1392" i="8"/>
  <c r="T1391" i="8"/>
  <c r="M1391" i="8"/>
  <c r="G1391" i="8"/>
  <c r="F1391" i="8"/>
  <c r="T1390" i="8"/>
  <c r="M1390" i="8"/>
  <c r="G1390" i="8"/>
  <c r="F1390" i="8"/>
  <c r="T1389" i="8"/>
  <c r="M1389" i="8"/>
  <c r="F1389" i="8"/>
  <c r="T1388" i="8"/>
  <c r="M1388" i="8"/>
  <c r="G1388" i="8"/>
  <c r="F1388" i="8"/>
  <c r="T1387" i="8"/>
  <c r="M1387" i="8"/>
  <c r="F1387" i="8"/>
  <c r="T1386" i="8"/>
  <c r="M1386" i="8"/>
  <c r="G1386" i="8"/>
  <c r="F1386" i="8"/>
  <c r="T1385" i="8"/>
  <c r="M1385" i="8"/>
  <c r="F1385" i="8"/>
  <c r="T1384" i="8"/>
  <c r="M1384" i="8"/>
  <c r="G1384" i="8"/>
  <c r="F1384" i="8"/>
  <c r="T1383" i="8"/>
  <c r="M1383" i="8"/>
  <c r="F1383" i="8"/>
  <c r="T1382" i="8"/>
  <c r="M1382" i="8"/>
  <c r="F1382" i="8"/>
  <c r="T1381" i="8"/>
  <c r="M1381" i="8"/>
  <c r="F1381" i="8"/>
  <c r="T1380" i="8"/>
  <c r="M1380" i="8"/>
  <c r="F1380" i="8"/>
  <c r="T1379" i="8"/>
  <c r="M1379" i="8"/>
  <c r="G1379" i="8"/>
  <c r="F1379" i="8"/>
  <c r="T1378" i="8"/>
  <c r="M1378" i="8"/>
  <c r="F1378" i="8"/>
  <c r="T1377" i="8"/>
  <c r="M1377" i="8"/>
  <c r="G1377" i="8"/>
  <c r="F1377" i="8"/>
  <c r="T1376" i="8"/>
  <c r="M1376" i="8"/>
  <c r="F1376" i="8"/>
  <c r="T1375" i="8"/>
  <c r="M1375" i="8"/>
  <c r="G1375" i="8"/>
  <c r="F1375" i="8"/>
  <c r="T1374" i="8"/>
  <c r="M1374" i="8"/>
  <c r="F1374" i="8"/>
  <c r="T1373" i="8"/>
  <c r="M1373" i="8"/>
  <c r="G1373" i="8"/>
  <c r="F1373" i="8"/>
  <c r="T1372" i="8"/>
  <c r="M1372" i="8"/>
  <c r="G1372" i="8"/>
  <c r="F1372" i="8"/>
  <c r="T1371" i="8"/>
  <c r="M1371" i="8"/>
  <c r="G1371" i="8"/>
  <c r="F1371" i="8"/>
  <c r="T1370" i="8"/>
  <c r="M1370" i="8"/>
  <c r="F1370" i="8"/>
  <c r="T1369" i="8"/>
  <c r="M1369" i="8"/>
  <c r="G1369" i="8"/>
  <c r="F1369" i="8"/>
  <c r="T1368" i="8"/>
  <c r="M1368" i="8"/>
  <c r="F1368" i="8"/>
  <c r="T1367" i="8"/>
  <c r="M1367" i="8"/>
  <c r="G1367" i="8"/>
  <c r="F1367" i="8"/>
  <c r="T1366" i="8"/>
  <c r="M1366" i="8"/>
  <c r="F1366" i="8"/>
  <c r="T1365" i="8"/>
  <c r="M1365" i="8"/>
  <c r="G1365" i="8"/>
  <c r="F1365" i="8"/>
  <c r="T1364" i="8"/>
  <c r="M1364" i="8"/>
  <c r="F1364" i="8"/>
  <c r="T1363" i="8"/>
  <c r="M1363" i="8"/>
  <c r="G1363" i="8"/>
  <c r="F1363" i="8"/>
  <c r="T1362" i="8"/>
  <c r="M1362" i="8"/>
  <c r="G1362" i="8"/>
  <c r="F1362" i="8"/>
  <c r="T1361" i="8"/>
  <c r="M1361" i="8"/>
  <c r="G1361" i="8"/>
  <c r="F1361" i="8"/>
  <c r="T1360" i="8"/>
  <c r="M1360" i="8"/>
  <c r="G1360" i="8"/>
  <c r="F1360" i="8"/>
  <c r="T1359" i="8"/>
  <c r="M1359" i="8"/>
  <c r="G1359" i="8"/>
  <c r="F1359" i="8"/>
  <c r="T1358" i="8"/>
  <c r="M1358" i="8"/>
  <c r="G1358" i="8"/>
  <c r="G1370" i="8" s="1"/>
  <c r="F1358" i="8"/>
  <c r="T1357" i="8"/>
  <c r="M1357" i="8"/>
  <c r="G1357" i="8"/>
  <c r="F1357" i="8"/>
  <c r="T1356" i="8"/>
  <c r="M1356" i="8"/>
  <c r="G1356" i="8"/>
  <c r="F1356" i="8"/>
  <c r="T1355" i="8"/>
  <c r="M1355" i="8"/>
  <c r="G1355" i="8"/>
  <c r="F1355" i="8"/>
  <c r="T1354" i="8"/>
  <c r="M1354" i="8"/>
  <c r="G1354" i="8"/>
  <c r="G1401" i="8" s="1"/>
  <c r="F1354" i="8"/>
  <c r="T1353" i="8"/>
  <c r="M1353" i="8"/>
  <c r="G1353" i="8"/>
  <c r="G1402" i="8" s="1"/>
  <c r="F1353" i="8"/>
  <c r="T1352" i="8"/>
  <c r="M1352" i="8"/>
  <c r="G1352" i="8"/>
  <c r="G1376" i="8" s="1"/>
  <c r="F1352" i="8"/>
  <c r="T1351" i="8"/>
  <c r="M1351" i="8"/>
  <c r="G1351" i="8"/>
  <c r="F1351" i="8"/>
  <c r="T1350" i="8"/>
  <c r="M1350" i="8"/>
  <c r="F1350" i="8"/>
  <c r="T1349" i="8"/>
  <c r="M1349" i="8"/>
  <c r="G1349" i="8"/>
  <c r="G1389" i="8" s="1"/>
  <c r="F1349" i="8"/>
  <c r="T1348" i="8"/>
  <c r="M1348" i="8"/>
  <c r="G1348" i="8"/>
  <c r="G1380" i="8" s="1"/>
  <c r="F1348" i="8"/>
  <c r="T1347" i="8"/>
  <c r="M1347" i="8"/>
  <c r="F1347" i="8"/>
  <c r="T1346" i="8"/>
  <c r="M1346" i="8"/>
  <c r="F1346" i="8"/>
  <c r="T1345" i="8"/>
  <c r="M1345" i="8"/>
  <c r="F1345" i="8"/>
  <c r="T1344" i="8"/>
  <c r="M1344" i="8"/>
  <c r="F1344" i="8"/>
  <c r="T1343" i="8"/>
  <c r="M1343" i="8"/>
  <c r="F1343" i="8"/>
  <c r="T1342" i="8"/>
  <c r="M1342" i="8"/>
  <c r="G1342" i="8"/>
  <c r="F1342" i="8"/>
  <c r="T1341" i="8"/>
  <c r="M1341" i="8"/>
  <c r="G1341" i="8"/>
  <c r="F1341" i="8"/>
  <c r="T1340" i="8"/>
  <c r="M1340" i="8"/>
  <c r="G1340" i="8"/>
  <c r="F1340" i="8"/>
  <c r="T1339" i="8"/>
  <c r="M1339" i="8"/>
  <c r="G1339" i="8"/>
  <c r="F1339" i="8"/>
  <c r="T1338" i="8"/>
  <c r="M1338" i="8"/>
  <c r="F1338" i="8"/>
  <c r="T1337" i="8"/>
  <c r="M1337" i="8"/>
  <c r="G1337" i="8"/>
  <c r="F1337" i="8"/>
  <c r="T1336" i="8"/>
  <c r="M1336" i="8"/>
  <c r="G1336" i="8"/>
  <c r="F1336" i="8"/>
  <c r="T1335" i="8"/>
  <c r="M1335" i="8"/>
  <c r="G1335" i="8"/>
  <c r="F1335" i="8"/>
  <c r="T1334" i="8"/>
  <c r="M1334" i="8"/>
  <c r="G1334" i="8"/>
  <c r="F1334" i="8"/>
  <c r="T1333" i="8"/>
  <c r="M1333" i="8"/>
  <c r="G1333" i="8"/>
  <c r="F1333" i="8"/>
  <c r="T1332" i="8"/>
  <c r="M1332" i="8"/>
  <c r="G1332" i="8"/>
  <c r="F1332" i="8"/>
  <c r="T1331" i="8"/>
  <c r="M1331" i="8"/>
  <c r="G1331" i="8"/>
  <c r="F1331" i="8"/>
  <c r="T1330" i="8"/>
  <c r="M1330" i="8"/>
  <c r="G1330" i="8"/>
  <c r="F1330" i="8"/>
  <c r="T1329" i="8"/>
  <c r="M1329" i="8"/>
  <c r="F1329" i="8"/>
  <c r="T1328" i="8"/>
  <c r="M1328" i="8"/>
  <c r="F1328" i="8"/>
  <c r="T1327" i="8"/>
  <c r="M1327" i="8"/>
  <c r="F1327" i="8"/>
  <c r="T1326" i="8"/>
  <c r="M1326" i="8"/>
  <c r="F1326" i="8"/>
  <c r="T1325" i="8"/>
  <c r="M1325" i="8"/>
  <c r="F1325" i="8"/>
  <c r="T1324" i="8"/>
  <c r="M1324" i="8"/>
  <c r="F1324" i="8"/>
  <c r="T1323" i="8"/>
  <c r="M1323" i="8"/>
  <c r="F1323" i="8"/>
  <c r="T1322" i="8"/>
  <c r="M1322" i="8"/>
  <c r="F1322" i="8"/>
  <c r="T1321" i="8"/>
  <c r="M1321" i="8"/>
  <c r="F1321" i="8"/>
  <c r="T1320" i="8"/>
  <c r="M1320" i="8"/>
  <c r="F1320" i="8"/>
  <c r="T1319" i="8"/>
  <c r="M1319" i="8"/>
  <c r="G1319" i="8"/>
  <c r="F1319" i="8"/>
  <c r="T1318" i="8"/>
  <c r="M1318" i="8"/>
  <c r="F1318" i="8"/>
  <c r="T1317" i="8"/>
  <c r="M1317" i="8"/>
  <c r="F1317" i="8"/>
  <c r="T1316" i="8"/>
  <c r="M1316" i="8"/>
  <c r="F1316" i="8"/>
  <c r="T1315" i="8"/>
  <c r="M1315" i="8"/>
  <c r="F1315" i="8"/>
  <c r="T1314" i="8"/>
  <c r="M1314" i="8"/>
  <c r="F1314" i="8"/>
  <c r="T1313" i="8"/>
  <c r="M1313" i="8"/>
  <c r="G1313" i="8"/>
  <c r="F1313" i="8"/>
  <c r="T1312" i="8"/>
  <c r="M1312" i="8"/>
  <c r="G1312" i="8"/>
  <c r="F1312" i="8"/>
  <c r="T1311" i="8"/>
  <c r="M1311" i="8"/>
  <c r="F1311" i="8"/>
  <c r="T1310" i="8"/>
  <c r="M1310" i="8"/>
  <c r="F1310" i="8"/>
  <c r="T1309" i="8"/>
  <c r="M1309" i="8"/>
  <c r="F1309" i="8"/>
  <c r="T1308" i="8"/>
  <c r="M1308" i="8"/>
  <c r="F1308" i="8"/>
  <c r="T1307" i="8"/>
  <c r="M1307" i="8"/>
  <c r="F1307" i="8"/>
  <c r="T1306" i="8"/>
  <c r="M1306" i="8"/>
  <c r="F1306" i="8"/>
  <c r="T1305" i="8"/>
  <c r="M1305" i="8"/>
  <c r="F1305" i="8"/>
  <c r="T1304" i="8"/>
  <c r="M1304" i="8"/>
  <c r="F1304" i="8"/>
  <c r="T1303" i="8"/>
  <c r="M1303" i="8"/>
  <c r="F1303" i="8"/>
  <c r="T1302" i="8"/>
  <c r="M1302" i="8"/>
  <c r="G1302" i="8"/>
  <c r="F1302" i="8"/>
  <c r="T1301" i="8"/>
  <c r="M1301" i="8"/>
  <c r="G1301" i="8"/>
  <c r="F1301" i="8"/>
  <c r="T1300" i="8"/>
  <c r="M1300" i="8"/>
  <c r="G1300" i="8"/>
  <c r="F1300" i="8"/>
  <c r="T1299" i="8"/>
  <c r="M1299" i="8"/>
  <c r="G1299" i="8"/>
  <c r="F1299" i="8"/>
  <c r="T1298" i="8"/>
  <c r="M1298" i="8"/>
  <c r="G1298" i="8"/>
  <c r="G1310" i="8" s="1"/>
  <c r="F1298" i="8"/>
  <c r="T1297" i="8"/>
  <c r="M1297" i="8"/>
  <c r="G1297" i="8"/>
  <c r="F1297" i="8"/>
  <c r="T1296" i="8"/>
  <c r="M1296" i="8"/>
  <c r="G1296" i="8"/>
  <c r="F1296" i="8"/>
  <c r="T1295" i="8"/>
  <c r="M1295" i="8"/>
  <c r="G1295" i="8"/>
  <c r="F1295" i="8"/>
  <c r="T1294" i="8"/>
  <c r="M1294" i="8"/>
  <c r="G1294" i="8"/>
  <c r="F1294" i="8"/>
  <c r="T1293" i="8"/>
  <c r="M1293" i="8"/>
  <c r="G1293" i="8"/>
  <c r="F1293" i="8"/>
  <c r="T1292" i="8"/>
  <c r="M1292" i="8"/>
  <c r="G1292" i="8"/>
  <c r="G1316" i="8" s="1"/>
  <c r="F1292" i="8"/>
  <c r="T1291" i="8"/>
  <c r="M1291" i="8"/>
  <c r="G1291" i="8"/>
  <c r="G1327" i="8" s="1"/>
  <c r="F1291" i="8"/>
  <c r="T1290" i="8"/>
  <c r="M1290" i="8"/>
  <c r="F1290" i="8"/>
  <c r="T1289" i="8"/>
  <c r="M1289" i="8"/>
  <c r="G1289" i="8"/>
  <c r="G1329" i="8" s="1"/>
  <c r="F1289" i="8"/>
  <c r="T1288" i="8"/>
  <c r="M1288" i="8"/>
  <c r="G1288" i="8"/>
  <c r="F1288" i="8"/>
  <c r="T1287" i="8"/>
  <c r="M1287" i="8"/>
  <c r="F1287" i="8"/>
  <c r="T1286" i="8"/>
  <c r="M1286" i="8"/>
  <c r="F1286" i="8"/>
  <c r="T1285" i="8"/>
  <c r="M1285" i="8"/>
  <c r="F1285" i="8"/>
  <c r="T1284" i="8"/>
  <c r="M1284" i="8"/>
  <c r="F1284" i="8"/>
  <c r="T1283" i="8"/>
  <c r="M1283" i="8"/>
  <c r="F1283" i="8"/>
  <c r="T1282" i="8"/>
  <c r="M1282" i="8"/>
  <c r="F1282" i="8"/>
  <c r="T1281" i="8"/>
  <c r="M1281" i="8"/>
  <c r="G1281" i="8"/>
  <c r="F1281" i="8"/>
  <c r="T1280" i="8"/>
  <c r="M1280" i="8"/>
  <c r="G1280" i="8"/>
  <c r="F1280" i="8"/>
  <c r="T1279" i="8"/>
  <c r="M1279" i="8"/>
  <c r="F1279" i="8"/>
  <c r="T1278" i="8"/>
  <c r="M1278" i="8"/>
  <c r="F1278" i="8"/>
  <c r="T1277" i="8"/>
  <c r="M1277" i="8"/>
  <c r="G1277" i="8"/>
  <c r="F1277" i="8"/>
  <c r="T1276" i="8"/>
  <c r="M1276" i="8"/>
  <c r="G1276" i="8"/>
  <c r="F1276" i="8"/>
  <c r="T1275" i="8"/>
  <c r="M1275" i="8"/>
  <c r="G1275" i="8"/>
  <c r="F1275" i="8"/>
  <c r="T1274" i="8"/>
  <c r="M1274" i="8"/>
  <c r="G1274" i="8"/>
  <c r="F1274" i="8"/>
  <c r="T1273" i="8"/>
  <c r="M1273" i="8"/>
  <c r="G1273" i="8"/>
  <c r="F1273" i="8"/>
  <c r="T1272" i="8"/>
  <c r="M1272" i="8"/>
  <c r="G1272" i="8"/>
  <c r="F1272" i="8"/>
  <c r="T1271" i="8"/>
  <c r="M1271" i="8"/>
  <c r="G1271" i="8"/>
  <c r="F1271" i="8"/>
  <c r="T1270" i="8"/>
  <c r="M1270" i="8"/>
  <c r="G1270" i="8"/>
  <c r="F1270" i="8"/>
  <c r="T1269" i="8"/>
  <c r="M1269" i="8"/>
  <c r="F1269" i="8"/>
  <c r="T1268" i="8"/>
  <c r="M1268" i="8"/>
  <c r="F1268" i="8"/>
  <c r="T1267" i="8"/>
  <c r="M1267" i="8"/>
  <c r="F1267" i="8"/>
  <c r="T1266" i="8"/>
  <c r="M1266" i="8"/>
  <c r="G1266" i="8"/>
  <c r="F1266" i="8"/>
  <c r="T1265" i="8"/>
  <c r="M1265" i="8"/>
  <c r="F1265" i="8"/>
  <c r="T1264" i="8"/>
  <c r="M1264" i="8"/>
  <c r="G1264" i="8"/>
  <c r="F1264" i="8"/>
  <c r="T1263" i="8"/>
  <c r="M1263" i="8"/>
  <c r="F1263" i="8"/>
  <c r="T1262" i="8"/>
  <c r="M1262" i="8"/>
  <c r="F1262" i="8"/>
  <c r="T1261" i="8"/>
  <c r="M1261" i="8"/>
  <c r="F1261" i="8"/>
  <c r="T1260" i="8"/>
  <c r="M1260" i="8"/>
  <c r="G1260" i="8"/>
  <c r="F1260" i="8"/>
  <c r="T1259" i="8"/>
  <c r="M1259" i="8"/>
  <c r="G1259" i="8"/>
  <c r="F1259" i="8"/>
  <c r="T1258" i="8"/>
  <c r="M1258" i="8"/>
  <c r="F1258" i="8"/>
  <c r="T1257" i="8"/>
  <c r="M1257" i="8"/>
  <c r="G1257" i="8"/>
  <c r="F1257" i="8"/>
  <c r="T1256" i="8"/>
  <c r="M1256" i="8"/>
  <c r="F1256" i="8"/>
  <c r="T1255" i="8"/>
  <c r="M1255" i="8"/>
  <c r="G1255" i="8"/>
  <c r="F1255" i="8"/>
  <c r="T1254" i="8"/>
  <c r="M1254" i="8"/>
  <c r="F1254" i="8"/>
  <c r="T1253" i="8"/>
  <c r="M1253" i="8"/>
  <c r="G1253" i="8"/>
  <c r="F1253" i="8"/>
  <c r="T1252" i="8"/>
  <c r="M1252" i="8"/>
  <c r="G1252" i="8"/>
  <c r="F1252" i="8"/>
  <c r="T1251" i="8"/>
  <c r="M1251" i="8"/>
  <c r="G1251" i="8"/>
  <c r="F1251" i="8"/>
  <c r="T1250" i="8"/>
  <c r="M1250" i="8"/>
  <c r="F1250" i="8"/>
  <c r="T1249" i="8"/>
  <c r="M1249" i="8"/>
  <c r="G1249" i="8"/>
  <c r="F1249" i="8"/>
  <c r="T1248" i="8"/>
  <c r="M1248" i="8"/>
  <c r="F1248" i="8"/>
  <c r="T1247" i="8"/>
  <c r="M1247" i="8"/>
  <c r="G1247" i="8"/>
  <c r="F1247" i="8"/>
  <c r="T1246" i="8"/>
  <c r="M1246" i="8"/>
  <c r="F1246" i="8"/>
  <c r="T1245" i="8"/>
  <c r="M1245" i="8"/>
  <c r="G1245" i="8"/>
  <c r="F1245" i="8"/>
  <c r="T1244" i="8"/>
  <c r="M1244" i="8"/>
  <c r="F1244" i="8"/>
  <c r="T1243" i="8"/>
  <c r="M1243" i="8"/>
  <c r="G1243" i="8"/>
  <c r="F1243" i="8"/>
  <c r="T1242" i="8"/>
  <c r="M1242" i="8"/>
  <c r="G1242" i="8"/>
  <c r="F1242" i="8"/>
  <c r="T1241" i="8"/>
  <c r="M1241" i="8"/>
  <c r="G1241" i="8"/>
  <c r="F1241" i="8"/>
  <c r="T1240" i="8"/>
  <c r="M1240" i="8"/>
  <c r="G1240" i="8"/>
  <c r="F1240" i="8"/>
  <c r="T1239" i="8"/>
  <c r="M1239" i="8"/>
  <c r="G1239" i="8"/>
  <c r="F1239" i="8"/>
  <c r="T1238" i="8"/>
  <c r="M1238" i="8"/>
  <c r="G1238" i="8"/>
  <c r="G1250" i="8" s="1"/>
  <c r="F1238" i="8"/>
  <c r="T1237" i="8"/>
  <c r="M1237" i="8"/>
  <c r="G1237" i="8"/>
  <c r="F1237" i="8"/>
  <c r="T1236" i="8"/>
  <c r="M1236" i="8"/>
  <c r="G1236" i="8"/>
  <c r="F1236" i="8"/>
  <c r="T1235" i="8"/>
  <c r="M1235" i="8"/>
  <c r="G1235" i="8"/>
  <c r="F1235" i="8"/>
  <c r="T1234" i="8"/>
  <c r="M1234" i="8"/>
  <c r="G1234" i="8"/>
  <c r="F1234" i="8"/>
  <c r="T1233" i="8"/>
  <c r="M1233" i="8"/>
  <c r="G1233" i="8"/>
  <c r="G1282" i="8" s="1"/>
  <c r="F1233" i="8"/>
  <c r="T1232" i="8"/>
  <c r="M1232" i="8"/>
  <c r="G1232" i="8"/>
  <c r="G1256" i="8" s="1"/>
  <c r="F1232" i="8"/>
  <c r="T1231" i="8"/>
  <c r="M1231" i="8"/>
  <c r="G1231" i="8"/>
  <c r="G1268" i="8" s="1"/>
  <c r="F1231" i="8"/>
  <c r="T1230" i="8"/>
  <c r="M1230" i="8"/>
  <c r="F1230" i="8"/>
  <c r="T1229" i="8"/>
  <c r="M1229" i="8"/>
  <c r="G1229" i="8"/>
  <c r="G1269" i="8" s="1"/>
  <c r="F1229" i="8"/>
  <c r="T1228" i="8"/>
  <c r="M1228" i="8"/>
  <c r="G1228" i="8"/>
  <c r="F1228" i="8"/>
  <c r="T1227" i="8"/>
  <c r="M1227" i="8"/>
  <c r="F1227" i="8"/>
  <c r="T1226" i="8"/>
  <c r="M1226" i="8"/>
  <c r="F1226" i="8"/>
  <c r="T1225" i="8"/>
  <c r="M1225" i="8"/>
  <c r="F1225" i="8"/>
  <c r="T1224" i="8"/>
  <c r="M1224" i="8"/>
  <c r="F1224" i="8"/>
  <c r="T1223" i="8"/>
  <c r="M1223" i="8"/>
  <c r="F1223" i="8"/>
  <c r="T1222" i="8"/>
  <c r="M1222" i="8"/>
  <c r="G1222" i="8"/>
  <c r="F1222" i="8"/>
  <c r="T1221" i="8"/>
  <c r="M1221" i="8"/>
  <c r="F1221" i="8"/>
  <c r="T1220" i="8"/>
  <c r="M1220" i="8"/>
  <c r="G1220" i="8"/>
  <c r="F1220" i="8"/>
  <c r="T1219" i="8"/>
  <c r="M1219" i="8"/>
  <c r="G1219" i="8"/>
  <c r="F1219" i="8"/>
  <c r="T1218" i="8"/>
  <c r="M1218" i="8"/>
  <c r="F1218" i="8"/>
  <c r="T1217" i="8"/>
  <c r="M1217" i="8"/>
  <c r="G1217" i="8"/>
  <c r="F1217" i="8"/>
  <c r="T1216" i="8"/>
  <c r="M1216" i="8"/>
  <c r="G1216" i="8"/>
  <c r="F1216" i="8"/>
  <c r="T1215" i="8"/>
  <c r="M1215" i="8"/>
  <c r="G1215" i="8"/>
  <c r="F1215" i="8"/>
  <c r="T1214" i="8"/>
  <c r="M1214" i="8"/>
  <c r="G1214" i="8"/>
  <c r="F1214" i="8"/>
  <c r="T1213" i="8"/>
  <c r="M1213" i="8"/>
  <c r="G1213" i="8"/>
  <c r="F1213" i="8"/>
  <c r="T1212" i="8"/>
  <c r="M1212" i="8"/>
  <c r="G1212" i="8"/>
  <c r="F1212" i="8"/>
  <c r="T1211" i="8"/>
  <c r="M1211" i="8"/>
  <c r="G1211" i="8"/>
  <c r="F1211" i="8"/>
  <c r="T1210" i="8"/>
  <c r="M1210" i="8"/>
  <c r="G1210" i="8"/>
  <c r="F1210" i="8"/>
  <c r="T1209" i="8"/>
  <c r="M1209" i="8"/>
  <c r="G1209" i="8"/>
  <c r="F1209" i="8"/>
  <c r="T1208" i="8"/>
  <c r="M1208" i="8"/>
  <c r="F1208" i="8"/>
  <c r="T1207" i="8"/>
  <c r="M1207" i="8"/>
  <c r="G1207" i="8"/>
  <c r="F1207" i="8"/>
  <c r="T1206" i="8"/>
  <c r="M1206" i="8"/>
  <c r="F1206" i="8"/>
  <c r="T1205" i="8"/>
  <c r="M1205" i="8"/>
  <c r="G1205" i="8"/>
  <c r="F1205" i="8"/>
  <c r="T1204" i="8"/>
  <c r="M1204" i="8"/>
  <c r="F1204" i="8"/>
  <c r="T1203" i="8"/>
  <c r="M1203" i="8"/>
  <c r="F1203" i="8"/>
  <c r="T1202" i="8"/>
  <c r="M1202" i="8"/>
  <c r="F1202" i="8"/>
  <c r="T1201" i="8"/>
  <c r="M1201" i="8"/>
  <c r="F1201" i="8"/>
  <c r="T1200" i="8"/>
  <c r="M1200" i="8"/>
  <c r="F1200" i="8"/>
  <c r="T1199" i="8"/>
  <c r="M1199" i="8"/>
  <c r="G1199" i="8"/>
  <c r="F1199" i="8"/>
  <c r="T1198" i="8"/>
  <c r="M1198" i="8"/>
  <c r="F1198" i="8"/>
  <c r="T1197" i="8"/>
  <c r="M1197" i="8"/>
  <c r="F1197" i="8"/>
  <c r="T1196" i="8"/>
  <c r="M1196" i="8"/>
  <c r="F1196" i="8"/>
  <c r="T1195" i="8"/>
  <c r="M1195" i="8"/>
  <c r="F1195" i="8"/>
  <c r="T1194" i="8"/>
  <c r="M1194" i="8"/>
  <c r="F1194" i="8"/>
  <c r="T1193" i="8"/>
  <c r="M1193" i="8"/>
  <c r="G1193" i="8"/>
  <c r="F1193" i="8"/>
  <c r="T1192" i="8"/>
  <c r="M1192" i="8"/>
  <c r="G1192" i="8"/>
  <c r="F1192" i="8"/>
  <c r="T1191" i="8"/>
  <c r="M1191" i="8"/>
  <c r="F1191" i="8"/>
  <c r="T1190" i="8"/>
  <c r="M1190" i="8"/>
  <c r="F1190" i="8"/>
  <c r="T1189" i="8"/>
  <c r="M1189" i="8"/>
  <c r="F1189" i="8"/>
  <c r="T1188" i="8"/>
  <c r="M1188" i="8"/>
  <c r="F1188" i="8"/>
  <c r="T1187" i="8"/>
  <c r="M1187" i="8"/>
  <c r="F1187" i="8"/>
  <c r="T1186" i="8"/>
  <c r="M1186" i="8"/>
  <c r="F1186" i="8"/>
  <c r="T1185" i="8"/>
  <c r="M1185" i="8"/>
  <c r="F1185" i="8"/>
  <c r="T1184" i="8"/>
  <c r="M1184" i="8"/>
  <c r="F1184" i="8"/>
  <c r="T1183" i="8"/>
  <c r="M1183" i="8"/>
  <c r="F1183" i="8"/>
  <c r="T1182" i="8"/>
  <c r="M1182" i="8"/>
  <c r="G1182" i="8"/>
  <c r="F1182" i="8"/>
  <c r="T1181" i="8"/>
  <c r="M1181" i="8"/>
  <c r="G1181" i="8"/>
  <c r="F1181" i="8"/>
  <c r="T1180" i="8"/>
  <c r="M1180" i="8"/>
  <c r="G1180" i="8"/>
  <c r="F1180" i="8"/>
  <c r="T1179" i="8"/>
  <c r="M1179" i="8"/>
  <c r="G1179" i="8"/>
  <c r="F1179" i="8"/>
  <c r="T1178" i="8"/>
  <c r="M1178" i="8"/>
  <c r="G1178" i="8"/>
  <c r="G1190" i="8" s="1"/>
  <c r="F1178" i="8"/>
  <c r="T1177" i="8"/>
  <c r="M1177" i="8"/>
  <c r="G1177" i="8"/>
  <c r="F1177" i="8"/>
  <c r="T1176" i="8"/>
  <c r="M1176" i="8"/>
  <c r="G1176" i="8"/>
  <c r="F1176" i="8"/>
  <c r="T1175" i="8"/>
  <c r="M1175" i="8"/>
  <c r="G1175" i="8"/>
  <c r="F1175" i="8"/>
  <c r="T1174" i="8"/>
  <c r="M1174" i="8"/>
  <c r="G1174" i="8"/>
  <c r="G1221" i="8" s="1"/>
  <c r="F1174" i="8"/>
  <c r="T1173" i="8"/>
  <c r="M1173" i="8"/>
  <c r="G1173" i="8"/>
  <c r="F1173" i="8"/>
  <c r="T1172" i="8"/>
  <c r="M1172" i="8"/>
  <c r="G1172" i="8"/>
  <c r="G1196" i="8" s="1"/>
  <c r="F1172" i="8"/>
  <c r="T1171" i="8"/>
  <c r="M1171" i="8"/>
  <c r="G1171" i="8"/>
  <c r="G1208" i="8" s="1"/>
  <c r="F1171" i="8"/>
  <c r="T1170" i="8"/>
  <c r="M1170" i="8"/>
  <c r="F1170" i="8"/>
  <c r="T1169" i="8"/>
  <c r="M1169" i="8"/>
  <c r="G1169" i="8"/>
  <c r="G1206" i="8" s="1"/>
  <c r="F1169" i="8"/>
  <c r="T1168" i="8"/>
  <c r="M1168" i="8"/>
  <c r="G1168" i="8"/>
  <c r="G1200" i="8" s="1"/>
  <c r="F1168" i="8"/>
  <c r="T1167" i="8"/>
  <c r="M1167" i="8"/>
  <c r="F1167" i="8"/>
  <c r="T1166" i="8"/>
  <c r="M1166" i="8"/>
  <c r="F1166" i="8"/>
  <c r="T1165" i="8"/>
  <c r="M1165" i="8"/>
  <c r="F1165" i="8"/>
  <c r="T1164" i="8"/>
  <c r="M1164" i="8"/>
  <c r="F1164" i="8"/>
  <c r="T1163" i="8"/>
  <c r="M1163" i="8"/>
  <c r="F1163" i="8"/>
  <c r="T1162" i="8"/>
  <c r="M1162" i="8"/>
  <c r="G1162" i="8"/>
  <c r="F1162" i="8"/>
  <c r="T1161" i="8"/>
  <c r="M1161" i="8"/>
  <c r="F1161" i="8"/>
  <c r="T1160" i="8"/>
  <c r="M1160" i="8"/>
  <c r="G1160" i="8"/>
  <c r="F1160" i="8"/>
  <c r="T1159" i="8"/>
  <c r="M1159" i="8"/>
  <c r="F1159" i="8"/>
  <c r="T1158" i="8"/>
  <c r="M1158" i="8"/>
  <c r="F1158" i="8"/>
  <c r="T1157" i="8"/>
  <c r="M1157" i="8"/>
  <c r="G1157" i="8"/>
  <c r="F1157" i="8"/>
  <c r="T1156" i="8"/>
  <c r="M1156" i="8"/>
  <c r="G1156" i="8"/>
  <c r="F1156" i="8"/>
  <c r="T1155" i="8"/>
  <c r="M1155" i="8"/>
  <c r="G1155" i="8"/>
  <c r="F1155" i="8"/>
  <c r="T1154" i="8"/>
  <c r="M1154" i="8"/>
  <c r="G1154" i="8"/>
  <c r="F1154" i="8"/>
  <c r="T1153" i="8"/>
  <c r="M1153" i="8"/>
  <c r="G1153" i="8"/>
  <c r="F1153" i="8"/>
  <c r="T1152" i="8"/>
  <c r="M1152" i="8"/>
  <c r="G1152" i="8"/>
  <c r="F1152" i="8"/>
  <c r="T1151" i="8"/>
  <c r="M1151" i="8"/>
  <c r="G1151" i="8"/>
  <c r="F1151" i="8"/>
  <c r="T1150" i="8"/>
  <c r="M1150" i="8"/>
  <c r="G1150" i="8"/>
  <c r="F1150" i="8"/>
  <c r="T1149" i="8"/>
  <c r="M1149" i="8"/>
  <c r="G1149" i="8"/>
  <c r="F1149" i="8"/>
  <c r="T1148" i="8"/>
  <c r="M1148" i="8"/>
  <c r="F1148" i="8"/>
  <c r="T1147" i="8"/>
  <c r="M1147" i="8"/>
  <c r="G1147" i="8"/>
  <c r="F1147" i="8"/>
  <c r="T1146" i="8"/>
  <c r="M1146" i="8"/>
  <c r="F1146" i="8"/>
  <c r="T1145" i="8"/>
  <c r="M1145" i="8"/>
  <c r="G1145" i="8"/>
  <c r="F1145" i="8"/>
  <c r="T1144" i="8"/>
  <c r="M1144" i="8"/>
  <c r="F1144" i="8"/>
  <c r="T1143" i="8"/>
  <c r="M1143" i="8"/>
  <c r="F1143" i="8"/>
  <c r="T1142" i="8"/>
  <c r="M1142" i="8"/>
  <c r="F1142" i="8"/>
  <c r="T1141" i="8"/>
  <c r="M1141" i="8"/>
  <c r="F1141" i="8"/>
  <c r="T1140" i="8"/>
  <c r="M1140" i="8"/>
  <c r="F1140" i="8"/>
  <c r="T1139" i="8"/>
  <c r="M1139" i="8"/>
  <c r="F1139" i="8"/>
  <c r="T1138" i="8"/>
  <c r="M1138" i="8"/>
  <c r="F1138" i="8"/>
  <c r="T1137" i="8"/>
  <c r="M1137" i="8"/>
  <c r="F1137" i="8"/>
  <c r="T1136" i="8"/>
  <c r="M1136" i="8"/>
  <c r="F1136" i="8"/>
  <c r="T1135" i="8"/>
  <c r="M1135" i="8"/>
  <c r="F1135" i="8"/>
  <c r="T1134" i="8"/>
  <c r="M1134" i="8"/>
  <c r="F1134" i="8"/>
  <c r="T1133" i="8"/>
  <c r="M1133" i="8"/>
  <c r="G1133" i="8"/>
  <c r="F1133" i="8"/>
  <c r="T1132" i="8"/>
  <c r="M1132" i="8"/>
  <c r="G1132" i="8"/>
  <c r="F1132" i="8"/>
  <c r="T1131" i="8"/>
  <c r="M1131" i="8"/>
  <c r="F1131" i="8"/>
  <c r="T1130" i="8"/>
  <c r="M1130" i="8"/>
  <c r="G1130" i="8"/>
  <c r="F1130" i="8"/>
  <c r="T1129" i="8"/>
  <c r="M1129" i="8"/>
  <c r="F1129" i="8"/>
  <c r="T1128" i="8"/>
  <c r="M1128" i="8"/>
  <c r="F1128" i="8"/>
  <c r="T1127" i="8"/>
  <c r="M1127" i="8"/>
  <c r="F1127" i="8"/>
  <c r="T1126" i="8"/>
  <c r="M1126" i="8"/>
  <c r="F1126" i="8"/>
  <c r="T1125" i="8"/>
  <c r="M1125" i="8"/>
  <c r="F1125" i="8"/>
  <c r="T1124" i="8"/>
  <c r="M1124" i="8"/>
  <c r="F1124" i="8"/>
  <c r="T1123" i="8"/>
  <c r="M1123" i="8"/>
  <c r="F1123" i="8"/>
  <c r="T1122" i="8"/>
  <c r="M1122" i="8"/>
  <c r="G1122" i="8"/>
  <c r="F1122" i="8"/>
  <c r="T1121" i="8"/>
  <c r="M1121" i="8"/>
  <c r="G1121" i="8"/>
  <c r="F1121" i="8"/>
  <c r="T1120" i="8"/>
  <c r="M1120" i="8"/>
  <c r="G1120" i="8"/>
  <c r="F1120" i="8"/>
  <c r="T1119" i="8"/>
  <c r="M1119" i="8"/>
  <c r="G1119" i="8"/>
  <c r="F1119" i="8"/>
  <c r="T1118" i="8"/>
  <c r="M1118" i="8"/>
  <c r="G1118" i="8"/>
  <c r="G1124" i="8" s="1"/>
  <c r="F1118" i="8"/>
  <c r="T1117" i="8"/>
  <c r="M1117" i="8"/>
  <c r="G1117" i="8"/>
  <c r="F1117" i="8"/>
  <c r="T1116" i="8"/>
  <c r="M1116" i="8"/>
  <c r="G1116" i="8"/>
  <c r="F1116" i="8"/>
  <c r="T1115" i="8"/>
  <c r="M1115" i="8"/>
  <c r="G1115" i="8"/>
  <c r="F1115" i="8"/>
  <c r="T1114" i="8"/>
  <c r="M1114" i="8"/>
  <c r="G1114" i="8"/>
  <c r="G1161" i="8" s="1"/>
  <c r="F1114" i="8"/>
  <c r="T1113" i="8"/>
  <c r="M1113" i="8"/>
  <c r="G1113" i="8"/>
  <c r="F1113" i="8"/>
  <c r="T1112" i="8"/>
  <c r="M1112" i="8"/>
  <c r="G1112" i="8"/>
  <c r="F1112" i="8"/>
  <c r="T1111" i="8"/>
  <c r="M1111" i="8"/>
  <c r="G1111" i="8"/>
  <c r="G1159" i="8" s="1"/>
  <c r="F1111" i="8"/>
  <c r="T1110" i="8"/>
  <c r="M1110" i="8"/>
  <c r="F1110" i="8"/>
  <c r="T1109" i="8"/>
  <c r="M1109" i="8"/>
  <c r="G1109" i="8"/>
  <c r="G1146" i="8" s="1"/>
  <c r="F1109" i="8"/>
  <c r="T1108" i="8"/>
  <c r="M1108" i="8"/>
  <c r="G1108" i="8"/>
  <c r="G1140" i="8" s="1"/>
  <c r="F1108" i="8"/>
  <c r="T1107" i="8"/>
  <c r="M1107" i="8"/>
  <c r="F1107" i="8"/>
  <c r="T1106" i="8"/>
  <c r="M1106" i="8"/>
  <c r="F1106" i="8"/>
  <c r="T1105" i="8"/>
  <c r="M1105" i="8"/>
  <c r="F1105" i="8"/>
  <c r="T1104" i="8"/>
  <c r="M1104" i="8"/>
  <c r="F1104" i="8"/>
  <c r="T1103" i="8"/>
  <c r="M1103" i="8"/>
  <c r="F1103" i="8"/>
  <c r="T1102" i="8"/>
  <c r="M1102" i="8"/>
  <c r="G1102" i="8"/>
  <c r="F1102" i="8"/>
  <c r="T1101" i="8"/>
  <c r="M1101" i="8"/>
  <c r="F1101" i="8"/>
  <c r="T1100" i="8"/>
  <c r="M1100" i="8"/>
  <c r="G1100" i="8"/>
  <c r="F1100" i="8"/>
  <c r="T1099" i="8"/>
  <c r="M1099" i="8"/>
  <c r="F1099" i="8"/>
  <c r="T1098" i="8"/>
  <c r="M1098" i="8"/>
  <c r="F1098" i="8"/>
  <c r="T1097" i="8"/>
  <c r="M1097" i="8"/>
  <c r="G1097" i="8"/>
  <c r="F1097" i="8"/>
  <c r="T1096" i="8"/>
  <c r="M1096" i="8"/>
  <c r="G1096" i="8"/>
  <c r="F1096" i="8"/>
  <c r="T1095" i="8"/>
  <c r="M1095" i="8"/>
  <c r="G1095" i="8"/>
  <c r="F1095" i="8"/>
  <c r="T1094" i="8"/>
  <c r="M1094" i="8"/>
  <c r="G1094" i="8"/>
  <c r="F1094" i="8"/>
  <c r="T1093" i="8"/>
  <c r="M1093" i="8"/>
  <c r="G1093" i="8"/>
  <c r="F1093" i="8"/>
  <c r="T1092" i="8"/>
  <c r="M1092" i="8"/>
  <c r="G1092" i="8"/>
  <c r="F1092" i="8"/>
  <c r="T1091" i="8"/>
  <c r="M1091" i="8"/>
  <c r="G1091" i="8"/>
  <c r="F1091" i="8"/>
  <c r="T1090" i="8"/>
  <c r="M1090" i="8"/>
  <c r="G1090" i="8"/>
  <c r="F1090" i="8"/>
  <c r="T1089" i="8"/>
  <c r="M1089" i="8"/>
  <c r="F1089" i="8"/>
  <c r="T1088" i="8"/>
  <c r="M1088" i="8"/>
  <c r="F1088" i="8"/>
  <c r="T1087" i="8"/>
  <c r="M1087" i="8"/>
  <c r="G1087" i="8"/>
  <c r="F1087" i="8"/>
  <c r="T1086" i="8"/>
  <c r="M1086" i="8"/>
  <c r="F1086" i="8"/>
  <c r="T1085" i="8"/>
  <c r="M1085" i="8"/>
  <c r="F1085" i="8"/>
  <c r="T1084" i="8"/>
  <c r="M1084" i="8"/>
  <c r="F1084" i="8"/>
  <c r="T1083" i="8"/>
  <c r="M1083" i="8"/>
  <c r="F1083" i="8"/>
  <c r="T1082" i="8"/>
  <c r="M1082" i="8"/>
  <c r="F1082" i="8"/>
  <c r="T1081" i="8"/>
  <c r="M1081" i="8"/>
  <c r="F1081" i="8"/>
  <c r="T1080" i="8"/>
  <c r="M1080" i="8"/>
  <c r="F1080" i="8"/>
  <c r="T1079" i="8"/>
  <c r="M1079" i="8"/>
  <c r="G1079" i="8"/>
  <c r="F1079" i="8"/>
  <c r="T1078" i="8"/>
  <c r="M1078" i="8"/>
  <c r="F1078" i="8"/>
  <c r="T1077" i="8"/>
  <c r="M1077" i="8"/>
  <c r="F1077" i="8"/>
  <c r="T1076" i="8"/>
  <c r="M1076" i="8"/>
  <c r="F1076" i="8"/>
  <c r="T1075" i="8"/>
  <c r="M1075" i="8"/>
  <c r="F1075" i="8"/>
  <c r="T1074" i="8"/>
  <c r="M1074" i="8"/>
  <c r="F1074" i="8"/>
  <c r="T1073" i="8"/>
  <c r="M1073" i="8"/>
  <c r="G1073" i="8"/>
  <c r="F1073" i="8"/>
  <c r="T1072" i="8"/>
  <c r="M1072" i="8"/>
  <c r="G1072" i="8"/>
  <c r="F1072" i="8"/>
  <c r="T1071" i="8"/>
  <c r="M1071" i="8"/>
  <c r="F1071" i="8"/>
  <c r="T1070" i="8"/>
  <c r="M1070" i="8"/>
  <c r="F1070" i="8"/>
  <c r="T1069" i="8"/>
  <c r="M1069" i="8"/>
  <c r="F1069" i="8"/>
  <c r="T1068" i="8"/>
  <c r="M1068" i="8"/>
  <c r="F1068" i="8"/>
  <c r="T1067" i="8"/>
  <c r="M1067" i="8"/>
  <c r="F1067" i="8"/>
  <c r="T1066" i="8"/>
  <c r="M1066" i="8"/>
  <c r="F1066" i="8"/>
  <c r="T1065" i="8"/>
  <c r="M1065" i="8"/>
  <c r="F1065" i="8"/>
  <c r="T1064" i="8"/>
  <c r="M1064" i="8"/>
  <c r="F1064" i="8"/>
  <c r="T1063" i="8"/>
  <c r="M1063" i="8"/>
  <c r="F1063" i="8"/>
  <c r="T1062" i="8"/>
  <c r="M1062" i="8"/>
  <c r="G1062" i="8"/>
  <c r="F1062" i="8"/>
  <c r="T1061" i="8"/>
  <c r="M1061" i="8"/>
  <c r="G1061" i="8"/>
  <c r="F1061" i="8"/>
  <c r="T1060" i="8"/>
  <c r="M1060" i="8"/>
  <c r="G1060" i="8"/>
  <c r="F1060" i="8"/>
  <c r="T1059" i="8"/>
  <c r="M1059" i="8"/>
  <c r="G1059" i="8"/>
  <c r="F1059" i="8"/>
  <c r="T1058" i="8"/>
  <c r="M1058" i="8"/>
  <c r="G1058" i="8"/>
  <c r="G1071" i="8" s="1"/>
  <c r="F1058" i="8"/>
  <c r="T1057" i="8"/>
  <c r="M1057" i="8"/>
  <c r="G1057" i="8"/>
  <c r="F1057" i="8"/>
  <c r="T1056" i="8"/>
  <c r="M1056" i="8"/>
  <c r="G1056" i="8"/>
  <c r="F1056" i="8"/>
  <c r="T1055" i="8"/>
  <c r="M1055" i="8"/>
  <c r="G1055" i="8"/>
  <c r="F1055" i="8"/>
  <c r="T1054" i="8"/>
  <c r="M1054" i="8"/>
  <c r="G1054" i="8"/>
  <c r="G1101" i="8" s="1"/>
  <c r="F1054" i="8"/>
  <c r="T1053" i="8"/>
  <c r="M1053" i="8"/>
  <c r="G1053" i="8"/>
  <c r="F1053" i="8"/>
  <c r="T1052" i="8"/>
  <c r="M1052" i="8"/>
  <c r="G1052" i="8"/>
  <c r="G1077" i="8" s="1"/>
  <c r="F1052" i="8"/>
  <c r="T1051" i="8"/>
  <c r="M1051" i="8"/>
  <c r="G1051" i="8"/>
  <c r="G1088" i="8" s="1"/>
  <c r="F1051" i="8"/>
  <c r="T1050" i="8"/>
  <c r="M1050" i="8"/>
  <c r="F1050" i="8"/>
  <c r="T1049" i="8"/>
  <c r="M1049" i="8"/>
  <c r="G1049" i="8"/>
  <c r="F1049" i="8"/>
  <c r="T1048" i="8"/>
  <c r="M1048" i="8"/>
  <c r="G1048" i="8"/>
  <c r="G1084" i="8" s="1"/>
  <c r="F1048" i="8"/>
  <c r="T1047" i="8"/>
  <c r="M1047" i="8"/>
  <c r="F1047" i="8"/>
  <c r="T1046" i="8"/>
  <c r="M1046" i="8"/>
  <c r="F1046" i="8"/>
  <c r="T1045" i="8"/>
  <c r="M1045" i="8"/>
  <c r="F1045" i="8"/>
  <c r="T1044" i="8"/>
  <c r="M1044" i="8"/>
  <c r="F1044" i="8"/>
  <c r="T1043" i="8"/>
  <c r="M1043" i="8"/>
  <c r="F1043" i="8"/>
  <c r="T1042" i="8"/>
  <c r="M1042" i="8"/>
  <c r="G1042" i="8"/>
  <c r="F1042" i="8"/>
  <c r="T1041" i="8"/>
  <c r="M1041" i="8"/>
  <c r="F1041" i="8"/>
  <c r="T1040" i="8"/>
  <c r="M1040" i="8"/>
  <c r="G1040" i="8"/>
  <c r="F1040" i="8"/>
  <c r="T1039" i="8"/>
  <c r="M1039" i="8"/>
  <c r="G1039" i="8"/>
  <c r="F1039" i="8"/>
  <c r="T1038" i="8"/>
  <c r="M1038" i="8"/>
  <c r="F1038" i="8"/>
  <c r="T1037" i="8"/>
  <c r="M1037" i="8"/>
  <c r="G1037" i="8"/>
  <c r="F1037" i="8"/>
  <c r="T1036" i="8"/>
  <c r="M1036" i="8"/>
  <c r="G1036" i="8"/>
  <c r="F1036" i="8"/>
  <c r="T1035" i="8"/>
  <c r="M1035" i="8"/>
  <c r="G1035" i="8"/>
  <c r="F1035" i="8"/>
  <c r="T1034" i="8"/>
  <c r="M1034" i="8"/>
  <c r="G1034" i="8"/>
  <c r="F1034" i="8"/>
  <c r="T1033" i="8"/>
  <c r="M1033" i="8"/>
  <c r="G1033" i="8"/>
  <c r="F1033" i="8"/>
  <c r="T1032" i="8"/>
  <c r="M1032" i="8"/>
  <c r="G1032" i="8"/>
  <c r="F1032" i="8"/>
  <c r="T1031" i="8"/>
  <c r="M1031" i="8"/>
  <c r="G1031" i="8"/>
  <c r="F1031" i="8"/>
  <c r="T1030" i="8"/>
  <c r="M1030" i="8"/>
  <c r="G1030" i="8"/>
  <c r="F1030" i="8"/>
  <c r="T1029" i="8"/>
  <c r="M1029" i="8"/>
  <c r="F1029" i="8"/>
  <c r="T1028" i="8"/>
  <c r="M1028" i="8"/>
  <c r="F1028" i="8"/>
  <c r="T1027" i="8"/>
  <c r="M1027" i="8"/>
  <c r="G1027" i="8"/>
  <c r="F1027" i="8"/>
  <c r="T1026" i="8"/>
  <c r="M1026" i="8"/>
  <c r="F1026" i="8"/>
  <c r="T1025" i="8"/>
  <c r="M1025" i="8"/>
  <c r="F1025" i="8"/>
  <c r="T1024" i="8"/>
  <c r="M1024" i="8"/>
  <c r="F1024" i="8"/>
  <c r="T1023" i="8"/>
  <c r="M1023" i="8"/>
  <c r="F1023" i="8"/>
  <c r="T1022" i="8"/>
  <c r="M1022" i="8"/>
  <c r="F1022" i="8"/>
  <c r="T1021" i="8"/>
  <c r="M1021" i="8"/>
  <c r="F1021" i="8"/>
  <c r="T1020" i="8"/>
  <c r="M1020" i="8"/>
  <c r="F1020" i="8"/>
  <c r="T1019" i="8"/>
  <c r="M1019" i="8"/>
  <c r="F1019" i="8"/>
  <c r="T1018" i="8"/>
  <c r="M1018" i="8"/>
  <c r="F1018" i="8"/>
  <c r="T1017" i="8"/>
  <c r="M1017" i="8"/>
  <c r="F1017" i="8"/>
  <c r="T1016" i="8"/>
  <c r="M1016" i="8"/>
  <c r="F1016" i="8"/>
  <c r="T1015" i="8"/>
  <c r="M1015" i="8"/>
  <c r="F1015" i="8"/>
  <c r="T1014" i="8"/>
  <c r="M1014" i="8"/>
  <c r="F1014" i="8"/>
  <c r="T1013" i="8"/>
  <c r="M1013" i="8"/>
  <c r="G1013" i="8"/>
  <c r="F1013" i="8"/>
  <c r="T1012" i="8"/>
  <c r="M1012" i="8"/>
  <c r="G1012" i="8"/>
  <c r="F1012" i="8"/>
  <c r="T1011" i="8"/>
  <c r="M1011" i="8"/>
  <c r="F1011" i="8"/>
  <c r="T1010" i="8"/>
  <c r="M1010" i="8"/>
  <c r="F1010" i="8"/>
  <c r="T1009" i="8"/>
  <c r="M1009" i="8"/>
  <c r="F1009" i="8"/>
  <c r="T1008" i="8"/>
  <c r="M1008" i="8"/>
  <c r="F1008" i="8"/>
  <c r="T1007" i="8"/>
  <c r="M1007" i="8"/>
  <c r="F1007" i="8"/>
  <c r="T1006" i="8"/>
  <c r="M1006" i="8"/>
  <c r="F1006" i="8"/>
  <c r="T1005" i="8"/>
  <c r="M1005" i="8"/>
  <c r="F1005" i="8"/>
  <c r="T1004" i="8"/>
  <c r="M1004" i="8"/>
  <c r="F1004" i="8"/>
  <c r="T1003" i="8"/>
  <c r="M1003" i="8"/>
  <c r="F1003" i="8"/>
  <c r="T1002" i="8"/>
  <c r="M1002" i="8"/>
  <c r="G1002" i="8"/>
  <c r="F1002" i="8"/>
  <c r="T1001" i="8"/>
  <c r="M1001" i="8"/>
  <c r="G1001" i="8"/>
  <c r="F1001" i="8"/>
  <c r="T1000" i="8"/>
  <c r="M1000" i="8"/>
  <c r="G1000" i="8"/>
  <c r="F1000" i="8"/>
  <c r="T999" i="8"/>
  <c r="M999" i="8"/>
  <c r="G999" i="8"/>
  <c r="F999" i="8"/>
  <c r="T998" i="8"/>
  <c r="M998" i="8"/>
  <c r="G998" i="8"/>
  <c r="G1010" i="8" s="1"/>
  <c r="F998" i="8"/>
  <c r="T997" i="8"/>
  <c r="M997" i="8"/>
  <c r="G997" i="8"/>
  <c r="F997" i="8"/>
  <c r="T996" i="8"/>
  <c r="M996" i="8"/>
  <c r="G996" i="8"/>
  <c r="F996" i="8"/>
  <c r="T995" i="8"/>
  <c r="M995" i="8"/>
  <c r="G995" i="8"/>
  <c r="F995" i="8"/>
  <c r="T994" i="8"/>
  <c r="M994" i="8"/>
  <c r="G994" i="8"/>
  <c r="G1041" i="8" s="1"/>
  <c r="F994" i="8"/>
  <c r="T993" i="8"/>
  <c r="M993" i="8"/>
  <c r="G993" i="8"/>
  <c r="F993" i="8"/>
  <c r="T992" i="8"/>
  <c r="M992" i="8"/>
  <c r="G992" i="8"/>
  <c r="G1016" i="8" s="1"/>
  <c r="F992" i="8"/>
  <c r="T991" i="8"/>
  <c r="M991" i="8"/>
  <c r="G991" i="8"/>
  <c r="G1028" i="8" s="1"/>
  <c r="F991" i="8"/>
  <c r="T990" i="8"/>
  <c r="M990" i="8"/>
  <c r="F990" i="8"/>
  <c r="T989" i="8"/>
  <c r="M989" i="8"/>
  <c r="G989" i="8"/>
  <c r="G1029" i="8" s="1"/>
  <c r="F989" i="8"/>
  <c r="T988" i="8"/>
  <c r="M988" i="8"/>
  <c r="G988" i="8"/>
  <c r="G1020" i="8" s="1"/>
  <c r="F988" i="8"/>
  <c r="T987" i="8"/>
  <c r="M987" i="8"/>
  <c r="F987" i="8"/>
  <c r="T986" i="8"/>
  <c r="M986" i="8"/>
  <c r="F986" i="8"/>
  <c r="T985" i="8"/>
  <c r="M985" i="8"/>
  <c r="F985" i="8"/>
  <c r="T984" i="8"/>
  <c r="M984" i="8"/>
  <c r="F984" i="8"/>
  <c r="T983" i="8"/>
  <c r="M983" i="8"/>
  <c r="F983" i="8"/>
  <c r="T982" i="8"/>
  <c r="M982" i="8"/>
  <c r="F982" i="8"/>
  <c r="T981" i="8"/>
  <c r="M981" i="8"/>
  <c r="G981" i="8"/>
  <c r="F981" i="8"/>
  <c r="T980" i="8"/>
  <c r="M980" i="8"/>
  <c r="G980" i="8"/>
  <c r="F980" i="8"/>
  <c r="T979" i="8"/>
  <c r="M979" i="8"/>
  <c r="G979" i="8"/>
  <c r="F979" i="8"/>
  <c r="T978" i="8"/>
  <c r="M978" i="8"/>
  <c r="F978" i="8"/>
  <c r="T977" i="8"/>
  <c r="M977" i="8"/>
  <c r="G977" i="8"/>
  <c r="F977" i="8"/>
  <c r="T976" i="8"/>
  <c r="M976" i="8"/>
  <c r="G976" i="8"/>
  <c r="F976" i="8"/>
  <c r="T975" i="8"/>
  <c r="M975" i="8"/>
  <c r="G975" i="8"/>
  <c r="F975" i="8"/>
  <c r="T974" i="8"/>
  <c r="M974" i="8"/>
  <c r="G974" i="8"/>
  <c r="F974" i="8"/>
  <c r="T973" i="8"/>
  <c r="M973" i="8"/>
  <c r="G973" i="8"/>
  <c r="F973" i="8"/>
  <c r="T972" i="8"/>
  <c r="M972" i="8"/>
  <c r="G972" i="8"/>
  <c r="F972" i="8"/>
  <c r="T971" i="8"/>
  <c r="M971" i="8"/>
  <c r="G971" i="8"/>
  <c r="F971" i="8"/>
  <c r="T970" i="8"/>
  <c r="M970" i="8"/>
  <c r="G970" i="8"/>
  <c r="F970" i="8"/>
  <c r="T969" i="8"/>
  <c r="M969" i="8"/>
  <c r="F969" i="8"/>
  <c r="T968" i="8"/>
  <c r="M968" i="8"/>
  <c r="F968" i="8"/>
  <c r="T967" i="8"/>
  <c r="M967" i="8"/>
  <c r="F967" i="8"/>
  <c r="T966" i="8"/>
  <c r="M966" i="8"/>
  <c r="F966" i="8"/>
  <c r="T965" i="8"/>
  <c r="M965" i="8"/>
  <c r="F965" i="8"/>
  <c r="T964" i="8"/>
  <c r="M964" i="8"/>
  <c r="G964" i="8"/>
  <c r="F964" i="8"/>
  <c r="T963" i="8"/>
  <c r="M963" i="8"/>
  <c r="F963" i="8"/>
  <c r="T962" i="8"/>
  <c r="M962" i="8"/>
  <c r="F962" i="8"/>
  <c r="T961" i="8"/>
  <c r="M961" i="8"/>
  <c r="F961" i="8"/>
  <c r="T960" i="8"/>
  <c r="M960" i="8"/>
  <c r="G960" i="8"/>
  <c r="F960" i="8"/>
  <c r="T959" i="8"/>
  <c r="M959" i="8"/>
  <c r="G959" i="8"/>
  <c r="F959" i="8"/>
  <c r="T958" i="8"/>
  <c r="M958" i="8"/>
  <c r="F958" i="8"/>
  <c r="T957" i="8"/>
  <c r="M957" i="8"/>
  <c r="G957" i="8"/>
  <c r="F957" i="8"/>
  <c r="T956" i="8"/>
  <c r="M956" i="8"/>
  <c r="F956" i="8"/>
  <c r="T955" i="8"/>
  <c r="M955" i="8"/>
  <c r="G955" i="8"/>
  <c r="F955" i="8"/>
  <c r="T954" i="8"/>
  <c r="M954" i="8"/>
  <c r="F954" i="8"/>
  <c r="T953" i="8"/>
  <c r="M953" i="8"/>
  <c r="G953" i="8"/>
  <c r="F953" i="8"/>
  <c r="T952" i="8"/>
  <c r="M952" i="8"/>
  <c r="G952" i="8"/>
  <c r="F952" i="8"/>
  <c r="T951" i="8"/>
  <c r="M951" i="8"/>
  <c r="G951" i="8"/>
  <c r="F951" i="8"/>
  <c r="T950" i="8"/>
  <c r="M950" i="8"/>
  <c r="F950" i="8"/>
  <c r="T949" i="8"/>
  <c r="M949" i="8"/>
  <c r="G949" i="8"/>
  <c r="F949" i="8"/>
  <c r="T948" i="8"/>
  <c r="M948" i="8"/>
  <c r="F948" i="8"/>
  <c r="T947" i="8"/>
  <c r="M947" i="8"/>
  <c r="G947" i="8"/>
  <c r="F947" i="8"/>
  <c r="T946" i="8"/>
  <c r="M946" i="8"/>
  <c r="F946" i="8"/>
  <c r="T945" i="8"/>
  <c r="M945" i="8"/>
  <c r="G945" i="8"/>
  <c r="F945" i="8"/>
  <c r="T944" i="8"/>
  <c r="M944" i="8"/>
  <c r="F944" i="8"/>
  <c r="T943" i="8"/>
  <c r="M943" i="8"/>
  <c r="G943" i="8"/>
  <c r="F943" i="8"/>
  <c r="T942" i="8"/>
  <c r="M942" i="8"/>
  <c r="G942" i="8"/>
  <c r="F942" i="8"/>
  <c r="T941" i="8"/>
  <c r="M941" i="8"/>
  <c r="G941" i="8"/>
  <c r="F941" i="8"/>
  <c r="T940" i="8"/>
  <c r="M940" i="8"/>
  <c r="G940" i="8"/>
  <c r="F940" i="8"/>
  <c r="T939" i="8"/>
  <c r="M939" i="8"/>
  <c r="G939" i="8"/>
  <c r="F939" i="8"/>
  <c r="T938" i="8"/>
  <c r="M938" i="8"/>
  <c r="G938" i="8"/>
  <c r="G950" i="8" s="1"/>
  <c r="F938" i="8"/>
  <c r="T937" i="8"/>
  <c r="M937" i="8"/>
  <c r="G937" i="8"/>
  <c r="F937" i="8"/>
  <c r="T936" i="8"/>
  <c r="M936" i="8"/>
  <c r="G936" i="8"/>
  <c r="F936" i="8"/>
  <c r="T935" i="8"/>
  <c r="M935" i="8"/>
  <c r="G935" i="8"/>
  <c r="F935" i="8"/>
  <c r="T934" i="8"/>
  <c r="M934" i="8"/>
  <c r="G934" i="8"/>
  <c r="F934" i="8"/>
  <c r="T933" i="8"/>
  <c r="M933" i="8"/>
  <c r="G933" i="8"/>
  <c r="G982" i="8" s="1"/>
  <c r="F933" i="8"/>
  <c r="T932" i="8"/>
  <c r="M932" i="8"/>
  <c r="G932" i="8"/>
  <c r="G956" i="8" s="1"/>
  <c r="F932" i="8"/>
  <c r="T931" i="8"/>
  <c r="M931" i="8"/>
  <c r="G931" i="8"/>
  <c r="G968" i="8" s="1"/>
  <c r="F931" i="8"/>
  <c r="T930" i="8"/>
  <c r="M930" i="8"/>
  <c r="F930" i="8"/>
  <c r="T929" i="8"/>
  <c r="M929" i="8"/>
  <c r="G929" i="8"/>
  <c r="G966" i="8" s="1"/>
  <c r="F929" i="8"/>
  <c r="T928" i="8"/>
  <c r="M928" i="8"/>
  <c r="G928" i="8"/>
  <c r="F928" i="8"/>
  <c r="T927" i="8"/>
  <c r="M927" i="8"/>
  <c r="F927" i="8"/>
  <c r="T926" i="8"/>
  <c r="M926" i="8"/>
  <c r="F926" i="8"/>
  <c r="T925" i="8"/>
  <c r="M925" i="8"/>
  <c r="F925" i="8"/>
  <c r="T924" i="8"/>
  <c r="M924" i="8"/>
  <c r="F924" i="8"/>
  <c r="T923" i="8"/>
  <c r="M923" i="8"/>
  <c r="F923" i="8"/>
  <c r="T922" i="8"/>
  <c r="M922" i="8"/>
  <c r="F922" i="8"/>
  <c r="T921" i="8"/>
  <c r="M921" i="8"/>
  <c r="G921" i="8"/>
  <c r="F921" i="8"/>
  <c r="T920" i="8"/>
  <c r="M920" i="8"/>
  <c r="G920" i="8"/>
  <c r="F920" i="8"/>
  <c r="T919" i="8"/>
  <c r="M919" i="8"/>
  <c r="F919" i="8"/>
  <c r="T918" i="8"/>
  <c r="M918" i="8"/>
  <c r="F918" i="8"/>
  <c r="T917" i="8"/>
  <c r="M917" i="8"/>
  <c r="G917" i="8"/>
  <c r="F917" i="8"/>
  <c r="T916" i="8"/>
  <c r="M916" i="8"/>
  <c r="G916" i="8"/>
  <c r="F916" i="8"/>
  <c r="T915" i="8"/>
  <c r="M915" i="8"/>
  <c r="G915" i="8"/>
  <c r="F915" i="8"/>
  <c r="T914" i="8"/>
  <c r="M914" i="8"/>
  <c r="G914" i="8"/>
  <c r="F914" i="8"/>
  <c r="T913" i="8"/>
  <c r="M913" i="8"/>
  <c r="G913" i="8"/>
  <c r="F913" i="8"/>
  <c r="T912" i="8"/>
  <c r="M912" i="8"/>
  <c r="G912" i="8"/>
  <c r="F912" i="8"/>
  <c r="T911" i="8"/>
  <c r="M911" i="8"/>
  <c r="G911" i="8"/>
  <c r="F911" i="8"/>
  <c r="T910" i="8"/>
  <c r="M910" i="8"/>
  <c r="G910" i="8"/>
  <c r="F910" i="8"/>
  <c r="T909" i="8"/>
  <c r="M909" i="8"/>
  <c r="F909" i="8"/>
  <c r="T908" i="8"/>
  <c r="M908" i="8"/>
  <c r="G908" i="8"/>
  <c r="F908" i="8"/>
  <c r="T907" i="8"/>
  <c r="M907" i="8"/>
  <c r="F907" i="8"/>
  <c r="T906" i="8"/>
  <c r="M906" i="8"/>
  <c r="G906" i="8"/>
  <c r="F906" i="8"/>
  <c r="T905" i="8"/>
  <c r="M905" i="8"/>
  <c r="F905" i="8"/>
  <c r="T904" i="8"/>
  <c r="M904" i="8"/>
  <c r="G904" i="8"/>
  <c r="F904" i="8"/>
  <c r="T903" i="8"/>
  <c r="M903" i="8"/>
  <c r="F903" i="8"/>
  <c r="T902" i="8"/>
  <c r="M902" i="8"/>
  <c r="F902" i="8"/>
  <c r="T901" i="8"/>
  <c r="M901" i="8"/>
  <c r="F901" i="8"/>
  <c r="T900" i="8"/>
  <c r="M900" i="8"/>
  <c r="G900" i="8"/>
  <c r="F900" i="8"/>
  <c r="T899" i="8"/>
  <c r="M899" i="8"/>
  <c r="G899" i="8"/>
  <c r="F899" i="8"/>
  <c r="T898" i="8"/>
  <c r="M898" i="8"/>
  <c r="G898" i="8"/>
  <c r="F898" i="8"/>
  <c r="T897" i="8"/>
  <c r="M897" i="8"/>
  <c r="G897" i="8"/>
  <c r="F897" i="8"/>
  <c r="T896" i="8"/>
  <c r="M896" i="8"/>
  <c r="G896" i="8"/>
  <c r="F896" i="8"/>
  <c r="T895" i="8"/>
  <c r="M895" i="8"/>
  <c r="G895" i="8"/>
  <c r="F895" i="8"/>
  <c r="T894" i="8"/>
  <c r="M894" i="8"/>
  <c r="F894" i="8"/>
  <c r="T893" i="8"/>
  <c r="M893" i="8"/>
  <c r="G893" i="8"/>
  <c r="F893" i="8"/>
  <c r="T892" i="8"/>
  <c r="M892" i="8"/>
  <c r="G892" i="8"/>
  <c r="F892" i="8"/>
  <c r="T891" i="8"/>
  <c r="M891" i="8"/>
  <c r="H891" i="8"/>
  <c r="G891" i="8"/>
  <c r="F891" i="8"/>
  <c r="T890" i="8"/>
  <c r="M890" i="8"/>
  <c r="H890" i="8"/>
  <c r="G890" i="8"/>
  <c r="F890" i="8"/>
  <c r="T889" i="8"/>
  <c r="M889" i="8"/>
  <c r="H889" i="8"/>
  <c r="G889" i="8"/>
  <c r="F889" i="8"/>
  <c r="T888" i="8"/>
  <c r="M888" i="8"/>
  <c r="H888" i="8"/>
  <c r="G888" i="8"/>
  <c r="F888" i="8"/>
  <c r="T887" i="8"/>
  <c r="M887" i="8"/>
  <c r="H887" i="8"/>
  <c r="F887" i="8"/>
  <c r="T886" i="8"/>
  <c r="M886" i="8"/>
  <c r="H886" i="8"/>
  <c r="G886" i="8"/>
  <c r="F886" i="8"/>
  <c r="T885" i="8"/>
  <c r="M885" i="8"/>
  <c r="H885" i="8"/>
  <c r="G885" i="8"/>
  <c r="F885" i="8"/>
  <c r="T884" i="8"/>
  <c r="M884" i="8"/>
  <c r="H884" i="8"/>
  <c r="G884" i="8"/>
  <c r="F884" i="8"/>
  <c r="T883" i="8"/>
  <c r="M883" i="8"/>
  <c r="H883" i="8"/>
  <c r="G883" i="8"/>
  <c r="F883" i="8"/>
  <c r="T882" i="8"/>
  <c r="M882" i="8"/>
  <c r="G882" i="8"/>
  <c r="F882" i="8"/>
  <c r="T881" i="8"/>
  <c r="M881" i="8"/>
  <c r="G881" i="8"/>
  <c r="F881" i="8"/>
  <c r="T880" i="8"/>
  <c r="M880" i="8"/>
  <c r="G880" i="8"/>
  <c r="F880" i="8"/>
  <c r="T879" i="8"/>
  <c r="M879" i="8"/>
  <c r="G879" i="8"/>
  <c r="F879" i="8"/>
  <c r="T878" i="8"/>
  <c r="M878" i="8"/>
  <c r="G878" i="8"/>
  <c r="G887" i="8" s="1"/>
  <c r="F878" i="8"/>
  <c r="T877" i="8"/>
  <c r="M877" i="8"/>
  <c r="G877" i="8"/>
  <c r="F877" i="8"/>
  <c r="T876" i="8"/>
  <c r="M876" i="8"/>
  <c r="G876" i="8"/>
  <c r="F876" i="8"/>
  <c r="T875" i="8"/>
  <c r="M875" i="8"/>
  <c r="G875" i="8"/>
  <c r="F875" i="8"/>
  <c r="T874" i="8"/>
  <c r="M874" i="8"/>
  <c r="G874" i="8"/>
  <c r="F874" i="8"/>
  <c r="T873" i="8"/>
  <c r="M873" i="8"/>
  <c r="G873" i="8"/>
  <c r="G922" i="8" s="1"/>
  <c r="F873" i="8"/>
  <c r="T872" i="8"/>
  <c r="M872" i="8"/>
  <c r="G872" i="8"/>
  <c r="F872" i="8"/>
  <c r="T871" i="8"/>
  <c r="M871" i="8"/>
  <c r="G871" i="8"/>
  <c r="G907" i="8" s="1"/>
  <c r="F871" i="8"/>
  <c r="T870" i="8"/>
  <c r="M870" i="8"/>
  <c r="F870" i="8"/>
  <c r="T869" i="8"/>
  <c r="M869" i="8"/>
  <c r="G869" i="8"/>
  <c r="G909" i="8" s="1"/>
  <c r="F869" i="8"/>
  <c r="T868" i="8"/>
  <c r="M868" i="8"/>
  <c r="F868" i="8"/>
  <c r="T867" i="8"/>
  <c r="M867" i="8"/>
  <c r="T866" i="8"/>
  <c r="M866" i="8"/>
  <c r="T865" i="8"/>
  <c r="M865" i="8"/>
  <c r="T864" i="8"/>
  <c r="M864" i="8"/>
  <c r="T863" i="8"/>
  <c r="M863" i="8"/>
  <c r="T862" i="8"/>
  <c r="M862" i="8"/>
  <c r="T861" i="8"/>
  <c r="M861" i="8"/>
  <c r="T860" i="8"/>
  <c r="M860" i="8"/>
  <c r="T859" i="8"/>
  <c r="M859" i="8"/>
  <c r="T858" i="8"/>
  <c r="M858" i="8"/>
  <c r="T857" i="8"/>
  <c r="M857" i="8"/>
  <c r="T856" i="8"/>
  <c r="M856" i="8"/>
  <c r="T855" i="8"/>
  <c r="M855" i="8"/>
  <c r="T854" i="8"/>
  <c r="M854" i="8"/>
  <c r="T853" i="8"/>
  <c r="M853" i="8"/>
  <c r="T852" i="8"/>
  <c r="M852" i="8"/>
  <c r="T851" i="8"/>
  <c r="M851" i="8"/>
  <c r="T850" i="8"/>
  <c r="M850" i="8"/>
  <c r="T849" i="8"/>
  <c r="M849" i="8"/>
  <c r="T848" i="8"/>
  <c r="M848" i="8"/>
  <c r="F848" i="8"/>
  <c r="T847" i="8"/>
  <c r="M847" i="8"/>
  <c r="F847" i="8"/>
  <c r="T846" i="8"/>
  <c r="M846" i="8"/>
  <c r="F846" i="8"/>
  <c r="T845" i="8"/>
  <c r="M845" i="8"/>
  <c r="F845" i="8"/>
  <c r="T844" i="8"/>
  <c r="M844" i="8"/>
  <c r="F844" i="8"/>
  <c r="T843" i="8"/>
  <c r="M843" i="8"/>
  <c r="F843" i="8"/>
  <c r="T842" i="8"/>
  <c r="M842" i="8"/>
  <c r="F842" i="8"/>
  <c r="T841" i="8"/>
  <c r="M841" i="8"/>
  <c r="F841" i="8"/>
  <c r="T840" i="8"/>
  <c r="M840" i="8"/>
  <c r="F840" i="8"/>
  <c r="T839" i="8"/>
  <c r="M839" i="8"/>
  <c r="F839" i="8"/>
  <c r="T838" i="8"/>
  <c r="M838" i="8"/>
  <c r="F838" i="8"/>
  <c r="T837" i="8"/>
  <c r="M837" i="8"/>
  <c r="F837" i="8"/>
  <c r="T836" i="8"/>
  <c r="M836" i="8"/>
  <c r="F836" i="8"/>
  <c r="T835" i="8"/>
  <c r="M835" i="8"/>
  <c r="F835" i="8"/>
  <c r="T834" i="8"/>
  <c r="M834" i="8"/>
  <c r="F834" i="8"/>
  <c r="T833" i="8"/>
  <c r="M833" i="8"/>
  <c r="F833" i="8"/>
  <c r="T832" i="8"/>
  <c r="M832" i="8"/>
  <c r="F832" i="8"/>
  <c r="T831" i="8"/>
  <c r="M831" i="8"/>
  <c r="F831" i="8"/>
  <c r="T830" i="8"/>
  <c r="M830" i="8"/>
  <c r="F830" i="8"/>
  <c r="T829" i="8"/>
  <c r="M829" i="8"/>
  <c r="F829" i="8"/>
  <c r="T828" i="8"/>
  <c r="M828" i="8"/>
  <c r="F828" i="8"/>
  <c r="T827" i="8"/>
  <c r="M827" i="8"/>
  <c r="F827" i="8"/>
  <c r="T826" i="8"/>
  <c r="M826" i="8"/>
  <c r="F826" i="8"/>
  <c r="T825" i="8"/>
  <c r="M825" i="8"/>
  <c r="F825" i="8"/>
  <c r="T824" i="8"/>
  <c r="M824" i="8"/>
  <c r="F824" i="8"/>
  <c r="T823" i="8"/>
  <c r="M823" i="8"/>
  <c r="F823" i="8"/>
  <c r="T822" i="8"/>
  <c r="M822" i="8"/>
  <c r="F822" i="8"/>
  <c r="T821" i="8"/>
  <c r="M821" i="8"/>
  <c r="F821" i="8"/>
  <c r="T820" i="8"/>
  <c r="M820" i="8"/>
  <c r="F820" i="8"/>
  <c r="T819" i="8"/>
  <c r="M819" i="8"/>
  <c r="F819" i="8"/>
  <c r="T818" i="8"/>
  <c r="M818" i="8"/>
  <c r="F818" i="8"/>
  <c r="T817" i="8"/>
  <c r="M817" i="8"/>
  <c r="F817" i="8"/>
  <c r="T816" i="8"/>
  <c r="M816" i="8"/>
  <c r="F816" i="8"/>
  <c r="T815" i="8"/>
  <c r="M815" i="8"/>
  <c r="F815" i="8"/>
  <c r="T814" i="8"/>
  <c r="M814" i="8"/>
  <c r="F814" i="8"/>
  <c r="T813" i="8"/>
  <c r="M813" i="8"/>
  <c r="F813" i="8"/>
  <c r="T812" i="8"/>
  <c r="M812" i="8"/>
  <c r="F812" i="8"/>
  <c r="T811" i="8"/>
  <c r="M811" i="8"/>
  <c r="F811" i="8"/>
  <c r="T810" i="8"/>
  <c r="M810" i="8"/>
  <c r="F810" i="8"/>
  <c r="T809" i="8"/>
  <c r="M809" i="8"/>
  <c r="F809" i="8"/>
  <c r="T808" i="8"/>
  <c r="M808" i="8"/>
  <c r="F808" i="8"/>
  <c r="T807" i="8"/>
  <c r="M807" i="8"/>
  <c r="F807" i="8"/>
  <c r="T806" i="8"/>
  <c r="M806" i="8"/>
  <c r="F806" i="8"/>
  <c r="T805" i="8"/>
  <c r="M805" i="8"/>
  <c r="F805" i="8"/>
  <c r="T804" i="8"/>
  <c r="M804" i="8"/>
  <c r="F804" i="8"/>
  <c r="T803" i="8"/>
  <c r="M803" i="8"/>
  <c r="F803" i="8"/>
  <c r="T802" i="8"/>
  <c r="M802" i="8"/>
  <c r="F802" i="8"/>
  <c r="T801" i="8"/>
  <c r="M801" i="8"/>
  <c r="F801" i="8"/>
  <c r="T800" i="8"/>
  <c r="M800" i="8"/>
  <c r="F800" i="8"/>
  <c r="T799" i="8"/>
  <c r="M799" i="8"/>
  <c r="F799" i="8"/>
  <c r="T798" i="8"/>
  <c r="M798" i="8"/>
  <c r="F798" i="8"/>
  <c r="T797" i="8"/>
  <c r="M797" i="8"/>
  <c r="F797" i="8"/>
  <c r="T796" i="8"/>
  <c r="M796" i="8"/>
  <c r="F796" i="8"/>
  <c r="T795" i="8"/>
  <c r="M795" i="8"/>
  <c r="F795" i="8"/>
  <c r="T794" i="8"/>
  <c r="M794" i="8"/>
  <c r="F794" i="8"/>
  <c r="T793" i="8"/>
  <c r="M793" i="8"/>
  <c r="F793" i="8"/>
  <c r="T792" i="8"/>
  <c r="M792" i="8"/>
  <c r="F792" i="8"/>
  <c r="T791" i="8"/>
  <c r="M791" i="8"/>
  <c r="F791" i="8"/>
  <c r="T790" i="8"/>
  <c r="M790" i="8"/>
  <c r="F790" i="8"/>
  <c r="T789" i="8"/>
  <c r="M789" i="8"/>
  <c r="F789" i="8"/>
  <c r="T788" i="8"/>
  <c r="M788" i="8"/>
  <c r="F788" i="8"/>
  <c r="T787" i="8"/>
  <c r="M787" i="8"/>
  <c r="F787" i="8"/>
  <c r="T786" i="8"/>
  <c r="M786" i="8"/>
  <c r="F786" i="8"/>
  <c r="T785" i="8"/>
  <c r="M785" i="8"/>
  <c r="F785" i="8"/>
  <c r="T784" i="8"/>
  <c r="M784" i="8"/>
  <c r="F784" i="8"/>
  <c r="T783" i="8"/>
  <c r="M783" i="8"/>
  <c r="F783" i="8"/>
  <c r="T782" i="8"/>
  <c r="M782" i="8"/>
  <c r="F782" i="8"/>
  <c r="T781" i="8"/>
  <c r="M781" i="8"/>
  <c r="F781" i="8"/>
  <c r="T780" i="8"/>
  <c r="M780" i="8"/>
  <c r="F780" i="8"/>
  <c r="T779" i="8"/>
  <c r="M779" i="8"/>
  <c r="F779" i="8"/>
  <c r="T778" i="8"/>
  <c r="M778" i="8"/>
  <c r="F778" i="8"/>
  <c r="T777" i="8"/>
  <c r="M777" i="8"/>
  <c r="F777" i="8"/>
  <c r="T776" i="8"/>
  <c r="M776" i="8"/>
  <c r="F776" i="8"/>
  <c r="T775" i="8"/>
  <c r="M775" i="8"/>
  <c r="F775" i="8"/>
  <c r="T774" i="8"/>
  <c r="M774" i="8"/>
  <c r="G774" i="8"/>
  <c r="F774" i="8"/>
  <c r="T773" i="8"/>
  <c r="M773" i="8"/>
  <c r="F773" i="8"/>
  <c r="T772" i="8"/>
  <c r="M772" i="8"/>
  <c r="F772" i="8"/>
  <c r="T771" i="8"/>
  <c r="M771" i="8"/>
  <c r="G771" i="8"/>
  <c r="F771" i="8"/>
  <c r="T770" i="8"/>
  <c r="M770" i="8"/>
  <c r="G770" i="8"/>
  <c r="F770" i="8"/>
  <c r="T769" i="8"/>
  <c r="M769" i="8"/>
  <c r="G769" i="8"/>
  <c r="F769" i="8"/>
  <c r="T768" i="8"/>
  <c r="M768" i="8"/>
  <c r="G768" i="8"/>
  <c r="F768" i="8"/>
  <c r="T767" i="8"/>
  <c r="M767" i="8"/>
  <c r="G767" i="8"/>
  <c r="F767" i="8"/>
  <c r="T766" i="8"/>
  <c r="M766" i="8"/>
  <c r="G766" i="8"/>
  <c r="F766" i="8"/>
  <c r="T765" i="8"/>
  <c r="M765" i="8"/>
  <c r="G765" i="8"/>
  <c r="F765" i="8"/>
  <c r="T764" i="8"/>
  <c r="M764" i="8"/>
  <c r="G764" i="8"/>
  <c r="F764" i="8"/>
  <c r="T763" i="8"/>
  <c r="M763" i="8"/>
  <c r="F763" i="8"/>
  <c r="T762" i="8"/>
  <c r="M762" i="8"/>
  <c r="F762" i="8"/>
  <c r="T761" i="8"/>
  <c r="M761" i="8"/>
  <c r="F761" i="8"/>
  <c r="T760" i="8"/>
  <c r="M760" i="8"/>
  <c r="F760" i="8"/>
  <c r="T759" i="8"/>
  <c r="M759" i="8"/>
  <c r="F759" i="8"/>
  <c r="T758" i="8"/>
  <c r="M758" i="8"/>
  <c r="F758" i="8"/>
  <c r="T757" i="8"/>
  <c r="M757" i="8"/>
  <c r="F757" i="8"/>
  <c r="T756" i="8"/>
  <c r="M756" i="8"/>
  <c r="F756" i="8"/>
  <c r="T755" i="8"/>
  <c r="M755" i="8"/>
  <c r="F755" i="8"/>
  <c r="T754" i="8"/>
  <c r="M754" i="8"/>
  <c r="F754" i="8"/>
  <c r="T753" i="8"/>
  <c r="M753" i="8"/>
  <c r="F753" i="8"/>
  <c r="T752" i="8"/>
  <c r="M752" i="8"/>
  <c r="F752" i="8"/>
  <c r="T751" i="8"/>
  <c r="M751" i="8"/>
  <c r="F751" i="8"/>
  <c r="T750" i="8"/>
  <c r="M750" i="8"/>
  <c r="F750" i="8"/>
  <c r="T749" i="8"/>
  <c r="M749" i="8"/>
  <c r="F749" i="8"/>
  <c r="T748" i="8"/>
  <c r="M748" i="8"/>
  <c r="F748" i="8"/>
  <c r="T747" i="8"/>
  <c r="M747" i="8"/>
  <c r="G747" i="8"/>
  <c r="F747" i="8"/>
  <c r="T746" i="8"/>
  <c r="M746" i="8"/>
  <c r="G746" i="8"/>
  <c r="F746" i="8"/>
  <c r="T745" i="8"/>
  <c r="M745" i="8"/>
  <c r="F745" i="8"/>
  <c r="T744" i="8"/>
  <c r="M744" i="8"/>
  <c r="F744" i="8"/>
  <c r="T743" i="8"/>
  <c r="M743" i="8"/>
  <c r="F743" i="8"/>
  <c r="T742" i="8"/>
  <c r="M742" i="8"/>
  <c r="F742" i="8"/>
  <c r="T741" i="8"/>
  <c r="M741" i="8"/>
  <c r="F741" i="8"/>
  <c r="T740" i="8"/>
  <c r="M740" i="8"/>
  <c r="F740" i="8"/>
  <c r="T739" i="8"/>
  <c r="M739" i="8"/>
  <c r="F739" i="8"/>
  <c r="T738" i="8"/>
  <c r="M738" i="8"/>
  <c r="F738" i="8"/>
  <c r="T737" i="8"/>
  <c r="M737" i="8"/>
  <c r="F737" i="8"/>
  <c r="T736" i="8"/>
  <c r="M736" i="8"/>
  <c r="G736" i="8"/>
  <c r="F736" i="8"/>
  <c r="T735" i="8"/>
  <c r="M735" i="8"/>
  <c r="G735" i="8"/>
  <c r="F735" i="8"/>
  <c r="T734" i="8"/>
  <c r="M734" i="8"/>
  <c r="G734" i="8"/>
  <c r="F734" i="8"/>
  <c r="T733" i="8"/>
  <c r="M733" i="8"/>
  <c r="G733" i="8"/>
  <c r="F733" i="8"/>
  <c r="T732" i="8"/>
  <c r="M732" i="8"/>
  <c r="G732" i="8"/>
  <c r="G744" i="8" s="1"/>
  <c r="F732" i="8"/>
  <c r="T731" i="8"/>
  <c r="M731" i="8"/>
  <c r="G731" i="8"/>
  <c r="F731" i="8"/>
  <c r="T730" i="8"/>
  <c r="M730" i="8"/>
  <c r="G730" i="8"/>
  <c r="F730" i="8"/>
  <c r="T729" i="8"/>
  <c r="M729" i="8"/>
  <c r="G729" i="8"/>
  <c r="F729" i="8"/>
  <c r="T728" i="8"/>
  <c r="M728" i="8"/>
  <c r="G728" i="8"/>
  <c r="G775" i="8" s="1"/>
  <c r="F728" i="8"/>
  <c r="T727" i="8"/>
  <c r="M727" i="8"/>
  <c r="G727" i="8"/>
  <c r="G776" i="8" s="1"/>
  <c r="F727" i="8"/>
  <c r="T726" i="8"/>
  <c r="M726" i="8"/>
  <c r="G726" i="8"/>
  <c r="G750" i="8" s="1"/>
  <c r="F726" i="8"/>
  <c r="T725" i="8"/>
  <c r="M725" i="8"/>
  <c r="G725" i="8"/>
  <c r="G761" i="8" s="1"/>
  <c r="F725" i="8"/>
  <c r="T724" i="8"/>
  <c r="M724" i="8"/>
  <c r="F724" i="8"/>
  <c r="T723" i="8"/>
  <c r="M723" i="8"/>
  <c r="G723" i="8"/>
  <c r="G763" i="8" s="1"/>
  <c r="F723" i="8"/>
  <c r="T722" i="8"/>
  <c r="M722" i="8"/>
  <c r="G722" i="8"/>
  <c r="F722" i="8"/>
  <c r="T721" i="8"/>
  <c r="M721" i="8"/>
  <c r="F721" i="8"/>
  <c r="T720" i="8"/>
  <c r="M720" i="8"/>
  <c r="F720" i="8"/>
  <c r="T719" i="8"/>
  <c r="M719" i="8"/>
  <c r="F719" i="8"/>
  <c r="T718" i="8"/>
  <c r="M718" i="8"/>
  <c r="F718" i="8"/>
  <c r="T717" i="8"/>
  <c r="M717" i="8"/>
  <c r="F717" i="8"/>
  <c r="T716" i="8"/>
  <c r="M716" i="8"/>
  <c r="G716" i="8"/>
  <c r="F716" i="8"/>
  <c r="T715" i="8"/>
  <c r="M715" i="8"/>
  <c r="G715" i="8"/>
  <c r="F715" i="8"/>
  <c r="T714" i="8"/>
  <c r="M714" i="8"/>
  <c r="G714" i="8"/>
  <c r="F714" i="8"/>
  <c r="T713" i="8"/>
  <c r="M713" i="8"/>
  <c r="F713" i="8"/>
  <c r="T712" i="8"/>
  <c r="M712" i="8"/>
  <c r="F712" i="8"/>
  <c r="T711" i="8"/>
  <c r="M711" i="8"/>
  <c r="G711" i="8"/>
  <c r="F711" i="8"/>
  <c r="T710" i="8"/>
  <c r="M710" i="8"/>
  <c r="G710" i="8"/>
  <c r="F710" i="8"/>
  <c r="T709" i="8"/>
  <c r="M709" i="8"/>
  <c r="G709" i="8"/>
  <c r="F709" i="8"/>
  <c r="T708" i="8"/>
  <c r="M708" i="8"/>
  <c r="G708" i="8"/>
  <c r="F708" i="8"/>
  <c r="T707" i="8"/>
  <c r="M707" i="8"/>
  <c r="G707" i="8"/>
  <c r="F707" i="8"/>
  <c r="T706" i="8"/>
  <c r="M706" i="8"/>
  <c r="G706" i="8"/>
  <c r="F706" i="8"/>
  <c r="T705" i="8"/>
  <c r="M705" i="8"/>
  <c r="G705" i="8"/>
  <c r="F705" i="8"/>
  <c r="T704" i="8"/>
  <c r="M704" i="8"/>
  <c r="G704" i="8"/>
  <c r="F704" i="8"/>
  <c r="T703" i="8"/>
  <c r="M703" i="8"/>
  <c r="F703" i="8"/>
  <c r="T702" i="8"/>
  <c r="M702" i="8"/>
  <c r="F702" i="8"/>
  <c r="T701" i="8"/>
  <c r="M701" i="8"/>
  <c r="F701" i="8"/>
  <c r="T700" i="8"/>
  <c r="M700" i="8"/>
  <c r="F700" i="8"/>
  <c r="T699" i="8"/>
  <c r="M699" i="8"/>
  <c r="F699" i="8"/>
  <c r="T698" i="8"/>
  <c r="M698" i="8"/>
  <c r="F698" i="8"/>
  <c r="T697" i="8"/>
  <c r="M697" i="8"/>
  <c r="F697" i="8"/>
  <c r="T696" i="8"/>
  <c r="M696" i="8"/>
  <c r="F696" i="8"/>
  <c r="T695" i="8"/>
  <c r="M695" i="8"/>
  <c r="F695" i="8"/>
  <c r="T694" i="8"/>
  <c r="M694" i="8"/>
  <c r="F694" i="8"/>
  <c r="T693" i="8"/>
  <c r="M693" i="8"/>
  <c r="G693" i="8"/>
  <c r="F693" i="8"/>
  <c r="T692" i="8"/>
  <c r="M692" i="8"/>
  <c r="F692" i="8"/>
  <c r="T691" i="8"/>
  <c r="M691" i="8"/>
  <c r="G691" i="8"/>
  <c r="F691" i="8"/>
  <c r="T690" i="8"/>
  <c r="M690" i="8"/>
  <c r="F690" i="8"/>
  <c r="T689" i="8"/>
  <c r="M689" i="8"/>
  <c r="G689" i="8"/>
  <c r="F689" i="8"/>
  <c r="T688" i="8"/>
  <c r="M688" i="8"/>
  <c r="F688" i="8"/>
  <c r="T687" i="8"/>
  <c r="M687" i="8"/>
  <c r="G687" i="8"/>
  <c r="F687" i="8"/>
  <c r="T686" i="8"/>
  <c r="M686" i="8"/>
  <c r="G686" i="8"/>
  <c r="F686" i="8"/>
  <c r="T685" i="8"/>
  <c r="M685" i="8"/>
  <c r="G685" i="8"/>
  <c r="F685" i="8"/>
  <c r="T684" i="8"/>
  <c r="M684" i="8"/>
  <c r="F684" i="8"/>
  <c r="T683" i="8"/>
  <c r="M683" i="8"/>
  <c r="G683" i="8"/>
  <c r="F683" i="8"/>
  <c r="T682" i="8"/>
  <c r="M682" i="8"/>
  <c r="F682" i="8"/>
  <c r="T681" i="8"/>
  <c r="M681" i="8"/>
  <c r="G681" i="8"/>
  <c r="F681" i="8"/>
  <c r="T680" i="8"/>
  <c r="M680" i="8"/>
  <c r="F680" i="8"/>
  <c r="T679" i="8"/>
  <c r="M679" i="8"/>
  <c r="G679" i="8"/>
  <c r="F679" i="8"/>
  <c r="T678" i="8"/>
  <c r="M678" i="8"/>
  <c r="F678" i="8"/>
  <c r="T677" i="8"/>
  <c r="M677" i="8"/>
  <c r="G677" i="8"/>
  <c r="F677" i="8"/>
  <c r="T676" i="8"/>
  <c r="M676" i="8"/>
  <c r="G676" i="8"/>
  <c r="F676" i="8"/>
  <c r="T675" i="8"/>
  <c r="M675" i="8"/>
  <c r="G675" i="8"/>
  <c r="F675" i="8"/>
  <c r="T674" i="8"/>
  <c r="M674" i="8"/>
  <c r="G674" i="8"/>
  <c r="F674" i="8"/>
  <c r="T673" i="8"/>
  <c r="M673" i="8"/>
  <c r="G673" i="8"/>
  <c r="F673" i="8"/>
  <c r="T672" i="8"/>
  <c r="M672" i="8"/>
  <c r="G672" i="8"/>
  <c r="G684" i="8" s="1"/>
  <c r="F672" i="8"/>
  <c r="T671" i="8"/>
  <c r="M671" i="8"/>
  <c r="G671" i="8"/>
  <c r="F671" i="8"/>
  <c r="T670" i="8"/>
  <c r="M670" i="8"/>
  <c r="G670" i="8"/>
  <c r="F670" i="8"/>
  <c r="T669" i="8"/>
  <c r="M669" i="8"/>
  <c r="G669" i="8"/>
  <c r="F669" i="8"/>
  <c r="T668" i="8"/>
  <c r="M668" i="8"/>
  <c r="G668" i="8"/>
  <c r="F668" i="8"/>
  <c r="T667" i="8"/>
  <c r="M667" i="8"/>
  <c r="G667" i="8"/>
  <c r="F667" i="8"/>
  <c r="T666" i="8"/>
  <c r="M666" i="8"/>
  <c r="G666" i="8"/>
  <c r="G690" i="8" s="1"/>
  <c r="F666" i="8"/>
  <c r="T665" i="8"/>
  <c r="M665" i="8"/>
  <c r="G665" i="8"/>
  <c r="G702" i="8" s="1"/>
  <c r="F665" i="8"/>
  <c r="T664" i="8"/>
  <c r="M664" i="8"/>
  <c r="F664" i="8"/>
  <c r="T663" i="8"/>
  <c r="M663" i="8"/>
  <c r="G663" i="8"/>
  <c r="G700" i="8" s="1"/>
  <c r="F663" i="8"/>
  <c r="T662" i="8"/>
  <c r="M662" i="8"/>
  <c r="G662" i="8"/>
  <c r="G698" i="8" s="1"/>
  <c r="F662" i="8"/>
  <c r="T661" i="8"/>
  <c r="M661" i="8"/>
  <c r="F661" i="8"/>
  <c r="T660" i="8"/>
  <c r="M660" i="8"/>
  <c r="F660" i="8"/>
  <c r="T659" i="8"/>
  <c r="M659" i="8"/>
  <c r="F659" i="8"/>
  <c r="T658" i="8"/>
  <c r="M658" i="8"/>
  <c r="F658" i="8"/>
  <c r="T657" i="8"/>
  <c r="M657" i="8"/>
  <c r="F657" i="8"/>
  <c r="T656" i="8"/>
  <c r="M656" i="8"/>
  <c r="G656" i="8"/>
  <c r="F656" i="8"/>
  <c r="T655" i="8"/>
  <c r="M655" i="8"/>
  <c r="G655" i="8"/>
  <c r="F655" i="8"/>
  <c r="T654" i="8"/>
  <c r="M654" i="8"/>
  <c r="G654" i="8"/>
  <c r="F654" i="8"/>
  <c r="T653" i="8"/>
  <c r="M653" i="8"/>
  <c r="G653" i="8"/>
  <c r="F653" i="8"/>
  <c r="T652" i="8"/>
  <c r="M652" i="8"/>
  <c r="F652" i="8"/>
  <c r="T651" i="8"/>
  <c r="M651" i="8"/>
  <c r="G651" i="8"/>
  <c r="F651" i="8"/>
  <c r="T650" i="8"/>
  <c r="M650" i="8"/>
  <c r="G650" i="8"/>
  <c r="F650" i="8"/>
  <c r="T649" i="8"/>
  <c r="M649" i="8"/>
  <c r="G649" i="8"/>
  <c r="F649" i="8"/>
  <c r="T648" i="8"/>
  <c r="M648" i="8"/>
  <c r="G648" i="8"/>
  <c r="F648" i="8"/>
  <c r="T647" i="8"/>
  <c r="M647" i="8"/>
  <c r="G647" i="8"/>
  <c r="F647" i="8"/>
  <c r="T646" i="8"/>
  <c r="M646" i="8"/>
  <c r="G646" i="8"/>
  <c r="F646" i="8"/>
  <c r="T645" i="8"/>
  <c r="M645" i="8"/>
  <c r="G645" i="8"/>
  <c r="F645" i="8"/>
  <c r="T644" i="8"/>
  <c r="M644" i="8"/>
  <c r="G644" i="8"/>
  <c r="F644" i="8"/>
  <c r="T643" i="8"/>
  <c r="M643" i="8"/>
  <c r="G643" i="8"/>
  <c r="F643" i="8"/>
  <c r="T642" i="8"/>
  <c r="M642" i="8"/>
  <c r="F642" i="8"/>
  <c r="T641" i="8"/>
  <c r="M641" i="8"/>
  <c r="G641" i="8"/>
  <c r="F641" i="8"/>
  <c r="T640" i="8"/>
  <c r="M640" i="8"/>
  <c r="G640" i="8"/>
  <c r="F640" i="8"/>
  <c r="T639" i="8"/>
  <c r="M639" i="8"/>
  <c r="G639" i="8"/>
  <c r="F639" i="8"/>
  <c r="T638" i="8"/>
  <c r="M638" i="8"/>
  <c r="F638" i="8"/>
  <c r="T637" i="8"/>
  <c r="M637" i="8"/>
  <c r="F637" i="8"/>
  <c r="T636" i="8"/>
  <c r="M636" i="8"/>
  <c r="F636" i="8"/>
  <c r="T635" i="8"/>
  <c r="M635" i="8"/>
  <c r="F635" i="8"/>
  <c r="T634" i="8"/>
  <c r="M634" i="8"/>
  <c r="G634" i="8"/>
  <c r="F634" i="8"/>
  <c r="T633" i="8"/>
  <c r="M633" i="8"/>
  <c r="G633" i="8"/>
  <c r="F633" i="8"/>
  <c r="T632" i="8"/>
  <c r="M632" i="8"/>
  <c r="F632" i="8"/>
  <c r="T631" i="8"/>
  <c r="M631" i="8"/>
  <c r="F631" i="8"/>
  <c r="T630" i="8"/>
  <c r="M630" i="8"/>
  <c r="F630" i="8"/>
  <c r="T629" i="8"/>
  <c r="M629" i="8"/>
  <c r="F629" i="8"/>
  <c r="T628" i="8"/>
  <c r="M628" i="8"/>
  <c r="F628" i="8"/>
  <c r="T627" i="8"/>
  <c r="M627" i="8"/>
  <c r="G627" i="8"/>
  <c r="F627" i="8"/>
  <c r="T626" i="8"/>
  <c r="M626" i="8"/>
  <c r="G626" i="8"/>
  <c r="F626" i="8"/>
  <c r="T625" i="8"/>
  <c r="M625" i="8"/>
  <c r="F625" i="8"/>
  <c r="T624" i="8"/>
  <c r="M624" i="8"/>
  <c r="F624" i="8"/>
  <c r="T623" i="8"/>
  <c r="M623" i="8"/>
  <c r="F623" i="8"/>
  <c r="T622" i="8"/>
  <c r="M622" i="8"/>
  <c r="F622" i="8"/>
  <c r="T621" i="8"/>
  <c r="M621" i="8"/>
  <c r="F621" i="8"/>
  <c r="T620" i="8"/>
  <c r="M620" i="8"/>
  <c r="F620" i="8"/>
  <c r="T619" i="8"/>
  <c r="M619" i="8"/>
  <c r="F619" i="8"/>
  <c r="T618" i="8"/>
  <c r="M618" i="8"/>
  <c r="F618" i="8"/>
  <c r="T617" i="8"/>
  <c r="M617" i="8"/>
  <c r="F617" i="8"/>
  <c r="T616" i="8"/>
  <c r="M616" i="8"/>
  <c r="G616" i="8"/>
  <c r="F616" i="8"/>
  <c r="T615" i="8"/>
  <c r="M615" i="8"/>
  <c r="G615" i="8"/>
  <c r="F615" i="8"/>
  <c r="T614" i="8"/>
  <c r="M614" i="8"/>
  <c r="G614" i="8"/>
  <c r="F614" i="8"/>
  <c r="T613" i="8"/>
  <c r="M613" i="8"/>
  <c r="G613" i="8"/>
  <c r="F613" i="8"/>
  <c r="T612" i="8"/>
  <c r="M612" i="8"/>
  <c r="G612" i="8"/>
  <c r="G624" i="8" s="1"/>
  <c r="F612" i="8"/>
  <c r="T611" i="8"/>
  <c r="M611" i="8"/>
  <c r="G611" i="8"/>
  <c r="F611" i="8"/>
  <c r="T610" i="8"/>
  <c r="M610" i="8"/>
  <c r="G610" i="8"/>
  <c r="F610" i="8"/>
  <c r="T609" i="8"/>
  <c r="M609" i="8"/>
  <c r="G609" i="8"/>
  <c r="F609" i="8"/>
  <c r="T608" i="8"/>
  <c r="M608" i="8"/>
  <c r="G608" i="8"/>
  <c r="F608" i="8"/>
  <c r="T607" i="8"/>
  <c r="M607" i="8"/>
  <c r="G607" i="8"/>
  <c r="F607" i="8"/>
  <c r="T606" i="8"/>
  <c r="M606" i="8"/>
  <c r="G606" i="8"/>
  <c r="G630" i="8" s="1"/>
  <c r="F606" i="8"/>
  <c r="T605" i="8"/>
  <c r="M605" i="8"/>
  <c r="G605" i="8"/>
  <c r="G642" i="8" s="1"/>
  <c r="F605" i="8"/>
  <c r="T604" i="8"/>
  <c r="M604" i="8"/>
  <c r="F604" i="8"/>
  <c r="T603" i="8"/>
  <c r="M603" i="8"/>
  <c r="G603" i="8"/>
  <c r="F603" i="8"/>
  <c r="T602" i="8"/>
  <c r="M602" i="8"/>
  <c r="G602" i="8"/>
  <c r="G638" i="8" s="1"/>
  <c r="F602" i="8"/>
  <c r="T601" i="8"/>
  <c r="M601" i="8"/>
  <c r="F601" i="8"/>
  <c r="T600" i="8"/>
  <c r="M600" i="8"/>
  <c r="F600" i="8"/>
  <c r="T599" i="8"/>
  <c r="M599" i="8"/>
  <c r="F599" i="8"/>
  <c r="T598" i="8"/>
  <c r="M598" i="8"/>
  <c r="F598" i="8"/>
  <c r="T597" i="8"/>
  <c r="M597" i="8"/>
  <c r="F597" i="8"/>
  <c r="T596" i="8"/>
  <c r="M596" i="8"/>
  <c r="F596" i="8"/>
  <c r="T595" i="8"/>
  <c r="M595" i="8"/>
  <c r="F595" i="8"/>
  <c r="T594" i="8"/>
  <c r="M594" i="8"/>
  <c r="G594" i="8"/>
  <c r="F594" i="8"/>
  <c r="T593" i="8"/>
  <c r="M593" i="8"/>
  <c r="G593" i="8"/>
  <c r="F593" i="8"/>
  <c r="T592" i="8"/>
  <c r="M592" i="8"/>
  <c r="F592" i="8"/>
  <c r="T591" i="8"/>
  <c r="M591" i="8"/>
  <c r="G591" i="8"/>
  <c r="F591" i="8"/>
  <c r="T590" i="8"/>
  <c r="M590" i="8"/>
  <c r="G590" i="8"/>
  <c r="F590" i="8"/>
  <c r="T589" i="8"/>
  <c r="M589" i="8"/>
  <c r="G589" i="8"/>
  <c r="F589" i="8"/>
  <c r="T588" i="8"/>
  <c r="M588" i="8"/>
  <c r="G588" i="8"/>
  <c r="F588" i="8"/>
  <c r="T587" i="8"/>
  <c r="M587" i="8"/>
  <c r="G587" i="8"/>
  <c r="F587" i="8"/>
  <c r="T586" i="8"/>
  <c r="M586" i="8"/>
  <c r="G586" i="8"/>
  <c r="F586" i="8"/>
  <c r="T585" i="8"/>
  <c r="M585" i="8"/>
  <c r="G585" i="8"/>
  <c r="F585" i="8"/>
  <c r="T584" i="8"/>
  <c r="M584" i="8"/>
  <c r="G584" i="8"/>
  <c r="F584" i="8"/>
  <c r="T583" i="8"/>
  <c r="M583" i="8"/>
  <c r="G583" i="8"/>
  <c r="F583" i="8"/>
  <c r="T582" i="8"/>
  <c r="M582" i="8"/>
  <c r="F582" i="8"/>
  <c r="T581" i="8"/>
  <c r="M581" i="8"/>
  <c r="G581" i="8"/>
  <c r="F581" i="8"/>
  <c r="T580" i="8"/>
  <c r="M580" i="8"/>
  <c r="G580" i="8"/>
  <c r="F580" i="8"/>
  <c r="T579" i="8"/>
  <c r="M579" i="8"/>
  <c r="G579" i="8"/>
  <c r="F579" i="8"/>
  <c r="T578" i="8"/>
  <c r="M578" i="8"/>
  <c r="G578" i="8"/>
  <c r="F578" i="8"/>
  <c r="T577" i="8"/>
  <c r="M577" i="8"/>
  <c r="F577" i="8"/>
  <c r="T576" i="8"/>
  <c r="M576" i="8"/>
  <c r="F576" i="8"/>
  <c r="T575" i="8"/>
  <c r="M575" i="8"/>
  <c r="F575" i="8"/>
  <c r="T574" i="8"/>
  <c r="M574" i="8"/>
  <c r="G574" i="8"/>
  <c r="F574" i="8"/>
  <c r="T573" i="8"/>
  <c r="M573" i="8"/>
  <c r="F573" i="8"/>
  <c r="T572" i="8"/>
  <c r="M572" i="8"/>
  <c r="F572" i="8"/>
  <c r="T571" i="8"/>
  <c r="M571" i="8"/>
  <c r="F571" i="8"/>
  <c r="T570" i="8"/>
  <c r="M570" i="8"/>
  <c r="F570" i="8"/>
  <c r="T569" i="8"/>
  <c r="M569" i="8"/>
  <c r="F569" i="8"/>
  <c r="T568" i="8"/>
  <c r="M568" i="8"/>
  <c r="F568" i="8"/>
  <c r="T567" i="8"/>
  <c r="M567" i="8"/>
  <c r="G567" i="8"/>
  <c r="F567" i="8"/>
  <c r="T566" i="8"/>
  <c r="M566" i="8"/>
  <c r="G566" i="8"/>
  <c r="F566" i="8"/>
  <c r="T565" i="8"/>
  <c r="M565" i="8"/>
  <c r="F565" i="8"/>
  <c r="T564" i="8"/>
  <c r="M564" i="8"/>
  <c r="F564" i="8"/>
  <c r="T563" i="8"/>
  <c r="M563" i="8"/>
  <c r="F563" i="8"/>
  <c r="T562" i="8"/>
  <c r="M562" i="8"/>
  <c r="F562" i="8"/>
  <c r="T561" i="8"/>
  <c r="M561" i="8"/>
  <c r="F561" i="8"/>
  <c r="T560" i="8"/>
  <c r="M560" i="8"/>
  <c r="F560" i="8"/>
  <c r="T559" i="8"/>
  <c r="M559" i="8"/>
  <c r="F559" i="8"/>
  <c r="T558" i="8"/>
  <c r="M558" i="8"/>
  <c r="G558" i="8"/>
  <c r="F558" i="8"/>
  <c r="T557" i="8"/>
  <c r="M557" i="8"/>
  <c r="F557" i="8"/>
  <c r="T556" i="8"/>
  <c r="M556" i="8"/>
  <c r="G556" i="8"/>
  <c r="F556" i="8"/>
  <c r="T555" i="8"/>
  <c r="M555" i="8"/>
  <c r="G555" i="8"/>
  <c r="F555" i="8"/>
  <c r="T554" i="8"/>
  <c r="M554" i="8"/>
  <c r="G554" i="8"/>
  <c r="F554" i="8"/>
  <c r="T553" i="8"/>
  <c r="M553" i="8"/>
  <c r="G553" i="8"/>
  <c r="F553" i="8"/>
  <c r="T552" i="8"/>
  <c r="M552" i="8"/>
  <c r="G552" i="8"/>
  <c r="F552" i="8"/>
  <c r="T551" i="8"/>
  <c r="M551" i="8"/>
  <c r="G551" i="8"/>
  <c r="F551" i="8"/>
  <c r="T550" i="8"/>
  <c r="M550" i="8"/>
  <c r="G550" i="8"/>
  <c r="F550" i="8"/>
  <c r="T549" i="8"/>
  <c r="M549" i="8"/>
  <c r="G549" i="8"/>
  <c r="F549" i="8"/>
  <c r="T548" i="8"/>
  <c r="M548" i="8"/>
  <c r="G548" i="8"/>
  <c r="G595" i="8" s="1"/>
  <c r="F548" i="8"/>
  <c r="T547" i="8"/>
  <c r="M547" i="8"/>
  <c r="G547" i="8"/>
  <c r="G596" i="8" s="1"/>
  <c r="F547" i="8"/>
  <c r="T546" i="8"/>
  <c r="M546" i="8"/>
  <c r="G546" i="8"/>
  <c r="F546" i="8"/>
  <c r="T545" i="8"/>
  <c r="M545" i="8"/>
  <c r="G545" i="8"/>
  <c r="G582" i="8" s="1"/>
  <c r="F545" i="8"/>
  <c r="T544" i="8"/>
  <c r="M544" i="8"/>
  <c r="F544" i="8"/>
  <c r="T543" i="8"/>
  <c r="M543" i="8"/>
  <c r="G543" i="8"/>
  <c r="F543" i="8"/>
  <c r="T542" i="8"/>
  <c r="M542" i="8"/>
  <c r="G542" i="8"/>
  <c r="F542" i="8"/>
  <c r="T541" i="8"/>
  <c r="M541" i="8"/>
  <c r="F541" i="8"/>
  <c r="T540" i="8"/>
  <c r="M540" i="8"/>
  <c r="F540" i="8"/>
  <c r="T539" i="8"/>
  <c r="M539" i="8"/>
  <c r="F539" i="8"/>
  <c r="T538" i="8"/>
  <c r="M538" i="8"/>
  <c r="F538" i="8"/>
  <c r="T537" i="8"/>
  <c r="M537" i="8"/>
  <c r="F537" i="8"/>
  <c r="T536" i="8"/>
  <c r="M536" i="8"/>
  <c r="F536" i="8"/>
  <c r="T535" i="8"/>
  <c r="M535" i="8"/>
  <c r="F535" i="8"/>
  <c r="T534" i="8"/>
  <c r="M534" i="8"/>
  <c r="G534" i="8"/>
  <c r="F534" i="8"/>
  <c r="T533" i="8"/>
  <c r="M533" i="8"/>
  <c r="F533" i="8"/>
  <c r="T532" i="8"/>
  <c r="M532" i="8"/>
  <c r="F532" i="8"/>
  <c r="T531" i="8"/>
  <c r="M531" i="8"/>
  <c r="G531" i="8"/>
  <c r="F531" i="8"/>
  <c r="T530" i="8"/>
  <c r="M530" i="8"/>
  <c r="G530" i="8"/>
  <c r="F530" i="8"/>
  <c r="T529" i="8"/>
  <c r="M529" i="8"/>
  <c r="G529" i="8"/>
  <c r="F529" i="8"/>
  <c r="T528" i="8"/>
  <c r="M528" i="8"/>
  <c r="G528" i="8"/>
  <c r="F528" i="8"/>
  <c r="T527" i="8"/>
  <c r="M527" i="8"/>
  <c r="G527" i="8"/>
  <c r="F527" i="8"/>
  <c r="T526" i="8"/>
  <c r="M526" i="8"/>
  <c r="G526" i="8"/>
  <c r="F526" i="8"/>
  <c r="T525" i="8"/>
  <c r="M525" i="8"/>
  <c r="G525" i="8"/>
  <c r="F525" i="8"/>
  <c r="T524" i="8"/>
  <c r="M524" i="8"/>
  <c r="G524" i="8"/>
  <c r="F524" i="8"/>
  <c r="T523" i="8"/>
  <c r="M523" i="8"/>
  <c r="F523" i="8"/>
  <c r="T522" i="8"/>
  <c r="M522" i="8"/>
  <c r="F522" i="8"/>
  <c r="T521" i="8"/>
  <c r="M521" i="8"/>
  <c r="F521" i="8"/>
  <c r="T520" i="8"/>
  <c r="M520" i="8"/>
  <c r="F520" i="8"/>
  <c r="T519" i="8"/>
  <c r="M519" i="8"/>
  <c r="F519" i="8"/>
  <c r="T518" i="8"/>
  <c r="M518" i="8"/>
  <c r="F518" i="8"/>
  <c r="T517" i="8"/>
  <c r="M517" i="8"/>
  <c r="F517" i="8"/>
  <c r="T516" i="8"/>
  <c r="M516" i="8"/>
  <c r="F516" i="8"/>
  <c r="T515" i="8"/>
  <c r="M515" i="8"/>
  <c r="F515" i="8"/>
  <c r="T514" i="8"/>
  <c r="M514" i="8"/>
  <c r="F514" i="8"/>
  <c r="T513" i="8"/>
  <c r="M513" i="8"/>
  <c r="F513" i="8"/>
  <c r="T512" i="8"/>
  <c r="M512" i="8"/>
  <c r="F512" i="8"/>
  <c r="T511" i="8"/>
  <c r="M511" i="8"/>
  <c r="G511" i="8"/>
  <c r="F511" i="8"/>
  <c r="T510" i="8"/>
  <c r="M510" i="8"/>
  <c r="F510" i="8"/>
  <c r="T509" i="8"/>
  <c r="M509" i="8"/>
  <c r="G509" i="8"/>
  <c r="F509" i="8"/>
  <c r="T508" i="8"/>
  <c r="M508" i="8"/>
  <c r="F508" i="8"/>
  <c r="T507" i="8"/>
  <c r="M507" i="8"/>
  <c r="G507" i="8"/>
  <c r="F507" i="8"/>
  <c r="T506" i="8"/>
  <c r="M506" i="8"/>
  <c r="G506" i="8"/>
  <c r="F506" i="8"/>
  <c r="T505" i="8"/>
  <c r="M505" i="8"/>
  <c r="G505" i="8"/>
  <c r="F505" i="8"/>
  <c r="T504" i="8"/>
  <c r="M504" i="8"/>
  <c r="F504" i="8"/>
  <c r="T503" i="8"/>
  <c r="M503" i="8"/>
  <c r="G503" i="8"/>
  <c r="F503" i="8"/>
  <c r="T502" i="8"/>
  <c r="M502" i="8"/>
  <c r="F502" i="8"/>
  <c r="T501" i="8"/>
  <c r="M501" i="8"/>
  <c r="G501" i="8"/>
  <c r="F501" i="8"/>
  <c r="T500" i="8"/>
  <c r="M500" i="8"/>
  <c r="F500" i="8"/>
  <c r="T499" i="8"/>
  <c r="M499" i="8"/>
  <c r="G499" i="8"/>
  <c r="F499" i="8"/>
  <c r="T498" i="8"/>
  <c r="M498" i="8"/>
  <c r="F498" i="8"/>
  <c r="T497" i="8"/>
  <c r="M497" i="8"/>
  <c r="G497" i="8"/>
  <c r="F497" i="8"/>
  <c r="T496" i="8"/>
  <c r="M496" i="8"/>
  <c r="G496" i="8"/>
  <c r="F496" i="8"/>
  <c r="T495" i="8"/>
  <c r="M495" i="8"/>
  <c r="G495" i="8"/>
  <c r="F495" i="8"/>
  <c r="T494" i="8"/>
  <c r="M494" i="8"/>
  <c r="G494" i="8"/>
  <c r="F494" i="8"/>
  <c r="T493" i="8"/>
  <c r="M493" i="8"/>
  <c r="G493" i="8"/>
  <c r="F493" i="8"/>
  <c r="T492" i="8"/>
  <c r="M492" i="8"/>
  <c r="G492" i="8"/>
  <c r="G504" i="8" s="1"/>
  <c r="F492" i="8"/>
  <c r="T491" i="8"/>
  <c r="M491" i="8"/>
  <c r="G491" i="8"/>
  <c r="F491" i="8"/>
  <c r="T490" i="8"/>
  <c r="M490" i="8"/>
  <c r="G490" i="8"/>
  <c r="F490" i="8"/>
  <c r="T489" i="8"/>
  <c r="M489" i="8"/>
  <c r="G489" i="8"/>
  <c r="F489" i="8"/>
  <c r="T488" i="8"/>
  <c r="M488" i="8"/>
  <c r="G488" i="8"/>
  <c r="G535" i="8" s="1"/>
  <c r="F488" i="8"/>
  <c r="T487" i="8"/>
  <c r="M487" i="8"/>
  <c r="G487" i="8"/>
  <c r="G536" i="8" s="1"/>
  <c r="F487" i="8"/>
  <c r="T486" i="8"/>
  <c r="M486" i="8"/>
  <c r="G486" i="8"/>
  <c r="G513" i="8" s="1"/>
  <c r="F486" i="8"/>
  <c r="T485" i="8"/>
  <c r="M485" i="8"/>
  <c r="G485" i="8"/>
  <c r="G522" i="8" s="1"/>
  <c r="F485" i="8"/>
  <c r="T484" i="8"/>
  <c r="M484" i="8"/>
  <c r="F484" i="8"/>
  <c r="T483" i="8"/>
  <c r="M483" i="8"/>
  <c r="G483" i="8"/>
  <c r="F483" i="8"/>
  <c r="T482" i="8"/>
  <c r="M482" i="8"/>
  <c r="G482" i="8"/>
  <c r="G518" i="8" s="1"/>
  <c r="F482" i="8"/>
  <c r="T481" i="8"/>
  <c r="M481" i="8"/>
  <c r="F481" i="8"/>
  <c r="T480" i="8"/>
  <c r="M480" i="8"/>
  <c r="F480" i="8"/>
  <c r="T479" i="8"/>
  <c r="M479" i="8"/>
  <c r="F479" i="8"/>
  <c r="T478" i="8"/>
  <c r="M478" i="8"/>
  <c r="F478" i="8"/>
  <c r="T477" i="8"/>
  <c r="M477" i="8"/>
  <c r="F477" i="8"/>
  <c r="T476" i="8"/>
  <c r="M476" i="8"/>
  <c r="G476" i="8"/>
  <c r="F476" i="8"/>
  <c r="T475" i="8"/>
  <c r="M475" i="8"/>
  <c r="G475" i="8"/>
  <c r="F475" i="8"/>
  <c r="T474" i="8"/>
  <c r="M474" i="8"/>
  <c r="G474" i="8"/>
  <c r="F474" i="8"/>
  <c r="T473" i="8"/>
  <c r="M473" i="8"/>
  <c r="G473" i="8"/>
  <c r="F473" i="8"/>
  <c r="T472" i="8"/>
  <c r="M472" i="8"/>
  <c r="F472" i="8"/>
  <c r="T471" i="8"/>
  <c r="M471" i="8"/>
  <c r="G471" i="8"/>
  <c r="F471" i="8"/>
  <c r="T470" i="8"/>
  <c r="M470" i="8"/>
  <c r="G470" i="8"/>
  <c r="F470" i="8"/>
  <c r="T469" i="8"/>
  <c r="M469" i="8"/>
  <c r="G469" i="8"/>
  <c r="F469" i="8"/>
  <c r="T468" i="8"/>
  <c r="M468" i="8"/>
  <c r="G468" i="8"/>
  <c r="F468" i="8"/>
  <c r="T467" i="8"/>
  <c r="M467" i="8"/>
  <c r="G467" i="8"/>
  <c r="F467" i="8"/>
  <c r="T466" i="8"/>
  <c r="M466" i="8"/>
  <c r="G466" i="8"/>
  <c r="F466" i="8"/>
  <c r="T465" i="8"/>
  <c r="M465" i="8"/>
  <c r="G465" i="8"/>
  <c r="F465" i="8"/>
  <c r="T464" i="8"/>
  <c r="M464" i="8"/>
  <c r="G464" i="8"/>
  <c r="F464" i="8"/>
  <c r="T463" i="8"/>
  <c r="M463" i="8"/>
  <c r="F463" i="8"/>
  <c r="T462" i="8"/>
  <c r="M462" i="8"/>
  <c r="F462" i="8"/>
  <c r="T461" i="8"/>
  <c r="M461" i="8"/>
  <c r="G461" i="8"/>
  <c r="F461" i="8"/>
  <c r="T460" i="8"/>
  <c r="M460" i="8"/>
  <c r="F460" i="8"/>
  <c r="T459" i="8"/>
  <c r="M459" i="8"/>
  <c r="F459" i="8"/>
  <c r="T458" i="8"/>
  <c r="M458" i="8"/>
  <c r="F458" i="8"/>
  <c r="T457" i="8"/>
  <c r="M457" i="8"/>
  <c r="F457" i="8"/>
  <c r="T456" i="8"/>
  <c r="M456" i="8"/>
  <c r="F456" i="8"/>
  <c r="T455" i="8"/>
  <c r="M455" i="8"/>
  <c r="F455" i="8"/>
  <c r="T454" i="8"/>
  <c r="M454" i="8"/>
  <c r="F454" i="8"/>
  <c r="T453" i="8"/>
  <c r="M453" i="8"/>
  <c r="G453" i="8"/>
  <c r="F453" i="8"/>
  <c r="T452" i="8"/>
  <c r="M452" i="8"/>
  <c r="F452" i="8"/>
  <c r="T451" i="8"/>
  <c r="M451" i="8"/>
  <c r="F451" i="8"/>
  <c r="T450" i="8"/>
  <c r="M450" i="8"/>
  <c r="F450" i="8"/>
  <c r="T449" i="8"/>
  <c r="M449" i="8"/>
  <c r="F449" i="8"/>
  <c r="T448" i="8"/>
  <c r="M448" i="8"/>
  <c r="F448" i="8"/>
  <c r="T447" i="8"/>
  <c r="M447" i="8"/>
  <c r="G447" i="8"/>
  <c r="F447" i="8"/>
  <c r="T446" i="8"/>
  <c r="M446" i="8"/>
  <c r="G446" i="8"/>
  <c r="F446" i="8"/>
  <c r="T445" i="8"/>
  <c r="M445" i="8"/>
  <c r="F445" i="8"/>
  <c r="T444" i="8"/>
  <c r="M444" i="8"/>
  <c r="F444" i="8"/>
  <c r="T443" i="8"/>
  <c r="M443" i="8"/>
  <c r="F443" i="8"/>
  <c r="T442" i="8"/>
  <c r="M442" i="8"/>
  <c r="F442" i="8"/>
  <c r="T441" i="8"/>
  <c r="M441" i="8"/>
  <c r="F441" i="8"/>
  <c r="T440" i="8"/>
  <c r="M440" i="8"/>
  <c r="F440" i="8"/>
  <c r="T439" i="8"/>
  <c r="M439" i="8"/>
  <c r="F439" i="8"/>
  <c r="T438" i="8"/>
  <c r="M438" i="8"/>
  <c r="F438" i="8"/>
  <c r="T437" i="8"/>
  <c r="M437" i="8"/>
  <c r="F437" i="8"/>
  <c r="T436" i="8"/>
  <c r="M436" i="8"/>
  <c r="G436" i="8"/>
  <c r="F436" i="8"/>
  <c r="T435" i="8"/>
  <c r="M435" i="8"/>
  <c r="G435" i="8"/>
  <c r="F435" i="8"/>
  <c r="T434" i="8"/>
  <c r="M434" i="8"/>
  <c r="G434" i="8"/>
  <c r="F434" i="8"/>
  <c r="T433" i="8"/>
  <c r="M433" i="8"/>
  <c r="G433" i="8"/>
  <c r="F433" i="8"/>
  <c r="T432" i="8"/>
  <c r="M432" i="8"/>
  <c r="G432" i="8"/>
  <c r="G444" i="8" s="1"/>
  <c r="F432" i="8"/>
  <c r="T431" i="8"/>
  <c r="M431" i="8"/>
  <c r="G431" i="8"/>
  <c r="F431" i="8"/>
  <c r="T430" i="8"/>
  <c r="M430" i="8"/>
  <c r="G430" i="8"/>
  <c r="F430" i="8"/>
  <c r="T429" i="8"/>
  <c r="M429" i="8"/>
  <c r="G429" i="8"/>
  <c r="F429" i="8"/>
  <c r="T428" i="8"/>
  <c r="M428" i="8"/>
  <c r="G428" i="8"/>
  <c r="F428" i="8"/>
  <c r="T427" i="8"/>
  <c r="M427" i="8"/>
  <c r="G427" i="8"/>
  <c r="F427" i="8"/>
  <c r="T426" i="8"/>
  <c r="M426" i="8"/>
  <c r="G426" i="8"/>
  <c r="G450" i="8" s="1"/>
  <c r="F426" i="8"/>
  <c r="T425" i="8"/>
  <c r="M425" i="8"/>
  <c r="G425" i="8"/>
  <c r="G462" i="8" s="1"/>
  <c r="F425" i="8"/>
  <c r="T424" i="8"/>
  <c r="M424" i="8"/>
  <c r="F424" i="8"/>
  <c r="T423" i="8"/>
  <c r="M423" i="8"/>
  <c r="G423" i="8"/>
  <c r="G463" i="8" s="1"/>
  <c r="F423" i="8"/>
  <c r="T422" i="8"/>
  <c r="M422" i="8"/>
  <c r="G422" i="8"/>
  <c r="G454" i="8" s="1"/>
  <c r="F422" i="8"/>
  <c r="T421" i="8"/>
  <c r="M421" i="8"/>
  <c r="F421" i="8"/>
  <c r="T420" i="8"/>
  <c r="M420" i="8"/>
  <c r="F420" i="8"/>
  <c r="T419" i="8"/>
  <c r="M419" i="8"/>
  <c r="F419" i="8"/>
  <c r="T418" i="8"/>
  <c r="M418" i="8"/>
  <c r="F418" i="8"/>
  <c r="T417" i="8"/>
  <c r="M417" i="8"/>
  <c r="F417" i="8"/>
  <c r="T416" i="8"/>
  <c r="M416" i="8"/>
  <c r="G416" i="8"/>
  <c r="F416" i="8"/>
  <c r="T415" i="8"/>
  <c r="M415" i="8"/>
  <c r="G415" i="8"/>
  <c r="F415" i="8"/>
  <c r="T414" i="8"/>
  <c r="M414" i="8"/>
  <c r="G414" i="8"/>
  <c r="F414" i="8"/>
  <c r="T413" i="8"/>
  <c r="M413" i="8"/>
  <c r="G413" i="8"/>
  <c r="F413" i="8"/>
  <c r="T412" i="8"/>
  <c r="M412" i="8"/>
  <c r="F412" i="8"/>
  <c r="T411" i="8"/>
  <c r="M411" i="8"/>
  <c r="G411" i="8"/>
  <c r="F411" i="8"/>
  <c r="T410" i="8"/>
  <c r="M410" i="8"/>
  <c r="G410" i="8"/>
  <c r="F410" i="8"/>
  <c r="T409" i="8"/>
  <c r="M409" i="8"/>
  <c r="G409" i="8"/>
  <c r="F409" i="8"/>
  <c r="T408" i="8"/>
  <c r="M408" i="8"/>
  <c r="G408" i="8"/>
  <c r="F408" i="8"/>
  <c r="T407" i="8"/>
  <c r="M407" i="8"/>
  <c r="G407" i="8"/>
  <c r="F407" i="8"/>
  <c r="T406" i="8"/>
  <c r="M406" i="8"/>
  <c r="G406" i="8"/>
  <c r="F406" i="8"/>
  <c r="T405" i="8"/>
  <c r="M405" i="8"/>
  <c r="G405" i="8"/>
  <c r="F405" i="8"/>
  <c r="T404" i="8"/>
  <c r="M404" i="8"/>
  <c r="G404" i="8"/>
  <c r="F404" i="8"/>
  <c r="T403" i="8"/>
  <c r="M403" i="8"/>
  <c r="F403" i="8"/>
  <c r="T402" i="8"/>
  <c r="M402" i="8"/>
  <c r="F402" i="8"/>
  <c r="T401" i="8"/>
  <c r="M401" i="8"/>
  <c r="F401" i="8"/>
  <c r="T400" i="8"/>
  <c r="M400" i="8"/>
  <c r="F400" i="8"/>
  <c r="T399" i="8"/>
  <c r="M399" i="8"/>
  <c r="F399" i="8"/>
  <c r="T398" i="8"/>
  <c r="M398" i="8"/>
  <c r="G398" i="8"/>
  <c r="F398" i="8"/>
  <c r="T397" i="8"/>
  <c r="M397" i="8"/>
  <c r="F397" i="8"/>
  <c r="T396" i="8"/>
  <c r="M396" i="8"/>
  <c r="F396" i="8"/>
  <c r="T395" i="8"/>
  <c r="M395" i="8"/>
  <c r="F395" i="8"/>
  <c r="T394" i="8"/>
  <c r="M394" i="8"/>
  <c r="G394" i="8"/>
  <c r="F394" i="8"/>
  <c r="T393" i="8"/>
  <c r="M393" i="8"/>
  <c r="G393" i="8"/>
  <c r="F393" i="8"/>
  <c r="T392" i="8"/>
  <c r="M392" i="8"/>
  <c r="F392" i="8"/>
  <c r="T391" i="8"/>
  <c r="M391" i="8"/>
  <c r="G391" i="8"/>
  <c r="F391" i="8"/>
  <c r="T390" i="8"/>
  <c r="M390" i="8"/>
  <c r="F390" i="8"/>
  <c r="T389" i="8"/>
  <c r="M389" i="8"/>
  <c r="G389" i="8"/>
  <c r="F389" i="8"/>
  <c r="T388" i="8"/>
  <c r="M388" i="8"/>
  <c r="F388" i="8"/>
  <c r="T387" i="8"/>
  <c r="M387" i="8"/>
  <c r="G387" i="8"/>
  <c r="F387" i="8"/>
  <c r="T386" i="8"/>
  <c r="M386" i="8"/>
  <c r="G386" i="8"/>
  <c r="F386" i="8"/>
  <c r="T385" i="8"/>
  <c r="M385" i="8"/>
  <c r="G385" i="8"/>
  <c r="F385" i="8"/>
  <c r="T384" i="8"/>
  <c r="M384" i="8"/>
  <c r="F384" i="8"/>
  <c r="T383" i="8"/>
  <c r="M383" i="8"/>
  <c r="G383" i="8"/>
  <c r="F383" i="8"/>
  <c r="T382" i="8"/>
  <c r="M382" i="8"/>
  <c r="F382" i="8"/>
  <c r="T381" i="8"/>
  <c r="M381" i="8"/>
  <c r="G381" i="8"/>
  <c r="F381" i="8"/>
  <c r="T380" i="8"/>
  <c r="M380" i="8"/>
  <c r="F380" i="8"/>
  <c r="T379" i="8"/>
  <c r="M379" i="8"/>
  <c r="G379" i="8"/>
  <c r="F379" i="8"/>
  <c r="T378" i="8"/>
  <c r="M378" i="8"/>
  <c r="F378" i="8"/>
  <c r="T377" i="8"/>
  <c r="M377" i="8"/>
  <c r="G377" i="8"/>
  <c r="F377" i="8"/>
  <c r="T376" i="8"/>
  <c r="M376" i="8"/>
  <c r="G376" i="8"/>
  <c r="F376" i="8"/>
  <c r="T375" i="8"/>
  <c r="M375" i="8"/>
  <c r="G375" i="8"/>
  <c r="F375" i="8"/>
  <c r="T374" i="8"/>
  <c r="M374" i="8"/>
  <c r="G374" i="8"/>
  <c r="F374" i="8"/>
  <c r="T373" i="8"/>
  <c r="M373" i="8"/>
  <c r="G373" i="8"/>
  <c r="F373" i="8"/>
  <c r="T372" i="8"/>
  <c r="M372" i="8"/>
  <c r="G372" i="8"/>
  <c r="G384" i="8" s="1"/>
  <c r="F372" i="8"/>
  <c r="T371" i="8"/>
  <c r="M371" i="8"/>
  <c r="G371" i="8"/>
  <c r="F371" i="8"/>
  <c r="T370" i="8"/>
  <c r="M370" i="8"/>
  <c r="G370" i="8"/>
  <c r="F370" i="8"/>
  <c r="T369" i="8"/>
  <c r="M369" i="8"/>
  <c r="G369" i="8"/>
  <c r="F369" i="8"/>
  <c r="T368" i="8"/>
  <c r="M368" i="8"/>
  <c r="G368" i="8"/>
  <c r="F368" i="8"/>
  <c r="T367" i="8"/>
  <c r="M367" i="8"/>
  <c r="G367" i="8"/>
  <c r="F367" i="8"/>
  <c r="T366" i="8"/>
  <c r="M366" i="8"/>
  <c r="G366" i="8"/>
  <c r="G390" i="8" s="1"/>
  <c r="F366" i="8"/>
  <c r="T365" i="8"/>
  <c r="M365" i="8"/>
  <c r="G365" i="8"/>
  <c r="G402" i="8" s="1"/>
  <c r="F365" i="8"/>
  <c r="T364" i="8"/>
  <c r="M364" i="8"/>
  <c r="F364" i="8"/>
  <c r="T363" i="8"/>
  <c r="M363" i="8"/>
  <c r="G363" i="8"/>
  <c r="G400" i="8" s="1"/>
  <c r="F363" i="8"/>
  <c r="T362" i="8"/>
  <c r="M362" i="8"/>
  <c r="G362" i="8"/>
  <c r="F362" i="8"/>
  <c r="T361" i="8"/>
  <c r="M361" i="8"/>
  <c r="F361" i="8"/>
  <c r="T360" i="8"/>
  <c r="M360" i="8"/>
  <c r="F360" i="8"/>
  <c r="T359" i="8"/>
  <c r="M359" i="8"/>
  <c r="F359" i="8"/>
  <c r="T358" i="8"/>
  <c r="M358" i="8"/>
  <c r="F358" i="8"/>
  <c r="T357" i="8"/>
  <c r="M357" i="8"/>
  <c r="F357" i="8"/>
  <c r="T356" i="8"/>
  <c r="M356" i="8"/>
  <c r="F356" i="8"/>
  <c r="T355" i="8"/>
  <c r="M355" i="8"/>
  <c r="F355" i="8"/>
  <c r="T354" i="8"/>
  <c r="M354" i="8"/>
  <c r="G354" i="8"/>
  <c r="F354" i="8"/>
  <c r="T353" i="8"/>
  <c r="M353" i="8"/>
  <c r="F353" i="8"/>
  <c r="T352" i="8"/>
  <c r="M352" i="8"/>
  <c r="F352" i="8"/>
  <c r="T351" i="8"/>
  <c r="M351" i="8"/>
  <c r="G351" i="8"/>
  <c r="F351" i="8"/>
  <c r="T350" i="8"/>
  <c r="M350" i="8"/>
  <c r="G350" i="8"/>
  <c r="F350" i="8"/>
  <c r="T349" i="8"/>
  <c r="M349" i="8"/>
  <c r="G349" i="8"/>
  <c r="F349" i="8"/>
  <c r="T348" i="8"/>
  <c r="M348" i="8"/>
  <c r="G348" i="8"/>
  <c r="F348" i="8"/>
  <c r="T347" i="8"/>
  <c r="M347" i="8"/>
  <c r="G347" i="8"/>
  <c r="F347" i="8"/>
  <c r="T346" i="8"/>
  <c r="M346" i="8"/>
  <c r="G346" i="8"/>
  <c r="F346" i="8"/>
  <c r="T345" i="8"/>
  <c r="M345" i="8"/>
  <c r="G345" i="8"/>
  <c r="F345" i="8"/>
  <c r="T344" i="8"/>
  <c r="M344" i="8"/>
  <c r="G344" i="8"/>
  <c r="F344" i="8"/>
  <c r="T343" i="8"/>
  <c r="M343" i="8"/>
  <c r="G343" i="8"/>
  <c r="F343" i="8"/>
  <c r="T342" i="8"/>
  <c r="M342" i="8"/>
  <c r="F342" i="8"/>
  <c r="T341" i="8"/>
  <c r="M341" i="8"/>
  <c r="F341" i="8"/>
  <c r="T340" i="8"/>
  <c r="M340" i="8"/>
  <c r="G340" i="8"/>
  <c r="F340" i="8"/>
  <c r="T339" i="8"/>
  <c r="M339" i="8"/>
  <c r="G339" i="8"/>
  <c r="F339" i="8"/>
  <c r="T338" i="8"/>
  <c r="M338" i="8"/>
  <c r="G338" i="8"/>
  <c r="F338" i="8"/>
  <c r="T337" i="8"/>
  <c r="M337" i="8"/>
  <c r="F337" i="8"/>
  <c r="T336" i="8"/>
  <c r="M336" i="8"/>
  <c r="F336" i="8"/>
  <c r="T335" i="8"/>
  <c r="M335" i="8"/>
  <c r="F335" i="8"/>
  <c r="T334" i="8"/>
  <c r="M334" i="8"/>
  <c r="G334" i="8"/>
  <c r="F334" i="8"/>
  <c r="T333" i="8"/>
  <c r="M333" i="8"/>
  <c r="G333" i="8"/>
  <c r="F333" i="8"/>
  <c r="T332" i="8"/>
  <c r="M332" i="8"/>
  <c r="F332" i="8"/>
  <c r="T331" i="8"/>
  <c r="M331" i="8"/>
  <c r="G331" i="8"/>
  <c r="F331" i="8"/>
  <c r="T330" i="8"/>
  <c r="M330" i="8"/>
  <c r="F330" i="8"/>
  <c r="T329" i="8"/>
  <c r="M329" i="8"/>
  <c r="G329" i="8"/>
  <c r="F329" i="8"/>
  <c r="T328" i="8"/>
  <c r="M328" i="8"/>
  <c r="F328" i="8"/>
  <c r="T327" i="8"/>
  <c r="M327" i="8"/>
  <c r="G327" i="8"/>
  <c r="F327" i="8"/>
  <c r="T326" i="8"/>
  <c r="M326" i="8"/>
  <c r="G326" i="8"/>
  <c r="F326" i="8"/>
  <c r="T325" i="8"/>
  <c r="M325" i="8"/>
  <c r="G325" i="8"/>
  <c r="F325" i="8"/>
  <c r="T324" i="8"/>
  <c r="M324" i="8"/>
  <c r="F324" i="8"/>
  <c r="T323" i="8"/>
  <c r="M323" i="8"/>
  <c r="G323" i="8"/>
  <c r="F323" i="8"/>
  <c r="T322" i="8"/>
  <c r="M322" i="8"/>
  <c r="F322" i="8"/>
  <c r="T321" i="8"/>
  <c r="M321" i="8"/>
  <c r="G321" i="8"/>
  <c r="F321" i="8"/>
  <c r="T320" i="8"/>
  <c r="M320" i="8"/>
  <c r="F320" i="8"/>
  <c r="T319" i="8"/>
  <c r="M319" i="8"/>
  <c r="G319" i="8"/>
  <c r="F319" i="8"/>
  <c r="T318" i="8"/>
  <c r="M318" i="8"/>
  <c r="F318" i="8"/>
  <c r="T317" i="8"/>
  <c r="M317" i="8"/>
  <c r="G317" i="8"/>
  <c r="F317" i="8"/>
  <c r="T316" i="8"/>
  <c r="M316" i="8"/>
  <c r="G316" i="8"/>
  <c r="F316" i="8"/>
  <c r="T315" i="8"/>
  <c r="M315" i="8"/>
  <c r="G315" i="8"/>
  <c r="F315" i="8"/>
  <c r="T314" i="8"/>
  <c r="M314" i="8"/>
  <c r="G314" i="8"/>
  <c r="F314" i="8"/>
  <c r="T313" i="8"/>
  <c r="M313" i="8"/>
  <c r="G313" i="8"/>
  <c r="F313" i="8"/>
  <c r="T312" i="8"/>
  <c r="M312" i="8"/>
  <c r="G312" i="8"/>
  <c r="G324" i="8" s="1"/>
  <c r="F312" i="8"/>
  <c r="T311" i="8"/>
  <c r="M311" i="8"/>
  <c r="G311" i="8"/>
  <c r="F311" i="8"/>
  <c r="T310" i="8"/>
  <c r="M310" i="8"/>
  <c r="G310" i="8"/>
  <c r="F310" i="8"/>
  <c r="T309" i="8"/>
  <c r="M309" i="8"/>
  <c r="G309" i="8"/>
  <c r="F309" i="8"/>
  <c r="T308" i="8"/>
  <c r="M308" i="8"/>
  <c r="G308" i="8"/>
  <c r="G355" i="8" s="1"/>
  <c r="F308" i="8"/>
  <c r="T307" i="8"/>
  <c r="M307" i="8"/>
  <c r="G307" i="8"/>
  <c r="G356" i="8" s="1"/>
  <c r="F307" i="8"/>
  <c r="T306" i="8"/>
  <c r="M306" i="8"/>
  <c r="G306" i="8"/>
  <c r="G330" i="8" s="1"/>
  <c r="F306" i="8"/>
  <c r="T305" i="8"/>
  <c r="M305" i="8"/>
  <c r="G305" i="8"/>
  <c r="F305" i="8"/>
  <c r="T304" i="8"/>
  <c r="M304" i="8"/>
  <c r="F304" i="8"/>
  <c r="T303" i="8"/>
  <c r="M303" i="8"/>
  <c r="G303" i="8"/>
  <c r="F303" i="8"/>
  <c r="T302" i="8"/>
  <c r="M302" i="8"/>
  <c r="G302" i="8"/>
  <c r="F302" i="8"/>
  <c r="T301" i="8"/>
  <c r="M301" i="8"/>
  <c r="F301" i="8"/>
  <c r="T300" i="8"/>
  <c r="M300" i="8"/>
  <c r="F300" i="8"/>
  <c r="T299" i="8"/>
  <c r="M299" i="8"/>
  <c r="F299" i="8"/>
  <c r="T298" i="8"/>
  <c r="M298" i="8"/>
  <c r="F298" i="8"/>
  <c r="T297" i="8"/>
  <c r="M297" i="8"/>
  <c r="F297" i="8"/>
  <c r="T296" i="8"/>
  <c r="M296" i="8"/>
  <c r="F296" i="8"/>
  <c r="T295" i="8"/>
  <c r="M295" i="8"/>
  <c r="F295" i="8"/>
  <c r="T294" i="8"/>
  <c r="M294" i="8"/>
  <c r="G294" i="8"/>
  <c r="F294" i="8"/>
  <c r="T293" i="8"/>
  <c r="M293" i="8"/>
  <c r="F293" i="8"/>
  <c r="T292" i="8"/>
  <c r="M292" i="8"/>
  <c r="F292" i="8"/>
  <c r="T291" i="8"/>
  <c r="M291" i="8"/>
  <c r="G291" i="8"/>
  <c r="F291" i="8"/>
  <c r="T290" i="8"/>
  <c r="M290" i="8"/>
  <c r="G290" i="8"/>
  <c r="F290" i="8"/>
  <c r="T289" i="8"/>
  <c r="M289" i="8"/>
  <c r="G289" i="8"/>
  <c r="F289" i="8"/>
  <c r="T288" i="8"/>
  <c r="M288" i="8"/>
  <c r="G288" i="8"/>
  <c r="F288" i="8"/>
  <c r="T287" i="8"/>
  <c r="M287" i="8"/>
  <c r="G287" i="8"/>
  <c r="F287" i="8"/>
  <c r="T286" i="8"/>
  <c r="M286" i="8"/>
  <c r="G286" i="8"/>
  <c r="F286" i="8"/>
  <c r="T285" i="8"/>
  <c r="M285" i="8"/>
  <c r="G285" i="8"/>
  <c r="F285" i="8"/>
  <c r="T284" i="8"/>
  <c r="M284" i="8"/>
  <c r="G284" i="8"/>
  <c r="F284" i="8"/>
  <c r="T283" i="8"/>
  <c r="M283" i="8"/>
  <c r="F283" i="8"/>
  <c r="T282" i="8"/>
  <c r="M282" i="8"/>
  <c r="F282" i="8"/>
  <c r="T281" i="8"/>
  <c r="M281" i="8"/>
  <c r="G281" i="8"/>
  <c r="F281" i="8"/>
  <c r="T280" i="8"/>
  <c r="M280" i="8"/>
  <c r="F280" i="8"/>
  <c r="T279" i="8"/>
  <c r="M279" i="8"/>
  <c r="F279" i="8"/>
  <c r="T278" i="8"/>
  <c r="M278" i="8"/>
  <c r="F278" i="8"/>
  <c r="T277" i="8"/>
  <c r="M277" i="8"/>
  <c r="F277" i="8"/>
  <c r="T276" i="8"/>
  <c r="M276" i="8"/>
  <c r="F276" i="8"/>
  <c r="T275" i="8"/>
  <c r="M275" i="8"/>
  <c r="F275" i="8"/>
  <c r="T274" i="8"/>
  <c r="M274" i="8"/>
  <c r="F274" i="8"/>
  <c r="T273" i="8"/>
  <c r="M273" i="8"/>
  <c r="F273" i="8"/>
  <c r="T272" i="8"/>
  <c r="M272" i="8"/>
  <c r="F272" i="8"/>
  <c r="T271" i="8"/>
  <c r="M271" i="8"/>
  <c r="F271" i="8"/>
  <c r="T270" i="8"/>
  <c r="M270" i="8"/>
  <c r="F270" i="8"/>
  <c r="T269" i="8"/>
  <c r="M269" i="8"/>
  <c r="F269" i="8"/>
  <c r="T268" i="8"/>
  <c r="M268" i="8"/>
  <c r="F268" i="8"/>
  <c r="T267" i="8"/>
  <c r="M267" i="8"/>
  <c r="G267" i="8"/>
  <c r="F267" i="8"/>
  <c r="T266" i="8"/>
  <c r="M266" i="8"/>
  <c r="G266" i="8"/>
  <c r="F266" i="8"/>
  <c r="T265" i="8"/>
  <c r="M265" i="8"/>
  <c r="F265" i="8"/>
  <c r="T264" i="8"/>
  <c r="M264" i="8"/>
  <c r="F264" i="8"/>
  <c r="T263" i="8"/>
  <c r="M263" i="8"/>
  <c r="F263" i="8"/>
  <c r="T262" i="8"/>
  <c r="M262" i="8"/>
  <c r="F262" i="8"/>
  <c r="T261" i="8"/>
  <c r="M261" i="8"/>
  <c r="F261" i="8"/>
  <c r="T260" i="8"/>
  <c r="M260" i="8"/>
  <c r="F260" i="8"/>
  <c r="T259" i="8"/>
  <c r="M259" i="8"/>
  <c r="F259" i="8"/>
  <c r="T258" i="8"/>
  <c r="M258" i="8"/>
  <c r="F258" i="8"/>
  <c r="T257" i="8"/>
  <c r="M257" i="8"/>
  <c r="F257" i="8"/>
  <c r="T256" i="8"/>
  <c r="M256" i="8"/>
  <c r="G256" i="8"/>
  <c r="F256" i="8"/>
  <c r="T255" i="8"/>
  <c r="M255" i="8"/>
  <c r="G255" i="8"/>
  <c r="F255" i="8"/>
  <c r="T254" i="8"/>
  <c r="M254" i="8"/>
  <c r="G254" i="8"/>
  <c r="F254" i="8"/>
  <c r="T253" i="8"/>
  <c r="M253" i="8"/>
  <c r="G253" i="8"/>
  <c r="F253" i="8"/>
  <c r="T252" i="8"/>
  <c r="M252" i="8"/>
  <c r="G252" i="8"/>
  <c r="G264" i="8" s="1"/>
  <c r="F252" i="8"/>
  <c r="T251" i="8"/>
  <c r="M251" i="8"/>
  <c r="G251" i="8"/>
  <c r="F251" i="8"/>
  <c r="T250" i="8"/>
  <c r="M250" i="8"/>
  <c r="G250" i="8"/>
  <c r="F250" i="8"/>
  <c r="T249" i="8"/>
  <c r="M249" i="8"/>
  <c r="G249" i="8"/>
  <c r="F249" i="8"/>
  <c r="T248" i="8"/>
  <c r="M248" i="8"/>
  <c r="G248" i="8"/>
  <c r="G295" i="8" s="1"/>
  <c r="F248" i="8"/>
  <c r="T247" i="8"/>
  <c r="M247" i="8"/>
  <c r="G247" i="8"/>
  <c r="G296" i="8" s="1"/>
  <c r="F247" i="8"/>
  <c r="T246" i="8"/>
  <c r="M246" i="8"/>
  <c r="G246" i="8"/>
  <c r="G270" i="8" s="1"/>
  <c r="F246" i="8"/>
  <c r="T245" i="8"/>
  <c r="M245" i="8"/>
  <c r="G245" i="8"/>
  <c r="G293" i="8" s="1"/>
  <c r="F245" i="8"/>
  <c r="T244" i="8"/>
  <c r="M244" i="8"/>
  <c r="F244" i="8"/>
  <c r="T243" i="8"/>
  <c r="M243" i="8"/>
  <c r="G243" i="8"/>
  <c r="G283" i="8" s="1"/>
  <c r="F243" i="8"/>
  <c r="T242" i="8"/>
  <c r="M242" i="8"/>
  <c r="G242" i="8"/>
  <c r="F242" i="8"/>
  <c r="T241" i="8"/>
  <c r="M241" i="8"/>
  <c r="F241" i="8"/>
  <c r="T240" i="8"/>
  <c r="M240" i="8"/>
  <c r="F240" i="8"/>
  <c r="T239" i="8"/>
  <c r="M239" i="8"/>
  <c r="F239" i="8"/>
  <c r="T238" i="8"/>
  <c r="M238" i="8"/>
  <c r="F238" i="8"/>
  <c r="T237" i="8"/>
  <c r="M237" i="8"/>
  <c r="F237" i="8"/>
  <c r="T236" i="8"/>
  <c r="M236" i="8"/>
  <c r="G236" i="8"/>
  <c r="F236" i="8"/>
  <c r="T235" i="8"/>
  <c r="M235" i="8"/>
  <c r="G235" i="8"/>
  <c r="F235" i="8"/>
  <c r="T234" i="8"/>
  <c r="M234" i="8"/>
  <c r="G234" i="8"/>
  <c r="F234" i="8"/>
  <c r="T233" i="8"/>
  <c r="M233" i="8"/>
  <c r="G233" i="8"/>
  <c r="F233" i="8"/>
  <c r="T232" i="8"/>
  <c r="M232" i="8"/>
  <c r="F232" i="8"/>
  <c r="T231" i="8"/>
  <c r="M231" i="8"/>
  <c r="G231" i="8"/>
  <c r="F231" i="8"/>
  <c r="T230" i="8"/>
  <c r="M230" i="8"/>
  <c r="G230" i="8"/>
  <c r="F230" i="8"/>
  <c r="T229" i="8"/>
  <c r="M229" i="8"/>
  <c r="G229" i="8"/>
  <c r="F229" i="8"/>
  <c r="T228" i="8"/>
  <c r="M228" i="8"/>
  <c r="G228" i="8"/>
  <c r="F228" i="8"/>
  <c r="T227" i="8"/>
  <c r="M227" i="8"/>
  <c r="G227" i="8"/>
  <c r="F227" i="8"/>
  <c r="T226" i="8"/>
  <c r="M226" i="8"/>
  <c r="G226" i="8"/>
  <c r="F226" i="8"/>
  <c r="T225" i="8"/>
  <c r="M225" i="8"/>
  <c r="G225" i="8"/>
  <c r="F225" i="8"/>
  <c r="T224" i="8"/>
  <c r="M224" i="8"/>
  <c r="G224" i="8"/>
  <c r="F224" i="8"/>
  <c r="T223" i="8"/>
  <c r="M223" i="8"/>
  <c r="F223" i="8"/>
  <c r="T222" i="8"/>
  <c r="M222" i="8"/>
  <c r="F222" i="8"/>
  <c r="T221" i="8"/>
  <c r="M221" i="8"/>
  <c r="F221" i="8"/>
  <c r="T220" i="8"/>
  <c r="M220" i="8"/>
  <c r="F220" i="8"/>
  <c r="T219" i="8"/>
  <c r="M219" i="8"/>
  <c r="F219" i="8"/>
  <c r="T218" i="8"/>
  <c r="M218" i="8"/>
  <c r="F218" i="8"/>
  <c r="T217" i="8"/>
  <c r="M217" i="8"/>
  <c r="F217" i="8"/>
  <c r="T216" i="8"/>
  <c r="M216" i="8"/>
  <c r="F216" i="8"/>
  <c r="T215" i="8"/>
  <c r="M215" i="8"/>
  <c r="F215" i="8"/>
  <c r="T214" i="8"/>
  <c r="M214" i="8"/>
  <c r="F214" i="8"/>
  <c r="T213" i="8"/>
  <c r="M213" i="8"/>
  <c r="G213" i="8"/>
  <c r="F213" i="8"/>
  <c r="T212" i="8"/>
  <c r="M212" i="8"/>
  <c r="F212" i="8"/>
  <c r="T211" i="8"/>
  <c r="M211" i="8"/>
  <c r="G211" i="8"/>
  <c r="F211" i="8"/>
  <c r="T210" i="8"/>
  <c r="M210" i="8"/>
  <c r="F210" i="8"/>
  <c r="T209" i="8"/>
  <c r="M209" i="8"/>
  <c r="G209" i="8"/>
  <c r="F209" i="8"/>
  <c r="T208" i="8"/>
  <c r="M208" i="8"/>
  <c r="F208" i="8"/>
  <c r="T207" i="8"/>
  <c r="M207" i="8"/>
  <c r="G207" i="8"/>
  <c r="F207" i="8"/>
  <c r="T206" i="8"/>
  <c r="M206" i="8"/>
  <c r="G206" i="8"/>
  <c r="F206" i="8"/>
  <c r="T205" i="8"/>
  <c r="M205" i="8"/>
  <c r="G205" i="8"/>
  <c r="F205" i="8"/>
  <c r="T204" i="8"/>
  <c r="M204" i="8"/>
  <c r="F204" i="8"/>
  <c r="T203" i="8"/>
  <c r="M203" i="8"/>
  <c r="G203" i="8"/>
  <c r="F203" i="8"/>
  <c r="T202" i="8"/>
  <c r="M202" i="8"/>
  <c r="F202" i="8"/>
  <c r="T201" i="8"/>
  <c r="M201" i="8"/>
  <c r="G201" i="8"/>
  <c r="F201" i="8"/>
  <c r="T200" i="8"/>
  <c r="M200" i="8"/>
  <c r="F200" i="8"/>
  <c r="T199" i="8"/>
  <c r="M199" i="8"/>
  <c r="G199" i="8"/>
  <c r="F199" i="8"/>
  <c r="T198" i="8"/>
  <c r="M198" i="8"/>
  <c r="F198" i="8"/>
  <c r="T197" i="8"/>
  <c r="M197" i="8"/>
  <c r="G197" i="8"/>
  <c r="F197" i="8"/>
  <c r="T196" i="8"/>
  <c r="M196" i="8"/>
  <c r="G196" i="8"/>
  <c r="F196" i="8"/>
  <c r="T195" i="8"/>
  <c r="M195" i="8"/>
  <c r="G195" i="8"/>
  <c r="F195" i="8"/>
  <c r="T194" i="8"/>
  <c r="M194" i="8"/>
  <c r="G194" i="8"/>
  <c r="F194" i="8"/>
  <c r="T193" i="8"/>
  <c r="M193" i="8"/>
  <c r="G193" i="8"/>
  <c r="F193" i="8"/>
  <c r="T192" i="8"/>
  <c r="M192" i="8"/>
  <c r="G192" i="8"/>
  <c r="G204" i="8" s="1"/>
  <c r="F192" i="8"/>
  <c r="T191" i="8"/>
  <c r="M191" i="8"/>
  <c r="G191" i="8"/>
  <c r="F191" i="8"/>
  <c r="T190" i="8"/>
  <c r="M190" i="8"/>
  <c r="G190" i="8"/>
  <c r="F190" i="8"/>
  <c r="T189" i="8"/>
  <c r="M189" i="8"/>
  <c r="G189" i="8"/>
  <c r="F189" i="8"/>
  <c r="T188" i="8"/>
  <c r="M188" i="8"/>
  <c r="G188" i="8"/>
  <c r="F188" i="8"/>
  <c r="T187" i="8"/>
  <c r="M187" i="8"/>
  <c r="G187" i="8"/>
  <c r="F187" i="8"/>
  <c r="T186" i="8"/>
  <c r="M186" i="8"/>
  <c r="G186" i="8"/>
  <c r="G210" i="8" s="1"/>
  <c r="F186" i="8"/>
  <c r="T185" i="8"/>
  <c r="M185" i="8"/>
  <c r="G185" i="8"/>
  <c r="G222" i="8" s="1"/>
  <c r="F185" i="8"/>
  <c r="T184" i="8"/>
  <c r="M184" i="8"/>
  <c r="F184" i="8"/>
  <c r="T183" i="8"/>
  <c r="M183" i="8"/>
  <c r="G183" i="8"/>
  <c r="G220" i="8" s="1"/>
  <c r="F183" i="8"/>
  <c r="T182" i="8"/>
  <c r="M182" i="8"/>
  <c r="G182" i="8"/>
  <c r="G218" i="8" s="1"/>
  <c r="F182" i="8"/>
  <c r="T181" i="8"/>
  <c r="M181" i="8"/>
  <c r="F181" i="8"/>
  <c r="T180" i="8"/>
  <c r="M180" i="8"/>
  <c r="F180" i="8"/>
  <c r="T179" i="8"/>
  <c r="M179" i="8"/>
  <c r="F179" i="8"/>
  <c r="T178" i="8"/>
  <c r="M178" i="8"/>
  <c r="F178" i="8"/>
  <c r="T177" i="8"/>
  <c r="M177" i="8"/>
  <c r="F177" i="8"/>
  <c r="T176" i="8"/>
  <c r="M176" i="8"/>
  <c r="G176" i="8"/>
  <c r="F176" i="8"/>
  <c r="T175" i="8"/>
  <c r="M175" i="8"/>
  <c r="G175" i="8"/>
  <c r="F175" i="8"/>
  <c r="T174" i="8"/>
  <c r="M174" i="8"/>
  <c r="G174" i="8"/>
  <c r="F174" i="8"/>
  <c r="T173" i="8"/>
  <c r="M173" i="8"/>
  <c r="G173" i="8"/>
  <c r="F173" i="8"/>
  <c r="T172" i="8"/>
  <c r="M172" i="8"/>
  <c r="F172" i="8"/>
  <c r="T171" i="8"/>
  <c r="M171" i="8"/>
  <c r="G171" i="8"/>
  <c r="F171" i="8"/>
  <c r="T170" i="8"/>
  <c r="M170" i="8"/>
  <c r="G170" i="8"/>
  <c r="F170" i="8"/>
  <c r="T169" i="8"/>
  <c r="M169" i="8"/>
  <c r="G169" i="8"/>
  <c r="F169" i="8"/>
  <c r="T168" i="8"/>
  <c r="M168" i="8"/>
  <c r="G168" i="8"/>
  <c r="F168" i="8"/>
  <c r="T167" i="8"/>
  <c r="M167" i="8"/>
  <c r="G167" i="8"/>
  <c r="F167" i="8"/>
  <c r="T166" i="8"/>
  <c r="M166" i="8"/>
  <c r="G166" i="8"/>
  <c r="F166" i="8"/>
  <c r="T165" i="8"/>
  <c r="M165" i="8"/>
  <c r="G165" i="8"/>
  <c r="F165" i="8"/>
  <c r="T164" i="8"/>
  <c r="M164" i="8"/>
  <c r="G164" i="8"/>
  <c r="F164" i="8"/>
  <c r="T163" i="8"/>
  <c r="M163" i="8"/>
  <c r="G163" i="8"/>
  <c r="F163" i="8"/>
  <c r="T162" i="8"/>
  <c r="M162" i="8"/>
  <c r="F162" i="8"/>
  <c r="T161" i="8"/>
  <c r="M161" i="8"/>
  <c r="F161" i="8"/>
  <c r="T160" i="8"/>
  <c r="M160" i="8"/>
  <c r="G160" i="8"/>
  <c r="F160" i="8"/>
  <c r="T159" i="8"/>
  <c r="M159" i="8"/>
  <c r="G159" i="8"/>
  <c r="F159" i="8"/>
  <c r="T158" i="8"/>
  <c r="M158" i="8"/>
  <c r="F158" i="8"/>
  <c r="T157" i="8"/>
  <c r="M157" i="8"/>
  <c r="F157" i="8"/>
  <c r="T156" i="8"/>
  <c r="M156" i="8"/>
  <c r="F156" i="8"/>
  <c r="T155" i="8"/>
  <c r="M155" i="8"/>
  <c r="F155" i="8"/>
  <c r="T154" i="8"/>
  <c r="M154" i="8"/>
  <c r="G154" i="8"/>
  <c r="F154" i="8"/>
  <c r="T153" i="8"/>
  <c r="M153" i="8"/>
  <c r="G153" i="8"/>
  <c r="F153" i="8"/>
  <c r="T152" i="8"/>
  <c r="M152" i="8"/>
  <c r="F152" i="8"/>
  <c r="T151" i="8"/>
  <c r="M151" i="8"/>
  <c r="F151" i="8"/>
  <c r="T150" i="8"/>
  <c r="M150" i="8"/>
  <c r="F150" i="8"/>
  <c r="T149" i="8"/>
  <c r="M149" i="8"/>
  <c r="F149" i="8"/>
  <c r="T148" i="8"/>
  <c r="M148" i="8"/>
  <c r="F148" i="8"/>
  <c r="T147" i="8"/>
  <c r="M147" i="8"/>
  <c r="G147" i="8"/>
  <c r="F147" i="8"/>
  <c r="T146" i="8"/>
  <c r="M146" i="8"/>
  <c r="G146" i="8"/>
  <c r="F146" i="8"/>
  <c r="T145" i="8"/>
  <c r="M145" i="8"/>
  <c r="F145" i="8"/>
  <c r="T144" i="8"/>
  <c r="M144" i="8"/>
  <c r="F144" i="8"/>
  <c r="T143" i="8"/>
  <c r="M143" i="8"/>
  <c r="F143" i="8"/>
  <c r="T142" i="8"/>
  <c r="M142" i="8"/>
  <c r="F142" i="8"/>
  <c r="T141" i="8"/>
  <c r="M141" i="8"/>
  <c r="F141" i="8"/>
  <c r="T140" i="8"/>
  <c r="M140" i="8"/>
  <c r="F140" i="8"/>
  <c r="T139" i="8"/>
  <c r="M139" i="8"/>
  <c r="F139" i="8"/>
  <c r="T138" i="8"/>
  <c r="M138" i="8"/>
  <c r="F138" i="8"/>
  <c r="T137" i="8"/>
  <c r="M137" i="8"/>
  <c r="F137" i="8"/>
  <c r="T136" i="8"/>
  <c r="M136" i="8"/>
  <c r="G136" i="8"/>
  <c r="F136" i="8"/>
  <c r="T135" i="8"/>
  <c r="M135" i="8"/>
  <c r="G135" i="8"/>
  <c r="F135" i="8"/>
  <c r="T134" i="8"/>
  <c r="M134" i="8"/>
  <c r="G134" i="8"/>
  <c r="F134" i="8"/>
  <c r="T133" i="8"/>
  <c r="M133" i="8"/>
  <c r="G133" i="8"/>
  <c r="F133" i="8"/>
  <c r="T132" i="8"/>
  <c r="M132" i="8"/>
  <c r="G132" i="8"/>
  <c r="G144" i="8" s="1"/>
  <c r="F132" i="8"/>
  <c r="T131" i="8"/>
  <c r="M131" i="8"/>
  <c r="G131" i="8"/>
  <c r="F131" i="8"/>
  <c r="T130" i="8"/>
  <c r="M130" i="8"/>
  <c r="G130" i="8"/>
  <c r="F130" i="8"/>
  <c r="T129" i="8"/>
  <c r="M129" i="8"/>
  <c r="G129" i="8"/>
  <c r="F129" i="8"/>
  <c r="T128" i="8"/>
  <c r="M128" i="8"/>
  <c r="G128" i="8"/>
  <c r="F128" i="8"/>
  <c r="T127" i="8"/>
  <c r="M127" i="8"/>
  <c r="G127" i="8"/>
  <c r="F127" i="8"/>
  <c r="T126" i="8"/>
  <c r="M126" i="8"/>
  <c r="G126" i="8"/>
  <c r="G150" i="8" s="1"/>
  <c r="F126" i="8"/>
  <c r="T125" i="8"/>
  <c r="M125" i="8"/>
  <c r="G125" i="8"/>
  <c r="G161" i="8" s="1"/>
  <c r="F125" i="8"/>
  <c r="T124" i="8"/>
  <c r="M124" i="8"/>
  <c r="F124" i="8"/>
  <c r="T123" i="8"/>
  <c r="M123" i="8"/>
  <c r="G123" i="8"/>
  <c r="F123" i="8"/>
  <c r="T122" i="8"/>
  <c r="M122" i="8"/>
  <c r="G122" i="8"/>
  <c r="G158" i="8" s="1"/>
  <c r="F122" i="8"/>
  <c r="T121" i="8"/>
  <c r="M121" i="8"/>
  <c r="F121" i="8"/>
  <c r="T120" i="8"/>
  <c r="M120" i="8"/>
  <c r="F120" i="8"/>
  <c r="T119" i="8"/>
  <c r="M119" i="8"/>
  <c r="F119" i="8"/>
  <c r="T118" i="8"/>
  <c r="M118" i="8"/>
  <c r="F118" i="8"/>
  <c r="T117" i="8"/>
  <c r="M117" i="8"/>
  <c r="F117" i="8"/>
  <c r="T116" i="8"/>
  <c r="M116" i="8"/>
  <c r="F116" i="8"/>
  <c r="T115" i="8"/>
  <c r="M115" i="8"/>
  <c r="G115" i="8"/>
  <c r="F115" i="8"/>
  <c r="T114" i="8"/>
  <c r="M114" i="8"/>
  <c r="G114" i="8"/>
  <c r="F114" i="8"/>
  <c r="T113" i="8"/>
  <c r="M113" i="8"/>
  <c r="F113" i="8"/>
  <c r="T112" i="8"/>
  <c r="M112" i="8"/>
  <c r="F112" i="8"/>
  <c r="T111" i="8"/>
  <c r="M111" i="8"/>
  <c r="G111" i="8"/>
  <c r="F111" i="8"/>
  <c r="T110" i="8"/>
  <c r="M110" i="8"/>
  <c r="G110" i="8"/>
  <c r="F110" i="8"/>
  <c r="T109" i="8"/>
  <c r="M109" i="8"/>
  <c r="G109" i="8"/>
  <c r="F109" i="8"/>
  <c r="T108" i="8"/>
  <c r="M108" i="8"/>
  <c r="G108" i="8"/>
  <c r="F108" i="8"/>
  <c r="T107" i="8"/>
  <c r="M107" i="8"/>
  <c r="G107" i="8"/>
  <c r="F107" i="8"/>
  <c r="T106" i="8"/>
  <c r="M106" i="8"/>
  <c r="G106" i="8"/>
  <c r="F106" i="8"/>
  <c r="T105" i="8"/>
  <c r="M105" i="8"/>
  <c r="G105" i="8"/>
  <c r="F105" i="8"/>
  <c r="T104" i="8"/>
  <c r="M104" i="8"/>
  <c r="G104" i="8"/>
  <c r="F104" i="8"/>
  <c r="T103" i="8"/>
  <c r="M103" i="8"/>
  <c r="G103" i="8"/>
  <c r="F103" i="8"/>
  <c r="T102" i="8"/>
  <c r="M102" i="8"/>
  <c r="F102" i="8"/>
  <c r="T101" i="8"/>
  <c r="M101" i="8"/>
  <c r="G101" i="8"/>
  <c r="F101" i="8"/>
  <c r="T100" i="8"/>
  <c r="M100" i="8"/>
  <c r="F100" i="8"/>
  <c r="T99" i="8"/>
  <c r="M99" i="8"/>
  <c r="G99" i="8"/>
  <c r="F99" i="8"/>
  <c r="T98" i="8"/>
  <c r="M98" i="8"/>
  <c r="F98" i="8"/>
  <c r="T97" i="8"/>
  <c r="M97" i="8"/>
  <c r="T96" i="8"/>
  <c r="M96" i="8"/>
  <c r="T95" i="8"/>
  <c r="M95" i="8"/>
  <c r="T94" i="8"/>
  <c r="M94" i="8"/>
  <c r="F94" i="8"/>
  <c r="T93" i="8"/>
  <c r="M93" i="8"/>
  <c r="F93" i="8"/>
  <c r="T92" i="8"/>
  <c r="M92" i="8"/>
  <c r="F92" i="8"/>
  <c r="T91" i="8"/>
  <c r="M91" i="8"/>
  <c r="G91" i="8"/>
  <c r="F91" i="8"/>
  <c r="T90" i="8"/>
  <c r="M90" i="8"/>
  <c r="F90" i="8"/>
  <c r="T89" i="8"/>
  <c r="M89" i="8"/>
  <c r="G89" i="8"/>
  <c r="F89" i="8"/>
  <c r="T88" i="8"/>
  <c r="M88" i="8"/>
  <c r="F88" i="8"/>
  <c r="T87" i="8"/>
  <c r="M87" i="8"/>
  <c r="G87" i="8"/>
  <c r="F87" i="8"/>
  <c r="T86" i="8"/>
  <c r="M86" i="8"/>
  <c r="G86" i="8"/>
  <c r="F86" i="8"/>
  <c r="T85" i="8"/>
  <c r="M85" i="8"/>
  <c r="G85" i="8"/>
  <c r="F85" i="8"/>
  <c r="T84" i="8"/>
  <c r="M84" i="8"/>
  <c r="F84" i="8"/>
  <c r="T83" i="8"/>
  <c r="M83" i="8"/>
  <c r="G83" i="8"/>
  <c r="F83" i="8"/>
  <c r="T82" i="8"/>
  <c r="M82" i="8"/>
  <c r="F82" i="8"/>
  <c r="T81" i="8"/>
  <c r="M81" i="8"/>
  <c r="G81" i="8"/>
  <c r="F81" i="8"/>
  <c r="T80" i="8"/>
  <c r="M80" i="8"/>
  <c r="F80" i="8"/>
  <c r="T79" i="8"/>
  <c r="M79" i="8"/>
  <c r="G79" i="8"/>
  <c r="F79" i="8"/>
  <c r="T78" i="8"/>
  <c r="M78" i="8"/>
  <c r="F78" i="8"/>
  <c r="T77" i="8"/>
  <c r="M77" i="8"/>
  <c r="G77" i="8"/>
  <c r="F77" i="8"/>
  <c r="T76" i="8"/>
  <c r="M76" i="8"/>
  <c r="G76" i="8"/>
  <c r="F76" i="8"/>
  <c r="T75" i="8"/>
  <c r="M75" i="8"/>
  <c r="G75" i="8"/>
  <c r="F75" i="8"/>
  <c r="T74" i="8"/>
  <c r="M74" i="8"/>
  <c r="G74" i="8"/>
  <c r="F74" i="8"/>
  <c r="T73" i="8"/>
  <c r="M73" i="8"/>
  <c r="G73" i="8"/>
  <c r="F73" i="8"/>
  <c r="T72" i="8"/>
  <c r="M72" i="8"/>
  <c r="G72" i="8"/>
  <c r="G84" i="8" s="1"/>
  <c r="F72" i="8"/>
  <c r="T71" i="8"/>
  <c r="M71" i="8"/>
  <c r="G71" i="8"/>
  <c r="F71" i="8"/>
  <c r="T70" i="8"/>
  <c r="M70" i="8"/>
  <c r="G70" i="8"/>
  <c r="F70" i="8"/>
  <c r="T69" i="8"/>
  <c r="M69" i="8"/>
  <c r="G69" i="8"/>
  <c r="F69" i="8"/>
  <c r="T68" i="8"/>
  <c r="M68" i="8"/>
  <c r="G68" i="8"/>
  <c r="F68" i="8"/>
  <c r="T67" i="8"/>
  <c r="M67" i="8"/>
  <c r="G67" i="8"/>
  <c r="G116" i="8" s="1"/>
  <c r="F67" i="8"/>
  <c r="T66" i="8"/>
  <c r="M66" i="8"/>
  <c r="G66" i="8"/>
  <c r="G93" i="8" s="1"/>
  <c r="F66" i="8"/>
  <c r="T65" i="8"/>
  <c r="M65" i="8"/>
  <c r="G65" i="8"/>
  <c r="G113" i="8" s="1"/>
  <c r="F65" i="8"/>
  <c r="T64" i="8"/>
  <c r="M64" i="8"/>
  <c r="F64" i="8"/>
  <c r="T63" i="8"/>
  <c r="M63" i="8"/>
  <c r="G63" i="8"/>
  <c r="G100" i="8" s="1"/>
  <c r="F63" i="8"/>
  <c r="T62" i="8"/>
  <c r="M62" i="8"/>
  <c r="G62" i="8"/>
  <c r="G98" i="8" s="1"/>
  <c r="F62" i="8"/>
  <c r="T61" i="8"/>
  <c r="M61" i="8"/>
  <c r="F61" i="8"/>
  <c r="T60" i="8"/>
  <c r="M60" i="8"/>
  <c r="F60" i="8"/>
  <c r="T59" i="8"/>
  <c r="M59" i="8"/>
  <c r="F59" i="8"/>
  <c r="T58" i="8"/>
  <c r="M58" i="8"/>
  <c r="F58" i="8"/>
  <c r="T57" i="8"/>
  <c r="M57" i="8"/>
  <c r="F57" i="8"/>
  <c r="T56" i="8"/>
  <c r="M56" i="8"/>
  <c r="F56" i="8"/>
  <c r="T55" i="8"/>
  <c r="M55" i="8"/>
  <c r="F55" i="8"/>
  <c r="T54" i="8"/>
  <c r="M54" i="8"/>
  <c r="G54" i="8"/>
  <c r="F54" i="8"/>
  <c r="T53" i="8"/>
  <c r="M53" i="8"/>
  <c r="F53" i="8"/>
  <c r="T52" i="8"/>
  <c r="M52" i="8"/>
  <c r="F52" i="8"/>
  <c r="T51" i="8"/>
  <c r="M51" i="8"/>
  <c r="G51" i="8"/>
  <c r="F51" i="8"/>
  <c r="T50" i="8"/>
  <c r="M50" i="8"/>
  <c r="G50" i="8"/>
  <c r="F50" i="8"/>
  <c r="T49" i="8"/>
  <c r="M49" i="8"/>
  <c r="G49" i="8"/>
  <c r="F49" i="8"/>
  <c r="T48" i="8"/>
  <c r="M48" i="8"/>
  <c r="G48" i="8"/>
  <c r="F48" i="8"/>
  <c r="T47" i="8"/>
  <c r="M47" i="8"/>
  <c r="G47" i="8"/>
  <c r="F47" i="8"/>
  <c r="T46" i="8"/>
  <c r="M46" i="8"/>
  <c r="G46" i="8"/>
  <c r="F46" i="8"/>
  <c r="T45" i="8"/>
  <c r="M45" i="8"/>
  <c r="G45" i="8"/>
  <c r="F45" i="8"/>
  <c r="T44" i="8"/>
  <c r="M44" i="8"/>
  <c r="G44" i="8"/>
  <c r="F44" i="8"/>
  <c r="T43" i="8"/>
  <c r="M43" i="8"/>
  <c r="F43" i="8"/>
  <c r="T42" i="8"/>
  <c r="M42" i="8"/>
  <c r="F42" i="8"/>
  <c r="T41" i="8"/>
  <c r="M41" i="8"/>
  <c r="F41" i="8"/>
  <c r="T40" i="8"/>
  <c r="M40" i="8"/>
  <c r="F40" i="8"/>
  <c r="T39" i="8"/>
  <c r="M39" i="8"/>
  <c r="F39" i="8"/>
  <c r="T38" i="8"/>
  <c r="M38" i="8"/>
  <c r="G38" i="8"/>
  <c r="F38" i="8"/>
  <c r="T37" i="8"/>
  <c r="M37" i="8"/>
  <c r="F37" i="8"/>
  <c r="T36" i="8"/>
  <c r="M36" i="8"/>
  <c r="F36" i="8"/>
  <c r="T35" i="8"/>
  <c r="M35" i="8"/>
  <c r="F35" i="8"/>
  <c r="T34" i="8"/>
  <c r="M34" i="8"/>
  <c r="G34" i="8"/>
  <c r="F34" i="8"/>
  <c r="T33" i="8"/>
  <c r="M33" i="8"/>
  <c r="F33" i="8"/>
  <c r="T32" i="8"/>
  <c r="M32" i="8"/>
  <c r="F32" i="8"/>
  <c r="T31" i="8"/>
  <c r="M31" i="8"/>
  <c r="F31" i="8"/>
  <c r="T30" i="8"/>
  <c r="M30" i="8"/>
  <c r="F30" i="8"/>
  <c r="T29" i="8"/>
  <c r="M29" i="8"/>
  <c r="F29" i="8"/>
  <c r="T28" i="8"/>
  <c r="M28" i="8"/>
  <c r="F28" i="8"/>
  <c r="T27" i="8"/>
  <c r="M27" i="8"/>
  <c r="G27" i="8"/>
  <c r="F27" i="8"/>
  <c r="T26" i="8"/>
  <c r="M26" i="8"/>
  <c r="G26" i="8"/>
  <c r="F26" i="8"/>
  <c r="T25" i="8"/>
  <c r="M25" i="8"/>
  <c r="H25" i="8"/>
  <c r="G25" i="8"/>
  <c r="F25" i="8"/>
  <c r="T24" i="8"/>
  <c r="M24" i="8"/>
  <c r="H24" i="8"/>
  <c r="F24" i="8"/>
  <c r="T23" i="8"/>
  <c r="M23" i="8"/>
  <c r="H23" i="8"/>
  <c r="F23" i="8"/>
  <c r="T22" i="8"/>
  <c r="M22" i="8"/>
  <c r="H22" i="8"/>
  <c r="F22" i="8"/>
  <c r="T21" i="8"/>
  <c r="M21" i="8"/>
  <c r="H21" i="8"/>
  <c r="F21" i="8"/>
  <c r="T20" i="8"/>
  <c r="M20" i="8"/>
  <c r="H20" i="8"/>
  <c r="G20" i="8"/>
  <c r="F20" i="8"/>
  <c r="T19" i="8"/>
  <c r="M19" i="8"/>
  <c r="H19" i="8"/>
  <c r="F19" i="8"/>
  <c r="T18" i="8"/>
  <c r="M18" i="8"/>
  <c r="H18" i="8"/>
  <c r="F18" i="8"/>
  <c r="T17" i="8"/>
  <c r="M17" i="8"/>
  <c r="H17" i="8"/>
  <c r="G17" i="8"/>
  <c r="F17" i="8"/>
  <c r="T16" i="8"/>
  <c r="M16" i="8"/>
  <c r="G16" i="8"/>
  <c r="F16" i="8"/>
  <c r="T15" i="8"/>
  <c r="M15" i="8"/>
  <c r="G15" i="8"/>
  <c r="F15" i="8"/>
  <c r="T14" i="8"/>
  <c r="M14" i="8"/>
  <c r="G14" i="8"/>
  <c r="F14" i="8"/>
  <c r="T13" i="8"/>
  <c r="M13" i="8"/>
  <c r="G13" i="8"/>
  <c r="F13" i="8"/>
  <c r="T12" i="8"/>
  <c r="M12" i="8"/>
  <c r="G12" i="8"/>
  <c r="G23" i="8" s="1"/>
  <c r="F12" i="8"/>
  <c r="T11" i="8"/>
  <c r="M11" i="8"/>
  <c r="G11" i="8"/>
  <c r="F11" i="8"/>
  <c r="T10" i="8"/>
  <c r="M10" i="8"/>
  <c r="G10" i="8"/>
  <c r="F10" i="8"/>
  <c r="T9" i="8"/>
  <c r="M9" i="8"/>
  <c r="G9" i="8"/>
  <c r="F9" i="8"/>
  <c r="T8" i="8"/>
  <c r="M8" i="8"/>
  <c r="G8" i="8"/>
  <c r="G55" i="8" s="1"/>
  <c r="F8" i="8"/>
  <c r="T7" i="8"/>
  <c r="M7" i="8"/>
  <c r="G7" i="8"/>
  <c r="G56" i="8" s="1"/>
  <c r="F7" i="8"/>
  <c r="T6" i="8"/>
  <c r="M6" i="8"/>
  <c r="G6" i="8"/>
  <c r="G32" i="8" s="1"/>
  <c r="F6" i="8"/>
  <c r="T5" i="8"/>
  <c r="M5" i="8"/>
  <c r="G5" i="8"/>
  <c r="F5" i="8"/>
  <c r="T4" i="8"/>
  <c r="M4" i="8"/>
  <c r="F4" i="8"/>
  <c r="T3" i="8"/>
  <c r="M3" i="8"/>
  <c r="G3" i="8"/>
  <c r="G43" i="8" s="1"/>
  <c r="F3" i="8"/>
  <c r="T2" i="8"/>
  <c r="M2" i="8"/>
  <c r="F2" i="8"/>
  <c r="C15" i="7"/>
  <c r="C14" i="7"/>
  <c r="C13" i="7"/>
  <c r="C12" i="7"/>
  <c r="C11" i="7"/>
  <c r="C10" i="7"/>
  <c r="C9" i="7"/>
  <c r="C8" i="7"/>
  <c r="C7" i="7"/>
  <c r="C6" i="7"/>
  <c r="W5" i="7"/>
  <c r="C5" i="7"/>
  <c r="C4" i="7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10" i="4"/>
  <c r="J9" i="4"/>
  <c r="J8" i="4"/>
  <c r="J7" i="4"/>
  <c r="J5" i="4"/>
  <c r="J4" i="4"/>
  <c r="J3" i="4"/>
  <c r="J2" i="4"/>
  <c r="N12" i="3"/>
  <c r="M12" i="3"/>
  <c r="L12" i="3"/>
  <c r="K12" i="3"/>
  <c r="J12" i="3"/>
  <c r="G12" i="3"/>
  <c r="F12" i="3"/>
  <c r="E12" i="3"/>
  <c r="D12" i="3"/>
  <c r="C12" i="3"/>
  <c r="B12" i="3"/>
  <c r="A12" i="3"/>
  <c r="N11" i="3"/>
  <c r="M11" i="3"/>
  <c r="L11" i="3"/>
  <c r="K11" i="3"/>
  <c r="J11" i="3"/>
  <c r="G11" i="3"/>
  <c r="F11" i="3"/>
  <c r="E11" i="3"/>
  <c r="D11" i="3"/>
  <c r="C11" i="3"/>
  <c r="B11" i="3"/>
  <c r="A11" i="3"/>
  <c r="N10" i="3"/>
  <c r="M10" i="3"/>
  <c r="L10" i="3"/>
  <c r="K10" i="3"/>
  <c r="J10" i="3"/>
  <c r="G10" i="3"/>
  <c r="F10" i="3"/>
  <c r="E10" i="3"/>
  <c r="D10" i="3"/>
  <c r="C10" i="3"/>
  <c r="B10" i="3"/>
  <c r="A10" i="3"/>
  <c r="N9" i="3"/>
  <c r="M9" i="3"/>
  <c r="L9" i="3"/>
  <c r="K9" i="3"/>
  <c r="J9" i="3"/>
  <c r="G9" i="3"/>
  <c r="F9" i="3"/>
  <c r="E9" i="3"/>
  <c r="D9" i="3"/>
  <c r="C9" i="3"/>
  <c r="B9" i="3"/>
  <c r="A9" i="3"/>
  <c r="N8" i="3"/>
  <c r="M8" i="3"/>
  <c r="L8" i="3"/>
  <c r="K8" i="3"/>
  <c r="J8" i="3"/>
  <c r="F8" i="3"/>
  <c r="E8" i="3"/>
  <c r="D8" i="3"/>
  <c r="C8" i="3"/>
  <c r="B8" i="3"/>
  <c r="A8" i="3"/>
  <c r="N7" i="3"/>
  <c r="M7" i="3"/>
  <c r="L7" i="3"/>
  <c r="K7" i="3"/>
  <c r="J7" i="3"/>
  <c r="F7" i="3"/>
  <c r="E7" i="3"/>
  <c r="D7" i="3"/>
  <c r="C7" i="3"/>
  <c r="B7" i="3"/>
  <c r="A7" i="3"/>
  <c r="N6" i="3"/>
  <c r="M6" i="3"/>
  <c r="L6" i="3"/>
  <c r="K6" i="3"/>
  <c r="J6" i="3"/>
  <c r="F6" i="3"/>
  <c r="E6" i="3"/>
  <c r="D6" i="3"/>
  <c r="C6" i="3"/>
  <c r="B6" i="3"/>
  <c r="A6" i="3"/>
  <c r="N5" i="3"/>
  <c r="M5" i="3"/>
  <c r="L5" i="3"/>
  <c r="K5" i="3"/>
  <c r="J5" i="3"/>
  <c r="F5" i="3"/>
  <c r="E5" i="3"/>
  <c r="D5" i="3"/>
  <c r="C5" i="3"/>
  <c r="B5" i="3"/>
  <c r="A5" i="3"/>
  <c r="N4" i="3"/>
  <c r="M4" i="3"/>
  <c r="L4" i="3"/>
  <c r="K4" i="3"/>
  <c r="J4" i="3"/>
  <c r="F4" i="3"/>
  <c r="E4" i="3"/>
  <c r="D4" i="3"/>
  <c r="C4" i="3"/>
  <c r="B4" i="3"/>
  <c r="A4" i="3"/>
  <c r="N3" i="3"/>
  <c r="M3" i="3"/>
  <c r="L3" i="3"/>
  <c r="K3" i="3"/>
  <c r="J3" i="3"/>
  <c r="F3" i="3"/>
  <c r="E3" i="3"/>
  <c r="D3" i="3"/>
  <c r="C3" i="3"/>
  <c r="B3" i="3"/>
  <c r="A3" i="3"/>
  <c r="N2" i="3"/>
  <c r="M2" i="3"/>
  <c r="L2" i="3"/>
  <c r="K2" i="3"/>
  <c r="J2" i="3"/>
  <c r="F2" i="3"/>
  <c r="E2" i="3"/>
  <c r="D2" i="3"/>
  <c r="C2" i="3"/>
  <c r="B2" i="3"/>
  <c r="A2" i="3"/>
  <c r="D5" i="2"/>
  <c r="W126" i="1"/>
  <c r="S126" i="1"/>
  <c r="R126" i="1"/>
  <c r="Q126" i="1"/>
  <c r="H126" i="1"/>
  <c r="I126" i="1" s="1"/>
  <c r="W125" i="1"/>
  <c r="S125" i="1"/>
  <c r="R125" i="1"/>
  <c r="Q125" i="1"/>
  <c r="H125" i="1"/>
  <c r="AA125" i="1" s="1"/>
  <c r="W124" i="1"/>
  <c r="S124" i="1"/>
  <c r="R124" i="1"/>
  <c r="Q124" i="1"/>
  <c r="H124" i="1"/>
  <c r="I124" i="1" s="1"/>
  <c r="P124" i="1" s="1"/>
  <c r="W123" i="1"/>
  <c r="S123" i="1"/>
  <c r="R123" i="1"/>
  <c r="Q123" i="1"/>
  <c r="H123" i="1"/>
  <c r="W122" i="1"/>
  <c r="S122" i="1"/>
  <c r="R122" i="1"/>
  <c r="Q122" i="1"/>
  <c r="H122" i="1"/>
  <c r="I122" i="1" s="1"/>
  <c r="O122" i="1" s="1"/>
  <c r="W121" i="1"/>
  <c r="S121" i="1"/>
  <c r="R121" i="1"/>
  <c r="Q121" i="1"/>
  <c r="H121" i="1"/>
  <c r="AA121" i="1" s="1"/>
  <c r="W118" i="1"/>
  <c r="V118" i="1"/>
  <c r="S118" i="1"/>
  <c r="R118" i="1"/>
  <c r="Q118" i="1"/>
  <c r="Z118" i="1"/>
  <c r="W117" i="1"/>
  <c r="V117" i="1"/>
  <c r="S117" i="1"/>
  <c r="R117" i="1"/>
  <c r="Q117" i="1"/>
  <c r="W116" i="1"/>
  <c r="V116" i="1"/>
  <c r="S116" i="1"/>
  <c r="R116" i="1"/>
  <c r="Q116" i="1"/>
  <c r="AA116" i="1"/>
  <c r="W115" i="1"/>
  <c r="V115" i="1"/>
  <c r="S115" i="1"/>
  <c r="R115" i="1"/>
  <c r="Q115" i="1"/>
  <c r="I115" i="1"/>
  <c r="W114" i="1"/>
  <c r="V114" i="1"/>
  <c r="S114" i="1"/>
  <c r="R114" i="1"/>
  <c r="Q114" i="1"/>
  <c r="AA114" i="1"/>
  <c r="W113" i="1"/>
  <c r="V113" i="1"/>
  <c r="S113" i="1"/>
  <c r="R113" i="1"/>
  <c r="Q113" i="1"/>
  <c r="W112" i="1"/>
  <c r="V112" i="1"/>
  <c r="S112" i="1"/>
  <c r="R112" i="1"/>
  <c r="Q112" i="1"/>
  <c r="AA112" i="1"/>
  <c r="W111" i="1"/>
  <c r="V111" i="1"/>
  <c r="S111" i="1"/>
  <c r="R111" i="1"/>
  <c r="Q111" i="1"/>
  <c r="Z111" i="1"/>
  <c r="W110" i="1"/>
  <c r="V110" i="1"/>
  <c r="S110" i="1"/>
  <c r="R110" i="1"/>
  <c r="Q110" i="1"/>
  <c r="Z110" i="1"/>
  <c r="W109" i="1"/>
  <c r="V109" i="1"/>
  <c r="S109" i="1"/>
  <c r="R109" i="1"/>
  <c r="Q109" i="1"/>
  <c r="W108" i="1"/>
  <c r="V108" i="1"/>
  <c r="S108" i="1"/>
  <c r="R108" i="1"/>
  <c r="Q108" i="1"/>
  <c r="W107" i="1"/>
  <c r="V107" i="1"/>
  <c r="S107" i="1"/>
  <c r="R107" i="1"/>
  <c r="Q107" i="1"/>
  <c r="I107" i="1"/>
  <c r="O107" i="1" s="1"/>
  <c r="W106" i="1"/>
  <c r="V106" i="1"/>
  <c r="S106" i="1"/>
  <c r="R106" i="1"/>
  <c r="Q106" i="1"/>
  <c r="AA106" i="1"/>
  <c r="W105" i="1"/>
  <c r="V105" i="1"/>
  <c r="S105" i="1"/>
  <c r="R105" i="1"/>
  <c r="Q105" i="1"/>
  <c r="W104" i="1"/>
  <c r="V104" i="1"/>
  <c r="S104" i="1"/>
  <c r="R104" i="1"/>
  <c r="Q104" i="1"/>
  <c r="AA104" i="1"/>
  <c r="W101" i="1"/>
  <c r="V101" i="1"/>
  <c r="S101" i="1"/>
  <c r="R101" i="1"/>
  <c r="Q101" i="1"/>
  <c r="Z101" i="1"/>
  <c r="W100" i="1"/>
  <c r="V100" i="1"/>
  <c r="S100" i="1"/>
  <c r="R100" i="1"/>
  <c r="Q100" i="1"/>
  <c r="AA100" i="1"/>
  <c r="W99" i="1"/>
  <c r="V99" i="1"/>
  <c r="S99" i="1"/>
  <c r="R99" i="1"/>
  <c r="Q99" i="1"/>
  <c r="W98" i="1"/>
  <c r="V98" i="1"/>
  <c r="S98" i="1"/>
  <c r="R98" i="1"/>
  <c r="Q98" i="1"/>
  <c r="W97" i="1"/>
  <c r="V97" i="1"/>
  <c r="S97" i="1"/>
  <c r="R97" i="1"/>
  <c r="Q97" i="1"/>
  <c r="I97" i="1"/>
  <c r="O97" i="1" s="1"/>
  <c r="W96" i="1"/>
  <c r="V96" i="1"/>
  <c r="S96" i="1"/>
  <c r="R96" i="1"/>
  <c r="Q96" i="1"/>
  <c r="W95" i="1"/>
  <c r="V95" i="1"/>
  <c r="S95" i="1"/>
  <c r="R95" i="1"/>
  <c r="Q95" i="1"/>
  <c r="W94" i="1"/>
  <c r="V94" i="1"/>
  <c r="S94" i="1"/>
  <c r="R94" i="1"/>
  <c r="Q94" i="1"/>
  <c r="AA94" i="1"/>
  <c r="W93" i="1"/>
  <c r="V93" i="1"/>
  <c r="S93" i="1"/>
  <c r="R93" i="1"/>
  <c r="Q93" i="1"/>
  <c r="Z93" i="1"/>
  <c r="W92" i="1"/>
  <c r="V92" i="1"/>
  <c r="S92" i="1"/>
  <c r="R92" i="1"/>
  <c r="Q92" i="1"/>
  <c r="AA92" i="1"/>
  <c r="W91" i="1"/>
  <c r="V91" i="1"/>
  <c r="S91" i="1"/>
  <c r="R91" i="1"/>
  <c r="Q91" i="1"/>
  <c r="W90" i="1"/>
  <c r="V90" i="1"/>
  <c r="S90" i="1"/>
  <c r="R90" i="1"/>
  <c r="Q90" i="1"/>
  <c r="I90" i="1"/>
  <c r="P90" i="1" s="1"/>
  <c r="W89" i="1"/>
  <c r="V89" i="1"/>
  <c r="S89" i="1"/>
  <c r="R89" i="1"/>
  <c r="Q89" i="1"/>
  <c r="W88" i="1"/>
  <c r="V88" i="1"/>
  <c r="S88" i="1"/>
  <c r="R88" i="1"/>
  <c r="Q88" i="1"/>
  <c r="W85" i="1"/>
  <c r="V85" i="1"/>
  <c r="S85" i="1"/>
  <c r="R85" i="1"/>
  <c r="Q85" i="1"/>
  <c r="W84" i="1"/>
  <c r="V84" i="1"/>
  <c r="S84" i="1"/>
  <c r="R84" i="1"/>
  <c r="Q84" i="1"/>
  <c r="AA84" i="1"/>
  <c r="W83" i="1"/>
  <c r="V83" i="1"/>
  <c r="S83" i="1"/>
  <c r="R83" i="1"/>
  <c r="Q83" i="1"/>
  <c r="Z83" i="1"/>
  <c r="W82" i="1"/>
  <c r="V82" i="1"/>
  <c r="S82" i="1"/>
  <c r="R82" i="1"/>
  <c r="Q82" i="1"/>
  <c r="Z82" i="1"/>
  <c r="W81" i="1"/>
  <c r="V81" i="1"/>
  <c r="S81" i="1"/>
  <c r="R81" i="1"/>
  <c r="Q81" i="1"/>
  <c r="W80" i="1"/>
  <c r="V80" i="1"/>
  <c r="S80" i="1"/>
  <c r="R80" i="1"/>
  <c r="Q80" i="1"/>
  <c r="Z80" i="1"/>
  <c r="W79" i="1"/>
  <c r="V79" i="1"/>
  <c r="S79" i="1"/>
  <c r="R79" i="1"/>
  <c r="Q79" i="1"/>
  <c r="AA79" i="1"/>
  <c r="W78" i="1"/>
  <c r="V78" i="1"/>
  <c r="S78" i="1"/>
  <c r="R78" i="1"/>
  <c r="Q78" i="1"/>
  <c r="W77" i="1"/>
  <c r="V77" i="1"/>
  <c r="S77" i="1"/>
  <c r="R77" i="1"/>
  <c r="Q77" i="1"/>
  <c r="W76" i="1"/>
  <c r="V76" i="1"/>
  <c r="S76" i="1"/>
  <c r="R76" i="1"/>
  <c r="Q76" i="1"/>
  <c r="AA76" i="1"/>
  <c r="W75" i="1"/>
  <c r="V75" i="1"/>
  <c r="S75" i="1"/>
  <c r="R75" i="1"/>
  <c r="Q75" i="1"/>
  <c r="Z75" i="1"/>
  <c r="W74" i="1"/>
  <c r="X74" i="1" s="1"/>
  <c r="V74" i="1"/>
  <c r="S74" i="1"/>
  <c r="R74" i="1"/>
  <c r="Q74" i="1"/>
  <c r="W73" i="1"/>
  <c r="V73" i="1"/>
  <c r="S73" i="1"/>
  <c r="R73" i="1"/>
  <c r="Q73" i="1"/>
  <c r="W72" i="1"/>
  <c r="V72" i="1"/>
  <c r="S72" i="1"/>
  <c r="R72" i="1"/>
  <c r="Q72" i="1"/>
  <c r="Z72" i="1"/>
  <c r="W71" i="1"/>
  <c r="V71" i="1"/>
  <c r="S71" i="1"/>
  <c r="R71" i="1"/>
  <c r="Q71" i="1"/>
  <c r="AA71" i="1"/>
  <c r="W70" i="1"/>
  <c r="Y70" i="1" s="1"/>
  <c r="V70" i="1"/>
  <c r="S70" i="1"/>
  <c r="R70" i="1"/>
  <c r="Q70" i="1"/>
  <c r="W69" i="1"/>
  <c r="V69" i="1"/>
  <c r="S69" i="1"/>
  <c r="R69" i="1"/>
  <c r="Q69" i="1"/>
  <c r="W68" i="1"/>
  <c r="V68" i="1"/>
  <c r="S68" i="1"/>
  <c r="R68" i="1"/>
  <c r="Q68" i="1"/>
  <c r="W67" i="1"/>
  <c r="V67" i="1"/>
  <c r="S67" i="1"/>
  <c r="R67" i="1"/>
  <c r="Q67" i="1"/>
  <c r="AA67" i="1"/>
  <c r="W66" i="1"/>
  <c r="V66" i="1"/>
  <c r="S66" i="1"/>
  <c r="R66" i="1"/>
  <c r="Q66" i="1"/>
  <c r="AA66" i="1"/>
  <c r="W65" i="1"/>
  <c r="V65" i="1"/>
  <c r="S65" i="1"/>
  <c r="R65" i="1"/>
  <c r="Q65" i="1"/>
  <c r="AA65" i="1"/>
  <c r="W64" i="1"/>
  <c r="V64" i="1"/>
  <c r="S64" i="1"/>
  <c r="R64" i="1"/>
  <c r="Q64" i="1"/>
  <c r="Z64" i="1"/>
  <c r="W63" i="1"/>
  <c r="V63" i="1"/>
  <c r="S63" i="1"/>
  <c r="R63" i="1"/>
  <c r="Q63" i="1"/>
  <c r="AA63" i="1"/>
  <c r="W62" i="1"/>
  <c r="V62" i="1"/>
  <c r="S62" i="1"/>
  <c r="R62" i="1"/>
  <c r="Q62" i="1"/>
  <c r="AA62" i="1"/>
  <c r="W61" i="1"/>
  <c r="V61" i="1"/>
  <c r="S61" i="1"/>
  <c r="R61" i="1"/>
  <c r="Q61" i="1"/>
  <c r="AA61" i="1"/>
  <c r="W60" i="1"/>
  <c r="V60" i="1"/>
  <c r="S60" i="1"/>
  <c r="R60" i="1"/>
  <c r="Q60" i="1"/>
  <c r="W59" i="1"/>
  <c r="V59" i="1"/>
  <c r="S59" i="1"/>
  <c r="R59" i="1"/>
  <c r="Q59" i="1"/>
  <c r="W58" i="1"/>
  <c r="V58" i="1"/>
  <c r="S58" i="1"/>
  <c r="R58" i="1"/>
  <c r="Q58" i="1"/>
  <c r="AA58" i="1"/>
  <c r="W57" i="1"/>
  <c r="V57" i="1"/>
  <c r="S57" i="1"/>
  <c r="R57" i="1"/>
  <c r="Q57" i="1"/>
  <c r="I57" i="1"/>
  <c r="W56" i="1"/>
  <c r="V56" i="1"/>
  <c r="S56" i="1"/>
  <c r="R56" i="1"/>
  <c r="Q56" i="1"/>
  <c r="W55" i="1"/>
  <c r="V55" i="1"/>
  <c r="S55" i="1"/>
  <c r="R55" i="1"/>
  <c r="Q55" i="1"/>
  <c r="AA55" i="1"/>
  <c r="W54" i="1"/>
  <c r="V54" i="1"/>
  <c r="S54" i="1"/>
  <c r="R54" i="1"/>
  <c r="Q54" i="1"/>
  <c r="I54" i="1"/>
  <c r="O54" i="1" s="1"/>
  <c r="W53" i="1"/>
  <c r="V53" i="1"/>
  <c r="S53" i="1"/>
  <c r="R53" i="1"/>
  <c r="Q53" i="1"/>
  <c r="AA53" i="1"/>
  <c r="W52" i="1"/>
  <c r="V52" i="1"/>
  <c r="S52" i="1"/>
  <c r="R52" i="1"/>
  <c r="Q52" i="1"/>
  <c r="I52" i="1"/>
  <c r="W51" i="1"/>
  <c r="V51" i="1"/>
  <c r="S51" i="1"/>
  <c r="R51" i="1"/>
  <c r="Q51" i="1"/>
  <c r="W50" i="1"/>
  <c r="V50" i="1"/>
  <c r="S50" i="1"/>
  <c r="R50" i="1"/>
  <c r="Q50" i="1"/>
  <c r="AA50" i="1"/>
  <c r="W49" i="1"/>
  <c r="V49" i="1"/>
  <c r="S49" i="1"/>
  <c r="R49" i="1"/>
  <c r="Q49" i="1"/>
  <c r="W48" i="1"/>
  <c r="V48" i="1"/>
  <c r="S48" i="1"/>
  <c r="R48" i="1"/>
  <c r="Q48" i="1"/>
  <c r="AA48" i="1"/>
  <c r="W47" i="1"/>
  <c r="V47" i="1"/>
  <c r="S47" i="1"/>
  <c r="R47" i="1"/>
  <c r="Q47" i="1"/>
  <c r="W46" i="1"/>
  <c r="X46" i="1" s="1"/>
  <c r="V46" i="1"/>
  <c r="S46" i="1"/>
  <c r="R46" i="1"/>
  <c r="Q46" i="1"/>
  <c r="W45" i="1"/>
  <c r="Y45" i="1" s="1"/>
  <c r="V45" i="1"/>
  <c r="S45" i="1"/>
  <c r="R45" i="1"/>
  <c r="Q45" i="1"/>
  <c r="W44" i="1"/>
  <c r="V44" i="1"/>
  <c r="S44" i="1"/>
  <c r="R44" i="1"/>
  <c r="Q44" i="1"/>
  <c r="AA44" i="1"/>
  <c r="W43" i="1"/>
  <c r="V43" i="1"/>
  <c r="S43" i="1"/>
  <c r="R43" i="1"/>
  <c r="Q43" i="1"/>
  <c r="W42" i="1"/>
  <c r="V42" i="1"/>
  <c r="S42" i="1"/>
  <c r="R42" i="1"/>
  <c r="Q42" i="1"/>
  <c r="W41" i="1"/>
  <c r="V41" i="1"/>
  <c r="S41" i="1"/>
  <c r="R41" i="1"/>
  <c r="Q41" i="1"/>
  <c r="W40" i="1"/>
  <c r="V40" i="1"/>
  <c r="S40" i="1"/>
  <c r="R40" i="1"/>
  <c r="Q40" i="1"/>
  <c r="AA40" i="1"/>
  <c r="W39" i="1"/>
  <c r="V39" i="1"/>
  <c r="S39" i="1"/>
  <c r="R39" i="1"/>
  <c r="Q39" i="1"/>
  <c r="W37" i="1"/>
  <c r="V37" i="1"/>
  <c r="S37" i="1"/>
  <c r="R37" i="1"/>
  <c r="Q37" i="1"/>
  <c r="W36" i="1"/>
  <c r="X36" i="1" s="1"/>
  <c r="V36" i="1"/>
  <c r="S36" i="1"/>
  <c r="R36" i="1"/>
  <c r="Q36" i="1"/>
  <c r="W35" i="1"/>
  <c r="V35" i="1"/>
  <c r="S35" i="1"/>
  <c r="R35" i="1"/>
  <c r="Q35" i="1"/>
  <c r="Z35" i="1"/>
  <c r="W34" i="1"/>
  <c r="W31" i="1"/>
  <c r="W30" i="1"/>
  <c r="W29" i="1"/>
  <c r="Y29" i="1" s="1"/>
  <c r="W26" i="1"/>
  <c r="W25" i="1"/>
  <c r="W24" i="1"/>
  <c r="AA24" i="1"/>
  <c r="W23" i="1"/>
  <c r="AA23" i="1"/>
  <c r="W22" i="1"/>
  <c r="AA22" i="1"/>
  <c r="W21" i="1"/>
  <c r="W18" i="1"/>
  <c r="W17" i="1"/>
  <c r="Z17" i="1"/>
  <c r="W16" i="1"/>
  <c r="W15" i="1"/>
  <c r="W13" i="1"/>
  <c r="AA13" i="1"/>
  <c r="W12" i="1"/>
  <c r="V12" i="1"/>
  <c r="S12" i="1"/>
  <c r="R12" i="1"/>
  <c r="Q12" i="1"/>
  <c r="W11" i="1"/>
  <c r="V11" i="1"/>
  <c r="S11" i="1"/>
  <c r="R11" i="1"/>
  <c r="Q11" i="1"/>
  <c r="H11" i="3"/>
  <c r="W10" i="1"/>
  <c r="V10" i="1"/>
  <c r="S10" i="1"/>
  <c r="R10" i="1"/>
  <c r="Q10" i="1"/>
  <c r="W9" i="1"/>
  <c r="V9" i="1"/>
  <c r="S9" i="1"/>
  <c r="R9" i="1"/>
  <c r="Q9" i="1"/>
  <c r="W8" i="1"/>
  <c r="V8" i="1"/>
  <c r="S8" i="1"/>
  <c r="R8" i="1"/>
  <c r="Q8" i="1"/>
  <c r="AA8" i="1"/>
  <c r="W7" i="1"/>
  <c r="V7" i="1"/>
  <c r="S7" i="1"/>
  <c r="R7" i="1"/>
  <c r="Q7" i="1"/>
  <c r="Z7" i="1"/>
  <c r="W6" i="1"/>
  <c r="V6" i="1"/>
  <c r="S6" i="1"/>
  <c r="R6" i="1"/>
  <c r="Q6" i="1"/>
  <c r="AA6" i="1"/>
  <c r="W5" i="1"/>
  <c r="V5" i="1"/>
  <c r="S5" i="1"/>
  <c r="R5" i="1"/>
  <c r="Q5" i="1"/>
  <c r="Z5" i="1"/>
  <c r="W4" i="1"/>
  <c r="V4" i="1"/>
  <c r="S4" i="1"/>
  <c r="R4" i="1"/>
  <c r="Q4" i="1"/>
  <c r="AA4" i="1"/>
  <c r="W3" i="1"/>
  <c r="V3" i="1"/>
  <c r="S3" i="1"/>
  <c r="R3" i="1"/>
  <c r="Q3" i="1"/>
  <c r="W2" i="1"/>
  <c r="V2" i="1"/>
  <c r="S2" i="1"/>
  <c r="R2" i="1"/>
  <c r="Q2" i="1"/>
  <c r="H2" i="1"/>
  <c r="T126" i="1" l="1"/>
  <c r="U126" i="1" s="1"/>
  <c r="H12" i="3"/>
  <c r="I12" i="1"/>
  <c r="I12" i="3" s="1"/>
  <c r="T104" i="1"/>
  <c r="U104" i="1" s="1"/>
  <c r="T114" i="1"/>
  <c r="U114" i="1" s="1"/>
  <c r="Y109" i="1"/>
  <c r="X117" i="1"/>
  <c r="T37" i="1"/>
  <c r="U37" i="1" s="1"/>
  <c r="T51" i="1"/>
  <c r="U51" i="1" s="1"/>
  <c r="T74" i="1"/>
  <c r="U74" i="1" s="1"/>
  <c r="T40" i="1"/>
  <c r="U40" i="1" s="1"/>
  <c r="T76" i="1"/>
  <c r="U76" i="1" s="1"/>
  <c r="T116" i="1"/>
  <c r="U116" i="1" s="1"/>
  <c r="T41" i="1"/>
  <c r="U41" i="1" s="1"/>
  <c r="T66" i="1"/>
  <c r="U66" i="1" s="1"/>
  <c r="T105" i="1"/>
  <c r="U105" i="1" s="1"/>
  <c r="T122" i="1"/>
  <c r="U122" i="1" s="1"/>
  <c r="T125" i="1"/>
  <c r="U125" i="1" s="1"/>
  <c r="T55" i="1"/>
  <c r="U55" i="1" s="1"/>
  <c r="T56" i="1"/>
  <c r="U56" i="1" s="1"/>
  <c r="T97" i="1"/>
  <c r="U97" i="1" s="1"/>
  <c r="T54" i="1"/>
  <c r="U54" i="1" s="1"/>
  <c r="T62" i="1"/>
  <c r="U62" i="1" s="1"/>
  <c r="T59" i="1"/>
  <c r="U59" i="1" s="1"/>
  <c r="T9" i="1"/>
  <c r="U9" i="1" s="1"/>
  <c r="T80" i="1"/>
  <c r="U80" i="1" s="1"/>
  <c r="T63" i="1"/>
  <c r="U63" i="1" s="1"/>
  <c r="T90" i="1"/>
  <c r="U90" i="1" s="1"/>
  <c r="T98" i="1"/>
  <c r="U98" i="1" s="1"/>
  <c r="Y3" i="1"/>
  <c r="T8" i="1"/>
  <c r="U8" i="1" s="1"/>
  <c r="T12" i="1"/>
  <c r="U12" i="1" s="1"/>
  <c r="T45" i="1"/>
  <c r="U45" i="1" s="1"/>
  <c r="T75" i="1"/>
  <c r="U75" i="1" s="1"/>
  <c r="Y88" i="1"/>
  <c r="Y96" i="1"/>
  <c r="T108" i="1"/>
  <c r="U108" i="1" s="1"/>
  <c r="T112" i="1"/>
  <c r="U112" i="1" s="1"/>
  <c r="T121" i="1"/>
  <c r="U121" i="1" s="1"/>
  <c r="T84" i="1"/>
  <c r="U84" i="1" s="1"/>
  <c r="X2" i="1"/>
  <c r="X15" i="1"/>
  <c r="T61" i="1"/>
  <c r="U61" i="1" s="1"/>
  <c r="Y77" i="1"/>
  <c r="Y85" i="1"/>
  <c r="T88" i="1"/>
  <c r="U88" i="1" s="1"/>
  <c r="Y91" i="1"/>
  <c r="Y99" i="1"/>
  <c r="T3" i="1"/>
  <c r="U3" i="1" s="1"/>
  <c r="T10" i="1"/>
  <c r="U10" i="1" s="1"/>
  <c r="X43" i="1"/>
  <c r="T48" i="1"/>
  <c r="U48" i="1" s="1"/>
  <c r="T73" i="1"/>
  <c r="U73" i="1" s="1"/>
  <c r="T78" i="1"/>
  <c r="U78" i="1" s="1"/>
  <c r="T42" i="1"/>
  <c r="U42" i="1" s="1"/>
  <c r="T94" i="1"/>
  <c r="U94" i="1" s="1"/>
  <c r="T2" i="1"/>
  <c r="Y59" i="1"/>
  <c r="T60" i="1"/>
  <c r="U60" i="1" s="1"/>
  <c r="T64" i="1"/>
  <c r="U64" i="1" s="1"/>
  <c r="T72" i="1"/>
  <c r="U72" i="1" s="1"/>
  <c r="Y98" i="1"/>
  <c r="I74" i="1"/>
  <c r="O74" i="1" s="1"/>
  <c r="O17" i="1"/>
  <c r="X8" i="1"/>
  <c r="Y74" i="1"/>
  <c r="Y90" i="1"/>
  <c r="Z74" i="1"/>
  <c r="X78" i="1"/>
  <c r="AA82" i="1"/>
  <c r="AA110" i="1"/>
  <c r="Z29" i="1"/>
  <c r="Y36" i="1"/>
  <c r="AA83" i="1"/>
  <c r="Z98" i="1"/>
  <c r="Y25" i="1"/>
  <c r="AA54" i="1"/>
  <c r="AA101" i="1"/>
  <c r="X92" i="1"/>
  <c r="AA97" i="1"/>
  <c r="X54" i="1"/>
  <c r="Y55" i="1"/>
  <c r="Z96" i="1"/>
  <c r="X17" i="1"/>
  <c r="Y24" i="1"/>
  <c r="Y116" i="1"/>
  <c r="Y75" i="1"/>
  <c r="X76" i="1"/>
  <c r="Z106" i="1"/>
  <c r="AA115" i="1"/>
  <c r="I3" i="1"/>
  <c r="I3" i="3" s="1"/>
  <c r="P35" i="1"/>
  <c r="Z90" i="1"/>
  <c r="Y6" i="1"/>
  <c r="Y11" i="1"/>
  <c r="AA75" i="1"/>
  <c r="I61" i="1"/>
  <c r="O61" i="1" s="1"/>
  <c r="Y5" i="1"/>
  <c r="AA74" i="1"/>
  <c r="X94" i="1"/>
  <c r="Y101" i="1"/>
  <c r="X104" i="1"/>
  <c r="X124" i="1"/>
  <c r="I44" i="1"/>
  <c r="P44" i="1" s="1"/>
  <c r="X35" i="1"/>
  <c r="Z44" i="1"/>
  <c r="X4" i="1"/>
  <c r="I11" i="1"/>
  <c r="I11" i="3" s="1"/>
  <c r="O11" i="3" s="1"/>
  <c r="Y46" i="1"/>
  <c r="Y61" i="1"/>
  <c r="Y93" i="1"/>
  <c r="X100" i="1"/>
  <c r="X118" i="1"/>
  <c r="AA35" i="1"/>
  <c r="Z3" i="1"/>
  <c r="Y13" i="1"/>
  <c r="Y37" i="1"/>
  <c r="X55" i="1"/>
  <c r="Z70" i="1"/>
  <c r="X84" i="1"/>
  <c r="Y117" i="1"/>
  <c r="AA118" i="1"/>
  <c r="X48" i="1"/>
  <c r="X64" i="1"/>
  <c r="AA88" i="1"/>
  <c r="Z112" i="1"/>
  <c r="Z114" i="1"/>
  <c r="Z4" i="1"/>
  <c r="AA5" i="1"/>
  <c r="Z6" i="1"/>
  <c r="Z8" i="1"/>
  <c r="P23" i="1"/>
  <c r="X23" i="1"/>
  <c r="AA36" i="1"/>
  <c r="Y40" i="1"/>
  <c r="X40" i="1"/>
  <c r="Z46" i="1"/>
  <c r="I48" i="1"/>
  <c r="O48" i="1" s="1"/>
  <c r="Z48" i="1"/>
  <c r="I50" i="1"/>
  <c r="O50" i="1" s="1"/>
  <c r="X50" i="1"/>
  <c r="T58" i="1"/>
  <c r="U58" i="1" s="1"/>
  <c r="I64" i="1"/>
  <c r="P64" i="1" s="1"/>
  <c r="Y64" i="1"/>
  <c r="Z65" i="1"/>
  <c r="AA70" i="1"/>
  <c r="X72" i="1"/>
  <c r="Z84" i="1"/>
  <c r="I88" i="1"/>
  <c r="P88" i="1" s="1"/>
  <c r="Z92" i="1"/>
  <c r="AA93" i="1"/>
  <c r="AA96" i="1"/>
  <c r="T109" i="1"/>
  <c r="U109" i="1" s="1"/>
  <c r="T110" i="1"/>
  <c r="U110" i="1" s="1"/>
  <c r="I114" i="1"/>
  <c r="P114" i="1" s="1"/>
  <c r="Y124" i="1"/>
  <c r="Z125" i="1"/>
  <c r="Y23" i="1"/>
  <c r="I4" i="1"/>
  <c r="I4" i="3" s="1"/>
  <c r="I8" i="1"/>
  <c r="I8" i="3" s="1"/>
  <c r="Z11" i="1"/>
  <c r="Z23" i="1"/>
  <c r="X24" i="1"/>
  <c r="X29" i="1"/>
  <c r="Y34" i="1"/>
  <c r="T35" i="1"/>
  <c r="U35" i="1" s="1"/>
  <c r="X37" i="1"/>
  <c r="Z37" i="1"/>
  <c r="I40" i="1"/>
  <c r="P40" i="1" s="1"/>
  <c r="Z40" i="1"/>
  <c r="Y43" i="1"/>
  <c r="T44" i="1"/>
  <c r="U44" i="1" s="1"/>
  <c r="I46" i="1"/>
  <c r="O46" i="1" s="1"/>
  <c r="Z50" i="1"/>
  <c r="Y52" i="1"/>
  <c r="Y54" i="1"/>
  <c r="Y66" i="1"/>
  <c r="I70" i="1"/>
  <c r="O70" i="1" s="1"/>
  <c r="I72" i="1"/>
  <c r="P72" i="1" s="1"/>
  <c r="Y72" i="1"/>
  <c r="T81" i="1"/>
  <c r="U81" i="1" s="1"/>
  <c r="T82" i="1"/>
  <c r="U82" i="1" s="1"/>
  <c r="T83" i="1"/>
  <c r="U83" i="1" s="1"/>
  <c r="I92" i="1"/>
  <c r="P92" i="1" s="1"/>
  <c r="Z94" i="1"/>
  <c r="I96" i="1"/>
  <c r="O96" i="1" s="1"/>
  <c r="I98" i="1"/>
  <c r="P98" i="1" s="1"/>
  <c r="X98" i="1"/>
  <c r="Y100" i="1"/>
  <c r="X106" i="1"/>
  <c r="AA107" i="1"/>
  <c r="T111" i="1"/>
  <c r="U111" i="1" s="1"/>
  <c r="O115" i="1"/>
  <c r="I116" i="1"/>
  <c r="X116" i="1"/>
  <c r="Z124" i="1"/>
  <c r="AA45" i="1"/>
  <c r="Y50" i="1"/>
  <c r="Y12" i="1"/>
  <c r="T6" i="1"/>
  <c r="U6" i="1" s="1"/>
  <c r="O34" i="1"/>
  <c r="AA34" i="1"/>
  <c r="I43" i="1"/>
  <c r="O43" i="1" s="1"/>
  <c r="AA43" i="1"/>
  <c r="T46" i="1"/>
  <c r="U46" i="1" s="1"/>
  <c r="T47" i="1"/>
  <c r="U47" i="1" s="1"/>
  <c r="T49" i="1"/>
  <c r="U49" i="1" s="1"/>
  <c r="Y58" i="1"/>
  <c r="I66" i="1"/>
  <c r="O66" i="1" s="1"/>
  <c r="Z66" i="1"/>
  <c r="T70" i="1"/>
  <c r="U70" i="1" s="1"/>
  <c r="Z76" i="1"/>
  <c r="Y78" i="1"/>
  <c r="Z78" i="1"/>
  <c r="T89" i="1"/>
  <c r="U89" i="1" s="1"/>
  <c r="T92" i="1"/>
  <c r="U92" i="1" s="1"/>
  <c r="T96" i="1"/>
  <c r="U96" i="1" s="1"/>
  <c r="Z100" i="1"/>
  <c r="I108" i="1"/>
  <c r="O108" i="1" s="1"/>
  <c r="X108" i="1"/>
  <c r="T113" i="1"/>
  <c r="U113" i="1" s="1"/>
  <c r="Z116" i="1"/>
  <c r="Y118" i="1"/>
  <c r="X122" i="1"/>
  <c r="Y125" i="1"/>
  <c r="Z15" i="1"/>
  <c r="Z34" i="1"/>
  <c r="Z43" i="1"/>
  <c r="X66" i="1"/>
  <c r="T4" i="1"/>
  <c r="U4" i="1" s="1"/>
  <c r="AA29" i="1"/>
  <c r="Z12" i="1"/>
  <c r="X13" i="1"/>
  <c r="Y22" i="1"/>
  <c r="X25" i="1"/>
  <c r="Z25" i="1"/>
  <c r="P29" i="1"/>
  <c r="Y35" i="1"/>
  <c r="T39" i="1"/>
  <c r="U39" i="1" s="1"/>
  <c r="Y44" i="1"/>
  <c r="T50" i="1"/>
  <c r="U50" i="1" s="1"/>
  <c r="P54" i="1"/>
  <c r="Z54" i="1"/>
  <c r="X58" i="1"/>
  <c r="X62" i="1"/>
  <c r="I78" i="1"/>
  <c r="P78" i="1" s="1"/>
  <c r="AA78" i="1"/>
  <c r="I80" i="1"/>
  <c r="P80" i="1" s="1"/>
  <c r="X80" i="1"/>
  <c r="Y82" i="1"/>
  <c r="I100" i="1"/>
  <c r="O100" i="1" s="1"/>
  <c r="Z104" i="1"/>
  <c r="I106" i="1"/>
  <c r="O106" i="1" s="1"/>
  <c r="Y108" i="1"/>
  <c r="X110" i="1"/>
  <c r="T115" i="1"/>
  <c r="U115" i="1" s="1"/>
  <c r="I118" i="1"/>
  <c r="P118" i="1" s="1"/>
  <c r="Z122" i="1"/>
  <c r="T124" i="1"/>
  <c r="U124" i="1" s="1"/>
  <c r="AA124" i="1"/>
  <c r="AA12" i="1"/>
  <c r="Z22" i="1"/>
  <c r="X45" i="1"/>
  <c r="Z62" i="1"/>
  <c r="X63" i="1"/>
  <c r="Y80" i="1"/>
  <c r="X82" i="1"/>
  <c r="X88" i="1"/>
  <c r="T93" i="1"/>
  <c r="U93" i="1" s="1"/>
  <c r="Z108" i="1"/>
  <c r="Y110" i="1"/>
  <c r="Y111" i="1"/>
  <c r="L13" i="3"/>
  <c r="T7" i="1"/>
  <c r="U7" i="1" s="1"/>
  <c r="X12" i="1"/>
  <c r="T5" i="1"/>
  <c r="U5" i="1" s="1"/>
  <c r="Z58" i="1"/>
  <c r="Y4" i="1"/>
  <c r="Y15" i="1"/>
  <c r="Y17" i="1"/>
  <c r="AA17" i="1"/>
  <c r="O22" i="1"/>
  <c r="Y57" i="1"/>
  <c r="I58" i="1"/>
  <c r="O58" i="1" s="1"/>
  <c r="I62" i="1"/>
  <c r="P62" i="1" s="1"/>
  <c r="Y63" i="1"/>
  <c r="T67" i="1"/>
  <c r="U67" i="1" s="1"/>
  <c r="T68" i="1"/>
  <c r="U68" i="1" s="1"/>
  <c r="X70" i="1"/>
  <c r="T77" i="1"/>
  <c r="U77" i="1" s="1"/>
  <c r="T79" i="1"/>
  <c r="U79" i="1" s="1"/>
  <c r="I82" i="1"/>
  <c r="Y83" i="1"/>
  <c r="Z88" i="1"/>
  <c r="O90" i="1"/>
  <c r="X90" i="1"/>
  <c r="Y92" i="1"/>
  <c r="X96" i="1"/>
  <c r="T99" i="1"/>
  <c r="U99" i="1" s="1"/>
  <c r="T100" i="1"/>
  <c r="U100" i="1" s="1"/>
  <c r="T101" i="1"/>
  <c r="U101" i="1" s="1"/>
  <c r="T106" i="1"/>
  <c r="U106" i="1" s="1"/>
  <c r="T107" i="1"/>
  <c r="U107" i="1" s="1"/>
  <c r="X109" i="1"/>
  <c r="I110" i="1"/>
  <c r="P110" i="1" s="1"/>
  <c r="AA111" i="1"/>
  <c r="X112" i="1"/>
  <c r="X114" i="1"/>
  <c r="T118" i="1"/>
  <c r="U118" i="1" s="1"/>
  <c r="Y47" i="1"/>
  <c r="X47" i="1"/>
  <c r="I47" i="1"/>
  <c r="P47" i="1" s="1"/>
  <c r="AA47" i="1"/>
  <c r="I2" i="1"/>
  <c r="I2" i="3" s="1"/>
  <c r="T11" i="1"/>
  <c r="U11" i="1" s="1"/>
  <c r="AA30" i="1"/>
  <c r="Z30" i="1"/>
  <c r="Y30" i="1"/>
  <c r="X30" i="1"/>
  <c r="O30" i="1"/>
  <c r="Y39" i="1"/>
  <c r="X39" i="1"/>
  <c r="I39" i="1"/>
  <c r="P39" i="1" s="1"/>
  <c r="AA39" i="1"/>
  <c r="AA56" i="1"/>
  <c r="Z56" i="1"/>
  <c r="Y56" i="1"/>
  <c r="X56" i="1"/>
  <c r="I56" i="1"/>
  <c r="P56" i="1" s="1"/>
  <c r="AA95" i="1"/>
  <c r="Z95" i="1"/>
  <c r="X95" i="1"/>
  <c r="I95" i="1"/>
  <c r="O95" i="1" s="1"/>
  <c r="Y95" i="1"/>
  <c r="G1320" i="8"/>
  <c r="G1324" i="8"/>
  <c r="T43" i="1"/>
  <c r="U43" i="1" s="1"/>
  <c r="Y16" i="1"/>
  <c r="X16" i="1"/>
  <c r="P16" i="1"/>
  <c r="AA16" i="1"/>
  <c r="Y26" i="1"/>
  <c r="X26" i="1"/>
  <c r="O26" i="1"/>
  <c r="AA26" i="1"/>
  <c r="H7" i="3"/>
  <c r="G7" i="3"/>
  <c r="Y7" i="1"/>
  <c r="X7" i="1"/>
  <c r="I7" i="1"/>
  <c r="I7" i="3" s="1"/>
  <c r="AA7" i="1"/>
  <c r="T36" i="1"/>
  <c r="U36" i="1" s="1"/>
  <c r="Z47" i="1"/>
  <c r="AA52" i="1"/>
  <c r="O52" i="1"/>
  <c r="Z52" i="1"/>
  <c r="X52" i="1"/>
  <c r="P52" i="1"/>
  <c r="AA60" i="1"/>
  <c r="Y60" i="1"/>
  <c r="Z60" i="1"/>
  <c r="X60" i="1"/>
  <c r="I60" i="1"/>
  <c r="O60" i="1" s="1"/>
  <c r="X44" i="1"/>
  <c r="AA31" i="1"/>
  <c r="Z31" i="1"/>
  <c r="Y31" i="1"/>
  <c r="AA41" i="1"/>
  <c r="Z41" i="1"/>
  <c r="Y41" i="1"/>
  <c r="X41" i="1"/>
  <c r="I41" i="1"/>
  <c r="P41" i="1" s="1"/>
  <c r="T52" i="1"/>
  <c r="U52" i="1" s="1"/>
  <c r="H2" i="3"/>
  <c r="G2" i="3"/>
  <c r="AA2" i="1"/>
  <c r="Z2" i="1"/>
  <c r="Z59" i="1"/>
  <c r="X59" i="1"/>
  <c r="I59" i="1"/>
  <c r="P59" i="1" s="1"/>
  <c r="AA59" i="1"/>
  <c r="T53" i="1"/>
  <c r="U53" i="1" s="1"/>
  <c r="H9" i="3"/>
  <c r="AA9" i="1"/>
  <c r="Z9" i="1"/>
  <c r="Y9" i="1"/>
  <c r="X9" i="1"/>
  <c r="I9" i="1"/>
  <c r="I9" i="3" s="1"/>
  <c r="AA21" i="1"/>
  <c r="Z21" i="1"/>
  <c r="Y21" i="1"/>
  <c r="Y2" i="1"/>
  <c r="X5" i="1"/>
  <c r="H10" i="3"/>
  <c r="AA10" i="1"/>
  <c r="Y10" i="1"/>
  <c r="Z10" i="1"/>
  <c r="P21" i="1"/>
  <c r="X21" i="1"/>
  <c r="O31" i="1"/>
  <c r="X31" i="1"/>
  <c r="AA42" i="1"/>
  <c r="Z42" i="1"/>
  <c r="Y42" i="1"/>
  <c r="AA49" i="1"/>
  <c r="Z49" i="1"/>
  <c r="X49" i="1"/>
  <c r="Y49" i="1"/>
  <c r="AA68" i="1"/>
  <c r="Y68" i="1"/>
  <c r="Z68" i="1"/>
  <c r="X68" i="1"/>
  <c r="I68" i="1"/>
  <c r="O68" i="1" s="1"/>
  <c r="H3" i="3"/>
  <c r="G3" i="3"/>
  <c r="AA3" i="1"/>
  <c r="X3" i="1"/>
  <c r="I10" i="1"/>
  <c r="X10" i="1"/>
  <c r="X22" i="1"/>
  <c r="X34" i="1"/>
  <c r="I42" i="1"/>
  <c r="P42" i="1" s="1"/>
  <c r="X42" i="1"/>
  <c r="I49" i="1"/>
  <c r="P49" i="1" s="1"/>
  <c r="T69" i="1"/>
  <c r="U69" i="1" s="1"/>
  <c r="Z51" i="1"/>
  <c r="I51" i="1"/>
  <c r="O51" i="1" s="1"/>
  <c r="AA51" i="1"/>
  <c r="Y51" i="1"/>
  <c r="X51" i="1"/>
  <c r="AA18" i="1"/>
  <c r="Z18" i="1"/>
  <c r="Y18" i="1"/>
  <c r="X18" i="1"/>
  <c r="O18" i="1"/>
  <c r="Z16" i="1"/>
  <c r="Z26" i="1"/>
  <c r="Z39" i="1"/>
  <c r="X57" i="1"/>
  <c r="P57" i="1"/>
  <c r="Z57" i="1"/>
  <c r="O57" i="1"/>
  <c r="AA57" i="1"/>
  <c r="I79" i="1"/>
  <c r="P79" i="1" s="1"/>
  <c r="Z79" i="1"/>
  <c r="Y79" i="1"/>
  <c r="X79" i="1"/>
  <c r="H8" i="3"/>
  <c r="G8" i="3"/>
  <c r="X11" i="1"/>
  <c r="Z13" i="1"/>
  <c r="AA15" i="1"/>
  <c r="Z24" i="1"/>
  <c r="AA25" i="1"/>
  <c r="Z36" i="1"/>
  <c r="AA37" i="1"/>
  <c r="Z45" i="1"/>
  <c r="AA46" i="1"/>
  <c r="Y62" i="1"/>
  <c r="T65" i="1"/>
  <c r="U65" i="1" s="1"/>
  <c r="T71" i="1"/>
  <c r="U71" i="1" s="1"/>
  <c r="AA105" i="1"/>
  <c r="Z105" i="1"/>
  <c r="Y105" i="1"/>
  <c r="X105" i="1"/>
  <c r="I105" i="1"/>
  <c r="O105" i="1" s="1"/>
  <c r="T95" i="1"/>
  <c r="U95" i="1" s="1"/>
  <c r="H6" i="3"/>
  <c r="G6" i="3"/>
  <c r="T57" i="1"/>
  <c r="U57" i="1" s="1"/>
  <c r="AA123" i="1"/>
  <c r="Z123" i="1"/>
  <c r="Y123" i="1"/>
  <c r="X123" i="1"/>
  <c r="I123" i="1"/>
  <c r="P123" i="1" s="1"/>
  <c r="H5" i="3"/>
  <c r="G5" i="3"/>
  <c r="I6" i="1"/>
  <c r="I6" i="3" s="1"/>
  <c r="AA11" i="1"/>
  <c r="P25" i="1"/>
  <c r="O37" i="1"/>
  <c r="X53" i="1"/>
  <c r="Z69" i="1"/>
  <c r="X69" i="1"/>
  <c r="I71" i="1"/>
  <c r="P71" i="1" s="1"/>
  <c r="Z71" i="1"/>
  <c r="X73" i="1"/>
  <c r="I73" i="1"/>
  <c r="P73" i="1" s="1"/>
  <c r="AA73" i="1"/>
  <c r="Y73" i="1"/>
  <c r="Z85" i="1"/>
  <c r="X85" i="1"/>
  <c r="I85" i="1"/>
  <c r="P85" i="1" s="1"/>
  <c r="AA85" i="1"/>
  <c r="X91" i="1"/>
  <c r="I91" i="1"/>
  <c r="O91" i="1" s="1"/>
  <c r="AA91" i="1"/>
  <c r="Z91" i="1"/>
  <c r="T117" i="1"/>
  <c r="U117" i="1" s="1"/>
  <c r="O15" i="1"/>
  <c r="G4" i="3"/>
  <c r="H4" i="3"/>
  <c r="I5" i="1"/>
  <c r="Y8" i="1"/>
  <c r="I13" i="1"/>
  <c r="P13" i="1" s="1"/>
  <c r="P24" i="1"/>
  <c r="P36" i="1"/>
  <c r="I45" i="1"/>
  <c r="P45" i="1" s="1"/>
  <c r="Y48" i="1"/>
  <c r="I53" i="1"/>
  <c r="O53" i="1" s="1"/>
  <c r="Y53" i="1"/>
  <c r="I55" i="1"/>
  <c r="Z55" i="1"/>
  <c r="Z67" i="1"/>
  <c r="X67" i="1"/>
  <c r="I67" i="1"/>
  <c r="O67" i="1" s="1"/>
  <c r="I69" i="1"/>
  <c r="O69" i="1" s="1"/>
  <c r="Y69" i="1"/>
  <c r="X71" i="1"/>
  <c r="Z73" i="1"/>
  <c r="Z77" i="1"/>
  <c r="X77" i="1"/>
  <c r="I77" i="1"/>
  <c r="P77" i="1" s="1"/>
  <c r="AA77" i="1"/>
  <c r="X81" i="1"/>
  <c r="I81" i="1"/>
  <c r="O81" i="1" s="1"/>
  <c r="AA81" i="1"/>
  <c r="Z81" i="1"/>
  <c r="Y81" i="1"/>
  <c r="X99" i="1"/>
  <c r="I99" i="1"/>
  <c r="O99" i="1" s="1"/>
  <c r="AA99" i="1"/>
  <c r="Z99" i="1"/>
  <c r="X6" i="1"/>
  <c r="Z53" i="1"/>
  <c r="Z61" i="1"/>
  <c r="X61" i="1"/>
  <c r="I63" i="1"/>
  <c r="Z63" i="1"/>
  <c r="X65" i="1"/>
  <c r="I65" i="1"/>
  <c r="O65" i="1" s="1"/>
  <c r="Y65" i="1"/>
  <c r="Y67" i="1"/>
  <c r="AA69" i="1"/>
  <c r="Y71" i="1"/>
  <c r="T85" i="1"/>
  <c r="U85" i="1" s="1"/>
  <c r="T91" i="1"/>
  <c r="U91" i="1" s="1"/>
  <c r="AA113" i="1"/>
  <c r="Z113" i="1"/>
  <c r="Y113" i="1"/>
  <c r="X113" i="1"/>
  <c r="I113" i="1"/>
  <c r="O113" i="1" s="1"/>
  <c r="I89" i="1"/>
  <c r="O89" i="1" s="1"/>
  <c r="Z89" i="1"/>
  <c r="Y89" i="1"/>
  <c r="X89" i="1"/>
  <c r="AA89" i="1"/>
  <c r="P97" i="1"/>
  <c r="X97" i="1"/>
  <c r="P107" i="1"/>
  <c r="X107" i="1"/>
  <c r="Z109" i="1"/>
  <c r="P115" i="1"/>
  <c r="X115" i="1"/>
  <c r="Z117" i="1"/>
  <c r="G274" i="8"/>
  <c r="G278" i="8"/>
  <c r="G571" i="8"/>
  <c r="G569" i="8"/>
  <c r="G573" i="8"/>
  <c r="G565" i="8"/>
  <c r="G563" i="8"/>
  <c r="G561" i="8"/>
  <c r="G559" i="8"/>
  <c r="G557" i="8"/>
  <c r="G754" i="8"/>
  <c r="G758" i="8"/>
  <c r="G1086" i="8"/>
  <c r="G1089" i="8"/>
  <c r="G1085" i="8"/>
  <c r="G1128" i="8"/>
  <c r="I76" i="1"/>
  <c r="P76" i="1" s="1"/>
  <c r="I84" i="1"/>
  <c r="P84" i="1" s="1"/>
  <c r="I94" i="1"/>
  <c r="P94" i="1" s="1"/>
  <c r="Y97" i="1"/>
  <c r="I104" i="1"/>
  <c r="P104" i="1" s="1"/>
  <c r="Y107" i="1"/>
  <c r="AA109" i="1"/>
  <c r="I112" i="1"/>
  <c r="P112" i="1" s="1"/>
  <c r="Y115" i="1"/>
  <c r="AA117" i="1"/>
  <c r="Y121" i="1"/>
  <c r="I121" i="1"/>
  <c r="P121" i="1" s="1"/>
  <c r="X121" i="1"/>
  <c r="G341" i="8"/>
  <c r="G353" i="8"/>
  <c r="G520" i="8"/>
  <c r="G523" i="8"/>
  <c r="G519" i="8"/>
  <c r="G1126" i="8"/>
  <c r="AA64" i="1"/>
  <c r="AA72" i="1"/>
  <c r="I75" i="1"/>
  <c r="O75" i="1" s="1"/>
  <c r="AA80" i="1"/>
  <c r="I83" i="1"/>
  <c r="O83" i="1" s="1"/>
  <c r="AA90" i="1"/>
  <c r="I93" i="1"/>
  <c r="O93" i="1" s="1"/>
  <c r="Z97" i="1"/>
  <c r="AA98" i="1"/>
  <c r="I101" i="1"/>
  <c r="O101" i="1" s="1"/>
  <c r="Y106" i="1"/>
  <c r="Z107" i="1"/>
  <c r="AA108" i="1"/>
  <c r="I111" i="1"/>
  <c r="O111" i="1" s="1"/>
  <c r="Y114" i="1"/>
  <c r="Z115" i="1"/>
  <c r="Z121" i="1"/>
  <c r="G342" i="8"/>
  <c r="G570" i="8"/>
  <c r="G568" i="8"/>
  <c r="G1137" i="8"/>
  <c r="G1135" i="8"/>
  <c r="G1139" i="8"/>
  <c r="G1131" i="8"/>
  <c r="G1129" i="8"/>
  <c r="G1127" i="8"/>
  <c r="G1125" i="8"/>
  <c r="G1123" i="8"/>
  <c r="G1387" i="8"/>
  <c r="G1399" i="8"/>
  <c r="X75" i="1"/>
  <c r="Y76" i="1"/>
  <c r="X83" i="1"/>
  <c r="Y84" i="1"/>
  <c r="X93" i="1"/>
  <c r="Y94" i="1"/>
  <c r="X101" i="1"/>
  <c r="Y104" i="1"/>
  <c r="I109" i="1"/>
  <c r="P109" i="1" s="1"/>
  <c r="X111" i="1"/>
  <c r="Y112" i="1"/>
  <c r="I117" i="1"/>
  <c r="O117" i="1" s="1"/>
  <c r="AA122" i="1"/>
  <c r="Y122" i="1"/>
  <c r="P122" i="1"/>
  <c r="T123" i="1"/>
  <c r="U123" i="1" s="1"/>
  <c r="O124" i="1"/>
  <c r="G564" i="8"/>
  <c r="G562" i="8"/>
  <c r="G1136" i="8"/>
  <c r="AA126" i="1"/>
  <c r="Z126" i="1"/>
  <c r="Y126" i="1"/>
  <c r="P126" i="1"/>
  <c r="X126" i="1"/>
  <c r="O126" i="1"/>
  <c r="G41" i="8"/>
  <c r="G53" i="8"/>
  <c r="G28" i="8"/>
  <c r="G42" i="8"/>
  <c r="G560" i="8"/>
  <c r="G1134" i="8"/>
  <c r="G1604" i="8"/>
  <c r="G1606" i="8"/>
  <c r="G1608" i="8"/>
  <c r="G1610" i="8"/>
  <c r="G1614" i="8"/>
  <c r="G1616" i="8"/>
  <c r="G22" i="8"/>
  <c r="G29" i="8"/>
  <c r="G31" i="8"/>
  <c r="G33" i="8"/>
  <c r="G137" i="8"/>
  <c r="G139" i="8"/>
  <c r="G141" i="8"/>
  <c r="G143" i="8"/>
  <c r="G145" i="8"/>
  <c r="G149" i="8"/>
  <c r="G151" i="8"/>
  <c r="G162" i="8"/>
  <c r="G214" i="8"/>
  <c r="G378" i="8"/>
  <c r="G380" i="8"/>
  <c r="G382" i="8"/>
  <c r="G388" i="8"/>
  <c r="G399" i="8"/>
  <c r="G401" i="8"/>
  <c r="G403" i="8"/>
  <c r="G617" i="8"/>
  <c r="G619" i="8"/>
  <c r="G621" i="8"/>
  <c r="G623" i="8"/>
  <c r="G625" i="8"/>
  <c r="G629" i="8"/>
  <c r="G631" i="8"/>
  <c r="G694" i="8"/>
  <c r="G713" i="8"/>
  <c r="G944" i="8"/>
  <c r="G946" i="8"/>
  <c r="G948" i="8"/>
  <c r="G954" i="8"/>
  <c r="G965" i="8"/>
  <c r="G967" i="8"/>
  <c r="G969" i="8"/>
  <c r="G1019" i="8"/>
  <c r="G1183" i="8"/>
  <c r="G1185" i="8"/>
  <c r="G1187" i="8"/>
  <c r="G1189" i="8"/>
  <c r="G1191" i="8"/>
  <c r="G1195" i="8"/>
  <c r="G1197" i="8"/>
  <c r="G1204" i="8"/>
  <c r="G1279" i="8"/>
  <c r="G1424" i="8"/>
  <c r="G1426" i="8"/>
  <c r="G1428" i="8"/>
  <c r="G1434" i="8"/>
  <c r="G1445" i="8"/>
  <c r="G1447" i="8"/>
  <c r="G1449" i="8"/>
  <c r="G1499" i="8"/>
  <c r="I125" i="1"/>
  <c r="P125" i="1" s="1"/>
  <c r="G19" i="8"/>
  <c r="G40" i="8"/>
  <c r="G94" i="8"/>
  <c r="G198" i="8"/>
  <c r="G200" i="8"/>
  <c r="G202" i="8"/>
  <c r="G208" i="8"/>
  <c r="G219" i="8"/>
  <c r="G221" i="8"/>
  <c r="G223" i="8"/>
  <c r="G273" i="8"/>
  <c r="G437" i="8"/>
  <c r="G439" i="8"/>
  <c r="G441" i="8"/>
  <c r="G443" i="8"/>
  <c r="G445" i="8"/>
  <c r="G449" i="8"/>
  <c r="G451" i="8"/>
  <c r="G458" i="8"/>
  <c r="G460" i="8"/>
  <c r="G514" i="8"/>
  <c r="G533" i="8"/>
  <c r="G678" i="8"/>
  <c r="G680" i="8"/>
  <c r="G682" i="8"/>
  <c r="G688" i="8"/>
  <c r="G699" i="8"/>
  <c r="G701" i="8"/>
  <c r="G703" i="8"/>
  <c r="G753" i="8"/>
  <c r="G1003" i="8"/>
  <c r="G1005" i="8"/>
  <c r="G1007" i="8"/>
  <c r="G1009" i="8"/>
  <c r="G1011" i="8"/>
  <c r="G1015" i="8"/>
  <c r="G1017" i="8"/>
  <c r="G1024" i="8"/>
  <c r="G1026" i="8"/>
  <c r="G1080" i="8"/>
  <c r="G1099" i="8"/>
  <c r="G1244" i="8"/>
  <c r="G1246" i="8"/>
  <c r="G1248" i="8"/>
  <c r="G1254" i="8"/>
  <c r="G1265" i="8"/>
  <c r="G1267" i="8"/>
  <c r="G1483" i="8"/>
  <c r="G1485" i="8"/>
  <c r="G1487" i="8"/>
  <c r="G1489" i="8"/>
  <c r="G1491" i="8"/>
  <c r="G1495" i="8"/>
  <c r="G1497" i="8"/>
  <c r="G1560" i="8"/>
  <c r="X125" i="1"/>
  <c r="G24" i="8"/>
  <c r="G78" i="8"/>
  <c r="G80" i="8"/>
  <c r="G82" i="8"/>
  <c r="G88" i="8"/>
  <c r="G90" i="8"/>
  <c r="G257" i="8"/>
  <c r="G259" i="8"/>
  <c r="G261" i="8"/>
  <c r="G263" i="8"/>
  <c r="G265" i="8"/>
  <c r="G269" i="8"/>
  <c r="G271" i="8"/>
  <c r="G280" i="8"/>
  <c r="G282" i="8"/>
  <c r="G498" i="8"/>
  <c r="G500" i="8"/>
  <c r="G502" i="8"/>
  <c r="G508" i="8"/>
  <c r="G510" i="8"/>
  <c r="G521" i="8"/>
  <c r="G737" i="8"/>
  <c r="G739" i="8"/>
  <c r="G741" i="8"/>
  <c r="G743" i="8"/>
  <c r="G745" i="8"/>
  <c r="G749" i="8"/>
  <c r="G751" i="8"/>
  <c r="G760" i="8"/>
  <c r="G762" i="8"/>
  <c r="G894" i="8"/>
  <c r="G919" i="8"/>
  <c r="G1064" i="8"/>
  <c r="G1066" i="8"/>
  <c r="G1068" i="8"/>
  <c r="G1070" i="8"/>
  <c r="G1074" i="8"/>
  <c r="G1076" i="8"/>
  <c r="G1303" i="8"/>
  <c r="G1305" i="8"/>
  <c r="G1307" i="8"/>
  <c r="G1309" i="8"/>
  <c r="G1311" i="8"/>
  <c r="G1315" i="8"/>
  <c r="G1317" i="8"/>
  <c r="G1326" i="8"/>
  <c r="G1328" i="8"/>
  <c r="G1544" i="8"/>
  <c r="G1546" i="8"/>
  <c r="G1548" i="8"/>
  <c r="G1550" i="8"/>
  <c r="G1554" i="8"/>
  <c r="G1556" i="8"/>
  <c r="G1565" i="8"/>
  <c r="G1567" i="8"/>
  <c r="G1569" i="8"/>
  <c r="G1619" i="8"/>
  <c r="G21" i="8"/>
  <c r="G102" i="8"/>
  <c r="G318" i="8"/>
  <c r="G320" i="8"/>
  <c r="G322" i="8"/>
  <c r="G328" i="8"/>
  <c r="G905" i="8"/>
  <c r="G1144" i="8"/>
  <c r="G1148" i="8"/>
  <c r="G1364" i="8"/>
  <c r="G1366" i="8"/>
  <c r="G1368" i="8"/>
  <c r="G1374" i="8"/>
  <c r="G1385" i="8"/>
  <c r="G1603" i="8"/>
  <c r="G1605" i="8"/>
  <c r="G1607" i="8"/>
  <c r="G1609" i="8"/>
  <c r="G1615" i="8"/>
  <c r="G1624" i="8"/>
  <c r="G1628" i="8"/>
  <c r="G18" i="8"/>
  <c r="G30" i="8"/>
  <c r="G138" i="8"/>
  <c r="G140" i="8"/>
  <c r="G142" i="8"/>
  <c r="G148" i="8"/>
  <c r="G618" i="8"/>
  <c r="G620" i="8"/>
  <c r="G622" i="8"/>
  <c r="G628" i="8"/>
  <c r="G1184" i="8"/>
  <c r="G1186" i="8"/>
  <c r="G1188" i="8"/>
  <c r="G1194" i="8"/>
  <c r="G39" i="8"/>
  <c r="G438" i="8"/>
  <c r="G440" i="8"/>
  <c r="G442" i="8"/>
  <c r="G448" i="8"/>
  <c r="G459" i="8"/>
  <c r="G773" i="8"/>
  <c r="G1004" i="8"/>
  <c r="G1006" i="8"/>
  <c r="G1008" i="8"/>
  <c r="G1014" i="8"/>
  <c r="G1025" i="8"/>
  <c r="G1484" i="8"/>
  <c r="G1486" i="8"/>
  <c r="G1488" i="8"/>
  <c r="G1494" i="8"/>
  <c r="G258" i="8"/>
  <c r="G260" i="8"/>
  <c r="G262" i="8"/>
  <c r="G268" i="8"/>
  <c r="G279" i="8"/>
  <c r="G738" i="8"/>
  <c r="G740" i="8"/>
  <c r="G742" i="8"/>
  <c r="G748" i="8"/>
  <c r="G759" i="8"/>
  <c r="G1063" i="8"/>
  <c r="G1065" i="8"/>
  <c r="G1067" i="8"/>
  <c r="G1069" i="8"/>
  <c r="G1075" i="8"/>
  <c r="G1304" i="8"/>
  <c r="G1306" i="8"/>
  <c r="G1308" i="8"/>
  <c r="G1314" i="8"/>
  <c r="G1325" i="8"/>
  <c r="G1543" i="8"/>
  <c r="G1545" i="8"/>
  <c r="G1547" i="8"/>
  <c r="G1549" i="8"/>
  <c r="G1555" i="8"/>
  <c r="O12" i="3" l="1"/>
  <c r="T129" i="1"/>
  <c r="P48" i="1"/>
  <c r="O92" i="1"/>
  <c r="O3" i="3"/>
  <c r="P100" i="1"/>
  <c r="O4" i="3"/>
  <c r="P17" i="1"/>
  <c r="P34" i="1"/>
  <c r="P106" i="1"/>
  <c r="U2" i="1"/>
  <c r="U129" i="1" s="1"/>
  <c r="P74" i="1"/>
  <c r="P4" i="1"/>
  <c r="O4" i="1"/>
  <c r="O44" i="1"/>
  <c r="P66" i="1"/>
  <c r="P3" i="1"/>
  <c r="P37" i="1"/>
  <c r="O114" i="1"/>
  <c r="P11" i="1"/>
  <c r="O11" i="1"/>
  <c r="P15" i="1"/>
  <c r="P46" i="1"/>
  <c r="P108" i="1"/>
  <c r="O80" i="1"/>
  <c r="O110" i="1"/>
  <c r="P96" i="1"/>
  <c r="P50" i="1"/>
  <c r="O23" i="1"/>
  <c r="O109" i="1"/>
  <c r="P70" i="1"/>
  <c r="P61" i="1"/>
  <c r="O62" i="1"/>
  <c r="O88" i="1"/>
  <c r="O42" i="1"/>
  <c r="P7" i="1"/>
  <c r="O78" i="1"/>
  <c r="O9" i="3"/>
  <c r="P113" i="1"/>
  <c r="O125" i="1"/>
  <c r="O59" i="1"/>
  <c r="P105" i="1"/>
  <c r="O8" i="3"/>
  <c r="P8" i="1"/>
  <c r="O77" i="1"/>
  <c r="P67" i="1"/>
  <c r="O8" i="1"/>
  <c r="O35" i="1"/>
  <c r="O3" i="1"/>
  <c r="P6" i="1"/>
  <c r="P22" i="1"/>
  <c r="P101" i="1"/>
  <c r="P43" i="1"/>
  <c r="O104" i="1"/>
  <c r="O76" i="1"/>
  <c r="O121" i="1"/>
  <c r="O6" i="3"/>
  <c r="P51" i="1"/>
  <c r="O29" i="1"/>
  <c r="O72" i="1"/>
  <c r="O9" i="1"/>
  <c r="O7" i="3"/>
  <c r="P31" i="1"/>
  <c r="O13" i="1"/>
  <c r="O21" i="1"/>
  <c r="P30" i="1"/>
  <c r="O82" i="1"/>
  <c r="P82" i="1"/>
  <c r="P111" i="1"/>
  <c r="P93" i="1"/>
  <c r="P99" i="1"/>
  <c r="O73" i="1"/>
  <c r="P58" i="1"/>
  <c r="O85" i="1"/>
  <c r="O123" i="1"/>
  <c r="O40" i="1"/>
  <c r="O2" i="3"/>
  <c r="P95" i="1"/>
  <c r="O47" i="1"/>
  <c r="P12" i="1"/>
  <c r="O116" i="1"/>
  <c r="P116" i="1"/>
  <c r="O112" i="1"/>
  <c r="O79" i="1"/>
  <c r="O49" i="1"/>
  <c r="O41" i="1"/>
  <c r="P117" i="1"/>
  <c r="P2" i="1"/>
  <c r="O98" i="1"/>
  <c r="P60" i="1"/>
  <c r="O12" i="1"/>
  <c r="O118" i="1"/>
  <c r="O6" i="1"/>
  <c r="P53" i="1"/>
  <c r="P9" i="1"/>
  <c r="O2" i="1"/>
  <c r="P26" i="1"/>
  <c r="O64" i="1"/>
  <c r="O56" i="1"/>
  <c r="P81" i="1"/>
  <c r="O16" i="1"/>
  <c r="O39" i="1"/>
  <c r="P83" i="1"/>
  <c r="O94" i="1"/>
  <c r="P65" i="1"/>
  <c r="O71" i="1"/>
  <c r="P91" i="1"/>
  <c r="P18" i="1"/>
  <c r="P68" i="1"/>
  <c r="O36" i="1"/>
  <c r="I10" i="3"/>
  <c r="O10" i="3" s="1"/>
  <c r="P10" i="1"/>
  <c r="I5" i="3"/>
  <c r="O5" i="3" s="1"/>
  <c r="P5" i="1"/>
  <c r="O5" i="1"/>
  <c r="P69" i="1"/>
  <c r="O10" i="1"/>
  <c r="P89" i="1"/>
  <c r="O55" i="1"/>
  <c r="P55" i="1"/>
  <c r="O25" i="1"/>
  <c r="O7" i="1"/>
  <c r="O45" i="1"/>
  <c r="P75" i="1"/>
  <c r="O84" i="1"/>
  <c r="P63" i="1"/>
  <c r="O63" i="1"/>
  <c r="O24" i="1"/>
</calcChain>
</file>

<file path=xl/sharedStrings.xml><?xml version="1.0" encoding="utf-8"?>
<sst xmlns="http://schemas.openxmlformats.org/spreadsheetml/2006/main" count="13342" uniqueCount="2206">
  <si>
    <t>№ п/п</t>
  </si>
  <si>
    <t>Серия</t>
  </si>
  <si>
    <t>IP</t>
  </si>
  <si>
    <t>Мат. Пров.</t>
  </si>
  <si>
    <t>Кол. Пров.</t>
  </si>
  <si>
    <t>Ном. ток, А</t>
  </si>
  <si>
    <t>Наименование</t>
  </si>
  <si>
    <t>Обозначение</t>
  </si>
  <si>
    <t>Тип</t>
  </si>
  <si>
    <t>Размер, мм</t>
  </si>
  <si>
    <t>Номер элемента</t>
  </si>
  <si>
    <t>Кол, шт</t>
  </si>
  <si>
    <t>Примечание</t>
  </si>
  <si>
    <t>Этап</t>
  </si>
  <si>
    <t>Номер по каталогу</t>
  </si>
  <si>
    <t>Производ. артикул</t>
  </si>
  <si>
    <t>X</t>
  </si>
  <si>
    <t>Y</t>
  </si>
  <si>
    <t>Z</t>
  </si>
  <si>
    <t>Длина</t>
  </si>
  <si>
    <t>Масса (E3)</t>
  </si>
  <si>
    <t>Ветка</t>
  </si>
  <si>
    <t>Длина pr</t>
  </si>
  <si>
    <t>Тип длины pr</t>
  </si>
  <si>
    <t>Тип длины prff</t>
  </si>
  <si>
    <t>Тип pr</t>
  </si>
  <si>
    <t>Тип prf</t>
  </si>
  <si>
    <t>Выдано в пр-во</t>
  </si>
  <si>
    <t>E3</t>
  </si>
  <si>
    <t>Al</t>
  </si>
  <si>
    <t>Угловая горизонтальная секция</t>
  </si>
  <si>
    <t>300*300</t>
  </si>
  <si>
    <t>ППУ32.1-2</t>
  </si>
  <si>
    <t>Прямая секция</t>
  </si>
  <si>
    <t>ППУ32.1-3</t>
  </si>
  <si>
    <t>Угловая вертикальная секция</t>
  </si>
  <si>
    <t>350*350</t>
  </si>
  <si>
    <t>ППУ32.1-4</t>
  </si>
  <si>
    <t>ППУ32.1-5</t>
  </si>
  <si>
    <t>300*550</t>
  </si>
  <si>
    <t>ППУ32.2-2</t>
  </si>
  <si>
    <t>ППУ32.2-3</t>
  </si>
  <si>
    <t>ППУ32.2-4</t>
  </si>
  <si>
    <t>ППУ32.2-5</t>
  </si>
  <si>
    <t>ШМ1-3</t>
  </si>
  <si>
    <t>ШМ1-4</t>
  </si>
  <si>
    <t>300*600</t>
  </si>
  <si>
    <t>ШМ1-5</t>
  </si>
  <si>
    <t>ШМ1-6</t>
  </si>
  <si>
    <t>ШМ2-3</t>
  </si>
  <si>
    <t>ШМ2-4</t>
  </si>
  <si>
    <t>ШМ2-5</t>
  </si>
  <si>
    <t>ШМ2-6</t>
  </si>
  <si>
    <t>ШМ2-7</t>
  </si>
  <si>
    <t>ШМ2-8</t>
  </si>
  <si>
    <t>Левая комбинированная секция</t>
  </si>
  <si>
    <t>ШМ3-3</t>
  </si>
  <si>
    <t>300*500</t>
  </si>
  <si>
    <t>ШМ3-4</t>
  </si>
  <si>
    <t>ШМ3-5</t>
  </si>
  <si>
    <t>ШМ4-3</t>
  </si>
  <si>
    <t>ШМ4-4</t>
  </si>
  <si>
    <t>ШМ4-5</t>
  </si>
  <si>
    <t>ШМ4-6</t>
  </si>
  <si>
    <t>ШП1-БЦ-1</t>
  </si>
  <si>
    <t>405*300</t>
  </si>
  <si>
    <t>Z-образная вертикальная секция</t>
  </si>
  <si>
    <t>300*705*300</t>
  </si>
  <si>
    <t>ШП1-БЦ-1*</t>
  </si>
  <si>
    <t>ШП1-БЦ-2</t>
  </si>
  <si>
    <t>ШП1-БЦ-2*</t>
  </si>
  <si>
    <t>ШП1-БЦ-3</t>
  </si>
  <si>
    <t>ШП1-БЦ-3*</t>
  </si>
  <si>
    <t>ШП1-БЦ-4</t>
  </si>
  <si>
    <t>ШП1-БЦ-5</t>
  </si>
  <si>
    <t>300*575</t>
  </si>
  <si>
    <t>ШП1-БЦ-6</t>
  </si>
  <si>
    <t>ШП1-БЦ-7</t>
  </si>
  <si>
    <t>ШП1-БЦ-8</t>
  </si>
  <si>
    <t>300*440*300</t>
  </si>
  <si>
    <t>ШП1-БЦ-9</t>
  </si>
  <si>
    <t>ШП2-БЦ-1</t>
  </si>
  <si>
    <t>ШП2-БЦ-2</t>
  </si>
  <si>
    <t>ШП2-БЦ-2*</t>
  </si>
  <si>
    <t>ШП2-БЦ-3</t>
  </si>
  <si>
    <t>ШП2-БЦ-4</t>
  </si>
  <si>
    <t>ШП2-БЦ-5</t>
  </si>
  <si>
    <t>ШП2-БЦ-6</t>
  </si>
  <si>
    <t>ШП2-БЦ-7</t>
  </si>
  <si>
    <t>ШП2-БЦ-8</t>
  </si>
  <si>
    <t>ШП2-БЦ-9</t>
  </si>
  <si>
    <t>ШП3-БЦ-1</t>
  </si>
  <si>
    <t>ШП3-БЦ-2</t>
  </si>
  <si>
    <t>ШП3-БЦ-3</t>
  </si>
  <si>
    <t>575*300</t>
  </si>
  <si>
    <t>ШП3-БЦ-3*</t>
  </si>
  <si>
    <t>ШП3-БЦ-4</t>
  </si>
  <si>
    <t>ШП3-БЦ-5</t>
  </si>
  <si>
    <t>ШП3-БЦ-6</t>
  </si>
  <si>
    <t>ШП3-БЦ-7</t>
  </si>
  <si>
    <t>ШП3-БЦ-8</t>
  </si>
  <si>
    <t>500*440*795</t>
  </si>
  <si>
    <t>ШП3-БЦ-9</t>
  </si>
  <si>
    <t>ШП4-БЦ-1</t>
  </si>
  <si>
    <t>ШП4-БЦ-2</t>
  </si>
  <si>
    <t>ШП4-БЦ-3</t>
  </si>
  <si>
    <t>ШП4-БЦ-3*</t>
  </si>
  <si>
    <t>ШП4-БЦ-4</t>
  </si>
  <si>
    <t>500*440*700</t>
  </si>
  <si>
    <t>ШП4-БЦ-5</t>
  </si>
  <si>
    <t>ШП4-БЦ-6</t>
  </si>
  <si>
    <t>ШП4-БЦ-7</t>
  </si>
  <si>
    <t>ШП4-БЦ-99</t>
  </si>
  <si>
    <t>ШП5-БЦ-1</t>
  </si>
  <si>
    <t>ШП5-БЦ-2</t>
  </si>
  <si>
    <t>ШП5-БЦ-3</t>
  </si>
  <si>
    <t>300*850</t>
  </si>
  <si>
    <t>ШП5-БЦ-3*</t>
  </si>
  <si>
    <t>ШП5-БЦ-4</t>
  </si>
  <si>
    <t>ШП5-БЦ-5</t>
  </si>
  <si>
    <t>ШП5-БЦ-6</t>
  </si>
  <si>
    <t>300*440*750</t>
  </si>
  <si>
    <t>ШП5-БЦ-7</t>
  </si>
  <si>
    <t>ШП5-БЦ-8</t>
  </si>
  <si>
    <t>ШП5-БЦ-9</t>
  </si>
  <si>
    <t>ШП5-БЦ-99</t>
  </si>
  <si>
    <t>скоба (в комплекте с крепежом)</t>
  </si>
  <si>
    <t>стыковочный блок</t>
  </si>
  <si>
    <t>крышка стыка</t>
  </si>
  <si>
    <t>Итог</t>
  </si>
  <si>
    <t xml:space="preserve">Линия </t>
  </si>
  <si>
    <t>Общая длина линии, м.</t>
  </si>
  <si>
    <t>Клипса, кол-во шт.</t>
  </si>
  <si>
    <t>Материал проводника</t>
  </si>
  <si>
    <t>Кол. проводников</t>
  </si>
  <si>
    <t>Номинальный ток, А.</t>
  </si>
  <si>
    <t>тип</t>
  </si>
  <si>
    <t>Кол. Розеток</t>
  </si>
  <si>
    <t>прямая секция</t>
  </si>
  <si>
    <t>pt</t>
  </si>
  <si>
    <t>CR1</t>
  </si>
  <si>
    <t>Cu</t>
  </si>
  <si>
    <t>прямая секция с фланцем</t>
  </si>
  <si>
    <t>pf</t>
  </si>
  <si>
    <t>A5</t>
  </si>
  <si>
    <t>прямая секция с закрытым фланцем</t>
  </si>
  <si>
    <t>pfk</t>
  </si>
  <si>
    <t>CRM</t>
  </si>
  <si>
    <t>угловая горизонтальная секция</t>
  </si>
  <si>
    <t>ug</t>
  </si>
  <si>
    <t>CRMc</t>
  </si>
  <si>
    <t>угловая горизонтальная секция c фланцем</t>
  </si>
  <si>
    <t>ugf</t>
  </si>
  <si>
    <t>угловая вертикальная секция</t>
  </si>
  <si>
    <t>uv</t>
  </si>
  <si>
    <t>угловая вертикальная секция с фланцем</t>
  </si>
  <si>
    <t>uvf</t>
  </si>
  <si>
    <t>прямая распред. секция с 1 розеткой</t>
  </si>
  <si>
    <t>pr</t>
  </si>
  <si>
    <t>прямая распред. секция с 2 розетками</t>
  </si>
  <si>
    <t>прямая распред. секция с 2 розетками по 1 с 2-х сторон</t>
  </si>
  <si>
    <t xml:space="preserve">прямая распред. секция с 3 розетками </t>
  </si>
  <si>
    <t>прямая распред. секция с 4 розетками по 2 с 2-х сторон</t>
  </si>
  <si>
    <t>прямая распред. секция с 6 розетками по 3 с 2-х сторон</t>
  </si>
  <si>
    <t>прямая распред. секция с 1 фикс. выводом 630А</t>
  </si>
  <si>
    <t>prf</t>
  </si>
  <si>
    <t>прямая распред. секция с 1 фикс. выводом 800А</t>
  </si>
  <si>
    <t>прямая распред. секция с 1 фикс. выводом 1000А</t>
  </si>
  <si>
    <t>прямая распред. секция с 1 фикс. выводом 1250А</t>
  </si>
  <si>
    <t>прямая распред. секция с 1 фикс. выводом 1600А</t>
  </si>
  <si>
    <t>прямая распред. секция с 2 фикс. Выводами</t>
  </si>
  <si>
    <t>Спец. Изд.</t>
  </si>
  <si>
    <t>правая комбинированная секция</t>
  </si>
  <si>
    <t>kp</t>
  </si>
  <si>
    <t>правая комбинированная секция с фланцем уг</t>
  </si>
  <si>
    <t>kpfug</t>
  </si>
  <si>
    <t xml:space="preserve">Масса </t>
  </si>
  <si>
    <t>правая комбинированная секция с фланцем ув</t>
  </si>
  <si>
    <t>kpfuv</t>
  </si>
  <si>
    <t>AL E3 4P</t>
  </si>
  <si>
    <t>AL E3 5P</t>
  </si>
  <si>
    <t>CU E3 5P</t>
  </si>
  <si>
    <t>CU E3 4P</t>
  </si>
  <si>
    <t>левая комбинированная секция</t>
  </si>
  <si>
    <t>kl</t>
  </si>
  <si>
    <t>левая комбинированная секция с фланцем уг</t>
  </si>
  <si>
    <t>klfug</t>
  </si>
  <si>
    <t>левая комбинированная секция с фланцем ув</t>
  </si>
  <si>
    <t>klfuv</t>
  </si>
  <si>
    <t>z-образная вертикальная секция с фланцем</t>
  </si>
  <si>
    <t>zvf</t>
  </si>
  <si>
    <t>z-образная вертикальная секция</t>
  </si>
  <si>
    <t>zv</t>
  </si>
  <si>
    <t>z-образная горизонтальная с фланцем</t>
  </si>
  <si>
    <t>zgf</t>
  </si>
  <si>
    <t>z-образная горизонтальная секция</t>
  </si>
  <si>
    <t>zg</t>
  </si>
  <si>
    <t>тройник вертикальный</t>
  </si>
  <si>
    <t>tv</t>
  </si>
  <si>
    <t>тройник вертикальный с фланцем</t>
  </si>
  <si>
    <t>тройник горизонтальный</t>
  </si>
  <si>
    <t>tg</t>
  </si>
  <si>
    <t>секция компенсации</t>
  </si>
  <si>
    <t>sk</t>
  </si>
  <si>
    <t>секция перевода фаз</t>
  </si>
  <si>
    <t>секция перевода нейтрали</t>
  </si>
  <si>
    <t>блок отбора мощности</t>
  </si>
  <si>
    <t>om</t>
  </si>
  <si>
    <t>блок отбора мощности фикcированный</t>
  </si>
  <si>
    <t>omf</t>
  </si>
  <si>
    <t>трансформаторная секция вертикальная</t>
  </si>
  <si>
    <t>pt.cr1</t>
  </si>
  <si>
    <t>трансформаторная секция вертикальная с углом вертикальным</t>
  </si>
  <si>
    <t>pf.cr1</t>
  </si>
  <si>
    <t>трансформаторная секция вертикальная с углом горизонтальным</t>
  </si>
  <si>
    <t>ug.cr1</t>
  </si>
  <si>
    <t>трансформаторная секция вертикальная с тройником</t>
  </si>
  <si>
    <t>uv.cr1</t>
  </si>
  <si>
    <t>трансформаторная секция горизонтальная</t>
  </si>
  <si>
    <t>zv.cr1</t>
  </si>
  <si>
    <t>трансформаторная секция горизонтальная с углом вертикальным</t>
  </si>
  <si>
    <t>zg.cr1</t>
  </si>
  <si>
    <t>трансформаторная секция горизонтальная с углом горизонтальным</t>
  </si>
  <si>
    <t>lk.cr1</t>
  </si>
  <si>
    <t>трансформаторная секция горизонтальная с тройником</t>
  </si>
  <si>
    <t>pk.cr1</t>
  </si>
  <si>
    <t>редуктор понижения номинала</t>
  </si>
  <si>
    <t>Опалубка для заливки стыковочного блока вертикально</t>
  </si>
  <si>
    <t>ОСБ верт</t>
  </si>
  <si>
    <t>х-образная секция вертикальная секция</t>
  </si>
  <si>
    <t>Опалубка для заливки стыковочного блока горизонтально</t>
  </si>
  <si>
    <t>ОСБ гор</t>
  </si>
  <si>
    <t>концевая заглушка</t>
  </si>
  <si>
    <t>kz</t>
  </si>
  <si>
    <t>Стыковочный блок</t>
  </si>
  <si>
    <t>sb.cr1</t>
  </si>
  <si>
    <t>sb</t>
  </si>
  <si>
    <t>ugf.cr1</t>
  </si>
  <si>
    <t>ksb</t>
  </si>
  <si>
    <t>uvf.cr1</t>
  </si>
  <si>
    <t>переходная крышка стыка</t>
  </si>
  <si>
    <t>ksbp</t>
  </si>
  <si>
    <t>ks</t>
  </si>
  <si>
    <t>огнезащитный барьер</t>
  </si>
  <si>
    <t>ob</t>
  </si>
  <si>
    <t>пружинный подвес</t>
  </si>
  <si>
    <t>pp</t>
  </si>
  <si>
    <t>жесткий подвес</t>
  </si>
  <si>
    <t>gp</t>
  </si>
  <si>
    <t>адаптер E3/CR1</t>
  </si>
  <si>
    <t>Шинные компенсаторы</t>
  </si>
  <si>
    <t>Гибкие связи</t>
  </si>
  <si>
    <t>шина объединяющая</t>
  </si>
  <si>
    <t>shiо</t>
  </si>
  <si>
    <t>шина</t>
  </si>
  <si>
    <t>настенный фланец</t>
  </si>
  <si>
    <t>nf</t>
  </si>
  <si>
    <t>короб фланцевого блока</t>
  </si>
  <si>
    <t>kfb</t>
  </si>
  <si>
    <t>AL CR1 4P</t>
  </si>
  <si>
    <t>AL CR1 5P</t>
  </si>
  <si>
    <t>CU CR1 5P</t>
  </si>
  <si>
    <t>CU CR1 4P</t>
  </si>
  <si>
    <t>адаптер LX</t>
  </si>
  <si>
    <t>коробка секционная с автоматом</t>
  </si>
  <si>
    <t>шкаф напольный</t>
  </si>
  <si>
    <t>шкаф навесной</t>
  </si>
  <si>
    <t>шкаф секционный с выключателем-разъединителем</t>
  </si>
  <si>
    <t>шкаф кабельного подключения</t>
  </si>
  <si>
    <t>комплект крепежа гибких шин</t>
  </si>
  <si>
    <t>Опалубка для заливки стыков вертикальная</t>
  </si>
  <si>
    <t>Опалубка для заливки стыков горизонтальная</t>
  </si>
  <si>
    <t>№</t>
  </si>
  <si>
    <t xml:space="preserve">                  ВОПРОС</t>
  </si>
  <si>
    <t xml:space="preserve">                      ОТВЕТ           </t>
  </si>
  <si>
    <t>Сторона G</t>
  </si>
  <si>
    <t>Номинальный ток</t>
  </si>
  <si>
    <t>L</t>
  </si>
  <si>
    <t>B</t>
  </si>
  <si>
    <t>C</t>
  </si>
  <si>
    <t>D</t>
  </si>
  <si>
    <t>n, шт.</t>
  </si>
  <si>
    <t>E</t>
  </si>
  <si>
    <t>Кол.</t>
  </si>
  <si>
    <t>Материал</t>
  </si>
  <si>
    <t>2.1 Алюминий   □</t>
  </si>
  <si>
    <t>2.2 Медь             □</t>
  </si>
  <si>
    <t>Напыление контактной площадки</t>
  </si>
  <si>
    <t>4.1  Да      □</t>
  </si>
  <si>
    <t>4.2 Нет     □</t>
  </si>
  <si>
    <t xml:space="preserve">Изоляция Гибкой связи </t>
  </si>
  <si>
    <t>5.1  Да      □</t>
  </si>
  <si>
    <t>5.2  Нет    □</t>
  </si>
  <si>
    <t xml:space="preserve">Отверстия для подключения </t>
  </si>
  <si>
    <t>6.1 Да       □</t>
  </si>
  <si>
    <t>6.2 Нет     □</t>
  </si>
  <si>
    <t>6.3 Только со стороны F   □</t>
  </si>
  <si>
    <t>6.4 Только со стороны G  □</t>
  </si>
  <si>
    <t>Крепеж для подключения</t>
  </si>
  <si>
    <t>7.1 Да                                  □</t>
  </si>
  <si>
    <t>7.2 Нет                                □</t>
  </si>
  <si>
    <t>7.3 Только со стороны F   □</t>
  </si>
  <si>
    <t>7.4. Только со стороны G  □</t>
  </si>
  <si>
    <t>Вид гибкой связи</t>
  </si>
  <si>
    <t>7.1 Из пластин      □</t>
  </si>
  <si>
    <t>7.2 Плетеная          □</t>
  </si>
  <si>
    <t>Габарит (ШГВ)</t>
  </si>
  <si>
    <t>тип БОМ</t>
  </si>
  <si>
    <t>Кол-во БОМ</t>
  </si>
  <si>
    <t>Фазировка фиксированного БОМ</t>
  </si>
  <si>
    <t>Маркировка БОМ</t>
  </si>
  <si>
    <t>тип АВ</t>
  </si>
  <si>
    <t>ном.ток АВ, А.</t>
  </si>
  <si>
    <t>производитель АВ</t>
  </si>
  <si>
    <t>артикул АВ</t>
  </si>
  <si>
    <t>мотор привод</t>
  </si>
  <si>
    <t>выносная рукоятка</t>
  </si>
  <si>
    <t>тип подключения</t>
  </si>
  <si>
    <t>Кол-во полюсов</t>
  </si>
  <si>
    <t>Кол-во АВ в БОМ</t>
  </si>
  <si>
    <t>Дополнительное оборудование</t>
  </si>
  <si>
    <t>Заполнил</t>
  </si>
  <si>
    <t>Дата:</t>
  </si>
  <si>
    <t>Проверил</t>
  </si>
  <si>
    <t>Утвердил</t>
  </si>
  <si>
    <t>модульный</t>
  </si>
  <si>
    <t>да</t>
  </si>
  <si>
    <t>фикс.</t>
  </si>
  <si>
    <t>1p</t>
  </si>
  <si>
    <t>ВТ-250</t>
  </si>
  <si>
    <t>250х250х450</t>
  </si>
  <si>
    <t>в литом корпусе</t>
  </si>
  <si>
    <t>нет</t>
  </si>
  <si>
    <t>розетка</t>
  </si>
  <si>
    <t>NABC</t>
  </si>
  <si>
    <t>3p</t>
  </si>
  <si>
    <t>ВТ-400</t>
  </si>
  <si>
    <t>310х310х750</t>
  </si>
  <si>
    <t>разъединитель</t>
  </si>
  <si>
    <t>фланец</t>
  </si>
  <si>
    <t>CBAN</t>
  </si>
  <si>
    <t>4p</t>
  </si>
  <si>
    <t>ВТ-630</t>
  </si>
  <si>
    <t>400х350х900</t>
  </si>
  <si>
    <t>ВТ-630Ф</t>
  </si>
  <si>
    <t>400х400х950</t>
  </si>
  <si>
    <t>ВТ-800Ф</t>
  </si>
  <si>
    <t>400х350х1100</t>
  </si>
  <si>
    <t>ВТ-1000Ф</t>
  </si>
  <si>
    <t>450х350х1100</t>
  </si>
  <si>
    <t>Секционная коробка</t>
  </si>
  <si>
    <t xml:space="preserve"> -</t>
  </si>
  <si>
    <t>ВТ-12М</t>
  </si>
  <si>
    <t>250х170х370</t>
  </si>
  <si>
    <t>Артикул</t>
  </si>
  <si>
    <t>Номинал</t>
  </si>
  <si>
    <t>КУЗН</t>
  </si>
  <si>
    <t>ip55</t>
  </si>
  <si>
    <t>IP68</t>
  </si>
  <si>
    <t>ВЕС</t>
  </si>
  <si>
    <t>Проводник</t>
  </si>
  <si>
    <t>Сцеп</t>
  </si>
  <si>
    <t>Столбец1</t>
  </si>
  <si>
    <t>Столбец2</t>
  </si>
  <si>
    <t>Столбец3</t>
  </si>
  <si>
    <t>Столбец4</t>
  </si>
  <si>
    <t>Столбец42</t>
  </si>
  <si>
    <t>Столбец5</t>
  </si>
  <si>
    <t>E3A5A02PPA05</t>
  </si>
  <si>
    <t>П</t>
  </si>
  <si>
    <t>Прямая секция (не стандарт)</t>
  </si>
  <si>
    <t>0.5</t>
  </si>
  <si>
    <t>E3A5A02PPA09</t>
  </si>
  <si>
    <t>0.9</t>
  </si>
  <si>
    <t>E3A5A02PPA10</t>
  </si>
  <si>
    <t>Прямая транспортная секция 1М</t>
  </si>
  <si>
    <t>1.0</t>
  </si>
  <si>
    <t>E3A5A02PPA14</t>
  </si>
  <si>
    <t>1.4</t>
  </si>
  <si>
    <t>E3A5A02PPA15</t>
  </si>
  <si>
    <t>1.5</t>
  </si>
  <si>
    <t>E3A5A02PPA19</t>
  </si>
  <si>
    <t>1.9</t>
  </si>
  <si>
    <t>E3A5A02PPA20</t>
  </si>
  <si>
    <t>Прямая транспортная секция 2М</t>
  </si>
  <si>
    <t>2.0</t>
  </si>
  <si>
    <t>E3A5A02PPA24</t>
  </si>
  <si>
    <t>2.4</t>
  </si>
  <si>
    <t>E3A5A02PPA25</t>
  </si>
  <si>
    <t>2.5</t>
  </si>
  <si>
    <t>E3A5A02PPA29</t>
  </si>
  <si>
    <t>2.9</t>
  </si>
  <si>
    <t>E3A5A02PPA30</t>
  </si>
  <si>
    <t>Прямая транспортная секция 3М</t>
  </si>
  <si>
    <t>3.0</t>
  </si>
  <si>
    <t>E3A5A02PPA34</t>
  </si>
  <si>
    <t>E3A5A02PPA35</t>
  </si>
  <si>
    <t>E3A5A02PPA39</t>
  </si>
  <si>
    <t>E3A5A02PPA40</t>
  </si>
  <si>
    <t>E3A5A02PPH</t>
  </si>
  <si>
    <t>ОМ</t>
  </si>
  <si>
    <t>Прямая распределительная секция 3М/1P</t>
  </si>
  <si>
    <t>E3A5A02P2H</t>
  </si>
  <si>
    <t>Прямая распределительная секция 3М/2P</t>
  </si>
  <si>
    <t>E3A5A02P3H</t>
  </si>
  <si>
    <t>Прямая распределительная секция 3М/3P</t>
  </si>
  <si>
    <t>E3A5A02P4H</t>
  </si>
  <si>
    <t>Прямая распределительная секция 3М/4P</t>
  </si>
  <si>
    <t>E3A5A02P5H</t>
  </si>
  <si>
    <t>Прямая распределительная секция 3М/5P</t>
  </si>
  <si>
    <t>E3A5A02P6H</t>
  </si>
  <si>
    <t>Прямая распределительная секция 3М/6P</t>
  </si>
  <si>
    <t>E3A5A02PBT</t>
  </si>
  <si>
    <t>Прямая распределительная секция 3М/1B</t>
  </si>
  <si>
    <t>E3A5A02P2T</t>
  </si>
  <si>
    <t>Прямая распределительная секция 3М/2B</t>
  </si>
  <si>
    <t>E3A5A02P4T</t>
  </si>
  <si>
    <t>Прямая распределительная секция 3М/3B</t>
  </si>
  <si>
    <t>E3A5A02BЕ55</t>
  </si>
  <si>
    <t>УВ</t>
  </si>
  <si>
    <t>Угловая секция вертикальная</t>
  </si>
  <si>
    <t>E3A5A02HЕ55</t>
  </si>
  <si>
    <t>УГ</t>
  </si>
  <si>
    <t>Угловая секция горизонтальная</t>
  </si>
  <si>
    <t>E3A5A02BBE55</t>
  </si>
  <si>
    <t>З-В</t>
  </si>
  <si>
    <t>E3A5A02HHE55</t>
  </si>
  <si>
    <t>З-Г</t>
  </si>
  <si>
    <t>Z-образная горизонтальная секция</t>
  </si>
  <si>
    <t>E3A5A02TB55</t>
  </si>
  <si>
    <t>ТВ</t>
  </si>
  <si>
    <t>Т-образная вертикальная секция</t>
  </si>
  <si>
    <t>E3A5A02TH55</t>
  </si>
  <si>
    <t>ТГ</t>
  </si>
  <si>
    <t>Т-образная горизонтальная секция</t>
  </si>
  <si>
    <t>E3A5A02HB55L</t>
  </si>
  <si>
    <t>КЛ</t>
  </si>
  <si>
    <t>Комбинированная секция</t>
  </si>
  <si>
    <t>E3A5A02HB55P</t>
  </si>
  <si>
    <t>КП</t>
  </si>
  <si>
    <t>E3A5A02ЕЕB05</t>
  </si>
  <si>
    <t>ПФ</t>
  </si>
  <si>
    <t>Фланцевый блок подключения (прямой)</t>
  </si>
  <si>
    <t>E3A5A02ЕЕB06</t>
  </si>
  <si>
    <t>ПФГ</t>
  </si>
  <si>
    <t>Фланцевый блок подключения (с горизонтальным углом)</t>
  </si>
  <si>
    <t>E3A5A02ЕЕB07</t>
  </si>
  <si>
    <t>ПФВ</t>
  </si>
  <si>
    <t>Фланцевый блок подключения (с вертикальным углом)</t>
  </si>
  <si>
    <t>E3A5A02ЕЕB08</t>
  </si>
  <si>
    <t>ПФТ</t>
  </si>
  <si>
    <t>Фланцевый блок подключения для трансформатора</t>
  </si>
  <si>
    <t>E3A5A02ЕCB05</t>
  </si>
  <si>
    <t>Жесткий защитный кожух для блока подключения</t>
  </si>
  <si>
    <t>E3A5A02ЕCA05</t>
  </si>
  <si>
    <t>ПФК</t>
  </si>
  <si>
    <t>Центральный блок подключения</t>
  </si>
  <si>
    <t>E3A5A02ЕKB05</t>
  </si>
  <si>
    <t>Кабельный короб для блока подключения</t>
  </si>
  <si>
    <t>E3A5A02ЕKA05</t>
  </si>
  <si>
    <t>Фланцевый блок подключения с коробкой и автоматом МССВ</t>
  </si>
  <si>
    <t>E3A5A02ЕKP05</t>
  </si>
  <si>
    <t>Фланцевый блок подключения с коробкой и разъединителем</t>
  </si>
  <si>
    <t>E3A5A02ЕKM05</t>
  </si>
  <si>
    <t>Гибкий защитный кожух для блока подключения</t>
  </si>
  <si>
    <t>E3A5A02MЕC15</t>
  </si>
  <si>
    <t>СК</t>
  </si>
  <si>
    <t>Секция компенсационная</t>
  </si>
  <si>
    <t>E3A5A02MHC15</t>
  </si>
  <si>
    <t>Секция транспозиции проводников (нейтрали)</t>
  </si>
  <si>
    <t>E3A5A02MPC15</t>
  </si>
  <si>
    <t>Секция транспозиции проводников (проводников)</t>
  </si>
  <si>
    <t>E3A5A02MPB15</t>
  </si>
  <si>
    <t>Секция транспозиции (изменения плоскости) положения проводников</t>
  </si>
  <si>
    <t>E3A5A02MAP15</t>
  </si>
  <si>
    <t>Редуктор понижения номинала без защиты отходящий линии</t>
  </si>
  <si>
    <t>E3A5A02MMP30</t>
  </si>
  <si>
    <t>Редуктор понижения номинала с коробкой под автоматический выключатель</t>
  </si>
  <si>
    <t>E3A5A02CKA30</t>
  </si>
  <si>
    <t>Секционная коробка с автоматическим выключателем МССВ</t>
  </si>
  <si>
    <t>E3A5A02CKP30</t>
  </si>
  <si>
    <t>Секционная коробка с разъединителем</t>
  </si>
  <si>
    <t>E3A5A02KPC20</t>
  </si>
  <si>
    <t>Напольный шкаф (ВхШхГ) 2100х600х400 кабельного подключения</t>
  </si>
  <si>
    <t>E3A5A02TPB</t>
  </si>
  <si>
    <t>ТС</t>
  </si>
  <si>
    <t>Трансформаторный модуль вертикальный тип</t>
  </si>
  <si>
    <t>tsv</t>
  </si>
  <si>
    <t>E3A5A02TTB</t>
  </si>
  <si>
    <t>Трансформаторный модуль вертикальный тип , Т-подключение</t>
  </si>
  <si>
    <t>E3A5A02TPH</t>
  </si>
  <si>
    <t>Трансформаторный модуль горизонтальный тип</t>
  </si>
  <si>
    <t>E3A5A02TTH</t>
  </si>
  <si>
    <t>Трансформаторный модуль горизонтальный тип , Т-подключение</t>
  </si>
  <si>
    <t>M5A02XB</t>
  </si>
  <si>
    <t>Комплект гибких шин для подключения</t>
  </si>
  <si>
    <t>E3A5A02TT</t>
  </si>
  <si>
    <t>Стыковочный моноблок</t>
  </si>
  <si>
    <t>E3A5A02KC</t>
  </si>
  <si>
    <t>Комплект крышек стыка</t>
  </si>
  <si>
    <t>E3A5A02CЕ</t>
  </si>
  <si>
    <t>КЗ</t>
  </si>
  <si>
    <t>Концевая заглушка</t>
  </si>
  <si>
    <t>E3A5A02AA</t>
  </si>
  <si>
    <t>Настенный фланец</t>
  </si>
  <si>
    <t>E3A5A04PPA05</t>
  </si>
  <si>
    <t>E3A5A04PPA09</t>
  </si>
  <si>
    <t>E3A5A04PPA10</t>
  </si>
  <si>
    <t>E3A5A04PPA14</t>
  </si>
  <si>
    <t>E3A5A04PPA15</t>
  </si>
  <si>
    <t>E3A5A04PPA19</t>
  </si>
  <si>
    <t>E3A5A04PPA20</t>
  </si>
  <si>
    <t>E3A5A04PPA24</t>
  </si>
  <si>
    <t>E3A5A04PPA25</t>
  </si>
  <si>
    <t>E3A5A04PPA29</t>
  </si>
  <si>
    <t>E3A5A04PPA30</t>
  </si>
  <si>
    <t>E3A5A04PPA34</t>
  </si>
  <si>
    <t>E3A5A04PPA35</t>
  </si>
  <si>
    <t>E3A5A04PPA39</t>
  </si>
  <si>
    <t>E3A5A04PPA40</t>
  </si>
  <si>
    <t>E3A5A04PPH</t>
  </si>
  <si>
    <t>E3A5A04P2H</t>
  </si>
  <si>
    <t>E3A5A04P3H</t>
  </si>
  <si>
    <t>E3A5A04P4H</t>
  </si>
  <si>
    <t>E3A5A04P5H</t>
  </si>
  <si>
    <t>E3A5A04P6H</t>
  </si>
  <si>
    <t>E3A5A04PBT</t>
  </si>
  <si>
    <t>E3A5A04P2T</t>
  </si>
  <si>
    <t>E3A5A04P4T</t>
  </si>
  <si>
    <t>E3A5A04BЕ55</t>
  </si>
  <si>
    <t>E3A5A04HЕ55</t>
  </si>
  <si>
    <t>E3A5A04BBE55</t>
  </si>
  <si>
    <t>E3A5A04HHE55</t>
  </si>
  <si>
    <t>E3A5A04TB55</t>
  </si>
  <si>
    <t>E3A5A04TH55</t>
  </si>
  <si>
    <t>E3A5A04HB55L</t>
  </si>
  <si>
    <t>E3A5A04HB55P</t>
  </si>
  <si>
    <t>E3A5A04ЕЕB05</t>
  </si>
  <si>
    <t>E3A5A04ЕЕB06</t>
  </si>
  <si>
    <t>E3A5A04ЕЕB07</t>
  </si>
  <si>
    <t>E3A5A04ЕЕB08</t>
  </si>
  <si>
    <t>E3A5A04ЕCB05</t>
  </si>
  <si>
    <t>E3A5A04ЕCA05</t>
  </si>
  <si>
    <t>E3A5A04ЕKB05</t>
  </si>
  <si>
    <t>E3A5A04ЕKA05</t>
  </si>
  <si>
    <t>E3A5A04ЕKP05</t>
  </si>
  <si>
    <t>E3A5A04ЕKM05</t>
  </si>
  <si>
    <t>E3A5A04MЕC15</t>
  </si>
  <si>
    <t>E3A5A04MHC15</t>
  </si>
  <si>
    <t>E3A5A04MPC15</t>
  </si>
  <si>
    <t>E3A5A04MPB15</t>
  </si>
  <si>
    <t>E3A5A04MAP15</t>
  </si>
  <si>
    <t>E3A5A04MMP30</t>
  </si>
  <si>
    <t>E3A5A04CKA30</t>
  </si>
  <si>
    <t>Секционная коробка с автоматическим выключателем</t>
  </si>
  <si>
    <t>E3A5A04CKP30</t>
  </si>
  <si>
    <t>E3A5A04KPC20</t>
  </si>
  <si>
    <t>E3A5A04TPB</t>
  </si>
  <si>
    <t>E3A5A04TTB</t>
  </si>
  <si>
    <t>E3A5A04TPH</t>
  </si>
  <si>
    <t>E3A5A04TTH</t>
  </si>
  <si>
    <t>M5A04XB</t>
  </si>
  <si>
    <t>E3A5A04TT</t>
  </si>
  <si>
    <t>E3A5A04KC</t>
  </si>
  <si>
    <t>E3A5A04CЕ</t>
  </si>
  <si>
    <t>E3A5A04AA</t>
  </si>
  <si>
    <t>E3A5A06PPA05</t>
  </si>
  <si>
    <t>E3A5A06PPA09</t>
  </si>
  <si>
    <t>E3A5A06PPA10</t>
  </si>
  <si>
    <t>E3A5A06PPA14</t>
  </si>
  <si>
    <t>E3A5A06PPA15</t>
  </si>
  <si>
    <t>E3A5A06PPA19</t>
  </si>
  <si>
    <t>E3A5A06PPA20</t>
  </si>
  <si>
    <t>E3A5A06PPA24</t>
  </si>
  <si>
    <t>E3A5A06PPA25</t>
  </si>
  <si>
    <t>E3A5A06PPA29</t>
  </si>
  <si>
    <t>E3A5A06PPA30</t>
  </si>
  <si>
    <t>E3A5A06PPA34</t>
  </si>
  <si>
    <t>E3A5A06PPA35</t>
  </si>
  <si>
    <t>E3A5A06PPA39</t>
  </si>
  <si>
    <t>E3A5A06PPA40</t>
  </si>
  <si>
    <t>E3A5A06PPH</t>
  </si>
  <si>
    <t>E3A5A06P2H</t>
  </si>
  <si>
    <t>E3A5A06P3H</t>
  </si>
  <si>
    <t>E3A5A06P4H</t>
  </si>
  <si>
    <t>E3A5A06P5H</t>
  </si>
  <si>
    <t>E3A5A06P6H</t>
  </si>
  <si>
    <t>E3A5A06PBT</t>
  </si>
  <si>
    <t>E3A5A06P2T</t>
  </si>
  <si>
    <t>E3A5A06P4T</t>
  </si>
  <si>
    <t>E3A5A06BЕ55</t>
  </si>
  <si>
    <t>E3A5A06HЕ55</t>
  </si>
  <si>
    <t>E3A5A06BBE55</t>
  </si>
  <si>
    <t>E3A5A06HHE55</t>
  </si>
  <si>
    <t>E3A5A06TB55</t>
  </si>
  <si>
    <t>E3A5A06TH55</t>
  </si>
  <si>
    <t>E3A5A06HB55L</t>
  </si>
  <si>
    <t>E3A5A06HB55P</t>
  </si>
  <si>
    <t>E3A5A06ЕЕB05</t>
  </si>
  <si>
    <t>E3A5A06ЕЕB06</t>
  </si>
  <si>
    <t>E3A5A06ЕЕB07</t>
  </si>
  <si>
    <t>E3A5A06ЕЕB08</t>
  </si>
  <si>
    <t>E3A5A06ЕCB05</t>
  </si>
  <si>
    <t>E3A5A06ЕCA05</t>
  </si>
  <si>
    <t>E3A5A06ЕKB05</t>
  </si>
  <si>
    <t>E3A5A06ЕKA05</t>
  </si>
  <si>
    <t>E3A5A06ЕKP05</t>
  </si>
  <si>
    <t>E3A5A06ЕKM05</t>
  </si>
  <si>
    <t>E3A5A06MЕC15</t>
  </si>
  <si>
    <t>E3A5A06MHC15</t>
  </si>
  <si>
    <t>E3A5A06MPC15</t>
  </si>
  <si>
    <t>E3A5A06MPB15</t>
  </si>
  <si>
    <t>E3A5A06MAP15</t>
  </si>
  <si>
    <t>E3A5A06MMP30</t>
  </si>
  <si>
    <t>E3A5A06CKA30</t>
  </si>
  <si>
    <t>E3A5A06CKP30</t>
  </si>
  <si>
    <t>E3A5A06KPC20</t>
  </si>
  <si>
    <t>Напольный шкаф (ВхШхГ) 2100х600х600 кабельного подключения</t>
  </si>
  <si>
    <t>E3A5A06TPB</t>
  </si>
  <si>
    <t>E3A5A06TTB</t>
  </si>
  <si>
    <t>E3A5A06TPH</t>
  </si>
  <si>
    <t>E3A5A06TTH</t>
  </si>
  <si>
    <t>M5A06XB</t>
  </si>
  <si>
    <t>E3A5A06TT</t>
  </si>
  <si>
    <t>E3A5A06KC</t>
  </si>
  <si>
    <t>E3A5A06CЕ</t>
  </si>
  <si>
    <t>E3A5A06AA</t>
  </si>
  <si>
    <t>E3A5A08PPA05</t>
  </si>
  <si>
    <t>E3A5A08PPA09</t>
  </si>
  <si>
    <t>E3A5A08PPA10</t>
  </si>
  <si>
    <t>E3A5A08PPA14</t>
  </si>
  <si>
    <t>E3A5A08PPA15</t>
  </si>
  <si>
    <t>E3A5A08PPA19</t>
  </si>
  <si>
    <t>E3A5A08PPA20</t>
  </si>
  <si>
    <t>E3A5A08PPA24</t>
  </si>
  <si>
    <t>E3A5A08PPA25</t>
  </si>
  <si>
    <t>E3A5A08PPA29</t>
  </si>
  <si>
    <t>E3A5A08PPA30</t>
  </si>
  <si>
    <t>E3A5A08PPA34</t>
  </si>
  <si>
    <t>E3A5A08PPA35</t>
  </si>
  <si>
    <t>E3A5A08PPA39</t>
  </si>
  <si>
    <t>E3A5A08PPA40</t>
  </si>
  <si>
    <t>E3A5A08PPH</t>
  </si>
  <si>
    <t>E3A5A08P2H</t>
  </si>
  <si>
    <t>E3A5A08P3H</t>
  </si>
  <si>
    <t>E3A5A08P4H</t>
  </si>
  <si>
    <t>E3A5A08P5H</t>
  </si>
  <si>
    <t>E3A5A08P6H</t>
  </si>
  <si>
    <t>E3A5A08PBT</t>
  </si>
  <si>
    <t>E3A5A08P2T</t>
  </si>
  <si>
    <t>E3A5A08P4T</t>
  </si>
  <si>
    <t>E3A5A08BЕ55</t>
  </si>
  <si>
    <t>E3A5A08HЕ55</t>
  </si>
  <si>
    <t>E3A5A08BBE55</t>
  </si>
  <si>
    <t>E3A5A08HHE55</t>
  </si>
  <si>
    <t>E3A5A08TB55</t>
  </si>
  <si>
    <t>E3A5A08TH55</t>
  </si>
  <si>
    <t>E3A5A08HB55L</t>
  </si>
  <si>
    <t>E3A5A08HB55P</t>
  </si>
  <si>
    <t>E3A5A08ЕЕB05</t>
  </si>
  <si>
    <t>E3A5A08ЕЕB06</t>
  </si>
  <si>
    <t>E3A5A08ЕЕB07</t>
  </si>
  <si>
    <t>E3A5A08ЕЕB08</t>
  </si>
  <si>
    <t>E3A5A08ЕCB05</t>
  </si>
  <si>
    <t>E3A5A08ЕCA05</t>
  </si>
  <si>
    <t>E3A5A08ЕKB05</t>
  </si>
  <si>
    <t>E3A5A08ЕKA05</t>
  </si>
  <si>
    <t>E3A5A08ЕKP05</t>
  </si>
  <si>
    <t>E3A5A08ЕKM05</t>
  </si>
  <si>
    <t>E3A5A08MЕC15</t>
  </si>
  <si>
    <t>E3A5A08MHC15</t>
  </si>
  <si>
    <t>E3A5A08MPC15</t>
  </si>
  <si>
    <t>E3A5A08MPB15</t>
  </si>
  <si>
    <t>E3A5A08MAP15</t>
  </si>
  <si>
    <t>E3A5A08MMP30</t>
  </si>
  <si>
    <t>E3A5A08CKA30</t>
  </si>
  <si>
    <t>E3A5A08CKP30</t>
  </si>
  <si>
    <t>E3A5A08KPC20</t>
  </si>
  <si>
    <t>E3A5A08TPB</t>
  </si>
  <si>
    <t>E3A5A08TTB</t>
  </si>
  <si>
    <t>E3A5A08TPH</t>
  </si>
  <si>
    <t>E3A5A08TTH</t>
  </si>
  <si>
    <t>M5A08XB</t>
  </si>
  <si>
    <t>E3A5A08TT</t>
  </si>
  <si>
    <t>E3A5A08KC</t>
  </si>
  <si>
    <t>E3A5A08AA</t>
  </si>
  <si>
    <t>E3A5A08CЕ</t>
  </si>
  <si>
    <t>E3A5A10PPA05</t>
  </si>
  <si>
    <t>E3A5A10PPA09</t>
  </si>
  <si>
    <t>E3A5A10PPA10</t>
  </si>
  <si>
    <t>E3A5A10PPA14</t>
  </si>
  <si>
    <t>E3A5A10PPA15</t>
  </si>
  <si>
    <t>E3A5A10PPA19</t>
  </si>
  <si>
    <t>E3A5A10PPA20</t>
  </si>
  <si>
    <t>E3A5A10PPA24</t>
  </si>
  <si>
    <t>E3A5A10PPA25</t>
  </si>
  <si>
    <t>E3A5A10PPA29</t>
  </si>
  <si>
    <t>E3A5A10PPA30</t>
  </si>
  <si>
    <t>E3A5A10PPA34</t>
  </si>
  <si>
    <t>E3A5A10PPA35</t>
  </si>
  <si>
    <t>E3A5A10PPA39</t>
  </si>
  <si>
    <t>E3A5A10PPA40</t>
  </si>
  <si>
    <t>E3A5A10PPH</t>
  </si>
  <si>
    <t>E3A5A10P2H</t>
  </si>
  <si>
    <t>E3A5A10P3H</t>
  </si>
  <si>
    <t>E3A5A10P4H</t>
  </si>
  <si>
    <t>E3A5A10P5H</t>
  </si>
  <si>
    <t>E3A5A10P6H</t>
  </si>
  <si>
    <t>E3A5A10PBT</t>
  </si>
  <si>
    <t>E3A5A10P2T</t>
  </si>
  <si>
    <t>E3A5A10P4T</t>
  </si>
  <si>
    <t>E3A5A10BЕ55</t>
  </si>
  <si>
    <t>E3A5A10HЕ55</t>
  </si>
  <si>
    <t>E3A5A10BBE55</t>
  </si>
  <si>
    <t>1000zv</t>
  </si>
  <si>
    <t>E3A5A10HHE55</t>
  </si>
  <si>
    <t>E3A5A10TB55</t>
  </si>
  <si>
    <t>E3A5A10TH55</t>
  </si>
  <si>
    <t>E3A5A10HB55L</t>
  </si>
  <si>
    <t>E3A5A10HB55P</t>
  </si>
  <si>
    <t>E3A5A10ЕЕB05</t>
  </si>
  <si>
    <t>E3A5A10ЕЕB06</t>
  </si>
  <si>
    <t>E3A5A10ЕЕB07</t>
  </si>
  <si>
    <t>E3A5A10ЕЕB08</t>
  </si>
  <si>
    <t>E3A5A10ЕCB05</t>
  </si>
  <si>
    <t>E3A5A10ЕCA05</t>
  </si>
  <si>
    <t>E3A5A10ЕKB05</t>
  </si>
  <si>
    <t>E3A5A10ЕKA05</t>
  </si>
  <si>
    <t>Фланцевый блок подключения с коробкой и автоматом</t>
  </si>
  <si>
    <t>E3A5A10ЕKP05</t>
  </si>
  <si>
    <t>E3A5A10ЕKM05</t>
  </si>
  <si>
    <t>E3A5A10MЕC15</t>
  </si>
  <si>
    <t>E3A5A10MHC15</t>
  </si>
  <si>
    <t>E3A5A10MPC15</t>
  </si>
  <si>
    <t>E3A5A10MPB15</t>
  </si>
  <si>
    <t>E3A5A10MAP15</t>
  </si>
  <si>
    <t>E3A5A10MMP30</t>
  </si>
  <si>
    <t>E3A5A10CKA30</t>
  </si>
  <si>
    <t>E3A5A10CKP30</t>
  </si>
  <si>
    <t>E3A5A10KPC20</t>
  </si>
  <si>
    <t>E3A5A10TPB</t>
  </si>
  <si>
    <t>E3A5A10TTB</t>
  </si>
  <si>
    <t>E3A5A10TPH</t>
  </si>
  <si>
    <t>E3A5A10TTH</t>
  </si>
  <si>
    <t>M5A10XB</t>
  </si>
  <si>
    <t>E3A5A10TT</t>
  </si>
  <si>
    <t>E3A5A10KC</t>
  </si>
  <si>
    <t>E3A5A10CЕ</t>
  </si>
  <si>
    <t>E3A5A10AA</t>
  </si>
  <si>
    <t>E3A5A12PPA05</t>
  </si>
  <si>
    <t>E3A5A12PPA09</t>
  </si>
  <si>
    <t>E3A5A12PPA10</t>
  </si>
  <si>
    <t>E3A5A12PPA14</t>
  </si>
  <si>
    <t>E3A5A12PPA15</t>
  </si>
  <si>
    <t>E3A5A12PPA19</t>
  </si>
  <si>
    <t>E3A5A12PPA20</t>
  </si>
  <si>
    <t>E3A5A12PPA24</t>
  </si>
  <si>
    <t>E3A5A12PPA25</t>
  </si>
  <si>
    <t>E3A5A12PPA29</t>
  </si>
  <si>
    <t>E3A5A12PPA30</t>
  </si>
  <si>
    <t>E3A5A12PPA34</t>
  </si>
  <si>
    <t>E3A5A12PPA35</t>
  </si>
  <si>
    <t>E3A5A12PPA39</t>
  </si>
  <si>
    <t>E3A5A12PPA40</t>
  </si>
  <si>
    <t>E3A5A12PPH</t>
  </si>
  <si>
    <t>E3A5A12P2H</t>
  </si>
  <si>
    <t>E3A5A12P3H</t>
  </si>
  <si>
    <t>E3A5A12P4H</t>
  </si>
  <si>
    <t>E3A5A12P5H</t>
  </si>
  <si>
    <t>E3A5A12P6H</t>
  </si>
  <si>
    <t>E3A5A12PBT</t>
  </si>
  <si>
    <t>E3A5A12P2T</t>
  </si>
  <si>
    <t>E3A5A12P4T</t>
  </si>
  <si>
    <t>E3A5A12BЕ55</t>
  </si>
  <si>
    <t>E3A5A12HЕ55</t>
  </si>
  <si>
    <t>E3A5A12BBE55</t>
  </si>
  <si>
    <t>E3A5A12HHE55</t>
  </si>
  <si>
    <t>E3A5A12TB55</t>
  </si>
  <si>
    <t>E3A5A12TH55</t>
  </si>
  <si>
    <t>E3A5A12HB55L</t>
  </si>
  <si>
    <t>E3A5A12HB55P</t>
  </si>
  <si>
    <t>E3A5A12ЕЕB05</t>
  </si>
  <si>
    <t>E3A5A12ЕЕB06</t>
  </si>
  <si>
    <t>E3A5A12ЕЕB07</t>
  </si>
  <si>
    <t>E3A5A12ЕЕB08</t>
  </si>
  <si>
    <t>E3A5A12ЕCB05</t>
  </si>
  <si>
    <t>E3A5A12ЕCA05</t>
  </si>
  <si>
    <t>E3A5A12ЕKB05</t>
  </si>
  <si>
    <t>E3A5A12ЕKA05</t>
  </si>
  <si>
    <t>E3A5A12ЕKP05</t>
  </si>
  <si>
    <t>E3A5A12ЕKM05</t>
  </si>
  <si>
    <t>E3A5A12MЕC15</t>
  </si>
  <si>
    <t>E3A5A12MHC15</t>
  </si>
  <si>
    <t>E3A5A12MPC15</t>
  </si>
  <si>
    <t>E3A5A12MPB15</t>
  </si>
  <si>
    <t>E3A5A12MAP15</t>
  </si>
  <si>
    <t>E3A5A12MMP30</t>
  </si>
  <si>
    <t>E3A5A12CKA30</t>
  </si>
  <si>
    <t>E3A5A12CKP30</t>
  </si>
  <si>
    <t>E3A5A12KPC20</t>
  </si>
  <si>
    <t>E3A5A12TPB</t>
  </si>
  <si>
    <t>E3A5A12TTB</t>
  </si>
  <si>
    <t>E3A5A12TPH</t>
  </si>
  <si>
    <t>E3A5A12TTH</t>
  </si>
  <si>
    <t>M5A12XB</t>
  </si>
  <si>
    <t>E3A5A12TT</t>
  </si>
  <si>
    <t>E3A5A12KC</t>
  </si>
  <si>
    <t>E3A5A12CЕ</t>
  </si>
  <si>
    <t>E3A5A12AA</t>
  </si>
  <si>
    <t>E3A5A16PPA05</t>
  </si>
  <si>
    <t>E3A5A16PPA09</t>
  </si>
  <si>
    <t>E3A5A16PPA10</t>
  </si>
  <si>
    <t>E3A5A16PPA14</t>
  </si>
  <si>
    <t>E3A5A16PPA15</t>
  </si>
  <si>
    <t>E3A5A16PPA19</t>
  </si>
  <si>
    <t>E3A5A16PPA20</t>
  </si>
  <si>
    <t>E3A5A16PPA24</t>
  </si>
  <si>
    <t>E3A5A16PPA25</t>
  </si>
  <si>
    <t>E3A5A16PPA29</t>
  </si>
  <si>
    <t>E3A5A16PPA30</t>
  </si>
  <si>
    <t>E3A5A16PPA34</t>
  </si>
  <si>
    <t>E3A5A16PPA35</t>
  </si>
  <si>
    <t>E3A5A16PPA39</t>
  </si>
  <si>
    <t>E3A5A16PPA40</t>
  </si>
  <si>
    <t>E3A5A16PPH</t>
  </si>
  <si>
    <t>E3A5A16P2H</t>
  </si>
  <si>
    <t>E3A5A16P3H</t>
  </si>
  <si>
    <t>E3A5A16P4H</t>
  </si>
  <si>
    <t>E3A5A16P5H</t>
  </si>
  <si>
    <t>E3A5A16P6H</t>
  </si>
  <si>
    <t>E3A5A16PBT</t>
  </si>
  <si>
    <t>E3A5A16P2T</t>
  </si>
  <si>
    <t>E3A5A16P4T</t>
  </si>
  <si>
    <t>E3A5A16BЕ55</t>
  </si>
  <si>
    <t>E3A5A16HЕ55</t>
  </si>
  <si>
    <t>E3A5A16BBE55</t>
  </si>
  <si>
    <t>E3A5A16HHE55</t>
  </si>
  <si>
    <t>E3A5A16TB55</t>
  </si>
  <si>
    <t>E3A5A16TH55</t>
  </si>
  <si>
    <t>E3A5A16HB55L</t>
  </si>
  <si>
    <t>E3A5A16HB55P</t>
  </si>
  <si>
    <t>E3A5A16ЕЕB05</t>
  </si>
  <si>
    <t>E3A5A16ЕЕB06</t>
  </si>
  <si>
    <t>E3A5A16ЕЕB07</t>
  </si>
  <si>
    <t>E3A5A16ЕЕB08</t>
  </si>
  <si>
    <t>E3A5A16ЕCB05</t>
  </si>
  <si>
    <t>E3A5A16ЕCA05</t>
  </si>
  <si>
    <t>E3A5A16ЕKB05</t>
  </si>
  <si>
    <t>E3A5A16ЕKA05</t>
  </si>
  <si>
    <t>E3A5A16ЕKP05</t>
  </si>
  <si>
    <t>E3A5A16ЕKM05</t>
  </si>
  <si>
    <t>E3A5A16MЕC15</t>
  </si>
  <si>
    <t>E3A5A16MHC15</t>
  </si>
  <si>
    <t>E3A5A16MPC15</t>
  </si>
  <si>
    <t>E3A5A16MPB15</t>
  </si>
  <si>
    <t>E3A5A16MAP15</t>
  </si>
  <si>
    <t>E3A5A16MMP30</t>
  </si>
  <si>
    <t>E3A5A16CKA30</t>
  </si>
  <si>
    <t>E3A5A16CKP30</t>
  </si>
  <si>
    <t>E3A5A16KPC20</t>
  </si>
  <si>
    <t>E3A5A16TPB</t>
  </si>
  <si>
    <t>E3A5A16TTB</t>
  </si>
  <si>
    <t>E3A5A16TPH</t>
  </si>
  <si>
    <t>E3A5A16TTH</t>
  </si>
  <si>
    <t>M5A16XB</t>
  </si>
  <si>
    <t>E3A5A16TT</t>
  </si>
  <si>
    <t>E3A5A16KC</t>
  </si>
  <si>
    <t>E3A5A16CЕ</t>
  </si>
  <si>
    <t>E3A5A16AA</t>
  </si>
  <si>
    <t>E3A5A20PPA05</t>
  </si>
  <si>
    <t>E3A5A20PPA09</t>
  </si>
  <si>
    <t>E3A5A20PPA10</t>
  </si>
  <si>
    <t>E3A5A20PPA14</t>
  </si>
  <si>
    <t>E3A5A20PPA15</t>
  </si>
  <si>
    <t>E3A5A20PPA19</t>
  </si>
  <si>
    <t>E3A5A20PPA20</t>
  </si>
  <si>
    <t>E3A5A20PPA24</t>
  </si>
  <si>
    <t>E3A5A20PPA25</t>
  </si>
  <si>
    <t>E3A5A20PPA29</t>
  </si>
  <si>
    <t>E3A5A20PPA30</t>
  </si>
  <si>
    <t>E3A5A20PPA34</t>
  </si>
  <si>
    <t>E3A5A20PPA35</t>
  </si>
  <si>
    <t>E3A5A20PPA39</t>
  </si>
  <si>
    <t>E3A5A20PPA40</t>
  </si>
  <si>
    <t>E3A5A20PPH</t>
  </si>
  <si>
    <t>E3A5A20P2H</t>
  </si>
  <si>
    <t>E3A5A20P3H</t>
  </si>
  <si>
    <t>E3A5A20P4H</t>
  </si>
  <si>
    <t>E3A5A20P5H</t>
  </si>
  <si>
    <t>E3A5A20P6H</t>
  </si>
  <si>
    <t>E3A5A20PBT</t>
  </si>
  <si>
    <t>E3A5A20P2T</t>
  </si>
  <si>
    <t>E3A5A20P4T</t>
  </si>
  <si>
    <t>E3A5A20BЕ55</t>
  </si>
  <si>
    <t>E3A5A20HЕ55</t>
  </si>
  <si>
    <t>E3A5A20BBE55</t>
  </si>
  <si>
    <t>E3A5A20HHE55</t>
  </si>
  <si>
    <t>E3A5A20TB55</t>
  </si>
  <si>
    <t>E3A5A20TH55</t>
  </si>
  <si>
    <t>E3A5A20HB55L</t>
  </si>
  <si>
    <t>E3A5A20HB55P</t>
  </si>
  <si>
    <t>E3A5A20ЕЕB05</t>
  </si>
  <si>
    <t>E3A5A20ЕЕB06</t>
  </si>
  <si>
    <t>E3A5A20ЕЕB07</t>
  </si>
  <si>
    <t>E3A5A20ЕЕB08</t>
  </si>
  <si>
    <t>E3A5A20ЕCB05</t>
  </si>
  <si>
    <t>E3A5A20ЕCA05</t>
  </si>
  <si>
    <t>E3A5A20ЕKB05</t>
  </si>
  <si>
    <t>E3A5A20ЕKA05</t>
  </si>
  <si>
    <t>E3A5A20ЕKP05</t>
  </si>
  <si>
    <t>E3A5A20ЕKM05</t>
  </si>
  <si>
    <t>E3A5A20MЕC15</t>
  </si>
  <si>
    <t>E3A5A20MHC15</t>
  </si>
  <si>
    <t>E3A5A20MPC15</t>
  </si>
  <si>
    <t>E3A5A20MPB15</t>
  </si>
  <si>
    <t>E3A5A20MAP15</t>
  </si>
  <si>
    <t>E3A5A20MMP30</t>
  </si>
  <si>
    <t>E3A5A20CKA30</t>
  </si>
  <si>
    <t>E3A5A20CKP30</t>
  </si>
  <si>
    <t>E3A5A20KPC20</t>
  </si>
  <si>
    <t>E3A5A20TPB</t>
  </si>
  <si>
    <t>E3A5A20TTB</t>
  </si>
  <si>
    <t>E3A5A20TPH</t>
  </si>
  <si>
    <t>E3A5A20TTH</t>
  </si>
  <si>
    <t>M5A20XB</t>
  </si>
  <si>
    <t>E3A5A20TT</t>
  </si>
  <si>
    <t>E3A5A20KC</t>
  </si>
  <si>
    <t>E3A5A20CЕ</t>
  </si>
  <si>
    <t>E3A5A20AA</t>
  </si>
  <si>
    <t>E3A5A25PPA05</t>
  </si>
  <si>
    <t>E3A5A25PPA09</t>
  </si>
  <si>
    <t>E3A5A25PPA10</t>
  </si>
  <si>
    <t>E3A5A25PPA14</t>
  </si>
  <si>
    <t>E3A5A25PPA15</t>
  </si>
  <si>
    <t>E3A5A25PPA19</t>
  </si>
  <si>
    <t>E3A5A25PPA20</t>
  </si>
  <si>
    <t>E3A5A25PPA24</t>
  </si>
  <si>
    <t>E3A5A25PPA25</t>
  </si>
  <si>
    <t>E3A5A25PPA29</t>
  </si>
  <si>
    <t>E3A5A25PPA30</t>
  </si>
  <si>
    <t>E3A5A25PPA34</t>
  </si>
  <si>
    <t>E3A5A25PPA35</t>
  </si>
  <si>
    <t>E3A5A25PPA39</t>
  </si>
  <si>
    <t>E3A5A25PPA40</t>
  </si>
  <si>
    <t>E3A5A25PPH</t>
  </si>
  <si>
    <t>E3A5A25P2H</t>
  </si>
  <si>
    <t>E3A5A25P3H</t>
  </si>
  <si>
    <t>E3A5A25P4H</t>
  </si>
  <si>
    <t>E3A5A25P5H</t>
  </si>
  <si>
    <t>E3A5A25P6H</t>
  </si>
  <si>
    <t>E3A5A25PBT</t>
  </si>
  <si>
    <t>E3A5A25P2T</t>
  </si>
  <si>
    <t>E3A5A25P4T</t>
  </si>
  <si>
    <t>E3A5A25BЕ55</t>
  </si>
  <si>
    <t>E3A5A25HЕ55</t>
  </si>
  <si>
    <t>E3A5A25BBE55</t>
  </si>
  <si>
    <t>E3A5A25HHE55</t>
  </si>
  <si>
    <t>E3A5A25TB55</t>
  </si>
  <si>
    <t>E3A5A25TH55</t>
  </si>
  <si>
    <t>E3A5A25HB55L</t>
  </si>
  <si>
    <t>E3A5A25HB55P</t>
  </si>
  <si>
    <t>E3A5A25ЕЕB05</t>
  </si>
  <si>
    <t>E3A5A25ЕЕB06</t>
  </si>
  <si>
    <t>E3A5A25ЕЕB07</t>
  </si>
  <si>
    <t>E3A5A25ЕЕB08</t>
  </si>
  <si>
    <t>E3A5A25ЕCB05</t>
  </si>
  <si>
    <t>E3A5A25ЕCA05</t>
  </si>
  <si>
    <t>E3A5A25ЕKB05</t>
  </si>
  <si>
    <t>E3A5A25ЕKA05</t>
  </si>
  <si>
    <t>E3A5A25ЕKP05</t>
  </si>
  <si>
    <t>E3A5A25ЕKM05</t>
  </si>
  <si>
    <t>E3A5A25MЕC15</t>
  </si>
  <si>
    <t>E3A5A25MHC15</t>
  </si>
  <si>
    <t>E3A5A25MPC15</t>
  </si>
  <si>
    <t>E3A5A25MPB15</t>
  </si>
  <si>
    <t>E3A5A25MAP15</t>
  </si>
  <si>
    <t>E3A5A25MMP30</t>
  </si>
  <si>
    <t>E3A5A25CKA30</t>
  </si>
  <si>
    <t>E3A5A25CKP30</t>
  </si>
  <si>
    <t>E3A5A25KPC20</t>
  </si>
  <si>
    <t>E3A5A25TPB</t>
  </si>
  <si>
    <t>E3A5A25TTB</t>
  </si>
  <si>
    <t>E3A5A25TPH</t>
  </si>
  <si>
    <t>E3A5A25TTH</t>
  </si>
  <si>
    <t>M5A25XB</t>
  </si>
  <si>
    <t>E3A5A25TT</t>
  </si>
  <si>
    <t>E3A5A25KC</t>
  </si>
  <si>
    <t>E3A5A25CЕ</t>
  </si>
  <si>
    <t>E3A5A25AA</t>
  </si>
  <si>
    <t>E3A5A32PPA05</t>
  </si>
  <si>
    <t>E3A5A32PPA09</t>
  </si>
  <si>
    <t>E3A5A32PPA10</t>
  </si>
  <si>
    <t>E3A5A32PPA14</t>
  </si>
  <si>
    <t>E3A5A32PPA15</t>
  </si>
  <si>
    <t>E3A5A32PPA19</t>
  </si>
  <si>
    <t>E3A5A32PPA20</t>
  </si>
  <si>
    <t>E3A5A32PPA24</t>
  </si>
  <si>
    <t>E3A5A32PPA25</t>
  </si>
  <si>
    <t>E3A5A32PPA29</t>
  </si>
  <si>
    <t>E3A5A32PPA30</t>
  </si>
  <si>
    <t>E3A5A32PPA34</t>
  </si>
  <si>
    <t>E3A5A32PPA35</t>
  </si>
  <si>
    <t>E3A5A32PPA39</t>
  </si>
  <si>
    <t>E3A5A32PPA40</t>
  </si>
  <si>
    <t>E3A5A32PPH</t>
  </si>
  <si>
    <t>E3A5A32P2H</t>
  </si>
  <si>
    <t>E3A5A32P3H</t>
  </si>
  <si>
    <t>E3A5A32P4H</t>
  </si>
  <si>
    <t>E3A5A32P5H</t>
  </si>
  <si>
    <t>E3A5A32P6H</t>
  </si>
  <si>
    <t>E3A5A32PBT</t>
  </si>
  <si>
    <t>E3A5A32P2T</t>
  </si>
  <si>
    <t>E3A5A32P4T</t>
  </si>
  <si>
    <t>E3A5A32BЕ55</t>
  </si>
  <si>
    <t>E3A5A32HЕ55</t>
  </si>
  <si>
    <t>E3A5A32BBE55</t>
  </si>
  <si>
    <t>E3A5A32HHE55</t>
  </si>
  <si>
    <t>E3A5A32TB55</t>
  </si>
  <si>
    <t>E3A5A32TH55</t>
  </si>
  <si>
    <t>E3A5A32HB55L</t>
  </si>
  <si>
    <t>E3A5A32HB55P</t>
  </si>
  <si>
    <t>E3A5A32ЕЕB05</t>
  </si>
  <si>
    <t>E3A5A32ЕЕB06</t>
  </si>
  <si>
    <t>E3A5A32ЕЕB07</t>
  </si>
  <si>
    <t>E3A5A32ЕЕB08</t>
  </si>
  <si>
    <t>E3A5A32ЕCB05</t>
  </si>
  <si>
    <t>E3A5A32ЕCA05</t>
  </si>
  <si>
    <t>E3A5A32ЕKB05</t>
  </si>
  <si>
    <t>E3A5A32ЕKA05</t>
  </si>
  <si>
    <t>E3A5A32ЕKP05</t>
  </si>
  <si>
    <t>E3A5A32ЕKM05</t>
  </si>
  <si>
    <t>E3A5A32MЕC15</t>
  </si>
  <si>
    <t>E3A5A32MHC15</t>
  </si>
  <si>
    <t>E3A5A32MPC15</t>
  </si>
  <si>
    <t>E3A5A32MPB15</t>
  </si>
  <si>
    <t>E3A5A32MAP15</t>
  </si>
  <si>
    <t>E3A5A32MMP30</t>
  </si>
  <si>
    <t>E3A5A32CKA30</t>
  </si>
  <si>
    <t>E3A5A32CKP30</t>
  </si>
  <si>
    <t>E3A5A32KPC20</t>
  </si>
  <si>
    <t>E3A5A32TPB</t>
  </si>
  <si>
    <t>E3A5A32TTB</t>
  </si>
  <si>
    <t>E3A5A32TPH</t>
  </si>
  <si>
    <t>E3A5A32TTH</t>
  </si>
  <si>
    <t>M5A32XB</t>
  </si>
  <si>
    <t>E3A5A32TT</t>
  </si>
  <si>
    <t>E3A5A32KC</t>
  </si>
  <si>
    <t>E3A5A32CЕ</t>
  </si>
  <si>
    <t>E3A5A32AA</t>
  </si>
  <si>
    <t>E3A5A40PPA05</t>
  </si>
  <si>
    <t>E3A5A40PPA09</t>
  </si>
  <si>
    <t>E3A5A40PPA10</t>
  </si>
  <si>
    <t>E3A5A40PPA14</t>
  </si>
  <si>
    <t>E3A5A40PPA15</t>
  </si>
  <si>
    <t>E3A5A40PPA19</t>
  </si>
  <si>
    <t>E3A5A40PPA20</t>
  </si>
  <si>
    <t>E3A5A40PPA24</t>
  </si>
  <si>
    <t>E3A5A40PPA25</t>
  </si>
  <si>
    <t>E3A5A40PPA29</t>
  </si>
  <si>
    <t>E3A5A40PPA30</t>
  </si>
  <si>
    <t>E3A5A40PPA34</t>
  </si>
  <si>
    <t>E3A5A40PPA35</t>
  </si>
  <si>
    <t>E3A5A40PPA39</t>
  </si>
  <si>
    <t>E3A5A40PPA40</t>
  </si>
  <si>
    <t>E3A5A40PPH</t>
  </si>
  <si>
    <t>E3A5A40P2H</t>
  </si>
  <si>
    <t>E3A5A40P3H</t>
  </si>
  <si>
    <t>E3A5A40P4H</t>
  </si>
  <si>
    <t>E3A5A40P5H</t>
  </si>
  <si>
    <t>E3A5A40P6H</t>
  </si>
  <si>
    <t>E3A5A40PBT</t>
  </si>
  <si>
    <t>E3A5A40P2T</t>
  </si>
  <si>
    <t>E3A5A40P4T</t>
  </si>
  <si>
    <t>E3A5A40BЕ55</t>
  </si>
  <si>
    <t>E3A5A40HЕ55</t>
  </si>
  <si>
    <t>E3A5A40BBE55</t>
  </si>
  <si>
    <t>E3A5A40HHE55</t>
  </si>
  <si>
    <t>E3A5A40TB55</t>
  </si>
  <si>
    <t>E3A5A40TH55</t>
  </si>
  <si>
    <t>E3A5A40HB55L</t>
  </si>
  <si>
    <t>E3A5A40HB55P</t>
  </si>
  <si>
    <t>E3A5A40ЕЕB05</t>
  </si>
  <si>
    <t>E3A5A40ЕЕB06</t>
  </si>
  <si>
    <t>E3A5A40ЕЕB07</t>
  </si>
  <si>
    <t>E3A5A40ЕЕB08</t>
  </si>
  <si>
    <t>E3A5A40ЕCB05</t>
  </si>
  <si>
    <t>E3A5A40ЕCA05</t>
  </si>
  <si>
    <t>E3A5A40ЕKB05</t>
  </si>
  <si>
    <t>E3A5A40ЕKA05</t>
  </si>
  <si>
    <t>E3A5A40ЕKP05</t>
  </si>
  <si>
    <t>E3A5A40ЕKM05</t>
  </si>
  <si>
    <t>E3A5A40MЕC15</t>
  </si>
  <si>
    <t>E3A5A40MHC15</t>
  </si>
  <si>
    <t>E3A5A40MPC15</t>
  </si>
  <si>
    <t>E3A5A40MPB15</t>
  </si>
  <si>
    <t>E3A5A40MAP15</t>
  </si>
  <si>
    <t>E3A5A40MMP30</t>
  </si>
  <si>
    <t>E3A5A40CKA30</t>
  </si>
  <si>
    <t>E3A5A40CKP30</t>
  </si>
  <si>
    <t>E3A5A40KPC20</t>
  </si>
  <si>
    <t>E3A5A40TPB</t>
  </si>
  <si>
    <t>E3A5A40TTB</t>
  </si>
  <si>
    <t>E3A5A40TPH</t>
  </si>
  <si>
    <t>E3A5A40TTH</t>
  </si>
  <si>
    <t>M5A40XB</t>
  </si>
  <si>
    <t>E3A5A40TT</t>
  </si>
  <si>
    <t>E3A5A40KC</t>
  </si>
  <si>
    <t>E3A5A40CЕ</t>
  </si>
  <si>
    <t>E3A5A40AA</t>
  </si>
  <si>
    <t>E3A5A50PPA05</t>
  </si>
  <si>
    <t>E3A5A50PPA09</t>
  </si>
  <si>
    <t>E3A5A50PPA10</t>
  </si>
  <si>
    <t>E3A5A50PPA14</t>
  </si>
  <si>
    <t>E3A5A50PPA15</t>
  </si>
  <si>
    <t>E3A5A50PPA19</t>
  </si>
  <si>
    <t>E3A5A50PPA20</t>
  </si>
  <si>
    <t>E3A5A50PPA24</t>
  </si>
  <si>
    <t>E3A5A50PPA25</t>
  </si>
  <si>
    <t>E3A5A50PPA29</t>
  </si>
  <si>
    <t>E3A5A50PPA30</t>
  </si>
  <si>
    <t>E3A5A50PPA34</t>
  </si>
  <si>
    <t>E3A5A50PPA35</t>
  </si>
  <si>
    <t>E3A5A50PPA39</t>
  </si>
  <si>
    <t>E3A5A50PPA40</t>
  </si>
  <si>
    <t>E3A5A50PPH</t>
  </si>
  <si>
    <t>E3A5A50P2H</t>
  </si>
  <si>
    <t>E3A5A50P3H</t>
  </si>
  <si>
    <t>E3A5A50P4H</t>
  </si>
  <si>
    <t>E3A5A50P5H</t>
  </si>
  <si>
    <t>E3A5A50P6H</t>
  </si>
  <si>
    <t>E3A5A50PBT</t>
  </si>
  <si>
    <t>E3A5A50P2T</t>
  </si>
  <si>
    <t>E3A5A50P4T</t>
  </si>
  <si>
    <t>E3A5A50BЕ55</t>
  </si>
  <si>
    <t>E3A5A50HЕ55</t>
  </si>
  <si>
    <t>E3A5A50BBE55</t>
  </si>
  <si>
    <t>E3A5A50HHE55</t>
  </si>
  <si>
    <t>E3A5A50TB55</t>
  </si>
  <si>
    <t>E3A5A50TH55</t>
  </si>
  <si>
    <t>E3A5A50HB55L</t>
  </si>
  <si>
    <t>E3A5A50HB55P</t>
  </si>
  <si>
    <t>E3A5A50ЕЕB05</t>
  </si>
  <si>
    <t>E3A5A50ЕЕB06</t>
  </si>
  <si>
    <t>E3A5A50ЕЕB07</t>
  </si>
  <si>
    <t>E3A5A50ЕЕB08</t>
  </si>
  <si>
    <t>E3A5A50ЕCB05</t>
  </si>
  <si>
    <t>E3A5A50ЕCA05</t>
  </si>
  <si>
    <t>E3A5A50ЕKB05</t>
  </si>
  <si>
    <t>E3A5A50ЕKA05</t>
  </si>
  <si>
    <t>E3A5A50ЕKP05</t>
  </si>
  <si>
    <t>E3A5A50ЕKM05</t>
  </si>
  <si>
    <t>E3A5A50MЕC15</t>
  </si>
  <si>
    <t>E3A5A50MHC15</t>
  </si>
  <si>
    <t>E3A5A50MPC15</t>
  </si>
  <si>
    <t>E3A5A50MPB15</t>
  </si>
  <si>
    <t>E3A5A50MAP15</t>
  </si>
  <si>
    <t>E3A5A50MMP30</t>
  </si>
  <si>
    <t>E3A5A50CKA30</t>
  </si>
  <si>
    <t>E3A5A50CKP30</t>
  </si>
  <si>
    <t>E3A5A50KPC20</t>
  </si>
  <si>
    <t>E3A5A50TPB</t>
  </si>
  <si>
    <t>E3A5A50TTB</t>
  </si>
  <si>
    <t>E3A5A50TPH</t>
  </si>
  <si>
    <t>E3A5A50TTH</t>
  </si>
  <si>
    <t>M5A50XB</t>
  </si>
  <si>
    <t>E3A5A50TT</t>
  </si>
  <si>
    <t>E3A5A50KC</t>
  </si>
  <si>
    <t>E3A5A50CЕ</t>
  </si>
  <si>
    <t>E3A5A50AA</t>
  </si>
  <si>
    <t>E3A5A64PPA05</t>
  </si>
  <si>
    <t>E3A5A64PPA09</t>
  </si>
  <si>
    <t>E3A5A64PPA10</t>
  </si>
  <si>
    <t>E3A5A64PPA14</t>
  </si>
  <si>
    <t>E3A5A64PPA15</t>
  </si>
  <si>
    <t>E3A5A64PPA19</t>
  </si>
  <si>
    <t>E3A5A64PPA20</t>
  </si>
  <si>
    <t>E3A5A64PPA24</t>
  </si>
  <si>
    <t>E3A5A64PPA25</t>
  </si>
  <si>
    <t>E3A5A64PPA29</t>
  </si>
  <si>
    <t>E3A5A64PPA30</t>
  </si>
  <si>
    <t>E3A5A64PPA34</t>
  </si>
  <si>
    <t>E3A5A64PPA35</t>
  </si>
  <si>
    <t>E3A5A64PPA39</t>
  </si>
  <si>
    <t>E3A5A64PPA40</t>
  </si>
  <si>
    <t>E3A5A64PPH</t>
  </si>
  <si>
    <t>E3A5A64P2H</t>
  </si>
  <si>
    <t>E3A5A64P3H</t>
  </si>
  <si>
    <t>E3A5A64P4H</t>
  </si>
  <si>
    <t>E3A5A64P5H</t>
  </si>
  <si>
    <t>E3A5A64P6H</t>
  </si>
  <si>
    <t>E3A5A64PBT</t>
  </si>
  <si>
    <t>E3A5A64P2T</t>
  </si>
  <si>
    <t>E3A5A64P4T</t>
  </si>
  <si>
    <t>E3A5A64BЕ55</t>
  </si>
  <si>
    <t>E3A5A64HЕ55</t>
  </si>
  <si>
    <t>E3A5A64BBE55</t>
  </si>
  <si>
    <t>E3A5A64HHE55</t>
  </si>
  <si>
    <t>E3A5A64TB55</t>
  </si>
  <si>
    <t>E3A5A64TH55</t>
  </si>
  <si>
    <t>E3A5A64HB55L</t>
  </si>
  <si>
    <t>E3A5A64HB55P</t>
  </si>
  <si>
    <t>E3A5A64ЕЕB05</t>
  </si>
  <si>
    <t>E3A5A64ЕЕB06</t>
  </si>
  <si>
    <t>E3A5A64ЕЕB07</t>
  </si>
  <si>
    <t>E3A5A64ЕЕB08</t>
  </si>
  <si>
    <t>E3A5A64ЕCB05</t>
  </si>
  <si>
    <t>E3A5A64ЕCA05</t>
  </si>
  <si>
    <t>E3A5A64ЕKB05</t>
  </si>
  <si>
    <t>E3A5A64ЕKA05</t>
  </si>
  <si>
    <t>E3A5A64ЕKP05</t>
  </si>
  <si>
    <t>E3A5A64ЕKM05</t>
  </si>
  <si>
    <t>E3A5A64MЕC15</t>
  </si>
  <si>
    <t>E3A5A64MHC15</t>
  </si>
  <si>
    <t>E3A5A64MPC15</t>
  </si>
  <si>
    <t>E3A5A64MPB15</t>
  </si>
  <si>
    <t>E3A5A64MAP15</t>
  </si>
  <si>
    <t>E3A5A64MMP30</t>
  </si>
  <si>
    <t>E3A5A64CKA30</t>
  </si>
  <si>
    <t>E3A5A64CKP30</t>
  </si>
  <si>
    <t>E3A5A64KPC20</t>
  </si>
  <si>
    <t>E3A5A64TPB</t>
  </si>
  <si>
    <t>E3A5A64TTB</t>
  </si>
  <si>
    <t>E3A5A64TPH</t>
  </si>
  <si>
    <t>E3A5A64TTH</t>
  </si>
  <si>
    <t>E3A5A64TT</t>
  </si>
  <si>
    <t>E3A5A64KC</t>
  </si>
  <si>
    <t>E3A5A64CЕ</t>
  </si>
  <si>
    <t>E3A5A64AA</t>
  </si>
  <si>
    <t>отвод.блок</t>
  </si>
  <si>
    <t>Коробка отбора мощности на 160А с разъединителем кулачкового типа</t>
  </si>
  <si>
    <t>Коробка отбора мощности на 250А с разъединителем кулачкового типа</t>
  </si>
  <si>
    <t>Коробка отбора мощности на 400А с разъединителем кулачкового типа</t>
  </si>
  <si>
    <t>Коробка отбора мощности на 630А с разъединителем кулачкового типа</t>
  </si>
  <si>
    <t>Коробка отбора мощности на 160А с разъединителем с плавкими вставками</t>
  </si>
  <si>
    <t>Коробка отбора мощности на 250А с разъединителем с плавкими вставками</t>
  </si>
  <si>
    <t>Коробка отбора мощности на 400А с разъединителем с плавкими вставками</t>
  </si>
  <si>
    <t>Коробка отбора мощности на 630А с разъединителем с плавкими вставками</t>
  </si>
  <si>
    <t>BT025CH8MCB</t>
  </si>
  <si>
    <t>Коробка отбора мощности распределительная под 8 1п МСВ</t>
  </si>
  <si>
    <t>BT025CH12MCB</t>
  </si>
  <si>
    <t>Коробка отбора мощности распределительная под 12 1п МСВ</t>
  </si>
  <si>
    <t>BT025CH24MCB</t>
  </si>
  <si>
    <t>Коробка отбора мощности распределительная под 24 1п МСВ</t>
  </si>
  <si>
    <t>BT025CH36MCB</t>
  </si>
  <si>
    <t>Коробка отбора мощности распределительная под 36 1п МСВ</t>
  </si>
  <si>
    <t>BT025CH16</t>
  </si>
  <si>
    <t>Коробка отбора мощности на 160А</t>
  </si>
  <si>
    <t>BT025CH25</t>
  </si>
  <si>
    <t>Коробка отбора мощности на 250А</t>
  </si>
  <si>
    <t>BT040CH40</t>
  </si>
  <si>
    <t>Коробка отбора мощности на 400А</t>
  </si>
  <si>
    <t>BT063CH63</t>
  </si>
  <si>
    <t>Коробка отбора мощности на 630А</t>
  </si>
  <si>
    <t>BT080CH80</t>
  </si>
  <si>
    <t>Коробка отбора мощности на 800А</t>
  </si>
  <si>
    <t>BT010CH10</t>
  </si>
  <si>
    <t>Коробка отбора мощности на 1000А</t>
  </si>
  <si>
    <t>BT012CH12</t>
  </si>
  <si>
    <t>Коробка отбора мощности на 1250А</t>
  </si>
  <si>
    <t>BT016CH16</t>
  </si>
  <si>
    <t>Коробка отбора мощности на 1600А</t>
  </si>
  <si>
    <t>BT025CH16MCCB</t>
  </si>
  <si>
    <t>Коробка отбора мощности на 160А МССВ 3P, 160А NSX160</t>
  </si>
  <si>
    <t>BT025CH25MCCB</t>
  </si>
  <si>
    <t>Коробка отбора мощности на 250А МССВ 3P, 250A NSX250</t>
  </si>
  <si>
    <t>BT040CH40MCCB</t>
  </si>
  <si>
    <t>Коробка отбора мощности на 400А МССВ 3P, 400A NSX400</t>
  </si>
  <si>
    <t>BT063CH63MCCB</t>
  </si>
  <si>
    <t>Коробка отбора мощности на 630А МССВ 3P, 630A NSX630</t>
  </si>
  <si>
    <t>BT080CH80MCCB</t>
  </si>
  <si>
    <t>Коробка отбора мощности на 800А МССВ 3P, 630A NSX800</t>
  </si>
  <si>
    <t>BT010CH10MCCB</t>
  </si>
  <si>
    <t>Коробка отбора мощности на 1000А МССВ 3P, 630A NSX1000</t>
  </si>
  <si>
    <t>BT012CH12MCCB</t>
  </si>
  <si>
    <t>Коробка отбора мощности на 1250А МССВ 3P, 630A NSX1250</t>
  </si>
  <si>
    <t>BT016CH16MCCB</t>
  </si>
  <si>
    <t>Коробка отбора мощности на 1600А МССВ 3P, 630A NSX1600</t>
  </si>
  <si>
    <t>E3A5A02CЕB20</t>
  </si>
  <si>
    <t>шкаф</t>
  </si>
  <si>
    <t>Секционный шкаф (ВхШхГ) 2100х600х400 с автоматическим выключателем МССВ</t>
  </si>
  <si>
    <t>E3A5A02CЕP20</t>
  </si>
  <si>
    <t>Секционный шкаф (ВхШхГ) 2100х600х400 с разъединителем</t>
  </si>
  <si>
    <t>E3A5A04CЕB20</t>
  </si>
  <si>
    <t>E3A5A04CЕP20</t>
  </si>
  <si>
    <t>E3A5A06CЕB20</t>
  </si>
  <si>
    <t>Секционный шкаф (ВхШхГ) 2100х600х600 с автоматическим выключателем МССВ</t>
  </si>
  <si>
    <t>E3A5A06CЕP20</t>
  </si>
  <si>
    <t>Секционный шкаф (ВхШхГ) 2100х600х600 с разъединителем</t>
  </si>
  <si>
    <t>E3A5A08CЕB20</t>
  </si>
  <si>
    <t>E3A5A08CЕP20</t>
  </si>
  <si>
    <t>E3A5A10CЕB20</t>
  </si>
  <si>
    <t>Секционный шкаф (ВхШхГ) 2100х1000х600 с автоматическим выключателем МССВ</t>
  </si>
  <si>
    <t>E3A5A10CЕP20</t>
  </si>
  <si>
    <t>Секционный шкаф (ВхШхГ) 2100х1000х600 с разъединителем</t>
  </si>
  <si>
    <t>E3A5A12CЕB20</t>
  </si>
  <si>
    <t>E3A5A12CЕP20</t>
  </si>
  <si>
    <t>E3A5A16CЕB20</t>
  </si>
  <si>
    <t>E3A5A16CЕP20</t>
  </si>
  <si>
    <t>E3A5A20CЕB20</t>
  </si>
  <si>
    <t>Секционный шкаф (ВхШхГ) 2100х1200х600 с автоматическим выключателем АСВ</t>
  </si>
  <si>
    <t>E3A5A20CЕP20</t>
  </si>
  <si>
    <t>Секционный шкаф (ВхШхГ) 2100х1200х600 с разъединителем</t>
  </si>
  <si>
    <t>E3A5A25CЕB20</t>
  </si>
  <si>
    <t>E3A5A25CЕP20</t>
  </si>
  <si>
    <t>E3A5A32CЕB20</t>
  </si>
  <si>
    <t>E3A5A32CЕP20</t>
  </si>
  <si>
    <t>E3A5A40CЕB20</t>
  </si>
  <si>
    <t>E3A5A40CЕP20</t>
  </si>
  <si>
    <t>E3A5A50CЕB20</t>
  </si>
  <si>
    <t>E3A5A50CЕP20</t>
  </si>
  <si>
    <t>E3A5A64CЕB20</t>
  </si>
  <si>
    <t>E3A5A64CЕP20</t>
  </si>
  <si>
    <t>Фиксированный отбор</t>
  </si>
  <si>
    <t>E3A5APPH</t>
  </si>
  <si>
    <t>аксессуары</t>
  </si>
  <si>
    <t>Розетка</t>
  </si>
  <si>
    <t>E3A5A00XX</t>
  </si>
  <si>
    <t>Жесткая подвеска (консоль) для вертикального монтажа</t>
  </si>
  <si>
    <t>E3A5A00XA</t>
  </si>
  <si>
    <t>Пружинная подвеска для вертикального монтажа</t>
  </si>
  <si>
    <t>E3A5A00XHK</t>
  </si>
  <si>
    <t>Консольный крепёж для горизонтального монтажа</t>
  </si>
  <si>
    <t>E3A5A00XHKB</t>
  </si>
  <si>
    <t>Консольный крепёж для горизонтального монтажа (колонна)</t>
  </si>
  <si>
    <t>E3A5A00XH</t>
  </si>
  <si>
    <t>Жесткая подвеска для горизонтального монтажа</t>
  </si>
  <si>
    <t>E3A5A00SG</t>
  </si>
  <si>
    <t>Стойка опорная 2.5М для горизонтального монтажа</t>
  </si>
  <si>
    <t>A5A00FR</t>
  </si>
  <si>
    <t>Огнезащитный барьер</t>
  </si>
  <si>
    <t>DP 29.0620 ZH</t>
  </si>
  <si>
    <t>Профиль П-образный DP 29 L=0,6м S=2мм гор.оцинк.</t>
  </si>
  <si>
    <t>DS 40.0530 ZH</t>
  </si>
  <si>
    <t>Профиль П-образный DS 40 L=0,5м S=3мм гор.оцинк.</t>
  </si>
  <si>
    <t>SRT 50.5025 ZH</t>
  </si>
  <si>
    <t>Консоль одиночная SRT 50 L=0,5м S=2,5мм гор.оцинк.</t>
  </si>
  <si>
    <t>SDM 50.5030 ZH</t>
  </si>
  <si>
    <t>Консоль одиночная SDM 50 L=0,5м S=3мм гор.оцинк.</t>
  </si>
  <si>
    <t>MN 20.0810</t>
  </si>
  <si>
    <t>Шпилька резьбовая M8х1000 оцинк.</t>
  </si>
  <si>
    <t>MN 20.1020</t>
  </si>
  <si>
    <t>Шпилька резьбовая M10х2000 оцинк.</t>
  </si>
  <si>
    <t>KS4040450</t>
  </si>
  <si>
    <t>Консоль, L=450 мм, 40х40 мм</t>
  </si>
  <si>
    <t>FB0000000</t>
  </si>
  <si>
    <t>Фиксирующий зажим</t>
  </si>
  <si>
    <t>PS4040500</t>
  </si>
  <si>
    <t>С-образный профиль, L=500 мм, 40х40 мм</t>
  </si>
  <si>
    <t>SM102000</t>
  </si>
  <si>
    <t>Шпилька резьбовая M8х2000 оцинк.</t>
  </si>
  <si>
    <t>E3A5A00KC</t>
  </si>
  <si>
    <t>Комплект крышек стыка (по 2 шт. на 1 стык)</t>
  </si>
  <si>
    <t>E3M5A02PPA05</t>
  </si>
  <si>
    <t>E3M5A02PPA09</t>
  </si>
  <si>
    <t>E3M5A02PPA10</t>
  </si>
  <si>
    <t>E3M5A02PPA14</t>
  </si>
  <si>
    <t>E3M5A02PPA15</t>
  </si>
  <si>
    <t>E3M5A02PPA19</t>
  </si>
  <si>
    <t>E3M5A02PPA20</t>
  </si>
  <si>
    <t>E3M5A02PPA24</t>
  </si>
  <si>
    <t>E3M5A02PPA25</t>
  </si>
  <si>
    <t>E3M5A02PPA29</t>
  </si>
  <si>
    <t>E3M5A02PPA30</t>
  </si>
  <si>
    <t>E3M5A02PPA34</t>
  </si>
  <si>
    <t>E3M5A02PPA35</t>
  </si>
  <si>
    <t>E3M5A02PPA39</t>
  </si>
  <si>
    <t>E3M5A02PPA40</t>
  </si>
  <si>
    <t>E3M5A02PPH</t>
  </si>
  <si>
    <t>E3M5A02P2H</t>
  </si>
  <si>
    <t>E3M5A02P3H</t>
  </si>
  <si>
    <t>E3M5A02P4H</t>
  </si>
  <si>
    <t>E3M5A02P5H</t>
  </si>
  <si>
    <t>E3M5A02P6H</t>
  </si>
  <si>
    <t>E3M5A02PBT</t>
  </si>
  <si>
    <t>E3M5A02P2T</t>
  </si>
  <si>
    <t>E3M5A02P4T</t>
  </si>
  <si>
    <t>E3M5A02BЕ55</t>
  </si>
  <si>
    <t>E3M5A02HЕ55</t>
  </si>
  <si>
    <t>E3M5A02BBE55</t>
  </si>
  <si>
    <t>E3M5A02HHE55</t>
  </si>
  <si>
    <t>E3M5A02TB55</t>
  </si>
  <si>
    <t>E3M5A02TH55</t>
  </si>
  <si>
    <t>E3M5A02HB55L</t>
  </si>
  <si>
    <t>E3M5A02HB55P</t>
  </si>
  <si>
    <t>E3M5A02ЕЕB05</t>
  </si>
  <si>
    <t>E3M5A02ЕЕB06</t>
  </si>
  <si>
    <t>E3M5A02ЕЕB07</t>
  </si>
  <si>
    <t>E3M5A02ЕЕB08</t>
  </si>
  <si>
    <t>E3M5A02ЕCB05</t>
  </si>
  <si>
    <t>E3M5A02ЕCA05</t>
  </si>
  <si>
    <t>E3M5A02ЕKB05</t>
  </si>
  <si>
    <t>E3M5A02ЕKA05</t>
  </si>
  <si>
    <t>E3M5A02ЕKP05</t>
  </si>
  <si>
    <t>E3M5A02ЕKM05</t>
  </si>
  <si>
    <t>E3M5A02MЕC15</t>
  </si>
  <si>
    <t>E3M5A02MHC15</t>
  </si>
  <si>
    <t>E3M5A02MPC15</t>
  </si>
  <si>
    <t>E3M5A02MPB15</t>
  </si>
  <si>
    <t>E3M5A02MAP15</t>
  </si>
  <si>
    <t>E3M5A02MMP30</t>
  </si>
  <si>
    <t>E3M5A02CKA30</t>
  </si>
  <si>
    <t>E3M5A02CKP30</t>
  </si>
  <si>
    <t>E3M5A02KPC20</t>
  </si>
  <si>
    <t>E3M5A02TPB</t>
  </si>
  <si>
    <t>E3M5A02TTB</t>
  </si>
  <si>
    <t>E3M5A02TPH</t>
  </si>
  <si>
    <t>E3M5A02TTH</t>
  </si>
  <si>
    <t>E3M5A02TT</t>
  </si>
  <si>
    <t>E3M5A02KC</t>
  </si>
  <si>
    <t>E3M5A02CЕ</t>
  </si>
  <si>
    <t>E3M5A02AA</t>
  </si>
  <si>
    <t>E3M5A04PPA05</t>
  </si>
  <si>
    <t>E3M5A04PPA09</t>
  </si>
  <si>
    <t>E3M5A04PPA10</t>
  </si>
  <si>
    <t>E3M5A04PPA14</t>
  </si>
  <si>
    <t>E3M5A04PPA15</t>
  </si>
  <si>
    <t>E3M5A04PPA19</t>
  </si>
  <si>
    <t>E3M5A04PPA20</t>
  </si>
  <si>
    <t>E3M5A04PPA24</t>
  </si>
  <si>
    <t>E3M5A04PPA25</t>
  </si>
  <si>
    <t>E3M5A04PPA29</t>
  </si>
  <si>
    <t>E3M5A04PPA30</t>
  </si>
  <si>
    <t>E3M5A04PPA34</t>
  </si>
  <si>
    <t>E3M5A04PPA35</t>
  </si>
  <si>
    <t>E3M5A04PPA39</t>
  </si>
  <si>
    <t>E3M5A04PPA40</t>
  </si>
  <si>
    <t>E3M5A04PPH</t>
  </si>
  <si>
    <t>E3M5A04P2H</t>
  </si>
  <si>
    <t>E3M5A04P3H</t>
  </si>
  <si>
    <t>E3M5A04P4H</t>
  </si>
  <si>
    <t>E3M5A04P5H</t>
  </si>
  <si>
    <t>E3M5A04P6H</t>
  </si>
  <si>
    <t>E3M5A04PBT</t>
  </si>
  <si>
    <t>E3M5A04P2T</t>
  </si>
  <si>
    <t>E3M5A04P4T</t>
  </si>
  <si>
    <t>E3M5A04BЕ55</t>
  </si>
  <si>
    <t>E3M5A04HЕ55</t>
  </si>
  <si>
    <t>E3M5A04BBE55</t>
  </si>
  <si>
    <t>E3M5A04HHE55</t>
  </si>
  <si>
    <t>E3M5A04TB55</t>
  </si>
  <si>
    <t>E3M5A04TH55</t>
  </si>
  <si>
    <t>E3M5A04HB55L</t>
  </si>
  <si>
    <t>E3M5A04HB55P</t>
  </si>
  <si>
    <t>E3M5A04ЕЕB05</t>
  </si>
  <si>
    <t>E3M5A04ЕЕB06</t>
  </si>
  <si>
    <t>E3M5A04ЕЕB07</t>
  </si>
  <si>
    <t>E3M5A04ЕЕB08</t>
  </si>
  <si>
    <t>E3M5A04ЕCB05</t>
  </si>
  <si>
    <t>E3M5A04ЕCA05</t>
  </si>
  <si>
    <t>E3M5A04ЕKB05</t>
  </si>
  <si>
    <t>E3M5A04ЕKA05</t>
  </si>
  <si>
    <t>E3M5A04ЕKP05</t>
  </si>
  <si>
    <t>E3M5A04ЕKM05</t>
  </si>
  <si>
    <t>E3M5A04MЕC15</t>
  </si>
  <si>
    <t>E3M5A04MHC15</t>
  </si>
  <si>
    <t>E3M5A04MPC15</t>
  </si>
  <si>
    <t>E3M5A04MPB15</t>
  </si>
  <si>
    <t>E3M5A04MAP15</t>
  </si>
  <si>
    <t>E3M5A04MMP30</t>
  </si>
  <si>
    <t>E3M5A04CKA30</t>
  </si>
  <si>
    <t>E3M5A04CKP30</t>
  </si>
  <si>
    <t>E3M5A04KPC20</t>
  </si>
  <si>
    <t>E3M5A04TPB</t>
  </si>
  <si>
    <t>E3M5A04TTB</t>
  </si>
  <si>
    <t>E3M5A04TPH</t>
  </si>
  <si>
    <t>E3M5A04TTH</t>
  </si>
  <si>
    <t>E3M5A04TT</t>
  </si>
  <si>
    <t>E3M5A04KC</t>
  </si>
  <si>
    <t>E3M5A04CЕ</t>
  </si>
  <si>
    <t>E3M5A04AA</t>
  </si>
  <si>
    <t>E3M5A06PPA05</t>
  </si>
  <si>
    <t>E3M5A06PPA09</t>
  </si>
  <si>
    <t>E3M5A06PPA10</t>
  </si>
  <si>
    <t>E3M5A06PPA14</t>
  </si>
  <si>
    <t>E3M5A06PPA15</t>
  </si>
  <si>
    <t>E3M5A06PPA19</t>
  </si>
  <si>
    <t>E3M5A06PPA20</t>
  </si>
  <si>
    <t>E3M5A06PPA24</t>
  </si>
  <si>
    <t>E3M5A06PPA25</t>
  </si>
  <si>
    <t>E3M5A06PPA29</t>
  </si>
  <si>
    <t>E3M5A06PPA30</t>
  </si>
  <si>
    <t>E3M5A06PPA34</t>
  </si>
  <si>
    <t>E3M5A06PPA35</t>
  </si>
  <si>
    <t>E3M5A06PPA39</t>
  </si>
  <si>
    <t>E3M5A06PPA40</t>
  </si>
  <si>
    <t>E3M5A06PPH</t>
  </si>
  <si>
    <t>E3M5A06P2H</t>
  </si>
  <si>
    <t>E3M5A06P3H</t>
  </si>
  <si>
    <t>E3M5A06P4H</t>
  </si>
  <si>
    <t>E3M5A06P5H</t>
  </si>
  <si>
    <t>E3M5A06P6H</t>
  </si>
  <si>
    <t>E3M5A06PBT</t>
  </si>
  <si>
    <t>E3M5A06P2T</t>
  </si>
  <si>
    <t>E3M5A06P4T</t>
  </si>
  <si>
    <t>E3M5A06BЕ55</t>
  </si>
  <si>
    <t>E3M5A06HЕ55</t>
  </si>
  <si>
    <t>E3M5A06BBE55</t>
  </si>
  <si>
    <t>E3M5A06HHE55</t>
  </si>
  <si>
    <t>E3M5A06TB55</t>
  </si>
  <si>
    <t>E3M5A06TH55</t>
  </si>
  <si>
    <t>E3M5A06HB55L</t>
  </si>
  <si>
    <t>E3M5A06HB55P</t>
  </si>
  <si>
    <t>E3M5A06ЕЕB05</t>
  </si>
  <si>
    <t>E3M5A06ЕЕB06</t>
  </si>
  <si>
    <t>E3M5A06ЕЕB07</t>
  </si>
  <si>
    <t>E3M5A06ЕЕB08</t>
  </si>
  <si>
    <t>E3M5A06ЕCB05</t>
  </si>
  <si>
    <t>E3M5A06ЕCA05</t>
  </si>
  <si>
    <t>E3M5A06ЕKB05</t>
  </si>
  <si>
    <t>E3M5A06ЕKA05</t>
  </si>
  <si>
    <t>E3M5A06ЕKP05</t>
  </si>
  <si>
    <t>E3M5A06ЕKM05</t>
  </si>
  <si>
    <t>E3M5A06MЕC15</t>
  </si>
  <si>
    <t>E3M5A06MHC15</t>
  </si>
  <si>
    <t>E3M5A06MPC15</t>
  </si>
  <si>
    <t>E3M5A06MPB15</t>
  </si>
  <si>
    <t>E3M5A06MAP15</t>
  </si>
  <si>
    <t>E3M5A06MMP30</t>
  </si>
  <si>
    <t>E3M5A06CKA30</t>
  </si>
  <si>
    <t>E3M5A06CKP30</t>
  </si>
  <si>
    <t>E3M5A06KPC20</t>
  </si>
  <si>
    <t>E3M5A06TPB</t>
  </si>
  <si>
    <t>E3M5A06TTB</t>
  </si>
  <si>
    <t>E3M5A06TPH</t>
  </si>
  <si>
    <t>E3M5A06TTH</t>
  </si>
  <si>
    <t>E3M5A06TT</t>
  </si>
  <si>
    <t>E3M5A06KC</t>
  </si>
  <si>
    <t>E3M5A06CЕ</t>
  </si>
  <si>
    <t>E3M5A06AA</t>
  </si>
  <si>
    <t>E3M5A08PPA05</t>
  </si>
  <si>
    <t>E3M5A08PPA09</t>
  </si>
  <si>
    <t>E3M5A08PPA10</t>
  </si>
  <si>
    <t>E3M5A08PPA14</t>
  </si>
  <si>
    <t>E3M5A08PPA15</t>
  </si>
  <si>
    <t>E3M5A08PPA19</t>
  </si>
  <si>
    <t>E3M5A08PPA20</t>
  </si>
  <si>
    <t>E3M5A08PPA24</t>
  </si>
  <si>
    <t>E3M5A08PPA25</t>
  </si>
  <si>
    <t>E3M5A08PPA29</t>
  </si>
  <si>
    <t>E3M5A08PPA30</t>
  </si>
  <si>
    <t>E3M5A08PPA34</t>
  </si>
  <si>
    <t>E3M5A08PPA35</t>
  </si>
  <si>
    <t>E3M5A08PPA39</t>
  </si>
  <si>
    <t>E3M5A08PPA40</t>
  </si>
  <si>
    <t>E3M5A08PPH</t>
  </si>
  <si>
    <t>E3M5A08P2H</t>
  </si>
  <si>
    <t>E3M5A08P3H</t>
  </si>
  <si>
    <t>E3M5A08P4H</t>
  </si>
  <si>
    <t>E3M5A08P5H</t>
  </si>
  <si>
    <t>E3M5A08P6H</t>
  </si>
  <si>
    <t>E3M5A08PBT</t>
  </si>
  <si>
    <t>E3M5A08P2T</t>
  </si>
  <si>
    <t>E3M5A08P4T</t>
  </si>
  <si>
    <t>E3M5A08BЕ55</t>
  </si>
  <si>
    <t>E3M5A08HЕ55</t>
  </si>
  <si>
    <t>E3M5A08BBE55</t>
  </si>
  <si>
    <t>E3M5A08HHE55</t>
  </si>
  <si>
    <t>E3M5A08TB55</t>
  </si>
  <si>
    <t>E3M5A08TH55</t>
  </si>
  <si>
    <t>E3M5A08HB55L</t>
  </si>
  <si>
    <t>E3M5A08HB55P</t>
  </si>
  <si>
    <t>E3M5A08ЕЕB05</t>
  </si>
  <si>
    <t>E3M5A08ЕЕB06</t>
  </si>
  <si>
    <t>E3M5A08ЕЕB07</t>
  </si>
  <si>
    <t>E3M5A08ЕЕB08</t>
  </si>
  <si>
    <t>E3M5A08ЕCB05</t>
  </si>
  <si>
    <t>E3M5A08ЕCA05</t>
  </si>
  <si>
    <t>E3M5A08ЕKB05</t>
  </si>
  <si>
    <t>E3M5A08ЕKA05</t>
  </si>
  <si>
    <t>E3M5A08ЕKP05</t>
  </si>
  <si>
    <t>E3M5A08ЕKM05</t>
  </si>
  <si>
    <t>E3M5A08MЕC15</t>
  </si>
  <si>
    <t>E3M5A08MHC15</t>
  </si>
  <si>
    <t>E3M5A08MPC15</t>
  </si>
  <si>
    <t>E3M5A08MPB15</t>
  </si>
  <si>
    <t>E3M5A08MAP15</t>
  </si>
  <si>
    <t>E3M5A08MMP30</t>
  </si>
  <si>
    <t>E3M5A08CKA30</t>
  </si>
  <si>
    <t>E3M5A08CKP30</t>
  </si>
  <si>
    <t>E3M5A08KPC20</t>
  </si>
  <si>
    <t>E3M5A08TPB</t>
  </si>
  <si>
    <t>E3M5A08TTB</t>
  </si>
  <si>
    <t>E3M5A08TPH</t>
  </si>
  <si>
    <t>E3M5A08TTH</t>
  </si>
  <si>
    <t>E3M5A08TT</t>
  </si>
  <si>
    <t>E3M5A08KC</t>
  </si>
  <si>
    <t>E3M5A08AA</t>
  </si>
  <si>
    <t>E3M5A08CЕ</t>
  </si>
  <si>
    <t>E3M5A10PPA05</t>
  </si>
  <si>
    <t>E3M5A10PPA09</t>
  </si>
  <si>
    <t>E3M5A10PPA10</t>
  </si>
  <si>
    <t>E3M5A10PPA14</t>
  </si>
  <si>
    <t>E3M5A10PPA15</t>
  </si>
  <si>
    <t>E3M5A10PPA19</t>
  </si>
  <si>
    <t>E3M5A10PPA20</t>
  </si>
  <si>
    <t>E3M5A10PPA24</t>
  </si>
  <si>
    <t>E3M5A10PPA25</t>
  </si>
  <si>
    <t>E3M5A10PPA29</t>
  </si>
  <si>
    <t>E3M5A10PPA30</t>
  </si>
  <si>
    <t>E3M5A10PPA34</t>
  </si>
  <si>
    <t>E3M5A10PPA35</t>
  </si>
  <si>
    <t>E3M5A10PPA39</t>
  </si>
  <si>
    <t>E3M5A10PPA40</t>
  </si>
  <si>
    <t>E3M5A10PPH</t>
  </si>
  <si>
    <t>E3M5A10P2H</t>
  </si>
  <si>
    <t>E3M5A10P3H</t>
  </si>
  <si>
    <t>E3M5A10P4H</t>
  </si>
  <si>
    <t>E3M5A10P5H</t>
  </si>
  <si>
    <t>E3M5A10P6H</t>
  </si>
  <si>
    <t>E3M5A10PBT</t>
  </si>
  <si>
    <t>E3M5A10P2T</t>
  </si>
  <si>
    <t>E3M5A10P4T</t>
  </si>
  <si>
    <t>E3M5A10BЕ55</t>
  </si>
  <si>
    <t>E3M5A10HЕ55</t>
  </si>
  <si>
    <t>E3M5A10BBE55</t>
  </si>
  <si>
    <t>E3M5A10HHE55</t>
  </si>
  <si>
    <t>E3M5A10TB55</t>
  </si>
  <si>
    <t>E3M5A10TH55</t>
  </si>
  <si>
    <t>E3M5A10HB55L</t>
  </si>
  <si>
    <t>E3M5A10HB55P</t>
  </si>
  <si>
    <t>E3M5A10ЕЕB05</t>
  </si>
  <si>
    <t>E3M5A10ЕЕB06</t>
  </si>
  <si>
    <t>E3M5A10ЕЕB07</t>
  </si>
  <si>
    <t>E3M5A10ЕЕB08</t>
  </si>
  <si>
    <t>E3M5A10ЕCB05</t>
  </si>
  <si>
    <t>E3M5A10ЕCA05</t>
  </si>
  <si>
    <t>E3M5A10ЕKB05</t>
  </si>
  <si>
    <t>E3M5A10ЕKA05</t>
  </si>
  <si>
    <t>E3M5A10ЕKP05</t>
  </si>
  <si>
    <t>E3M5A10ЕKM05</t>
  </si>
  <si>
    <t>E3M5A10MЕC15</t>
  </si>
  <si>
    <t>E3M5A10MHC15</t>
  </si>
  <si>
    <t>E3M5A10MPC15</t>
  </si>
  <si>
    <t>E3M5A10MPB15</t>
  </si>
  <si>
    <t>E3M5A10MAP15</t>
  </si>
  <si>
    <t>E3M5A10MMP30</t>
  </si>
  <si>
    <t>E3M5A10CKA30</t>
  </si>
  <si>
    <t>E3M5A10CKP30</t>
  </si>
  <si>
    <t>E3M5A10KPC20</t>
  </si>
  <si>
    <t>E3M5A10TPB</t>
  </si>
  <si>
    <t>E3M5A10TTB</t>
  </si>
  <si>
    <t>E3M5A10TPH</t>
  </si>
  <si>
    <t>E3M5A10TTH</t>
  </si>
  <si>
    <t>E3M5A10TT</t>
  </si>
  <si>
    <t>E3M5A10KC</t>
  </si>
  <si>
    <t>E3M5A10CЕ</t>
  </si>
  <si>
    <t>E3M5A10AA</t>
  </si>
  <si>
    <t>E3M5A12PPA05</t>
  </si>
  <si>
    <t>E3M5A12PPA09</t>
  </si>
  <si>
    <t>E3M5A12PPA10</t>
  </si>
  <si>
    <t>E3M5A12PPA14</t>
  </si>
  <si>
    <t>E3M5A12PPA15</t>
  </si>
  <si>
    <t>E3M5A12PPA19</t>
  </si>
  <si>
    <t>E3M5A12PPA20</t>
  </si>
  <si>
    <t>E3M5A12PPA24</t>
  </si>
  <si>
    <t>E3M5A12PPA25</t>
  </si>
  <si>
    <t>E3M5A12PPA29</t>
  </si>
  <si>
    <t>E3M5A12PPA30</t>
  </si>
  <si>
    <t>E3M5A12PPA34</t>
  </si>
  <si>
    <t>E3M5A12PPA35</t>
  </si>
  <si>
    <t>E3M5A12PPA39</t>
  </si>
  <si>
    <t>E3M5A12PPA40</t>
  </si>
  <si>
    <t>E3M5A12PPH</t>
  </si>
  <si>
    <t>E3M5A12P2H</t>
  </si>
  <si>
    <t>E3M5A12P3H</t>
  </si>
  <si>
    <t>E3M5A12P4H</t>
  </si>
  <si>
    <t>E3M5A12P5H</t>
  </si>
  <si>
    <t>E3M5A12P6H</t>
  </si>
  <si>
    <t>E3M5A12PBT</t>
  </si>
  <si>
    <t>E3M5A12P2T</t>
  </si>
  <si>
    <t>E3M5A12P4T</t>
  </si>
  <si>
    <t>E3M5A12BЕ55</t>
  </si>
  <si>
    <t>E3M5A12HЕ55</t>
  </si>
  <si>
    <t>E3M5A12BBE55</t>
  </si>
  <si>
    <t>E3M5A12HHE55</t>
  </si>
  <si>
    <t>E3M5A12TB55</t>
  </si>
  <si>
    <t>E3M5A12TH55</t>
  </si>
  <si>
    <t>E3M5A12HB55L</t>
  </si>
  <si>
    <t>E3M5A12HB55P</t>
  </si>
  <si>
    <t>E3M5A12ЕЕB05</t>
  </si>
  <si>
    <t>E3M5A12ЕЕB06</t>
  </si>
  <si>
    <t>E3M5A12ЕЕB07</t>
  </si>
  <si>
    <t>E3M5A12ЕЕB08</t>
  </si>
  <si>
    <t>E3M5A12ЕCB05</t>
  </si>
  <si>
    <t>E3M5A12ЕCA05</t>
  </si>
  <si>
    <t>E3M5A12ЕKB05</t>
  </si>
  <si>
    <t>E3M5A12ЕKA05</t>
  </si>
  <si>
    <t>E3M5A12ЕKP05</t>
  </si>
  <si>
    <t>E3M5A12ЕKM05</t>
  </si>
  <si>
    <t>E3M5A12MЕC15</t>
  </si>
  <si>
    <t>E3M5A12MHC15</t>
  </si>
  <si>
    <t>E3M5A12MPC15</t>
  </si>
  <si>
    <t>E3M5A12MPB15</t>
  </si>
  <si>
    <t>E3M5A12MAP15</t>
  </si>
  <si>
    <t>E3M5A12MMP30</t>
  </si>
  <si>
    <t>E3M5A12CKA30</t>
  </si>
  <si>
    <t>E3M5A12CKP30</t>
  </si>
  <si>
    <t>E3M5A12KPC20</t>
  </si>
  <si>
    <t>E3M5A12TPB</t>
  </si>
  <si>
    <t>E3M5A12TTB</t>
  </si>
  <si>
    <t>E3M5A12TPH</t>
  </si>
  <si>
    <t>E3M5A12TTH</t>
  </si>
  <si>
    <t>E3M5A12TT</t>
  </si>
  <si>
    <t>E3M5A12KC</t>
  </si>
  <si>
    <t>E3M5A12CЕ</t>
  </si>
  <si>
    <t>E3M5A12AA</t>
  </si>
  <si>
    <t>E3M5A16PPA05</t>
  </si>
  <si>
    <t>E3M5A16PPA09</t>
  </si>
  <si>
    <t>E3M5A16PPA10</t>
  </si>
  <si>
    <t>E3M5A16PPA14</t>
  </si>
  <si>
    <t>E3M5A16PPA15</t>
  </si>
  <si>
    <t>E3M5A16PPA19</t>
  </si>
  <si>
    <t>E3M5A16PPA20</t>
  </si>
  <si>
    <t>E3M5A16PPA24</t>
  </si>
  <si>
    <t>E3M5A16PPA25</t>
  </si>
  <si>
    <t>E3M5A16PPA29</t>
  </si>
  <si>
    <t>E3M5A16PPA30</t>
  </si>
  <si>
    <t>E3M5A16PPA34</t>
  </si>
  <si>
    <t>E3M5A16PPA35</t>
  </si>
  <si>
    <t>E3M5A16PPA39</t>
  </si>
  <si>
    <t>E3M5A16PPA40</t>
  </si>
  <si>
    <t>E3M5A16PPH</t>
  </si>
  <si>
    <t>E3M5A16P2H</t>
  </si>
  <si>
    <t>E3M5A16P3H</t>
  </si>
  <si>
    <t>E3M5A16P4H</t>
  </si>
  <si>
    <t>E3M5A16P5H</t>
  </si>
  <si>
    <t>E3M5A16P6H</t>
  </si>
  <si>
    <t>E3M5A16PBT</t>
  </si>
  <si>
    <t>E3M5A16P2T</t>
  </si>
  <si>
    <t>E3M5A16P4T</t>
  </si>
  <si>
    <t>E3M5A16BЕ55</t>
  </si>
  <si>
    <t>E3M5A16HЕ55</t>
  </si>
  <si>
    <t>E3M5A16BBE55</t>
  </si>
  <si>
    <t>E3M5A16HHE55</t>
  </si>
  <si>
    <t>E3M5A16TB55</t>
  </si>
  <si>
    <t>E3M5A16TH55</t>
  </si>
  <si>
    <t>E3M5A16HB55L</t>
  </si>
  <si>
    <t>E3M5A16HB55P</t>
  </si>
  <si>
    <t>E3M5A16ЕЕB05</t>
  </si>
  <si>
    <t>E3M5A16ЕЕB06</t>
  </si>
  <si>
    <t>E3M5A16ЕЕB07</t>
  </si>
  <si>
    <t>E3M5A16ЕЕB08</t>
  </si>
  <si>
    <t>E3M5A16ЕCB05</t>
  </si>
  <si>
    <t>E3M5A16ЕCA05</t>
  </si>
  <si>
    <t>E3M5A16ЕKB05</t>
  </si>
  <si>
    <t>E3M5A16ЕKA05</t>
  </si>
  <si>
    <t>E3M5A16ЕKP05</t>
  </si>
  <si>
    <t>E3M5A16ЕKM05</t>
  </si>
  <si>
    <t>E3M5A16MЕC15</t>
  </si>
  <si>
    <t>E3M5A16MHC15</t>
  </si>
  <si>
    <t>E3M5A16MPC15</t>
  </si>
  <si>
    <t>E3M5A16MPB15</t>
  </si>
  <si>
    <t>E3M5A16MAP15</t>
  </si>
  <si>
    <t>E3M5A16MMP30</t>
  </si>
  <si>
    <t>E3M5A16CKA30</t>
  </si>
  <si>
    <t>E3M5A16CKP30</t>
  </si>
  <si>
    <t>E3M5A16KPC20</t>
  </si>
  <si>
    <t>E3M5A16TPB</t>
  </si>
  <si>
    <t>E3M5A16TTB</t>
  </si>
  <si>
    <t>E3M5A16TPH</t>
  </si>
  <si>
    <t>E3M5A16TTH</t>
  </si>
  <si>
    <t>E3M5A16TT</t>
  </si>
  <si>
    <t>E3M5A16KC</t>
  </si>
  <si>
    <t>E3M5A16CЕ</t>
  </si>
  <si>
    <t>E3M5A16AA</t>
  </si>
  <si>
    <t>E3M5A20PPA05</t>
  </si>
  <si>
    <t>E3M5A20PPA09</t>
  </si>
  <si>
    <t>E3M5A20PPA10</t>
  </si>
  <si>
    <t>E3M5A20PPA14</t>
  </si>
  <si>
    <t>E3M5A20PPA15</t>
  </si>
  <si>
    <t>E3M5A20PPA19</t>
  </si>
  <si>
    <t>E3M5A20PPA20</t>
  </si>
  <si>
    <t>E3M5A20PPA24</t>
  </si>
  <si>
    <t>E3M5A20PPA25</t>
  </si>
  <si>
    <t>E3M5A20PPA29</t>
  </si>
  <si>
    <t>E3M5A20PPA30</t>
  </si>
  <si>
    <t>E3M5A20PPA34</t>
  </si>
  <si>
    <t>E3M5A20PPA35</t>
  </si>
  <si>
    <t>E3M5A20PPA39</t>
  </si>
  <si>
    <t>E3M5A20PPA40</t>
  </si>
  <si>
    <t>E3M5A20PPH</t>
  </si>
  <si>
    <t>E3M5A20P2H</t>
  </si>
  <si>
    <t>E3M5A20P3H</t>
  </si>
  <si>
    <t>E3M5A20P4H</t>
  </si>
  <si>
    <t>E3M5A20P5H</t>
  </si>
  <si>
    <t>E3M5A20P6H</t>
  </si>
  <si>
    <t>E3M5A20PBT</t>
  </si>
  <si>
    <t>E3M5A20P2T</t>
  </si>
  <si>
    <t>E3M5A20P4T</t>
  </si>
  <si>
    <t>E3M5A20BЕ55</t>
  </si>
  <si>
    <t>E3M5A20HЕ55</t>
  </si>
  <si>
    <t>E3M5A20BBE55</t>
  </si>
  <si>
    <t>E3M5A20HHE55</t>
  </si>
  <si>
    <t>E3M5A20TB55</t>
  </si>
  <si>
    <t>E3M5A20TH55</t>
  </si>
  <si>
    <t>E3M5A20HB55L</t>
  </si>
  <si>
    <t>E3M5A20HB55P</t>
  </si>
  <si>
    <t>E3M5A20ЕЕB05</t>
  </si>
  <si>
    <t>E3M5A20ЕЕB06</t>
  </si>
  <si>
    <t>E3M5A20ЕЕB07</t>
  </si>
  <si>
    <t>E3M5A20ЕЕB08</t>
  </si>
  <si>
    <t>E3M5A20ЕCB05</t>
  </si>
  <si>
    <t>E3M5A20ЕCA05</t>
  </si>
  <si>
    <t>E3M5A20ЕKB05</t>
  </si>
  <si>
    <t>E3M5A20ЕKA05</t>
  </si>
  <si>
    <t>E3M5A20ЕKP05</t>
  </si>
  <si>
    <t>E3M5A20ЕKM05</t>
  </si>
  <si>
    <t>E3M5A20MЕC15</t>
  </si>
  <si>
    <t>E3M5A20MHC15</t>
  </si>
  <si>
    <t>E3M5A20MPC15</t>
  </si>
  <si>
    <t>E3M5A20MPB15</t>
  </si>
  <si>
    <t>E3M5A20MAP15</t>
  </si>
  <si>
    <t>E3M5A20MMP30</t>
  </si>
  <si>
    <t>E3M5A20CKA30</t>
  </si>
  <si>
    <t>E3M5A20CKP30</t>
  </si>
  <si>
    <t>E3M5A20KPC20</t>
  </si>
  <si>
    <t>E3M5A20TPB</t>
  </si>
  <si>
    <t>E3M5A20TTB</t>
  </si>
  <si>
    <t>E3M5A20TPH</t>
  </si>
  <si>
    <t>E3M5A20TTH</t>
  </si>
  <si>
    <t>E3M5A20TT</t>
  </si>
  <si>
    <t>E3M5A20KC</t>
  </si>
  <si>
    <t>E3M5A20CЕ</t>
  </si>
  <si>
    <t>E3M5A20AA</t>
  </si>
  <si>
    <t>E3M5A25PPA05</t>
  </si>
  <si>
    <t>E3M5A25PPA09</t>
  </si>
  <si>
    <t>E3M5A25PPA10</t>
  </si>
  <si>
    <t>E3M5A25PPA14</t>
  </si>
  <si>
    <t>E3M5A25PPA15</t>
  </si>
  <si>
    <t>E3M5A25PPA19</t>
  </si>
  <si>
    <t>E3M5A25PPA20</t>
  </si>
  <si>
    <t>E3M5A25PPA24</t>
  </si>
  <si>
    <t>E3M5A25PPA25</t>
  </si>
  <si>
    <t>E3M5A25PPA29</t>
  </si>
  <si>
    <t>E3M5A25PPA30</t>
  </si>
  <si>
    <t>E3M5A25PPA34</t>
  </si>
  <si>
    <t>E3M5A25PPA35</t>
  </si>
  <si>
    <t>E3M5A25PPA39</t>
  </si>
  <si>
    <t>E3M5A25PPA40</t>
  </si>
  <si>
    <t>E3M5A25PPH</t>
  </si>
  <si>
    <t>E3M5A25P2H</t>
  </si>
  <si>
    <t>E3M5A25P3H</t>
  </si>
  <si>
    <t>E3M5A25P4H</t>
  </si>
  <si>
    <t>E3M5A25P5H</t>
  </si>
  <si>
    <t>E3M5A25P6H</t>
  </si>
  <si>
    <t>E3M5A25PBT</t>
  </si>
  <si>
    <t>E3M5A25P2T</t>
  </si>
  <si>
    <t>E3M5A25P4T</t>
  </si>
  <si>
    <t>E3M5A25BЕ55</t>
  </si>
  <si>
    <t>E3M5A25HЕ55</t>
  </si>
  <si>
    <t>E3M5A25BBE55</t>
  </si>
  <si>
    <t>E3M5A25HHE55</t>
  </si>
  <si>
    <t>E3M5A25TB55</t>
  </si>
  <si>
    <t>E3M5A25TH55</t>
  </si>
  <si>
    <t>E3M5A25HB55L</t>
  </si>
  <si>
    <t>E3M5A25HB55P</t>
  </si>
  <si>
    <t>E3M5A25ЕЕB05</t>
  </si>
  <si>
    <t>E3M5A25ЕЕB06</t>
  </si>
  <si>
    <t>E3M5A25ЕЕB07</t>
  </si>
  <si>
    <t>E3M5A25ЕЕB08</t>
  </si>
  <si>
    <t>E3M5A25ЕCB05</t>
  </si>
  <si>
    <t>E3M5A25ЕCA05</t>
  </si>
  <si>
    <t>E3M5A25ЕKB05</t>
  </si>
  <si>
    <t>E3M5A25ЕKA05</t>
  </si>
  <si>
    <t>E3M5A25ЕKP05</t>
  </si>
  <si>
    <t>E3M5A25ЕKM05</t>
  </si>
  <si>
    <t>E3M5A25MЕC15</t>
  </si>
  <si>
    <t>E3M5A25MHC15</t>
  </si>
  <si>
    <t>E3M5A25MPC15</t>
  </si>
  <si>
    <t>E3M5A25MPB15</t>
  </si>
  <si>
    <t>E3M5A25MAP15</t>
  </si>
  <si>
    <t>E3M5A25MMP30</t>
  </si>
  <si>
    <t>E3M5A25CKA30</t>
  </si>
  <si>
    <t>E3M5A25CKP30</t>
  </si>
  <si>
    <t>E3M5A25KPC20</t>
  </si>
  <si>
    <t>E3M5A25TPB</t>
  </si>
  <si>
    <t>E3M5A25TTB</t>
  </si>
  <si>
    <t>E3M5A25TPH</t>
  </si>
  <si>
    <t>E3M5A25TTH</t>
  </si>
  <si>
    <t>E3M5A25TT</t>
  </si>
  <si>
    <t>E3M5A25KC</t>
  </si>
  <si>
    <t>E3M5A25CЕ</t>
  </si>
  <si>
    <t>E3M5A25AA</t>
  </si>
  <si>
    <t>E3M5A32PPA05</t>
  </si>
  <si>
    <t>E3M5A32PPA09</t>
  </si>
  <si>
    <t>E3M5A32PPA10</t>
  </si>
  <si>
    <t>E3M5A32PPA14</t>
  </si>
  <si>
    <t>E3M5A32PPA15</t>
  </si>
  <si>
    <t>E3M5A32PPA19</t>
  </si>
  <si>
    <t>E3M5A32PPA20</t>
  </si>
  <si>
    <t>E3M5A32PPA24</t>
  </si>
  <si>
    <t>E3M5A32PPA25</t>
  </si>
  <si>
    <t>E3M5A32PPA29</t>
  </si>
  <si>
    <t>E3M5A32PPA30</t>
  </si>
  <si>
    <t>E3M5A32PPA34</t>
  </si>
  <si>
    <t>E3M5A32PPA35</t>
  </si>
  <si>
    <t>E3M5A32PPA39</t>
  </si>
  <si>
    <t>E3M5A32PPA40</t>
  </si>
  <si>
    <t>E3M5A32PPH</t>
  </si>
  <si>
    <t>E3M5A32P2H</t>
  </si>
  <si>
    <t>E3M5A32P3H</t>
  </si>
  <si>
    <t>E3M5A32P4H</t>
  </si>
  <si>
    <t>E3M5A32P5H</t>
  </si>
  <si>
    <t>E3M5A32P6H</t>
  </si>
  <si>
    <t>E3M5A32PBT</t>
  </si>
  <si>
    <t>E3M5A32P2T</t>
  </si>
  <si>
    <t>E3M5A32P4T</t>
  </si>
  <si>
    <t>E3M5A32BЕ55</t>
  </si>
  <si>
    <t>E3M5A32HЕ55</t>
  </si>
  <si>
    <t>E3M5A32BBE55</t>
  </si>
  <si>
    <t>E3M5A32HHE55</t>
  </si>
  <si>
    <t>E3M5A32TB55</t>
  </si>
  <si>
    <t>E3M5A32TH55</t>
  </si>
  <si>
    <t>E3M5A32HB55L</t>
  </si>
  <si>
    <t>E3M5A32HB55P</t>
  </si>
  <si>
    <t>E3M5A32ЕЕB05</t>
  </si>
  <si>
    <t>E3M5A32ЕЕB06</t>
  </si>
  <si>
    <t>E3M5A32ЕЕB07</t>
  </si>
  <si>
    <t>E3M5A32ЕЕB08</t>
  </si>
  <si>
    <t>E3M5A32ЕCB05</t>
  </si>
  <si>
    <t>E3M5A32ЕCA05</t>
  </si>
  <si>
    <t>E3M5A32ЕKB05</t>
  </si>
  <si>
    <t>E3M5A32ЕKA05</t>
  </si>
  <si>
    <t>E3M5A32ЕKP05</t>
  </si>
  <si>
    <t>E3M5A32ЕKM05</t>
  </si>
  <si>
    <t>E3M5A32MЕC15</t>
  </si>
  <si>
    <t>E3M5A32MHC15</t>
  </si>
  <si>
    <t>E3M5A32MPC15</t>
  </si>
  <si>
    <t>E3M5A32MPB15</t>
  </si>
  <si>
    <t>E3M5A32MAP15</t>
  </si>
  <si>
    <t>E3M5A32MMP30</t>
  </si>
  <si>
    <t>E3M5A32CKA30</t>
  </si>
  <si>
    <t>E3M5A32CKP30</t>
  </si>
  <si>
    <t>E3M5A32KPC20</t>
  </si>
  <si>
    <t>E3M5A32TPB</t>
  </si>
  <si>
    <t>E3M5A32TTB</t>
  </si>
  <si>
    <t>E3M5A32TPH</t>
  </si>
  <si>
    <t>E3M5A32TTH</t>
  </si>
  <si>
    <t>E3M5A32TT</t>
  </si>
  <si>
    <t>E3M5A32KC</t>
  </si>
  <si>
    <t>E3M5A32CЕ</t>
  </si>
  <si>
    <t>E3M5A32AA</t>
  </si>
  <si>
    <t>E3M5A40PPA05</t>
  </si>
  <si>
    <t>E3M5A40PPA09</t>
  </si>
  <si>
    <t>E3M5A40PPA10</t>
  </si>
  <si>
    <t>E3M5A40PPA14</t>
  </si>
  <si>
    <t>E3M5A40PPA15</t>
  </si>
  <si>
    <t>E3M5A40PPA19</t>
  </si>
  <si>
    <t>E3M5A40PPA20</t>
  </si>
  <si>
    <t>E3M5A40PPA24</t>
  </si>
  <si>
    <t>E3M5A40PPA25</t>
  </si>
  <si>
    <t>E3M5A40PPA29</t>
  </si>
  <si>
    <t>E3M5A40PPA30</t>
  </si>
  <si>
    <t>E3M5A40PPA34</t>
  </si>
  <si>
    <t>E3M5A40PPA35</t>
  </si>
  <si>
    <t>E3M5A40PPA39</t>
  </si>
  <si>
    <t>E3M5A40PPA40</t>
  </si>
  <si>
    <t>E3M5A40PPH</t>
  </si>
  <si>
    <t>E3M5A40P2H</t>
  </si>
  <si>
    <t>E3M5A40P3H</t>
  </si>
  <si>
    <t>E3M5A40P4H</t>
  </si>
  <si>
    <t>E3M5A40P5H</t>
  </si>
  <si>
    <t>E3M5A40P6H</t>
  </si>
  <si>
    <t>E3M5A40PBT</t>
  </si>
  <si>
    <t>E3M5A40P2T</t>
  </si>
  <si>
    <t>E3M5A40P4T</t>
  </si>
  <si>
    <t>E3M5A40BЕ55</t>
  </si>
  <si>
    <t>E3M5A40HЕ55</t>
  </si>
  <si>
    <t>E3M5A40BBE55</t>
  </si>
  <si>
    <t>E3M5A40HHE55</t>
  </si>
  <si>
    <t>E3M5A40TB55</t>
  </si>
  <si>
    <t>E3M5A40TH55</t>
  </si>
  <si>
    <t>E3M5A40HB55L</t>
  </si>
  <si>
    <t>E3M5A40HB55P</t>
  </si>
  <si>
    <t>E3M5A40ЕЕB05</t>
  </si>
  <si>
    <t>E3M5A40ЕЕB06</t>
  </si>
  <si>
    <t>E3M5A40ЕЕB07</t>
  </si>
  <si>
    <t>E3M5A40ЕЕB08</t>
  </si>
  <si>
    <t>E3M5A40ЕCB05</t>
  </si>
  <si>
    <t>E3M5A40ЕCA05</t>
  </si>
  <si>
    <t>E3M5A40ЕKB05</t>
  </si>
  <si>
    <t>E3M5A40ЕKA05</t>
  </si>
  <si>
    <t>E3M5A40ЕKP05</t>
  </si>
  <si>
    <t>E3M5A40ЕKM05</t>
  </si>
  <si>
    <t>E3M5A40MЕC15</t>
  </si>
  <si>
    <t>E3M5A40MHC15</t>
  </si>
  <si>
    <t>E3M5A40MPC15</t>
  </si>
  <si>
    <t>E3M5A40MPB15</t>
  </si>
  <si>
    <t>E3M5A40MAP15</t>
  </si>
  <si>
    <t>E3M5A40MMP30</t>
  </si>
  <si>
    <t>E3M5A40CKA30</t>
  </si>
  <si>
    <t>E3M5A40CKP30</t>
  </si>
  <si>
    <t>E3M5A40KPC20</t>
  </si>
  <si>
    <t>E3M5A40TPB</t>
  </si>
  <si>
    <t>E3M5A40TTB</t>
  </si>
  <si>
    <t>E3M5A40TPH</t>
  </si>
  <si>
    <t>E3M5A40TTH</t>
  </si>
  <si>
    <t>E3M5A40TT</t>
  </si>
  <si>
    <t>E3M5A40KC</t>
  </si>
  <si>
    <t>E3M5A40CЕ</t>
  </si>
  <si>
    <t>E3M5A40AA</t>
  </si>
  <si>
    <t>E3M5A50PPA05</t>
  </si>
  <si>
    <t>E3M5A50PPA09</t>
  </si>
  <si>
    <t>E3M5A50PPA10</t>
  </si>
  <si>
    <t>E3M5A50PPA14</t>
  </si>
  <si>
    <t>E3M5A50PPA15</t>
  </si>
  <si>
    <t>E3M5A50PPA19</t>
  </si>
  <si>
    <t>E3M5A50PPA20</t>
  </si>
  <si>
    <t>E3M5A50PPA24</t>
  </si>
  <si>
    <t>E3M5A50PPA25</t>
  </si>
  <si>
    <t>E3M5A50PPA29</t>
  </si>
  <si>
    <t>E3M5A50PPA30</t>
  </si>
  <si>
    <t>E3M5A50PPA34</t>
  </si>
  <si>
    <t>E3M5A50PPA35</t>
  </si>
  <si>
    <t>E3M5A50PPA39</t>
  </si>
  <si>
    <t>E3M5A50PPA40</t>
  </si>
  <si>
    <t>E3M5A50PPH</t>
  </si>
  <si>
    <t>E3M5A50P2H</t>
  </si>
  <si>
    <t>E3M5A50P3H</t>
  </si>
  <si>
    <t>E3M5A50P4H</t>
  </si>
  <si>
    <t>E3M5A50P5H</t>
  </si>
  <si>
    <t>E3M5A50P6H</t>
  </si>
  <si>
    <t>E3M5A50PBT</t>
  </si>
  <si>
    <t>E3M5A50P2T</t>
  </si>
  <si>
    <t>E3M5A50P4T</t>
  </si>
  <si>
    <t>E3M5A50BЕ55</t>
  </si>
  <si>
    <t>E3M5A50HЕ55</t>
  </si>
  <si>
    <t>E3M5A50BBE55</t>
  </si>
  <si>
    <t>E3M5A50HHE55</t>
  </si>
  <si>
    <t>E3M5A50TB55</t>
  </si>
  <si>
    <t>E3M5A50TH55</t>
  </si>
  <si>
    <t>E3M5A50HB55L</t>
  </si>
  <si>
    <t>E3M5A50HB55P</t>
  </si>
  <si>
    <t>E3M5A50ЕЕB05</t>
  </si>
  <si>
    <t>E3M5A50ЕЕB06</t>
  </si>
  <si>
    <t>E3M5A50ЕЕB07</t>
  </si>
  <si>
    <t>E3M5A50ЕЕB08</t>
  </si>
  <si>
    <t>E3M5A50ЕCB05</t>
  </si>
  <si>
    <t>E3M5A50ЕCA05</t>
  </si>
  <si>
    <t>E3M5A50ЕKB05</t>
  </si>
  <si>
    <t>E3M5A50ЕKA05</t>
  </si>
  <si>
    <t>E3M5A50ЕKP05</t>
  </si>
  <si>
    <t>E3M5A50ЕKM05</t>
  </si>
  <si>
    <t>E3M5A50MЕC15</t>
  </si>
  <si>
    <t>E3M5A50MHC15</t>
  </si>
  <si>
    <t>E3M5A50MPC15</t>
  </si>
  <si>
    <t>E3M5A50MPB15</t>
  </si>
  <si>
    <t>E3M5A50MAP15</t>
  </si>
  <si>
    <t>E3M5A50MMP30</t>
  </si>
  <si>
    <t>E3M5A50CKA30</t>
  </si>
  <si>
    <t>E3M5A50CKP30</t>
  </si>
  <si>
    <t>E3M5A50KPC20</t>
  </si>
  <si>
    <t>E3M5A50TPB</t>
  </si>
  <si>
    <t>E3M5A50TTB</t>
  </si>
  <si>
    <t>E3M5A50TPH</t>
  </si>
  <si>
    <t>E3M5A50TTH</t>
  </si>
  <si>
    <t>E3M5A50TT</t>
  </si>
  <si>
    <t>E3M5A50KC</t>
  </si>
  <si>
    <t>E3M5A50CЕ</t>
  </si>
  <si>
    <t>E3M5A50AA</t>
  </si>
  <si>
    <t>E3M5A64PPA05</t>
  </si>
  <si>
    <t>E3M5A64PPA09</t>
  </si>
  <si>
    <t>E3M5A64PPA10</t>
  </si>
  <si>
    <t>E3M5A64PPA14</t>
  </si>
  <si>
    <t>E3M5A64PPA15</t>
  </si>
  <si>
    <t>E3M5A64PPA19</t>
  </si>
  <si>
    <t>E3M5A64PPA20</t>
  </si>
  <si>
    <t>E3M5A64PPA24</t>
  </si>
  <si>
    <t>E3M5A64PPA25</t>
  </si>
  <si>
    <t>E3M5A64PPA29</t>
  </si>
  <si>
    <t>E3M5A64PPA30</t>
  </si>
  <si>
    <t>E3M5A64PPA34</t>
  </si>
  <si>
    <t>E3M5A64PPA35</t>
  </si>
  <si>
    <t>E3M5A64PPA39</t>
  </si>
  <si>
    <t>E3M5A64PPA40</t>
  </si>
  <si>
    <t>E3M5A64PPH</t>
  </si>
  <si>
    <t>E3M5A64P2H</t>
  </si>
  <si>
    <t>E3M5A64P3H</t>
  </si>
  <si>
    <t>E3M5A64P4H</t>
  </si>
  <si>
    <t>E3M5A64P5H</t>
  </si>
  <si>
    <t>E3M5A64P6H</t>
  </si>
  <si>
    <t>E3M5A64PBT</t>
  </si>
  <si>
    <t>E3M5A64P2T</t>
  </si>
  <si>
    <t>E3M5A64P4T</t>
  </si>
  <si>
    <t>E3M5A64BЕ55</t>
  </si>
  <si>
    <t>E3M5A64HЕ55</t>
  </si>
  <si>
    <t>E3M5A64BBE55</t>
  </si>
  <si>
    <t>E3M5A64HHE55</t>
  </si>
  <si>
    <t>E3M5A64TB55</t>
  </si>
  <si>
    <t>E3M5A64TH55</t>
  </si>
  <si>
    <t>E3M5A64HB55L</t>
  </si>
  <si>
    <t>E3M5A64HB55P</t>
  </si>
  <si>
    <t>E3M5A64ЕЕB05</t>
  </si>
  <si>
    <t>E3M5A64ЕЕB06</t>
  </si>
  <si>
    <t>E3M5A64ЕЕB07</t>
  </si>
  <si>
    <t>E3M5A64ЕЕB08</t>
  </si>
  <si>
    <t>E3M5A64ЕCB05</t>
  </si>
  <si>
    <t>E3M5A64ЕCA05</t>
  </si>
  <si>
    <t>E3M5A64ЕKB05</t>
  </si>
  <si>
    <t>E3M5A64ЕKA05</t>
  </si>
  <si>
    <t>E3M5A64ЕKP05</t>
  </si>
  <si>
    <t>E3M5A64ЕKM05</t>
  </si>
  <si>
    <t>E3M5A64MЕC15</t>
  </si>
  <si>
    <t>E3M5A64MHC15</t>
  </si>
  <si>
    <t>E3M5A64MPC15</t>
  </si>
  <si>
    <t>E3M5A64MPB15</t>
  </si>
  <si>
    <t>E3M5A64MAP15</t>
  </si>
  <si>
    <t>E3M5A64MMP30</t>
  </si>
  <si>
    <t>E3M5A64CKA30</t>
  </si>
  <si>
    <t>E3M5A64CKP30</t>
  </si>
  <si>
    <t>E3M5A64KPC20</t>
  </si>
  <si>
    <t>E3M5A64TPB</t>
  </si>
  <si>
    <t>E3M5A64TTB</t>
  </si>
  <si>
    <t>E3M5A64TPH</t>
  </si>
  <si>
    <t>E3M5A64TTH</t>
  </si>
  <si>
    <t>E3M5A64TT</t>
  </si>
  <si>
    <t>E3M5A64KC</t>
  </si>
  <si>
    <t>E3M5A64CЕ</t>
  </si>
  <si>
    <t>E3M5A64AA</t>
  </si>
  <si>
    <t>E3M5A02CЕB20</t>
  </si>
  <si>
    <t>E3M5A02CЕP20</t>
  </si>
  <si>
    <t>E3M5A04CЕB20</t>
  </si>
  <si>
    <t>E3M5A04CЕP20</t>
  </si>
  <si>
    <t>E3M5A06CЕB20</t>
  </si>
  <si>
    <t>E3M5A06CЕP20</t>
  </si>
  <si>
    <t>E3M5A08CЕB20</t>
  </si>
  <si>
    <t>E3M5A08CЕP20</t>
  </si>
  <si>
    <t>E3M5A10CЕB20</t>
  </si>
  <si>
    <t>E3M5A10CЕP20</t>
  </si>
  <si>
    <t>E3M5A12CЕB20</t>
  </si>
  <si>
    <t>E3M5A12CЕP20</t>
  </si>
  <si>
    <t>E3M5A16CЕB20</t>
  </si>
  <si>
    <t>E3M5A16CЕP20</t>
  </si>
  <si>
    <t>E3M5A20CЕB20</t>
  </si>
  <si>
    <t>E3M5A20CЕP20</t>
  </si>
  <si>
    <t>E3M5A25CЕB20</t>
  </si>
  <si>
    <t>E3M5A25CЕP20</t>
  </si>
  <si>
    <t>E3M5A32CЕB20</t>
  </si>
  <si>
    <t>E3M5A32CЕP20</t>
  </si>
  <si>
    <t>E3M5A40CЕB20</t>
  </si>
  <si>
    <t>E3M5A40CЕP20</t>
  </si>
  <si>
    <t>E3M5A50CЕB20</t>
  </si>
  <si>
    <t>E3M5A50CЕP20</t>
  </si>
  <si>
    <t>E3M5A64CЕB20</t>
  </si>
  <si>
    <t>E3M5A64CЕP20</t>
  </si>
  <si>
    <t>E3M5APPH</t>
  </si>
  <si>
    <t>E3M5A00XX</t>
  </si>
  <si>
    <t>E3M5A00XA</t>
  </si>
  <si>
    <t>E3M5A00XHK</t>
  </si>
  <si>
    <t>E3M5A00XHKB</t>
  </si>
  <si>
    <t>E3M5A00XH</t>
  </si>
  <si>
    <t>E3M5A00SG</t>
  </si>
  <si>
    <t>E3M5A00KC</t>
  </si>
  <si>
    <t>Наименование НКУ</t>
  </si>
  <si>
    <t>Лампочки на фасаде</t>
  </si>
  <si>
    <t>Фазировка со стороны фасада</t>
  </si>
  <si>
    <t xml:space="preserve">Маркировка </t>
  </si>
  <si>
    <t>Наличие цоколя</t>
  </si>
  <si>
    <t>Кол-во</t>
  </si>
  <si>
    <t>Комплектация НКУ, наименование</t>
  </si>
  <si>
    <t>Комплектация НКУ, артикул</t>
  </si>
  <si>
    <t xml:space="preserve">Кол-во </t>
  </si>
  <si>
    <t>Кол-во АВ</t>
  </si>
  <si>
    <t xml:space="preserve"> </t>
  </si>
  <si>
    <t>Комплектация НКУ</t>
  </si>
  <si>
    <t>Воздушный</t>
  </si>
  <si>
    <t>ABCN</t>
  </si>
  <si>
    <t>NCBA</t>
  </si>
  <si>
    <t xml:space="preserve">1. Размер розетки распределительной секции следует указывать руководствуясь инструкцией. </t>
  </si>
  <si>
    <t>2. Первый размер фланцевого блока берется от фланца.</t>
  </si>
  <si>
    <t>3. Первый размер комбинированной секции берется от вертикального угла.</t>
  </si>
  <si>
    <t>4. В спецификации необходимо указывать тип трансформтаороной секции. см. соответствующую вкладку.</t>
  </si>
  <si>
    <t>5. Не допускается совмещать на одной распределительной секции секции фиксированный и втычной вывод.</t>
  </si>
  <si>
    <t>6. Крепежную скобу и метизы необходимо добавлять в спецификацию.</t>
  </si>
  <si>
    <t>7. НКУ из опросного листа необходиом добавлять в спецификацию.</t>
  </si>
  <si>
    <t>8. Межфазные расстояния фланцевого блока указываются в спецификации.</t>
  </si>
  <si>
    <t>9. На вертикально размещенный ШП добавляются подвесы.</t>
  </si>
  <si>
    <t>10. Секции компенсации устанавливаются на прямых участках ШП протяженностью более 60 м.</t>
  </si>
  <si>
    <t>11. Размеры угловых секций не должны быть менее установленных минимальных размеров.</t>
  </si>
  <si>
    <t>ШП4-БЦ-20</t>
  </si>
  <si>
    <t>ШП5-БЦ-Ф</t>
  </si>
  <si>
    <t>ШП3-БЦ-Ф</t>
  </si>
  <si>
    <t>ШП3-БЦ-21*</t>
  </si>
  <si>
    <t>ШП5-БЦ-21*</t>
  </si>
  <si>
    <t>ШП3</t>
  </si>
  <si>
    <t>ШП4</t>
  </si>
  <si>
    <t>ШП5</t>
  </si>
  <si>
    <t>ШП4-БЦ-21</t>
  </si>
  <si>
    <t>ШМ4-7</t>
  </si>
  <si>
    <t>ШМ1-7</t>
  </si>
  <si>
    <t>ШМ2-9</t>
  </si>
  <si>
    <t>ШМ3-6</t>
  </si>
  <si>
    <t>заказ_2</t>
  </si>
  <si>
    <t>ШМ1-2</t>
  </si>
  <si>
    <t>ШМ2-2</t>
  </si>
  <si>
    <t>ШМ3-2</t>
  </si>
  <si>
    <t>ШМ4-2</t>
  </si>
  <si>
    <t>002 416.01</t>
  </si>
  <si>
    <t>002 416.02</t>
  </si>
  <si>
    <t>600*600</t>
  </si>
  <si>
    <t>600*300</t>
  </si>
  <si>
    <t>300*525*600</t>
  </si>
  <si>
    <t>2150(590-590-280-457)140</t>
  </si>
  <si>
    <t>5.4</t>
  </si>
  <si>
    <t>350*100</t>
  </si>
  <si>
    <t>3000(1000+1000+1000)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</si>
</sst>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0.0"/>
    <numFmt numFmtId="165" formatCode="_-* #,##0_-;\-* #,##0_-;_-* &quot;-&quot;??_-;_-@_-"/>
    <numFmt numFmtId="166" formatCode="_-* #,##0\ _₽_-;\-* #,##0\ _₽_-;_-* &quot;-&quot;??\ _₽_-;_-@_-"/>
    <numFmt numFmtId="167" formatCode="_-* #,##0.00\ [$₽-419]_-;\-* #,##0.00\ [$₽-419]_-;_-* &quot;-&quot;??\ [$₽-419]_-;_-@_-"/>
  </numFmts>
  <fonts count="21">
    <font>
      <sz val="11"/>
      <color theme="1"/>
      <name val="Century Gothic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entury Gothic"/>
      <family val="2"/>
      <charset val="204"/>
    </font>
    <font>
      <sz val="11"/>
      <color rgb="FF222222"/>
      <name val="Century Gothic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entury Gothic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entury Gothic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entury Gothic"/>
      <family val="2"/>
      <charset val="204"/>
    </font>
    <font>
      <sz val="12"/>
      <name val="PF DinDisplay Pro Light"/>
    </font>
    <font>
      <sz val="11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sz val="8"/>
      <name val="Century Gothic"/>
      <family val="2"/>
      <charset val="204"/>
    </font>
    <font>
      <sz val="11"/>
      <color rgb="FF222222"/>
      <name val="Century Gothic"/>
      <family val="2"/>
      <charset val="204"/>
    </font>
    <font>
      <sz val="11"/>
      <color rgb="FF000000"/>
      <name val="Century Gothic"/>
      <family val="2"/>
      <charset val="204"/>
    </font>
    <font>
      <b/>
      <sz val="11"/>
      <color theme="1"/>
      <name val="Century Gothic"/>
      <family val="2"/>
      <charset val="204"/>
    </font>
    <font>
      <sz val="11"/>
      <color rgb="FF222222"/>
      <name val="Century Gothic"/>
      <family val="2"/>
      <charset val="204"/>
    </font>
    <font>
      <sz val="11"/>
      <color rgb="FF222222"/>
      <name val="Century Gothic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B79049"/>
        <bgColor rgb="FFB79049"/>
      </patternFill>
    </fill>
    <fill>
      <patternFill patternType="solid">
        <f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CD7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13" fillId="0" borderId="0" applyFont="0" applyFill="0" applyBorder="0" applyProtection="0"/>
  </cellStyleXfs>
  <cellXfs count="203"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 applyProtection="1">
      <alignment horizont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164" fontId="7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7" fillId="0" borderId="6" xfId="0" applyNumberFormat="1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justify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7" xfId="0" applyFont="1" applyBorder="1" applyAlignment="1">
      <alignment horizontal="right"/>
    </xf>
    <xf numFmtId="0" fontId="6" fillId="0" borderId="26" xfId="0" applyFont="1" applyBorder="1" applyAlignment="1">
      <alignment horizontal="right"/>
    </xf>
    <xf numFmtId="0" fontId="6" fillId="0" borderId="27" xfId="0" applyFont="1" applyBorder="1" applyAlignment="1">
      <alignment horizontal="center"/>
    </xf>
    <xf numFmtId="14" fontId="6" fillId="0" borderId="20" xfId="0" applyNumberFormat="1" applyFont="1" applyBorder="1" applyAlignment="1">
      <alignment horizontal="right"/>
    </xf>
    <xf numFmtId="0" fontId="6" fillId="0" borderId="23" xfId="0" applyFont="1" applyBorder="1" applyAlignment="1">
      <alignment horizontal="right"/>
    </xf>
    <xf numFmtId="0" fontId="6" fillId="0" borderId="28" xfId="0" applyFont="1" applyBorder="1" applyAlignment="1">
      <alignment horizontal="right"/>
    </xf>
    <xf numFmtId="0" fontId="6" fillId="0" borderId="29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6" fillId="0" borderId="31" xfId="0" applyFont="1" applyBorder="1" applyAlignment="1">
      <alignment horizontal="right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right"/>
    </xf>
    <xf numFmtId="0" fontId="6" fillId="0" borderId="30" xfId="0" applyFont="1" applyBorder="1" applyAlignment="1">
      <alignment horizontal="center"/>
    </xf>
    <xf numFmtId="0" fontId="6" fillId="0" borderId="34" xfId="0" applyFont="1" applyBorder="1"/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4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/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11" fillId="0" borderId="0" xfId="0" applyFont="1"/>
    <xf numFmtId="2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67" fontId="1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167" fontId="12" fillId="0" borderId="6" xfId="0" applyNumberFormat="1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49" fontId="12" fillId="0" borderId="6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167" fontId="12" fillId="0" borderId="6" xfId="3" applyNumberFormat="1" applyFont="1" applyBorder="1" applyAlignment="1">
      <alignment horizontal="center" vertical="center"/>
    </xf>
    <xf numFmtId="2" fontId="12" fillId="0" borderId="6" xfId="3" applyNumberFormat="1" applyFont="1" applyBorder="1" applyAlignment="1">
      <alignment horizontal="center" vertical="center"/>
    </xf>
    <xf numFmtId="1" fontId="12" fillId="0" borderId="6" xfId="3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67" fontId="12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39" xfId="0" applyFont="1" applyBorder="1"/>
    <xf numFmtId="0" fontId="6" fillId="0" borderId="30" xfId="0" applyFont="1" applyBorder="1"/>
    <xf numFmtId="0" fontId="0" fillId="0" borderId="6" xfId="0" applyFont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 vertical="center"/>
    </xf>
    <xf numFmtId="0" fontId="0" fillId="0" borderId="6" xfId="0" applyNumberFormat="1" applyFont="1" applyFill="1" applyBorder="1" applyAlignment="1" applyProtection="1">
      <alignment horizontal="center" vertical="center"/>
    </xf>
    <xf numFmtId="0" fontId="0" fillId="0" borderId="10" xfId="0" applyFont="1" applyFill="1" applyBorder="1" applyAlignment="1" applyProtection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 applyProtection="1">
      <alignment horizontal="center" vertical="center" wrapText="1"/>
    </xf>
    <xf numFmtId="0" fontId="0" fillId="5" borderId="6" xfId="0" applyNumberFormat="1" applyFont="1" applyFill="1" applyBorder="1" applyAlignment="1">
      <alignment horizontal="center" vertical="center"/>
    </xf>
    <xf numFmtId="0" fontId="0" fillId="5" borderId="6" xfId="0" applyNumberFormat="1" applyFont="1" applyFill="1" applyBorder="1" applyAlignment="1">
      <alignment horizontal="left" vertical="center"/>
    </xf>
    <xf numFmtId="1" fontId="0" fillId="0" borderId="6" xfId="0" applyNumberFormat="1" applyFont="1" applyFill="1" applyBorder="1" applyAlignment="1">
      <alignment horizontal="center" vertical="center"/>
    </xf>
    <xf numFmtId="1" fontId="0" fillId="5" borderId="6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 applyProtection="1">
      <alignment horizontal="center" vertical="center"/>
    </xf>
    <xf numFmtId="0" fontId="14" fillId="0" borderId="6" xfId="0" applyFont="1" applyBorder="1" applyAlignment="1" applyProtection="1">
      <alignment horizontal="center"/>
    </xf>
    <xf numFmtId="164" fontId="0" fillId="6" borderId="6" xfId="0" applyNumberFormat="1" applyFont="1" applyFill="1" applyBorder="1" applyAlignment="1">
      <alignment horizontal="center" vertical="center"/>
    </xf>
    <xf numFmtId="0" fontId="14" fillId="0" borderId="6" xfId="0" applyNumberFormat="1" applyFont="1" applyFill="1" applyBorder="1" applyAlignment="1" applyProtection="1">
      <alignment horizontal="center" vertical="center"/>
    </xf>
    <xf numFmtId="0" fontId="14" fillId="0" borderId="10" xfId="0" applyFont="1" applyFill="1" applyBorder="1" applyAlignment="1" applyProtection="1">
      <alignment horizontal="center" vertical="center"/>
    </xf>
    <xf numFmtId="0" fontId="14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 applyProtection="1">
      <alignment horizontal="center" vertical="center" wrapText="1"/>
    </xf>
    <xf numFmtId="0" fontId="14" fillId="5" borderId="6" xfId="0" applyNumberFormat="1" applyFont="1" applyFill="1" applyBorder="1" applyAlignment="1">
      <alignment horizontal="center" vertical="center"/>
    </xf>
    <xf numFmtId="0" fontId="14" fillId="5" borderId="6" xfId="0" applyNumberFormat="1" applyFont="1" applyFill="1" applyBorder="1" applyAlignment="1">
      <alignment horizontal="left" vertical="center"/>
    </xf>
    <xf numFmtId="1" fontId="14" fillId="0" borderId="6" xfId="0" applyNumberFormat="1" applyFont="1" applyFill="1" applyBorder="1" applyAlignment="1">
      <alignment horizontal="center" vertical="center"/>
    </xf>
    <xf numFmtId="164" fontId="14" fillId="5" borderId="6" xfId="0" applyNumberFormat="1" applyFont="1" applyFill="1" applyBorder="1" applyAlignment="1">
      <alignment horizontal="center" vertical="center"/>
    </xf>
    <xf numFmtId="1" fontId="14" fillId="5" borderId="6" xfId="0" applyNumberFormat="1" applyFont="1" applyFill="1" applyBorder="1" applyAlignment="1">
      <alignment horizontal="center" vertical="center"/>
    </xf>
    <xf numFmtId="164" fontId="14" fillId="6" borderId="6" xfId="0" applyNumberFormat="1" applyFont="1" applyFill="1" applyBorder="1" applyAlignment="1">
      <alignment horizontal="center" vertical="center"/>
    </xf>
    <xf numFmtId="0" fontId="17" fillId="7" borderId="47" xfId="0" applyFont="1" applyFill="1" applyBorder="1" applyAlignment="1">
      <alignment horizontal="center" vertical="center"/>
    </xf>
    <xf numFmtId="164" fontId="0" fillId="5" borderId="6" xfId="0" applyNumberFormat="1" applyFont="1" applyFill="1" applyBorder="1" applyAlignment="1">
      <alignment horizontal="center" vertical="center"/>
    </xf>
    <xf numFmtId="0" fontId="13" fillId="5" borderId="6" xfId="0" applyNumberFormat="1" applyFont="1" applyFill="1" applyBorder="1" applyAlignment="1">
      <alignment horizontal="center" vertical="center"/>
    </xf>
    <xf numFmtId="1" fontId="13" fillId="5" borderId="6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 applyProtection="1">
      <alignment horizontal="center" vertical="center"/>
    </xf>
    <xf numFmtId="0" fontId="13" fillId="0" borderId="6" xfId="0" applyNumberFormat="1" applyFont="1" applyFill="1" applyBorder="1" applyAlignment="1">
      <alignment horizontal="center" vertical="center"/>
    </xf>
    <xf numFmtId="0" fontId="13" fillId="5" borderId="6" xfId="0" applyNumberFormat="1" applyFont="1" applyFill="1" applyBorder="1" applyAlignment="1">
      <alignment horizontal="left" vertical="center"/>
    </xf>
    <xf numFmtId="0" fontId="13" fillId="0" borderId="4" xfId="0" applyFont="1" applyBorder="1" applyAlignment="1" applyProtection="1">
      <alignment horizontal="center" vertical="center"/>
    </xf>
    <xf numFmtId="0" fontId="0" fillId="8" borderId="4" xfId="0" applyFill="1" applyBorder="1" applyAlignment="1" applyProtection="1">
      <alignment horizontal="center" vertical="center"/>
    </xf>
    <xf numFmtId="0" fontId="13" fillId="8" borderId="6" xfId="0" applyFont="1" applyFill="1" applyBorder="1" applyAlignment="1" applyProtection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19" fillId="0" borderId="5" xfId="0" applyFont="1" applyFill="1" applyBorder="1" applyAlignment="1">
      <alignment horizontal="center" vertical="center" wrapText="1"/>
    </xf>
    <xf numFmtId="0" fontId="0" fillId="5" borderId="5" xfId="0" applyNumberFormat="1" applyFont="1" applyFill="1" applyBorder="1" applyAlignment="1">
      <alignment horizontal="center" vertical="center"/>
    </xf>
    <xf numFmtId="0" fontId="0" fillId="5" borderId="5" xfId="0" applyNumberFormat="1" applyFont="1" applyFill="1" applyBorder="1" applyAlignment="1">
      <alignment horizontal="left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5" borderId="5" xfId="0" applyNumberFormat="1" applyFont="1" applyFill="1" applyBorder="1" applyAlignment="1">
      <alignment horizontal="center" vertical="center"/>
    </xf>
    <xf numFmtId="49" fontId="13" fillId="8" borderId="5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0" fontId="11" fillId="10" borderId="6" xfId="0" applyFont="1" applyFill="1" applyBorder="1" applyAlignment="1" applyProtection="1">
      <alignment horizontal="center"/>
    </xf>
    <xf numFmtId="0" fontId="13" fillId="10" borderId="6" xfId="0" applyFont="1" applyFill="1" applyBorder="1" applyAlignment="1" applyProtection="1">
      <alignment horizontal="center"/>
    </xf>
    <xf numFmtId="49" fontId="13" fillId="8" borderId="6" xfId="0" applyNumberFormat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0" fillId="0" borderId="0" xfId="0" applyFill="1" applyAlignment="1">
      <alignment vertical="top"/>
    </xf>
    <xf numFmtId="0" fontId="0" fillId="0" borderId="0" xfId="0" applyFill="1"/>
    <xf numFmtId="0" fontId="10" fillId="0" borderId="15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Финансовый" xfId="3" builtinId="3"/>
  </cellStyles>
  <dxfs count="91"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Century Gothic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strike val="0"/>
        <u val="none"/>
        <vertAlign val="baseline"/>
        <sz val="12"/>
        <name val="PF DinDisplay Pro Light"/>
        <scheme val="none"/>
      </font>
      <numFmt numFmtId="0" formatCode="General"/>
      <fill>
        <patternFill patternType="none"/>
      </fill>
      <alignment horizontal="left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strike val="0"/>
        <u val="none"/>
        <vertAlign val="baseline"/>
        <sz val="12"/>
        <name val="PF DinDisplay Pro Light"/>
        <scheme val="none"/>
      </font>
      <numFmt numFmtId="0" formatCode="General"/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strike val="0"/>
        <u val="none"/>
        <vertAlign val="baseline"/>
        <sz val="12"/>
        <name val="PF DinDisplay Pro Light"/>
        <scheme val="none"/>
      </font>
      <numFmt numFmtId="0" formatCode="General"/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numFmt numFmtId="2" formatCode="0.00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numFmt numFmtId="167" formatCode="_-* #,##0.00\ [$₽-419]_-;\-* #,##0.00\ [$₽-419]_-;_-* &quot;-&quot;??\ [$₽-419]_-;_-@_-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numFmt numFmtId="167" formatCode="_-* #,##0.00\ [$₽-419]_-;\-* #,##0.00\ [$₽-419]_-;_-* &quot;-&quot;??\ [$₽-419]_-;_-@_-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lef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solid">
          <fgColor indexed="65"/>
          <bgColor indexed="65"/>
        </patternFill>
      </fill>
      <alignment horizontal="lef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222222"/>
      </font>
      <fill>
        <patternFill patternType="none"/>
      </fill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222222"/>
      </font>
      <numFmt numFmtId="0" formatCode="General"/>
      <fill>
        <patternFill patternType="none"/>
      </fill>
      <alignment horizontal="justify" vertical="center" textRotation="0" wrapText="1" relativeIndent="0" shrinkToFit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none"/>
      </fill>
      <alignment horizontal="center" vertical="center" textRotation="0" wrapText="0" relativeIndent="0" shrinkToFit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vertAlign val="baseline"/>
        <sz val="11"/>
        <color theme="1"/>
        <name val="Century Gothic"/>
        <scheme val="none"/>
      </font>
      <numFmt numFmtId="1" formatCode="0"/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vertAlign val="baseline"/>
        <sz val="11"/>
        <color theme="1"/>
        <name val="Century Gothic"/>
        <scheme val="none"/>
      </font>
      <numFmt numFmtId="1" formatCode="0"/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vertAlign val="baseline"/>
        <sz val="11"/>
        <color theme="1"/>
        <name val="Century Gothic"/>
        <scheme val="none"/>
      </font>
      <numFmt numFmtId="1" formatCode="0"/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vertAlign val="baseline"/>
        <sz val="11"/>
        <color theme="1"/>
        <name val="Century Gothic"/>
        <scheme val="none"/>
      </font>
      <numFmt numFmtId="1" formatCode="0"/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vertAlign val="baseline"/>
        <sz val="11"/>
        <color theme="1"/>
        <name val="Century Gothic"/>
        <scheme val="none"/>
      </font>
      <numFmt numFmtId="164" formatCode="0.0"/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numFmt numFmtId="1" formatCode="0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solid">
          <fgColor indexed="65"/>
          <bgColor indexed="65"/>
        </patternFill>
      </fill>
      <alignment horizontal="lef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color rgb="FF222222"/>
        <name val="Century Gothic"/>
        <scheme val="none"/>
      </font>
      <fill>
        <patternFill patternType="none"/>
      </fill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66675</xdr:rowOff>
    </xdr:from>
    <xdr:to>
      <xdr:col>13</xdr:col>
      <xdr:colOff>504825</xdr:colOff>
      <xdr:row>18</xdr:row>
      <xdr:rowOff>104775</xdr:rowOff>
    </xdr:to>
    <xdr:pic>
      <xdr:nvPicPr>
        <xdr:cNvPr id="2" name="Рисунок 1" descr="2021-02-01_14-16-0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7915275" y="1790700"/>
          <a:ext cx="4543425" cy="2162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28574</xdr:colOff>
      <xdr:row>15</xdr:row>
      <xdr:rowOff>133350</xdr:rowOff>
    </xdr:from>
    <xdr:to>
      <xdr:col>7</xdr:col>
      <xdr:colOff>95250</xdr:colOff>
      <xdr:row>36</xdr:row>
      <xdr:rowOff>97477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438149" y="3086100"/>
          <a:ext cx="5800726" cy="3574102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352424</xdr:colOff>
      <xdr:row>15</xdr:row>
      <xdr:rowOff>142876</xdr:rowOff>
    </xdr:from>
    <xdr:to>
      <xdr:col>13</xdr:col>
      <xdr:colOff>563526</xdr:colOff>
      <xdr:row>36</xdr:row>
      <xdr:rowOff>133351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6496050" y="3095626"/>
          <a:ext cx="5783226" cy="3600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19050</xdr:rowOff>
    </xdr:from>
    <xdr:to>
      <xdr:col>7</xdr:col>
      <xdr:colOff>342900</xdr:colOff>
      <xdr:row>22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85750" y="228600"/>
          <a:ext cx="4857750" cy="44958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476249</xdr:colOff>
      <xdr:row>0</xdr:row>
      <xdr:rowOff>0</xdr:rowOff>
    </xdr:from>
    <xdr:to>
      <xdr:col>12</xdr:col>
      <xdr:colOff>76200</xdr:colOff>
      <xdr:row>27</xdr:row>
      <xdr:rowOff>208817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15608" r="19086"/>
        <a:stretch/>
      </xdr:blipFill>
      <xdr:spPr bwMode="auto">
        <a:xfrm>
          <a:off x="5276849" y="0"/>
          <a:ext cx="3028951" cy="58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161924</xdr:colOff>
      <xdr:row>0</xdr:row>
      <xdr:rowOff>0</xdr:rowOff>
    </xdr:from>
    <xdr:to>
      <xdr:col>17</xdr:col>
      <xdr:colOff>200025</xdr:colOff>
      <xdr:row>28</xdr:row>
      <xdr:rowOff>123824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l="8041" r="16906"/>
        <a:stretch/>
      </xdr:blipFill>
      <xdr:spPr bwMode="auto">
        <a:xfrm>
          <a:off x="8391525" y="0"/>
          <a:ext cx="3467100" cy="5991225"/>
        </a:xfrm>
        <a:prstGeom prst="rect">
          <a:avLst/>
        </a:prstGeom>
      </xdr:spPr>
    </xdr:pic>
    <xdr:clientData/>
  </xdr:twoCellAnchor>
  <xdr:twoCellAnchor editAs="oneCell">
    <xdr:from>
      <xdr:col>17</xdr:col>
      <xdr:colOff>295274</xdr:colOff>
      <xdr:row>0</xdr:row>
      <xdr:rowOff>66675</xdr:rowOff>
    </xdr:from>
    <xdr:to>
      <xdr:col>23</xdr:col>
      <xdr:colOff>628649</xdr:colOff>
      <xdr:row>28</xdr:row>
      <xdr:rowOff>171450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11953875" y="66675"/>
          <a:ext cx="4448175" cy="5972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600075</xdr:colOff>
      <xdr:row>23</xdr:row>
      <xdr:rowOff>66675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209550"/>
          <a:ext cx="9515475" cy="4676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AB129" totalsRowCount="1">
  <autoFilter ref="A1:AB128"/>
  <sortState ref="A2:N53">
    <sortCondition ref="A1:A53"/>
  </sortState>
  <tableColumns count="28">
    <tableColumn id="1" name="№ п/п" totalsRowLabel="Итог" dataDxfId="90" totalsRowDxfId="27"/>
    <tableColumn id="2" name="Серия" dataDxfId="89" totalsRowDxfId="26"/>
    <tableColumn id="3" name="IP" dataDxfId="88" totalsRowDxfId="25"/>
    <tableColumn id="4" name="Мат. Пров." dataDxfId="87" totalsRowDxfId="24"/>
    <tableColumn id="5" name="Кол. Пров." dataDxfId="86" totalsRowDxfId="23"/>
    <tableColumn id="6" name="Ном. ток, А" dataDxfId="85" totalsRowDxfId="22"/>
    <tableColumn id="7" name="Наименование" dataDxfId="84" totalsRowDxfId="21"/>
    <tableColumn id="8" name="Обозначение" dataDxfId="83" totalsRowDxfId="20"/>
    <tableColumn id="9" name="Тип" dataDxfId="82" totalsRowDxfId="19"/>
    <tableColumn id="10" name="Размер, мм" dataDxfId="81" totalsRowDxfId="18"/>
    <tableColumn id="11" name="Номер элемента" dataDxfId="80" totalsRowDxfId="17"/>
    <tableColumn id="12" name="Кол, шт" totalsRowFunction="sum" dataDxfId="79" totalsRowDxfId="16"/>
    <tableColumn id="13" name="Примечание" dataDxfId="78" totalsRowDxfId="15"/>
    <tableColumn id="14" name="Этап" dataDxfId="77" totalsRowDxfId="14"/>
    <tableColumn id="15" name="Номер по каталогу" dataDxfId="76" totalsRowDxfId="13"/>
    <tableColumn id="16" name="Производ. артикул" dataDxfId="75" totalsRowDxfId="12"/>
    <tableColumn id="17" name="X" dataDxfId="74" totalsRowDxfId="11"/>
    <tableColumn id="18" name="Y" dataDxfId="73" totalsRowDxfId="10"/>
    <tableColumn id="19" name="Z" dataDxfId="72" totalsRowDxfId="9"/>
    <tableColumn id="20" name="Длина" totalsRowFunction="sum" dataDxfId="71" totalsRowDxfId="8"/>
    <tableColumn id="21" name="Масса (E3)" totalsRowFunction="sum" dataDxfId="70" totalsRowDxfId="7"/>
    <tableColumn id="22" name="Ветка" dataDxfId="69" totalsRowDxfId="6"/>
    <tableColumn id="23" name="Длина pr" dataDxfId="68" totalsRowDxfId="5"/>
    <tableColumn id="24" name="Тип длины pr" dataDxfId="67" totalsRowDxfId="4"/>
    <tableColumn id="25" name="Тип длины prff" dataDxfId="66" totalsRowDxfId="3"/>
    <tableColumn id="26" name="Тип pr" dataDxfId="65" totalsRowDxfId="2"/>
    <tableColumn id="27" name="Тип prf" dataDxfId="64" totalsRowDxfId="1"/>
    <tableColumn id="28" name="Выдано в пр-во" dataDxfId="63" totalsRow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A1:O13" totalsRowCount="1">
  <autoFilter ref="A1:O12"/>
  <sortState ref="A2:N53">
    <sortCondition ref="A1:A53"/>
  </sortState>
  <tableColumns count="15">
    <tableColumn id="1" name="№ п/п" totalsRowLabel="Итог" dataDxfId="62"/>
    <tableColumn id="2" name="Серия" dataDxfId="61"/>
    <tableColumn id="3" name="IP" dataDxfId="60"/>
    <tableColumn id="4" name="Мат. Пров." dataDxfId="59"/>
    <tableColumn id="5" name="Кол. Пров." dataDxfId="58"/>
    <tableColumn id="6" name="Ном. ток, А" dataDxfId="57"/>
    <tableColumn id="7" name="Наименование" dataDxfId="56"/>
    <tableColumn id="8" name="Обозначение" dataDxfId="55"/>
    <tableColumn id="9" name="Тип" dataDxfId="54"/>
    <tableColumn id="10" name="Размер, мм" dataDxfId="53"/>
    <tableColumn id="11" name="Номер элемента" dataDxfId="52"/>
    <tableColumn id="12" name="Кол, шт" totalsRowFunction="sum" dataDxfId="51"/>
    <tableColumn id="13" name="Примечание" dataDxfId="50"/>
    <tableColumn id="14" name="Этап" dataDxfId="49"/>
    <tableColumn id="15" name="Производ. артикул" dataDxfId="4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14" displayName="Таблица14" ref="A1:T1733">
  <autoFilter ref="A1:T1733"/>
  <tableColumns count="20">
    <tableColumn id="1" name="Артикул" totalsRowLabel="Итог" dataDxfId="47"/>
    <tableColumn id="2" name="Номинал" dataDxfId="46"/>
    <tableColumn id="3" name="КУЗН" dataDxfId="45"/>
    <tableColumn id="4" name="Наименование" dataDxfId="44"/>
    <tableColumn id="5" name="ip55" dataDxfId="43"/>
    <tableColumn id="6" name="IP68" dataDxfId="42"/>
    <tableColumn id="7" name="ВЕС" dataDxfId="41"/>
    <tableColumn id="8" name="X" dataDxfId="40"/>
    <tableColumn id="9" name="Y" dataDxfId="39"/>
    <tableColumn id="10" name="Z" totalsRowFunction="count" dataDxfId="38"/>
    <tableColumn id="11" name="Проводник" dataDxfId="37"/>
    <tableColumn id="12" name="Обозначение" dataDxfId="36"/>
    <tableColumn id="13" name="Сцеп" dataDxfId="35"/>
    <tableColumn id="14" name="Тип" dataDxfId="34"/>
    <tableColumn id="15" name="Столбец1" dataDxfId="33"/>
    <tableColumn id="16" name="Столбец2" dataDxfId="32"/>
    <tableColumn id="17" name="Столбец3" dataDxfId="31"/>
    <tableColumn id="18" name="Столбец4" dataDxfId="30"/>
    <tableColumn id="19" name="Столбец42" dataDxfId="29"/>
    <tableColumn id="20" name="Столбец5" dataDxfId="28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D129"/>
  <sheetViews>
    <sheetView tabSelected="1" zoomScaleNormal="100" workbookViewId="0">
      <selection activeCell="AD14" sqref="AD14"/>
    </sheetView>
  </sheetViews>
  <sheetFormatPr defaultRowHeight="16.5"/>
  <cols>
    <col min="1" max="1" width="5.125" style="1" customWidth="1"/>
    <col min="2" max="2" width="6.75" style="1" customWidth="1"/>
    <col min="3" max="3" width="3.75" style="1" customWidth="1"/>
    <col min="4" max="5" width="5.875" style="1" customWidth="1"/>
    <col min="6" max="6" width="9.75" style="1" customWidth="1"/>
    <col min="7" max="7" width="42" style="2" customWidth="1"/>
    <col min="8" max="8" width="11.625" style="1" customWidth="1"/>
    <col min="9" max="9" width="6.625" style="1" customWidth="1"/>
    <col min="10" max="10" width="24.875" style="1" customWidth="1"/>
    <col min="11" max="11" width="12.25" style="1" customWidth="1"/>
    <col min="12" max="12" width="5.75" style="1" customWidth="1"/>
    <col min="13" max="13" width="10.5" style="1" customWidth="1"/>
    <col min="14" max="14" width="6.125" style="1" customWidth="1"/>
    <col min="15" max="15" width="4.75" style="1" hidden="1" customWidth="1"/>
    <col min="16" max="16" width="20.5" style="1" hidden="1" customWidth="1"/>
    <col min="17" max="17" width="7.75" style="1" customWidth="1"/>
    <col min="18" max="19" width="5.875" style="1" customWidth="1"/>
    <col min="20" max="20" width="9.5" style="1" customWidth="1"/>
    <col min="21" max="21" width="7.875" style="1" customWidth="1"/>
    <col min="22" max="22" width="9.5" style="1" customWidth="1"/>
    <col min="23" max="23" width="10.5" style="1" hidden="1" customWidth="1"/>
    <col min="24" max="24" width="7.625" style="1" hidden="1" customWidth="1"/>
    <col min="25" max="25" width="7.375" style="1" hidden="1" customWidth="1"/>
    <col min="26" max="26" width="5.25" style="1" hidden="1" customWidth="1"/>
    <col min="27" max="27" width="4.625" style="1" hidden="1" customWidth="1"/>
    <col min="28" max="28" width="8.5" style="1" hidden="1" customWidth="1"/>
    <col min="29" max="29" width="7.875" style="183" customWidth="1"/>
    <col min="30" max="30" width="8.125" style="1" customWidth="1"/>
    <col min="31" max="31" width="7.5" style="1" customWidth="1"/>
    <col min="32" max="16384" width="9" style="1"/>
  </cols>
  <sheetData>
    <row r="1" spans="1:30" s="3" customFormat="1" ht="43.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182"/>
    </row>
    <row r="2" spans="1:30">
      <c r="A2" s="8">
        <v>1</v>
      </c>
      <c r="B2" s="9" t="s">
        <v>28</v>
      </c>
      <c r="C2" s="9">
        <v>55</v>
      </c>
      <c r="D2" s="9" t="s">
        <v>29</v>
      </c>
      <c r="E2" s="9">
        <v>4</v>
      </c>
      <c r="F2" s="9">
        <v>1600</v>
      </c>
      <c r="G2" s="9" t="s">
        <v>30</v>
      </c>
      <c r="H2" s="10" t="str">
        <f ca="1">IFERROR(IF(B2="E3",OFFSET(Лист2!$G$1,MATCH($G2,Лист2!$F$2:$F$92,0),0,1,1),OFFSET(Лист2!$D$39,MATCH(Таблица1[[#This Row],[Наименование]],Лист2!$C$40:$C$60,0),0,1,1)),"Спец. Изд.")</f>
        <v>ug</v>
      </c>
      <c r="I2" s="11" t="str">
        <f t="shared" ref="I2:I13" ca="1" si="0">IF(AND(H2="pt",J2&lt;=500),"0.5",IF(AND(H2="pt",J2&gt;500,J2&lt;1000),"0.9",IF(AND(H2="pt",J2=1000),"1.0",IF(AND(H2="pt",J2&gt;1000,J2&lt;1500),"1.4",IF(AND(H2="pt",J2=1500),"1.5",IF(AND(H2="pt",J2&gt;1500,J2&lt;2000),"1.9",IF(AND(H2="pt",J2=2000),"2.0",IF(AND(H2="pt",J2&gt;2000,J2&lt;2500),"2.4",IF(AND(H2="pt",J2=2500),"2.5",IF(AND(H2="pt",J2&gt;2500,J2&lt;3000),"2.9",IF(AND(H2="pt",J2=3000),"3.0",IF(H2="pr",Z2,IF(H2="prf",AA2,"")))))))))))))</f>
        <v/>
      </c>
      <c r="J2" s="12" t="s">
        <v>31</v>
      </c>
      <c r="K2" s="9" t="s">
        <v>32</v>
      </c>
      <c r="L2" s="9">
        <v>1</v>
      </c>
      <c r="M2" s="162" t="s">
        <v>2192</v>
      </c>
      <c r="N2" s="11">
        <v>2</v>
      </c>
      <c r="O2" s="11" t="str">
        <f ca="1">IF(B2="E3",IFERROR(IF(H2="pr",CONCATENATE(OFFSET(артикул!$A$1,MATCH(D2&amp;F2&amp;H2&amp;I2,артикул!$M$2:$M$1799,0),0,1,1),X2),IF(H2="prf",CONCATENATE(OFFSET(артикул!$A$1,MATCH(D2&amp;F2&amp;H2&amp;I2,артикул!$M$2:$M$1799,0),0,1,1),Y2),OFFSET(артикул!$A$1,MATCH(D2&amp;F2&amp;H2&amp;I2,артикул!$M$2:$M$1799,0),0,1,1))),""),"------")</f>
        <v>E3A5A16HЕ55</v>
      </c>
      <c r="P2" s="13" t="str">
        <f t="shared" ref="P2:P18" ca="1" si="1">CONCATENATE(B2,"-",C2,"-",D2,"-",F2,"-",E2,"-",H2,I2,)</f>
        <v>E3-55-Al-1600-4-ug</v>
      </c>
      <c r="Q2" s="14" t="str">
        <f t="shared" ref="Q2:Q12" si="2">IFERROR(IF(LEN(J2)&lt;2,"--",IF(LEN(J2)&lt;5,J2,IF(LEN(J2)&gt;12,LEFT(J2,FIND("(",J2,1)-1), LEFT(J2,FIND("*",J2,1)-1)))),"")</f>
        <v>300</v>
      </c>
      <c r="R2" s="14" t="str">
        <f t="shared" ref="R2:R12" si="3">IFERROR(IF(OR(LEN(J2)&lt;5,LEN(J2)&gt;12),"--",IF(LEN(J2)&gt;8,MID(J2,5,3),RIGHT(J2,FIND("*",J2,1)-1))),"")</f>
        <v>300</v>
      </c>
      <c r="S2" s="15" t="str">
        <f t="shared" ref="S2:S12" si="4">IFERROR(IF(LEN(J2)&gt;8,RIGHT(J2,FIND("*",J2,1)-1),"--"),"")</f>
        <v>--</v>
      </c>
      <c r="T2" s="11">
        <f t="shared" ref="T2:T12" si="5">IFERROR((IF(R2="--",Q2,IF(S2="--",Q2+R2,IF(LEN(S2&gt;2),Q2+R2+S2,"--")))*L2),"")</f>
        <v>600</v>
      </c>
      <c r="U2" s="16">
        <f ca="1">IF(T2="","",IFERROR(IF(AND(D2="Al",E2=4,B2="E3"),OFFSET(Лист2!$A$24,MATCH(F2,Лист2!$A$25:$A$37,0),1),IF(AND(D2="Al",E2=5,B2="E3"),OFFSET(Лист2!$A$24,MATCH(F2,Лист2!$A$25:$A$37,0),2),IF(AND(D2="Cu",E2=4,B2="E3"),OFFSET(Лист2!$A$24,MATCH(F2,Лист2!$A$25:$A$37,0),4),IF(AND(D2="Cu",E2=5,B2="E3"),OFFSET(Лист2!$A$24,MATCH(F2,Лист2!$A$25:$A$37,0),3),IF(AND(D2="Al",E2=4,B2="CR1"),OFFSET(Лист2!$A$65,MATCH(F2,Лист2!$A$66:$A$77,0),1),IF(AND(D2="Al",E2=5,B2="CR1"),OFFSET(Лист2!$A$65,MATCH(F2,Лист2!$A$66:$A$77,0),2),IF(AND(D2="Cu",E2=5,B2="CR1"),OFFSET(Лист2!$A$65,MATCH(F2,Лист2!$A$66:$A$77,0),3),IF(AND(D2="Cu",E2=4,B2="CR1"),OFFSET(Лист2!$A$65,MATCH(F2,Лист2!$A$66:$A$77,0),4),777)))))))),"")*(T2/1000))</f>
        <v>10.2742656</v>
      </c>
      <c r="V2" s="11" t="str">
        <f t="shared" ref="V2:V66" si="6">LEFT(K2,FIND("-",K2,1)-1)</f>
        <v>ППУ32.1</v>
      </c>
      <c r="W2" s="17" t="e">
        <f t="shared" ref="W2:W18" si="7">VALUE(LEFT(J2,FIND("(",J2,1)-1))</f>
        <v>#VALUE!</v>
      </c>
      <c r="X2" s="17" t="e">
        <f t="shared" ref="X2:X18" ca="1" si="8">IF(AND(H2="pr",W2&lt;=500),"05",IF(AND(H2="pr",W2&gt;500,W2&lt;1000),"09",IF(AND(H2="pr",W2=1000),"10",IF(AND(H2="pr",W2&gt;1000,W2&lt;1500),"14",IF(AND(H2="pr",W2=1500),"15",IF(AND(H2="pr",W2&gt;1500,W2&lt;2000),"19",IF(AND(H2="pr",W2=2000),"20",IF(AND(H2="pr",W2&gt;2000,W2&lt;2500),"24",IF(AND(H2="pr",W2=2500),"25",IF(AND(H2="pr",W2&gt;2500,W2&lt;3000),"29",IF(AND(H2="pr",W2=3000),"30","")))))))))))</f>
        <v>#VALUE!</v>
      </c>
      <c r="Y2" s="17" t="e">
        <f t="shared" ref="Y2:Y3" ca="1" si="9">IF(AND(H2="prf",W2&lt;=500),"05",IF(AND(H2="prf",W2&gt;500,W2&lt;1000),"09",IF(AND(H2="prf",W2=1000),"10",IF(AND(H2="prf",W2&gt;1000,W2&lt;1500),"14",IF(AND(H2="prf",W2=1500),"15",IF(AND(H2="prf",W2&gt;1500,W2&lt;2000),"19",IF(AND(H2="prf",W2=2000),"20",IF(AND(H2="prf",W2&gt;2000,W2&lt;2500),"24",IF(AND(H2="prf",W2=2500),"25",IF(AND(H2="prf",W2&gt;2500,W2&lt;3000),"29",IF(AND(H2="prf",W2=3000),"30","")))))))))))</f>
        <v>#VALUE!</v>
      </c>
      <c r="Z2" s="17" t="str">
        <f ca="1">IFERROR(IF(H2="pr",OFFSET(Лист2!$F$8,MATCH(G2,Лист2!$F$9:$F$14,1),2),""),"")</f>
        <v/>
      </c>
      <c r="AA2" s="11" t="str">
        <f ca="1">IFERROR(IF(H2="prf",OFFSET(Лист2!$F$4,MATCH(G2,Лист2!$F$5:$F$6,1),2),""),"")</f>
        <v/>
      </c>
      <c r="AB2" s="11"/>
    </row>
    <row r="3" spans="1:30">
      <c r="A3" s="8">
        <v>2</v>
      </c>
      <c r="B3" s="9" t="s">
        <v>28</v>
      </c>
      <c r="C3" s="9">
        <v>55</v>
      </c>
      <c r="D3" s="9" t="s">
        <v>29</v>
      </c>
      <c r="E3" s="9">
        <v>4</v>
      </c>
      <c r="F3" s="9">
        <v>1600</v>
      </c>
      <c r="G3" s="9" t="s">
        <v>30</v>
      </c>
      <c r="H3" s="10" t="str">
        <f ca="1">IFERROR(IF(B3="E3",OFFSET(Лист2!$G$1,MATCH($G3,Лист2!$F$2:$F$92,0),0,1,1),OFFSET(Лист2!$D$39,MATCH(Таблица1[[#This Row],[Наименование]],Лист2!$C$40:$C$60,0),0,1,1)),"Спец. Изд.")</f>
        <v>ug</v>
      </c>
      <c r="I3" s="11" t="str">
        <f t="shared" ca="1" si="0"/>
        <v/>
      </c>
      <c r="J3" s="12" t="s">
        <v>31</v>
      </c>
      <c r="K3" s="9" t="s">
        <v>32</v>
      </c>
      <c r="L3" s="9">
        <v>1</v>
      </c>
      <c r="M3" s="162" t="s">
        <v>2192</v>
      </c>
      <c r="N3" s="11">
        <v>2</v>
      </c>
      <c r="O3" s="11" t="str">
        <f ca="1">IF(B3="E3",IFERROR(IF(H3="pr",CONCATENATE(OFFSET(артикул!$A$1,MATCH(D3&amp;F3&amp;H3&amp;I3,артикул!$M$2:$M$1799,0),0,1,1),X3),IF(H3="prf",CONCATENATE(OFFSET(артикул!$A$1,MATCH(D3&amp;F3&amp;H3&amp;I3,артикул!$M$2:$M$1799,0),0,1,1),Y3),OFFSET(артикул!$A$1,MATCH(D3&amp;F3&amp;H3&amp;I3,артикул!$M$2:$M$1799,0),0,1,1))),""),"------")</f>
        <v>E3A5A16HЕ55</v>
      </c>
      <c r="P3" s="13" t="str">
        <f t="shared" ca="1" si="1"/>
        <v>E3-55-Al-1600-4-ug</v>
      </c>
      <c r="Q3" s="14" t="str">
        <f t="shared" si="2"/>
        <v>300</v>
      </c>
      <c r="R3" s="14" t="str">
        <f t="shared" si="3"/>
        <v>300</v>
      </c>
      <c r="S3" s="15" t="str">
        <f t="shared" si="4"/>
        <v>--</v>
      </c>
      <c r="T3" s="11">
        <f t="shared" si="5"/>
        <v>600</v>
      </c>
      <c r="U3" s="16">
        <f ca="1">IF(T3="","",IFERROR(IF(AND(D3="Al",E3=4,B3="E3"),OFFSET(Лист2!$A$24,MATCH(F3,Лист2!$A$25:$A$37,0),1),IF(AND(D3="Al",E3=5,B3="E3"),OFFSET(Лист2!$A$24,MATCH(F3,Лист2!$A$25:$A$37,0),2),IF(AND(D3="Cu",E3=4,B3="E3"),OFFSET(Лист2!$A$24,MATCH(F3,Лист2!$A$25:$A$37,0),4),IF(AND(D3="Cu",E3=5,B3="E3"),OFFSET(Лист2!$A$24,MATCH(F3,Лист2!$A$25:$A$37,0),3),IF(AND(D3="Al",E3=4,B3="CR1"),OFFSET(Лист2!$A$65,MATCH(F3,Лист2!$A$66:$A$77,0),1),IF(AND(D3="Al",E3=5,B3="CR1"),OFFSET(Лист2!$A$65,MATCH(F3,Лист2!$A$66:$A$77,0),2),IF(AND(D3="Cu",E3=5,B3="CR1"),OFFSET(Лист2!$A$65,MATCH(F3,Лист2!$A$66:$A$77,0),3),IF(AND(D3="Cu",E3=4,B3="CR1"),OFFSET(Лист2!$A$65,MATCH(F3,Лист2!$A$66:$A$77,0),4),777)))))))),"")*(T3/1000))</f>
        <v>10.2742656</v>
      </c>
      <c r="V3" s="11" t="str">
        <f t="shared" si="6"/>
        <v>ППУ32.1</v>
      </c>
      <c r="W3" s="17" t="e">
        <f t="shared" si="7"/>
        <v>#VALUE!</v>
      </c>
      <c r="X3" s="17" t="e">
        <f t="shared" ca="1" si="8"/>
        <v>#VALUE!</v>
      </c>
      <c r="Y3" s="17" t="e">
        <f t="shared" ca="1" si="9"/>
        <v>#VALUE!</v>
      </c>
      <c r="Z3" s="17" t="str">
        <f ca="1">IFERROR(IF(H3="pr",OFFSET(Лист2!$F$8,MATCH(G3,Лист2!$F$9:$F$14,1),2),""),"")</f>
        <v/>
      </c>
      <c r="AA3" s="11" t="str">
        <f ca="1">IFERROR(IF(H3="prf",OFFSET(Лист2!$F$4,MATCH(G3,Лист2!$F$5:$F$6,1),2),""),"")</f>
        <v/>
      </c>
      <c r="AB3" s="11"/>
    </row>
    <row r="4" spans="1:30">
      <c r="A4" s="8">
        <v>3</v>
      </c>
      <c r="B4" s="9" t="s">
        <v>28</v>
      </c>
      <c r="C4" s="9">
        <v>55</v>
      </c>
      <c r="D4" s="9" t="s">
        <v>29</v>
      </c>
      <c r="E4" s="9">
        <v>4</v>
      </c>
      <c r="F4" s="9">
        <v>1600</v>
      </c>
      <c r="G4" s="9" t="s">
        <v>33</v>
      </c>
      <c r="H4" s="10" t="str">
        <f ca="1">IFERROR(IF(B4="E3",OFFSET(Лист2!$G$1,MATCH($G4,Лист2!$F$2:$F$92,0),0,1,1),OFFSET(Лист2!$D$39,MATCH(Таблица1[[#This Row],[Наименование]],Лист2!$C$40:$C$60,0),0,1,1)),"Спец. Изд.")</f>
        <v>pt</v>
      </c>
      <c r="I4" s="18" t="str">
        <f t="shared" ca="1" si="0"/>
        <v>0.9</v>
      </c>
      <c r="J4" s="12">
        <v>877</v>
      </c>
      <c r="K4" s="9" t="s">
        <v>34</v>
      </c>
      <c r="L4" s="9">
        <v>1</v>
      </c>
      <c r="M4" s="162" t="s">
        <v>2192</v>
      </c>
      <c r="N4" s="11">
        <v>2</v>
      </c>
      <c r="O4" s="11" t="str">
        <f ca="1">IF(B4="E3",IFERROR(IF(H4="pr",CONCATENATE(OFFSET(артикул!$A$1,MATCH(D4&amp;F4&amp;H4&amp;I4,артикул!$M$2:$M$1799,0),0,1,1),X4),IF(H4="prf",CONCATENATE(OFFSET(артикул!$A$1,MATCH(D4&amp;F4&amp;H4&amp;I4,артикул!$M$2:$M$1799,0),0,1,1),Y4),OFFSET(артикул!$A$1,MATCH(D4&amp;F4&amp;H4&amp;I4,артикул!$M$2:$M$1799,0),0,1,1))),""),"------")</f>
        <v>E3A5A16PPA09</v>
      </c>
      <c r="P4" s="19" t="str">
        <f t="shared" ca="1" si="1"/>
        <v>E3-55-Al-1600-4-pt0.9</v>
      </c>
      <c r="Q4" s="18">
        <f t="shared" si="2"/>
        <v>877</v>
      </c>
      <c r="R4" s="11" t="str">
        <f t="shared" si="3"/>
        <v>--</v>
      </c>
      <c r="S4" s="20" t="str">
        <f t="shared" si="4"/>
        <v>--</v>
      </c>
      <c r="T4" s="18">
        <f t="shared" si="5"/>
        <v>877</v>
      </c>
      <c r="U4" s="16">
        <f ca="1">IF(T4="","",IFERROR(IF(AND(D4="Al",E4=4,B4="E3"),OFFSET(Лист2!$A$24,MATCH(F4,Лист2!$A$25:$A$37,0),1),IF(AND(D4="Al",E4=5,B4="E3"),OFFSET(Лист2!$A$24,MATCH(F4,Лист2!$A$25:$A$37,0),2),IF(AND(D4="Cu",E4=4,B4="E3"),OFFSET(Лист2!$A$24,MATCH(F4,Лист2!$A$25:$A$37,0),4),IF(AND(D4="Cu",E4=5,B4="E3"),OFFSET(Лист2!$A$24,MATCH(F4,Лист2!$A$25:$A$37,0),3),IF(AND(D4="Al",E4=4,B4="CR1"),OFFSET(Лист2!$A$65,MATCH(F4,Лист2!$A$66:$A$77,0),1),IF(AND(D4="Al",E4=5,B4="CR1"),OFFSET(Лист2!$A$65,MATCH(F4,Лист2!$A$66:$A$77,0),2),IF(AND(D4="Cu",E4=5,B4="CR1"),OFFSET(Лист2!$A$65,MATCH(F4,Лист2!$A$66:$A$77,0),3),IF(AND(D4="Cu",E4=4,B4="CR1"),OFFSET(Лист2!$A$65,MATCH(F4,Лист2!$A$66:$A$77,0),4),777)))))))),"")*(T4/1000))</f>
        <v>15.017551551999999</v>
      </c>
      <c r="V4" s="11" t="str">
        <f t="shared" si="6"/>
        <v>ППУ32.1</v>
      </c>
      <c r="W4" s="20" t="e">
        <f t="shared" si="7"/>
        <v>#VALUE!</v>
      </c>
      <c r="X4" s="20" t="e">
        <f t="shared" ca="1" si="8"/>
        <v>#VALUE!</v>
      </c>
      <c r="Y4" s="20" t="e">
        <f t="shared" ref="Y4:Y18" ca="1" si="10">IF(AND(H4="pr",W4&lt;=500),"05",IF(AND(H4="pr",W4&gt;500,W4&lt;1000),"09",IF(AND(H4="pr",W4=1000),"10",IF(AND(H4="pr",W4&gt;1000,W4&lt;1500),"14",IF(AND(H4="pr",W4=1500),"15",IF(AND(H4="pr",W4&gt;1500,W4&lt;2000),"19",IF(AND(H4="pr",W4=2000),"20",IF(AND(H4="pr",W4&gt;2000,W4&lt;2500),"24",IF(AND(H4="pr",W4=2500),"25",IF(AND(H4="pr",W4&gt;2500,W4&lt;3000),"29",IF(AND(H4="pr",W4=3000),"30","")))))))))))</f>
        <v>#VALUE!</v>
      </c>
      <c r="Z4" s="17" t="str">
        <f ca="1">IFERROR(IF(H4="pr",OFFSET(Лист2!$F$8,MATCH(G4,Лист2!$F$9:$F$14,1),2),""),"")</f>
        <v/>
      </c>
      <c r="AA4" s="18" t="str">
        <f ca="1">IFERROR(IF(H4="prf",OFFSET(Лист2!$F$4,MATCH(G4,Лист2!$F$5:$F$6,1),2),""),"")</f>
        <v/>
      </c>
      <c r="AB4" s="18"/>
    </row>
    <row r="5" spans="1:30">
      <c r="A5" s="8">
        <v>4</v>
      </c>
      <c r="B5" s="9" t="s">
        <v>28</v>
      </c>
      <c r="C5" s="9">
        <v>55</v>
      </c>
      <c r="D5" s="9" t="s">
        <v>29</v>
      </c>
      <c r="E5" s="9">
        <v>4</v>
      </c>
      <c r="F5" s="9">
        <v>1600</v>
      </c>
      <c r="G5" s="9" t="s">
        <v>35</v>
      </c>
      <c r="H5" s="10" t="str">
        <f ca="1">IFERROR(IF(B5="E3",OFFSET(Лист2!$G$1,MATCH($G5,Лист2!$F$2:$F$92,0),0,1,1),OFFSET(Лист2!$D$39,MATCH(Таблица1[[#This Row],[Наименование]],Лист2!$C$40:$C$60,0),0,1,1)),"Спец. Изд.")</f>
        <v>uv</v>
      </c>
      <c r="I5" s="11" t="str">
        <f t="shared" ca="1" si="0"/>
        <v/>
      </c>
      <c r="J5" s="12" t="s">
        <v>36</v>
      </c>
      <c r="K5" s="9" t="s">
        <v>37</v>
      </c>
      <c r="L5" s="9">
        <v>1</v>
      </c>
      <c r="M5" s="162" t="s">
        <v>2192</v>
      </c>
      <c r="N5" s="11">
        <v>2</v>
      </c>
      <c r="O5" s="11" t="str">
        <f ca="1">IF(B5="E3",IFERROR(IF(H5="pr",CONCATENATE(OFFSET(артикул!$A$1,MATCH(D5&amp;F5&amp;H5&amp;I5,артикул!$M$2:$M$1799,0),0,1,1),X5),IF(H5="prf",CONCATENATE(OFFSET(артикул!$A$1,MATCH(D5&amp;F5&amp;H5&amp;I5,артикул!$M$2:$M$1799,0),0,1,1),Y5),OFFSET(артикул!$A$1,MATCH(D5&amp;F5&amp;H5&amp;I5,артикул!$M$2:$M$1799,0),0,1,1))),""),"------")</f>
        <v>E3A5A16BЕ55</v>
      </c>
      <c r="P5" s="13" t="str">
        <f t="shared" ca="1" si="1"/>
        <v>E3-55-Al-1600-4-uv</v>
      </c>
      <c r="Q5" s="11" t="str">
        <f t="shared" si="2"/>
        <v>350</v>
      </c>
      <c r="R5" s="11" t="str">
        <f t="shared" si="3"/>
        <v>350</v>
      </c>
      <c r="S5" s="17" t="str">
        <f t="shared" si="4"/>
        <v>--</v>
      </c>
      <c r="T5" s="11">
        <f t="shared" si="5"/>
        <v>700</v>
      </c>
      <c r="U5" s="16">
        <f ca="1">IF(T5="","",IFERROR(IF(AND(D5="Al",E5=4,B5="E3"),OFFSET(Лист2!$A$24,MATCH(F5,Лист2!$A$25:$A$37,0),1),IF(AND(D5="Al",E5=5,B5="E3"),OFFSET(Лист2!$A$24,MATCH(F5,Лист2!$A$25:$A$37,0),2),IF(AND(D5="Cu",E5=4,B5="E3"),OFFSET(Лист2!$A$24,MATCH(F5,Лист2!$A$25:$A$37,0),4),IF(AND(D5="Cu",E5=5,B5="E3"),OFFSET(Лист2!$A$24,MATCH(F5,Лист2!$A$25:$A$37,0),3),IF(AND(D5="Al",E5=4,B5="CR1"),OFFSET(Лист2!$A$65,MATCH(F5,Лист2!$A$66:$A$77,0),1),IF(AND(D5="Al",E5=5,B5="CR1"),OFFSET(Лист2!$A$65,MATCH(F5,Лист2!$A$66:$A$77,0),2),IF(AND(D5="Cu",E5=5,B5="CR1"),OFFSET(Лист2!$A$65,MATCH(F5,Лист2!$A$66:$A$77,0),3),IF(AND(D5="Cu",E5=4,B5="CR1"),OFFSET(Лист2!$A$65,MATCH(F5,Лист2!$A$66:$A$77,0),4),777)))))))),"")*(T5/1000))</f>
        <v>11.9866432</v>
      </c>
      <c r="V5" s="11" t="str">
        <f t="shared" si="6"/>
        <v>ППУ32.1</v>
      </c>
      <c r="W5" s="17" t="e">
        <f t="shared" si="7"/>
        <v>#VALUE!</v>
      </c>
      <c r="X5" s="17" t="e">
        <f t="shared" ca="1" si="8"/>
        <v>#VALUE!</v>
      </c>
      <c r="Y5" s="17" t="e">
        <f t="shared" ca="1" si="10"/>
        <v>#VALUE!</v>
      </c>
      <c r="Z5" s="17" t="str">
        <f ca="1">IFERROR(IF(H5="pr",OFFSET(Лист2!$F$8,MATCH(G5,Лист2!$F$9:$F$14,1),2),""),"")</f>
        <v/>
      </c>
      <c r="AA5" s="11" t="str">
        <f ca="1">IFERROR(IF(H5="prf",OFFSET(Лист2!$F$4,MATCH(G5,Лист2!$F$5:$F$6,1),2),""),"")</f>
        <v/>
      </c>
      <c r="AB5" s="11"/>
    </row>
    <row r="6" spans="1:30">
      <c r="A6" s="8">
        <v>5</v>
      </c>
      <c r="B6" s="9" t="s">
        <v>28</v>
      </c>
      <c r="C6" s="9">
        <v>55</v>
      </c>
      <c r="D6" s="9" t="s">
        <v>29</v>
      </c>
      <c r="E6" s="9">
        <v>4</v>
      </c>
      <c r="F6" s="9">
        <v>1600</v>
      </c>
      <c r="G6" s="9" t="s">
        <v>35</v>
      </c>
      <c r="H6" s="10" t="str">
        <f ca="1">IFERROR(IF(B6="E3",OFFSET(Лист2!$G$1,MATCH($G6,Лист2!$F$2:$F$92,0),0,1,1),OFFSET(Лист2!$D$39,MATCH(Таблица1[[#This Row],[Наименование]],Лист2!$C$40:$C$60,0),0,1,1)),"Спец. Изд.")</f>
        <v>uv</v>
      </c>
      <c r="I6" s="11" t="str">
        <f t="shared" ca="1" si="0"/>
        <v/>
      </c>
      <c r="J6" s="12" t="s">
        <v>36</v>
      </c>
      <c r="K6" s="9" t="s">
        <v>37</v>
      </c>
      <c r="L6" s="9">
        <v>1</v>
      </c>
      <c r="M6" s="162" t="s">
        <v>2192</v>
      </c>
      <c r="N6" s="11">
        <v>2</v>
      </c>
      <c r="O6" s="11" t="str">
        <f ca="1">IF(B6="E3",IFERROR(IF(H6="pr",CONCATENATE(OFFSET(артикул!$A$1,MATCH(D6&amp;F6&amp;H6&amp;I6,артикул!$M$2:$M$1799,0),0,1,1),X6),IF(H6="prf",CONCATENATE(OFFSET(артикул!$A$1,MATCH(D6&amp;F6&amp;H6&amp;I6,артикул!$M$2:$M$1799,0),0,1,1),Y6),OFFSET(артикул!$A$1,MATCH(D6&amp;F6&amp;H6&amp;I6,артикул!$M$2:$M$1799,0),0,1,1))),""),"------")</f>
        <v>E3A5A16BЕ55</v>
      </c>
      <c r="P6" s="13" t="str">
        <f t="shared" ca="1" si="1"/>
        <v>E3-55-Al-1600-4-uv</v>
      </c>
      <c r="Q6" s="11" t="str">
        <f t="shared" si="2"/>
        <v>350</v>
      </c>
      <c r="R6" s="11" t="str">
        <f t="shared" si="3"/>
        <v>350</v>
      </c>
      <c r="S6" s="17" t="str">
        <f t="shared" si="4"/>
        <v>--</v>
      </c>
      <c r="T6" s="11">
        <f t="shared" si="5"/>
        <v>700</v>
      </c>
      <c r="U6" s="16">
        <f ca="1">IF(T6="","",IFERROR(IF(AND(D6="Al",E6=4,B6="E3"),OFFSET(Лист2!$A$24,MATCH(F6,Лист2!$A$25:$A$37,0),1),IF(AND(D6="Al",E6=5,B6="E3"),OFFSET(Лист2!$A$24,MATCH(F6,Лист2!$A$25:$A$37,0),2),IF(AND(D6="Cu",E6=4,B6="E3"),OFFSET(Лист2!$A$24,MATCH(F6,Лист2!$A$25:$A$37,0),4),IF(AND(D6="Cu",E6=5,B6="E3"),OFFSET(Лист2!$A$24,MATCH(F6,Лист2!$A$25:$A$37,0),3),IF(AND(D6="Al",E6=4,B6="CR1"),OFFSET(Лист2!$A$65,MATCH(F6,Лист2!$A$66:$A$77,0),1),IF(AND(D6="Al",E6=5,B6="CR1"),OFFSET(Лист2!$A$65,MATCH(F6,Лист2!$A$66:$A$77,0),2),IF(AND(D6="Cu",E6=5,B6="CR1"),OFFSET(Лист2!$A$65,MATCH(F6,Лист2!$A$66:$A$77,0),3),IF(AND(D6="Cu",E6=4,B6="CR1"),OFFSET(Лист2!$A$65,MATCH(F6,Лист2!$A$66:$A$77,0),4),777)))))))),"")*(T6/1000))</f>
        <v>11.9866432</v>
      </c>
      <c r="V6" s="11" t="str">
        <f t="shared" si="6"/>
        <v>ППУ32.1</v>
      </c>
      <c r="W6" s="17" t="e">
        <f t="shared" si="7"/>
        <v>#VALUE!</v>
      </c>
      <c r="X6" s="17" t="e">
        <f t="shared" ca="1" si="8"/>
        <v>#VALUE!</v>
      </c>
      <c r="Y6" s="17" t="e">
        <f t="shared" ca="1" si="10"/>
        <v>#VALUE!</v>
      </c>
      <c r="Z6" s="17" t="str">
        <f ca="1">IFERROR(IF(H6="pr",OFFSET(Лист2!$F$8,MATCH(G6,Лист2!$F$9:$F$14,1),2),""),"")</f>
        <v/>
      </c>
      <c r="AA6" s="11" t="str">
        <f ca="1">IFERROR(IF(H6="prf",OFFSET(Лист2!$F$4,MATCH(G6,Лист2!$F$5:$F$6,1),2),""),"")</f>
        <v/>
      </c>
      <c r="AB6" s="11"/>
    </row>
    <row r="7" spans="1:30">
      <c r="A7" s="8">
        <v>6</v>
      </c>
      <c r="B7" s="9" t="s">
        <v>28</v>
      </c>
      <c r="C7" s="9">
        <v>55</v>
      </c>
      <c r="D7" s="9" t="s">
        <v>29</v>
      </c>
      <c r="E7" s="9">
        <v>4</v>
      </c>
      <c r="F7" s="9">
        <v>1600</v>
      </c>
      <c r="G7" s="9" t="s">
        <v>33</v>
      </c>
      <c r="H7" s="10" t="str">
        <f ca="1">IFERROR(IF(B7="E3",OFFSET(Лист2!$G$1,MATCH($G7,Лист2!$F$2:$F$92,0),0,1,1),OFFSET(Лист2!$D$39,MATCH(Таблица1[[#This Row],[Наименование]],Лист2!$C$40:$C$60,0),0,1,1)),"Спец. Изд.")</f>
        <v>pt</v>
      </c>
      <c r="I7" s="11" t="str">
        <f t="shared" ca="1" si="0"/>
        <v>0.9</v>
      </c>
      <c r="J7" s="12">
        <v>940</v>
      </c>
      <c r="K7" s="9" t="s">
        <v>38</v>
      </c>
      <c r="L7" s="9">
        <v>1</v>
      </c>
      <c r="M7" s="162" t="s">
        <v>2192</v>
      </c>
      <c r="N7" s="11">
        <v>2</v>
      </c>
      <c r="O7" s="11" t="str">
        <f ca="1">IF(B7="E3",IFERROR(IF(H7="pr",CONCATENATE(OFFSET(артикул!$A$1,MATCH(D7&amp;F7&amp;H7&amp;I7,артикул!$M$2:$M$1799,0),0,1,1),X7),IF(H7="prf",CONCATENATE(OFFSET(артикул!$A$1,MATCH(D7&amp;F7&amp;H7&amp;I7,артикул!$M$2:$M$1799,0),0,1,1),Y7),OFFSET(артикул!$A$1,MATCH(D7&amp;F7&amp;H7&amp;I7,артикул!$M$2:$M$1799,0),0,1,1))),""),"------")</f>
        <v>E3A5A16PPA09</v>
      </c>
      <c r="P7" s="13" t="str">
        <f t="shared" ca="1" si="1"/>
        <v>E3-55-Al-1600-4-pt0.9</v>
      </c>
      <c r="Q7" s="11">
        <f t="shared" si="2"/>
        <v>940</v>
      </c>
      <c r="R7" s="11" t="str">
        <f t="shared" si="3"/>
        <v>--</v>
      </c>
      <c r="S7" s="17" t="str">
        <f t="shared" si="4"/>
        <v>--</v>
      </c>
      <c r="T7" s="11">
        <f t="shared" si="5"/>
        <v>940</v>
      </c>
      <c r="U7" s="16">
        <f ca="1">IF(T7="","",IFERROR(IF(AND(D7="Al",E7=4,B7="E3"),OFFSET(Лист2!$A$24,MATCH(F7,Лист2!$A$25:$A$37,0),1),IF(AND(D7="Al",E7=5,B7="E3"),OFFSET(Лист2!$A$24,MATCH(F7,Лист2!$A$25:$A$37,0),2),IF(AND(D7="Cu",E7=4,B7="E3"),OFFSET(Лист2!$A$24,MATCH(F7,Лист2!$A$25:$A$37,0),4),IF(AND(D7="Cu",E7=5,B7="E3"),OFFSET(Лист2!$A$24,MATCH(F7,Лист2!$A$25:$A$37,0),3),IF(AND(D7="Al",E7=4,B7="CR1"),OFFSET(Лист2!$A$65,MATCH(F7,Лист2!$A$66:$A$77,0),1),IF(AND(D7="Al",E7=5,B7="CR1"),OFFSET(Лист2!$A$65,MATCH(F7,Лист2!$A$66:$A$77,0),2),IF(AND(D7="Cu",E7=5,B7="CR1"),OFFSET(Лист2!$A$65,MATCH(F7,Лист2!$A$66:$A$77,0),3),IF(AND(D7="Cu",E7=4,B7="CR1"),OFFSET(Лист2!$A$65,MATCH(F7,Лист2!$A$66:$A$77,0),4),777)))))))),"")*(T7/1000))</f>
        <v>16.096349439999997</v>
      </c>
      <c r="V7" s="11" t="str">
        <f t="shared" si="6"/>
        <v>ППУ32.1</v>
      </c>
      <c r="W7" s="17" t="e">
        <f t="shared" si="7"/>
        <v>#VALUE!</v>
      </c>
      <c r="X7" s="17" t="e">
        <f t="shared" ca="1" si="8"/>
        <v>#VALUE!</v>
      </c>
      <c r="Y7" s="17" t="e">
        <f t="shared" ca="1" si="10"/>
        <v>#VALUE!</v>
      </c>
      <c r="Z7" s="17" t="str">
        <f ca="1">IFERROR(IF(H7="pr",OFFSET(Лист2!$F$8,MATCH(G7,Лист2!$F$9:$F$14,1),2),""),"")</f>
        <v/>
      </c>
      <c r="AA7" s="11" t="str">
        <f ca="1">IFERROR(IF(H7="prf",OFFSET(Лист2!$F$4,MATCH(G7,Лист2!$F$5:$F$6,1),2),""),"")</f>
        <v/>
      </c>
      <c r="AB7" s="11"/>
    </row>
    <row r="8" spans="1:30">
      <c r="A8" s="8">
        <v>7</v>
      </c>
      <c r="B8" s="9" t="s">
        <v>28</v>
      </c>
      <c r="C8" s="9">
        <v>55</v>
      </c>
      <c r="D8" s="9" t="s">
        <v>29</v>
      </c>
      <c r="E8" s="9">
        <v>4</v>
      </c>
      <c r="F8" s="9">
        <v>1600</v>
      </c>
      <c r="G8" s="9" t="s">
        <v>30</v>
      </c>
      <c r="H8" s="10" t="str">
        <f ca="1">IFERROR(IF(B8="E3",OFFSET(Лист2!$G$1,MATCH($G8,Лист2!$F$2:$F$92,0),0,1,1),OFFSET(Лист2!$D$39,MATCH(Таблица1[[#This Row],[Наименование]],Лист2!$C$40:$C$60,0),0,1,1)),"Спец. Изд.")</f>
        <v>ug</v>
      </c>
      <c r="I8" s="18" t="str">
        <f t="shared" ca="1" si="0"/>
        <v/>
      </c>
      <c r="J8" s="12" t="s">
        <v>39</v>
      </c>
      <c r="K8" s="9" t="s">
        <v>40</v>
      </c>
      <c r="L8" s="9">
        <v>1</v>
      </c>
      <c r="M8" s="162" t="s">
        <v>2192</v>
      </c>
      <c r="N8" s="11">
        <v>2</v>
      </c>
      <c r="O8" s="18" t="str">
        <f ca="1">IF(B8="E3",IFERROR(IF(H8="pr",CONCATENATE(OFFSET(артикул!$A$1,MATCH(D8&amp;F8&amp;H8&amp;I8,артикул!$M$2:$M$1799,0),0,1,1),X8),IF(H8="prf",CONCATENATE(OFFSET(артикул!$A$1,MATCH(D8&amp;F8&amp;H8&amp;I8,артикул!$M$2:$M$1799,0),0,1,1),Y8),OFFSET(артикул!$A$1,MATCH(D8&amp;F8&amp;H8&amp;I8,артикул!$M$2:$M$1799,0),0,1,1))),""),"------")</f>
        <v>E3A5A16HЕ55</v>
      </c>
      <c r="P8" s="19" t="str">
        <f t="shared" ca="1" si="1"/>
        <v>E3-55-Al-1600-4-ug</v>
      </c>
      <c r="Q8" s="18" t="str">
        <f t="shared" si="2"/>
        <v>300</v>
      </c>
      <c r="R8" s="18" t="str">
        <f t="shared" si="3"/>
        <v>550</v>
      </c>
      <c r="S8" s="20" t="str">
        <f t="shared" si="4"/>
        <v>--</v>
      </c>
      <c r="T8" s="18">
        <f t="shared" si="5"/>
        <v>850</v>
      </c>
      <c r="U8" s="16">
        <f ca="1">IF(T8="","",IFERROR(IF(AND(D8="Al",E8=4,B8="E3"),OFFSET(Лист2!$A$24,MATCH(F8,Лист2!$A$25:$A$37,0),1),IF(AND(D8="Al",E8=5,B8="E3"),OFFSET(Лист2!$A$24,MATCH(F8,Лист2!$A$25:$A$37,0),2),IF(AND(D8="Cu",E8=4,B8="E3"),OFFSET(Лист2!$A$24,MATCH(F8,Лист2!$A$25:$A$37,0),4),IF(AND(D8="Cu",E8=5,B8="E3"),OFFSET(Лист2!$A$24,MATCH(F8,Лист2!$A$25:$A$37,0),3),IF(AND(D8="Al",E8=4,B8="CR1"),OFFSET(Лист2!$A$65,MATCH(F8,Лист2!$A$66:$A$77,0),1),IF(AND(D8="Al",E8=5,B8="CR1"),OFFSET(Лист2!$A$65,MATCH(F8,Лист2!$A$66:$A$77,0),2),IF(AND(D8="Cu",E8=5,B8="CR1"),OFFSET(Лист2!$A$65,MATCH(F8,Лист2!$A$66:$A$77,0),3),IF(AND(D8="Cu",E8=4,B8="CR1"),OFFSET(Лист2!$A$65,MATCH(F8,Лист2!$A$66:$A$77,0),4),777)))))))),"")*(T8/1000))</f>
        <v>14.5552096</v>
      </c>
      <c r="V8" s="11" t="str">
        <f t="shared" si="6"/>
        <v>ППУ32.2</v>
      </c>
      <c r="W8" s="20" t="e">
        <f t="shared" si="7"/>
        <v>#VALUE!</v>
      </c>
      <c r="X8" s="20" t="e">
        <f t="shared" ca="1" si="8"/>
        <v>#VALUE!</v>
      </c>
      <c r="Y8" s="20" t="e">
        <f t="shared" ca="1" si="10"/>
        <v>#VALUE!</v>
      </c>
      <c r="Z8" s="17" t="str">
        <f ca="1">IFERROR(IF(H8="pr",OFFSET(Лист2!$F$8,MATCH(G8,Лист2!$F$9:$F$14,1),2),""),"")</f>
        <v/>
      </c>
      <c r="AA8" s="18" t="str">
        <f ca="1">IFERROR(IF(H8="prf",OFFSET(Лист2!$F$4,MATCH(G8,Лист2!$F$5:$F$6,1),2),""),"")</f>
        <v/>
      </c>
      <c r="AB8" s="18"/>
    </row>
    <row r="9" spans="1:30">
      <c r="A9" s="8">
        <v>8</v>
      </c>
      <c r="B9" s="9" t="s">
        <v>28</v>
      </c>
      <c r="C9" s="9">
        <v>55</v>
      </c>
      <c r="D9" s="9" t="s">
        <v>29</v>
      </c>
      <c r="E9" s="9">
        <v>4</v>
      </c>
      <c r="F9" s="9">
        <v>1600</v>
      </c>
      <c r="G9" s="9" t="s">
        <v>30</v>
      </c>
      <c r="H9" s="10" t="str">
        <f ca="1">IFERROR(IF(B9="E3",OFFSET(Лист2!$G$1,MATCH($G9,Лист2!$F$2:$F$92,0),0,1,1),OFFSET(Лист2!$D$39,MATCH(Таблица1[[#This Row],[Наименование]],Лист2!$C$40:$C$60,0),0,1,1)),"Спец. Изд.")</f>
        <v>ug</v>
      </c>
      <c r="I9" s="11" t="str">
        <f t="shared" ca="1" si="0"/>
        <v/>
      </c>
      <c r="J9" s="12" t="s">
        <v>39</v>
      </c>
      <c r="K9" s="9" t="s">
        <v>40</v>
      </c>
      <c r="L9" s="9">
        <v>1</v>
      </c>
      <c r="M9" s="162" t="s">
        <v>2192</v>
      </c>
      <c r="N9" s="11">
        <v>2</v>
      </c>
      <c r="O9" s="11" t="str">
        <f ca="1">IF(B9="E3",IFERROR(IF(H9="pr",CONCATENATE(OFFSET(артикул!$A$1,MATCH(D9&amp;F9&amp;H9&amp;I9,артикул!$M$2:$M$1799,0),0,1,1),X9),IF(H9="prf",CONCATENATE(OFFSET(артикул!$A$1,MATCH(D9&amp;F9&amp;H9&amp;I9,артикул!$M$2:$M$1799,0),0,1,1),Y9),OFFSET(артикул!$A$1,MATCH(D9&amp;F9&amp;H9&amp;I9,артикул!$M$2:$M$1799,0),0,1,1))),""),"------")</f>
        <v>E3A5A16HЕ55</v>
      </c>
      <c r="P9" s="13" t="str">
        <f t="shared" ca="1" si="1"/>
        <v>E3-55-Al-1600-4-ug</v>
      </c>
      <c r="Q9" s="11" t="str">
        <f t="shared" si="2"/>
        <v>300</v>
      </c>
      <c r="R9" s="11" t="str">
        <f t="shared" si="3"/>
        <v>550</v>
      </c>
      <c r="S9" s="17" t="str">
        <f t="shared" si="4"/>
        <v>--</v>
      </c>
      <c r="T9" s="11">
        <f t="shared" si="5"/>
        <v>850</v>
      </c>
      <c r="U9" s="16">
        <f ca="1">IF(T9="","",IFERROR(IF(AND(D9="Al",E9=4,B9="E3"),OFFSET(Лист2!$A$24,MATCH(F9,Лист2!$A$25:$A$37,0),1),IF(AND(D9="Al",E9=5,B9="E3"),OFFSET(Лист2!$A$24,MATCH(F9,Лист2!$A$25:$A$37,0),2),IF(AND(D9="Cu",E9=4,B9="E3"),OFFSET(Лист2!$A$24,MATCH(F9,Лист2!$A$25:$A$37,0),4),IF(AND(D9="Cu",E9=5,B9="E3"),OFFSET(Лист2!$A$24,MATCH(F9,Лист2!$A$25:$A$37,0),3),IF(AND(D9="Al",E9=4,B9="CR1"),OFFSET(Лист2!$A$65,MATCH(F9,Лист2!$A$66:$A$77,0),1),IF(AND(D9="Al",E9=5,B9="CR1"),OFFSET(Лист2!$A$65,MATCH(F9,Лист2!$A$66:$A$77,0),2),IF(AND(D9="Cu",E9=5,B9="CR1"),OFFSET(Лист2!$A$65,MATCH(F9,Лист2!$A$66:$A$77,0),3),IF(AND(D9="Cu",E9=4,B9="CR1"),OFFSET(Лист2!$A$65,MATCH(F9,Лист2!$A$66:$A$77,0),4),777)))))))),"")*(T9/1000))</f>
        <v>14.5552096</v>
      </c>
      <c r="V9" s="11" t="str">
        <f t="shared" si="6"/>
        <v>ППУ32.2</v>
      </c>
      <c r="W9" s="17" t="e">
        <f t="shared" si="7"/>
        <v>#VALUE!</v>
      </c>
      <c r="X9" s="17" t="e">
        <f t="shared" ca="1" si="8"/>
        <v>#VALUE!</v>
      </c>
      <c r="Y9" s="17" t="e">
        <f t="shared" ca="1" si="10"/>
        <v>#VALUE!</v>
      </c>
      <c r="Z9" s="17" t="str">
        <f ca="1">IFERROR(IF(H9="pr",OFFSET(Лист2!$F$8,MATCH(G9,Лист2!$F$9:$F$14,1),2),""),"")</f>
        <v/>
      </c>
      <c r="AA9" s="11" t="str">
        <f ca="1">IFERROR(IF(H9="prf",OFFSET(Лист2!$F$4,MATCH(G9,Лист2!$F$5:$F$6,1),2),""),"")</f>
        <v/>
      </c>
      <c r="AB9" s="11"/>
    </row>
    <row r="10" spans="1:30">
      <c r="A10" s="8">
        <v>9</v>
      </c>
      <c r="B10" s="9" t="s">
        <v>28</v>
      </c>
      <c r="C10" s="9">
        <v>55</v>
      </c>
      <c r="D10" s="9" t="s">
        <v>29</v>
      </c>
      <c r="E10" s="9">
        <v>4</v>
      </c>
      <c r="F10" s="9">
        <v>1600</v>
      </c>
      <c r="G10" s="9" t="s">
        <v>33</v>
      </c>
      <c r="H10" s="10" t="str">
        <f ca="1">IFERROR(IF(B10="E3",OFFSET(Лист2!$G$1,MATCH($G10,Лист2!$F$2:$F$92,0),0,1,1),OFFSET(Лист2!$D$39,MATCH(Таблица1[[#This Row],[Наименование]],Лист2!$C$40:$C$60,0),0,1,1)),"Спец. Изд.")</f>
        <v>pt</v>
      </c>
      <c r="I10" s="11" t="str">
        <f t="shared" ca="1" si="0"/>
        <v>0.9</v>
      </c>
      <c r="J10" s="12">
        <v>862</v>
      </c>
      <c r="K10" s="9" t="s">
        <v>41</v>
      </c>
      <c r="L10" s="9">
        <v>1</v>
      </c>
      <c r="M10" s="162" t="s">
        <v>2192</v>
      </c>
      <c r="N10" s="11">
        <v>2</v>
      </c>
      <c r="O10" s="11" t="str">
        <f ca="1">IF(B10="E3",IFERROR(IF(H10="pr",CONCATENATE(OFFSET(артикул!$A$1,MATCH(D10&amp;F10&amp;H10&amp;I10,артикул!$M$2:$M$1799,0),0,1,1),X10),IF(H10="prf",CONCATENATE(OFFSET(артикул!$A$1,MATCH(D10&amp;F10&amp;H10&amp;I10,артикул!$M$2:$M$1799,0),0,1,1),Y10),OFFSET(артикул!$A$1,MATCH(D10&amp;F10&amp;H10&amp;I10,артикул!$M$2:$M$1799,0),0,1,1))),""),"------")</f>
        <v>E3A5A16PPA09</v>
      </c>
      <c r="P10" s="13" t="str">
        <f t="shared" ca="1" si="1"/>
        <v>E3-55-Al-1600-4-pt0.9</v>
      </c>
      <c r="Q10" s="11">
        <f t="shared" si="2"/>
        <v>862</v>
      </c>
      <c r="R10" s="11" t="str">
        <f t="shared" si="3"/>
        <v>--</v>
      </c>
      <c r="S10" s="17" t="str">
        <f t="shared" si="4"/>
        <v>--</v>
      </c>
      <c r="T10" s="11">
        <f t="shared" si="5"/>
        <v>862</v>
      </c>
      <c r="U10" s="16">
        <f ca="1">IF(T10="","",IFERROR(IF(AND(D10="Al",E10=4,B10="E3"),OFFSET(Лист2!$A$24,MATCH(F10,Лист2!$A$25:$A$37,0),1),IF(AND(D10="Al",E10=5,B10="E3"),OFFSET(Лист2!$A$24,MATCH(F10,Лист2!$A$25:$A$37,0),2),IF(AND(D10="Cu",E10=4,B10="E3"),OFFSET(Лист2!$A$24,MATCH(F10,Лист2!$A$25:$A$37,0),4),IF(AND(D10="Cu",E10=5,B10="E3"),OFFSET(Лист2!$A$24,MATCH(F10,Лист2!$A$25:$A$37,0),3),IF(AND(D10="Al",E10=4,B10="CR1"),OFFSET(Лист2!$A$65,MATCH(F10,Лист2!$A$66:$A$77,0),1),IF(AND(D10="Al",E10=5,B10="CR1"),OFFSET(Лист2!$A$65,MATCH(F10,Лист2!$A$66:$A$77,0),2),IF(AND(D10="Cu",E10=5,B10="CR1"),OFFSET(Лист2!$A$65,MATCH(F10,Лист2!$A$66:$A$77,0),3),IF(AND(D10="Cu",E10=4,B10="CR1"),OFFSET(Лист2!$A$65,MATCH(F10,Лист2!$A$66:$A$77,0),4),777)))))))),"")*(T10/1000))</f>
        <v>14.760694912</v>
      </c>
      <c r="V10" s="11" t="str">
        <f t="shared" si="6"/>
        <v>ППУ32.2</v>
      </c>
      <c r="W10" s="17" t="e">
        <f t="shared" si="7"/>
        <v>#VALUE!</v>
      </c>
      <c r="X10" s="17" t="e">
        <f t="shared" ca="1" si="8"/>
        <v>#VALUE!</v>
      </c>
      <c r="Y10" s="17" t="e">
        <f t="shared" ca="1" si="10"/>
        <v>#VALUE!</v>
      </c>
      <c r="Z10" s="17" t="str">
        <f ca="1">IFERROR(IF(H10="pr",OFFSET(Лист2!$F$8,MATCH(G10,Лист2!$F$9:$F$14,1),2),""),"")</f>
        <v/>
      </c>
      <c r="AA10" s="11" t="str">
        <f ca="1">IFERROR(IF(H10="prf",OFFSET(Лист2!$F$4,MATCH(G10,Лист2!$F$5:$F$6,1),2),""),"")</f>
        <v/>
      </c>
      <c r="AB10" s="11"/>
    </row>
    <row r="11" spans="1:30">
      <c r="A11" s="8">
        <v>10</v>
      </c>
      <c r="B11" s="9" t="s">
        <v>28</v>
      </c>
      <c r="C11" s="9">
        <v>55</v>
      </c>
      <c r="D11" s="9" t="s">
        <v>29</v>
      </c>
      <c r="E11" s="9">
        <v>4</v>
      </c>
      <c r="F11" s="9">
        <v>1600</v>
      </c>
      <c r="G11" s="9" t="s">
        <v>35</v>
      </c>
      <c r="H11" s="10" t="str">
        <f ca="1">IFERROR(IF(B11="E3",OFFSET(Лист2!$G$1,MATCH($G11,Лист2!$F$2:$F$92,0),0,1,1),OFFSET(Лист2!$D$39,MATCH(Таблица1[[#This Row],[Наименование]],Лист2!$C$40:$C$60,0),0,1,1)),"Спец. Изд.")</f>
        <v>uv</v>
      </c>
      <c r="I11" s="11" t="str">
        <f t="shared" ca="1" si="0"/>
        <v/>
      </c>
      <c r="J11" s="12" t="s">
        <v>36</v>
      </c>
      <c r="K11" s="9" t="s">
        <v>42</v>
      </c>
      <c r="L11" s="9">
        <v>1</v>
      </c>
      <c r="M11" s="162" t="s">
        <v>2192</v>
      </c>
      <c r="N11" s="11">
        <v>2</v>
      </c>
      <c r="O11" s="11" t="str">
        <f ca="1">IF(B11="E3",IFERROR(IF(H11="pr",CONCATENATE(OFFSET(артикул!$A$1,MATCH(D11&amp;F11&amp;H11&amp;I11,артикул!$M$2:$M$1799,0),0,1,1),X11),IF(H11="prf",CONCATENATE(OFFSET(артикул!$A$1,MATCH(D11&amp;F11&amp;H11&amp;I11,артикул!$M$2:$M$1799,0),0,1,1),Y11),OFFSET(артикул!$A$1,MATCH(D11&amp;F11&amp;H11&amp;I11,артикул!$M$2:$M$1799,0),0,1,1))),""),"------")</f>
        <v>E3A5A16BЕ55</v>
      </c>
      <c r="P11" s="13" t="str">
        <f t="shared" ca="1" si="1"/>
        <v>E3-55-Al-1600-4-uv</v>
      </c>
      <c r="Q11" s="11" t="str">
        <f t="shared" si="2"/>
        <v>350</v>
      </c>
      <c r="R11" s="11" t="str">
        <f t="shared" si="3"/>
        <v>350</v>
      </c>
      <c r="S11" s="17" t="str">
        <f t="shared" si="4"/>
        <v>--</v>
      </c>
      <c r="T11" s="11">
        <f t="shared" si="5"/>
        <v>700</v>
      </c>
      <c r="U11" s="16">
        <f ca="1">IF(T11="","",IFERROR(IF(AND(D11="Al",E11=4,B11="E3"),OFFSET(Лист2!$A$24,MATCH(F11,Лист2!$A$25:$A$37,0),1),IF(AND(D11="Al",E11=5,B11="E3"),OFFSET(Лист2!$A$24,MATCH(F11,Лист2!$A$25:$A$37,0),2),IF(AND(D11="Cu",E11=4,B11="E3"),OFFSET(Лист2!$A$24,MATCH(F11,Лист2!$A$25:$A$37,0),4),IF(AND(D11="Cu",E11=5,B11="E3"),OFFSET(Лист2!$A$24,MATCH(F11,Лист2!$A$25:$A$37,0),3),IF(AND(D11="Al",E11=4,B11="CR1"),OFFSET(Лист2!$A$65,MATCH(F11,Лист2!$A$66:$A$77,0),1),IF(AND(D11="Al",E11=5,B11="CR1"),OFFSET(Лист2!$A$65,MATCH(F11,Лист2!$A$66:$A$77,0),2),IF(AND(D11="Cu",E11=5,B11="CR1"),OFFSET(Лист2!$A$65,MATCH(F11,Лист2!$A$66:$A$77,0),3),IF(AND(D11="Cu",E11=4,B11="CR1"),OFFSET(Лист2!$A$65,MATCH(F11,Лист2!$A$66:$A$77,0),4),777)))))))),"")*(T11/1000))</f>
        <v>11.9866432</v>
      </c>
      <c r="V11" s="11" t="str">
        <f t="shared" si="6"/>
        <v>ППУ32.2</v>
      </c>
      <c r="W11" s="17" t="e">
        <f t="shared" si="7"/>
        <v>#VALUE!</v>
      </c>
      <c r="X11" s="17" t="e">
        <f t="shared" ca="1" si="8"/>
        <v>#VALUE!</v>
      </c>
      <c r="Y11" s="17" t="e">
        <f t="shared" ca="1" si="10"/>
        <v>#VALUE!</v>
      </c>
      <c r="Z11" s="17" t="str">
        <f ca="1">IFERROR(IF(H11="pr",OFFSET(Лист2!$F$8,MATCH(G11,Лист2!$F$9:$F$14,1),2),""),"")</f>
        <v/>
      </c>
      <c r="AA11" s="11" t="str">
        <f ca="1">IFERROR(IF(H11="prf",OFFSET(Лист2!$F$4,MATCH(G11,Лист2!$F$5:$F$6,1),2),""),"")</f>
        <v/>
      </c>
      <c r="AB11" s="11"/>
    </row>
    <row r="12" spans="1:30">
      <c r="A12" s="8">
        <v>11</v>
      </c>
      <c r="B12" s="9" t="s">
        <v>28</v>
      </c>
      <c r="C12" s="9">
        <v>55</v>
      </c>
      <c r="D12" s="9" t="s">
        <v>29</v>
      </c>
      <c r="E12" s="9">
        <v>4</v>
      </c>
      <c r="F12" s="9">
        <v>1600</v>
      </c>
      <c r="G12" s="9" t="s">
        <v>35</v>
      </c>
      <c r="H12" s="10" t="str">
        <f ca="1">IFERROR(IF(B12="E3",OFFSET(Лист2!$G$1,MATCH($G12,Лист2!$F$2:$F$92,0),0,1,1),OFFSET(Лист2!$D$39,MATCH(Таблица1[[#This Row],[Наименование]],Лист2!$C$40:$C$60,0),0,1,1)),"Спец. Изд.")</f>
        <v>uv</v>
      </c>
      <c r="I12" s="11" t="str">
        <f ca="1">IF(AND(H12="pt",J12&lt;=500),"0.5",IF(AND(H12="pt",J12&gt;500,J12&lt;1000),"0.9",IF(AND(H12="pt",J12=1000),"1.0",IF(AND(H12="pt",J12&gt;1000,J12&lt;1500),"1.4",IF(AND(H12="pt",J12=1500),"1.5",IF(AND(H12="pt",J12&gt;1500,J12&lt;2000),"1.9",IF(AND(H12="pt",J12=2000),"2.0",IF(AND(H12="pt",J12&gt;2000,J12&lt;2500),"2.4",IF(AND(H12="pt",J12=2500),"2.5",IF(AND(H12="pt",J12&gt;2500,J12&lt;3000),"2.9",IF(AND(H12="pt",J12=3000),"3.0",IF(H12="pr",Z12,IF(H12="prf",AA12,"")))))))))))))</f>
        <v/>
      </c>
      <c r="J12" s="12" t="s">
        <v>36</v>
      </c>
      <c r="K12" s="9" t="s">
        <v>42</v>
      </c>
      <c r="L12" s="9">
        <v>1</v>
      </c>
      <c r="M12" s="162" t="s">
        <v>2192</v>
      </c>
      <c r="N12" s="11">
        <v>2</v>
      </c>
      <c r="O12" s="11" t="str">
        <f ca="1">IF(B12="E3",IFERROR(IF(H12="pr",CONCATENATE(OFFSET(артикул!$A$1,MATCH(D12&amp;F12&amp;H12&amp;I12,артикул!$M$2:$M$1799,0),0,1,1),X12),IF(H12="prf",CONCATENATE(OFFSET(артикул!$A$1,MATCH(D12&amp;F12&amp;H12&amp;I12,артикул!$M$2:$M$1799,0),0,1,1),Y12),OFFSET(артикул!$A$1,MATCH(D12&amp;F12&amp;H12&amp;I12,артикул!$M$2:$M$1799,0),0,1,1))),""),"------")</f>
        <v>E3A5A16BЕ55</v>
      </c>
      <c r="P12" s="13" t="str">
        <f t="shared" ca="1" si="1"/>
        <v>E3-55-Al-1600-4-uv</v>
      </c>
      <c r="Q12" s="11" t="str">
        <f t="shared" si="2"/>
        <v>350</v>
      </c>
      <c r="R12" s="11" t="str">
        <f t="shared" si="3"/>
        <v>350</v>
      </c>
      <c r="S12" s="17" t="str">
        <f t="shared" si="4"/>
        <v>--</v>
      </c>
      <c r="T12" s="11">
        <f t="shared" si="5"/>
        <v>700</v>
      </c>
      <c r="U12" s="16">
        <f ca="1">IF(T12="","",IFERROR(IF(AND(D12="Al",E12=4,B12="E3"),OFFSET(Лист2!$A$24,MATCH(F12,Лист2!$A$25:$A$37,0),1),IF(AND(D12="Al",E12=5,B12="E3"),OFFSET(Лист2!$A$24,MATCH(F12,Лист2!$A$25:$A$37,0),2),IF(AND(D12="Cu",E12=4,B12="E3"),OFFSET(Лист2!$A$24,MATCH(F12,Лист2!$A$25:$A$37,0),4),IF(AND(D12="Cu",E12=5,B12="E3"),OFFSET(Лист2!$A$24,MATCH(F12,Лист2!$A$25:$A$37,0),3),IF(AND(D12="Al",E12=4,B12="CR1"),OFFSET(Лист2!$A$65,MATCH(F12,Лист2!$A$66:$A$77,0),1),IF(AND(D12="Al",E12=5,B12="CR1"),OFFSET(Лист2!$A$65,MATCH(F12,Лист2!$A$66:$A$77,0),2),IF(AND(D12="Cu",E12=5,B12="CR1"),OFFSET(Лист2!$A$65,MATCH(F12,Лист2!$A$66:$A$77,0),3),IF(AND(D12="Cu",E12=4,B12="CR1"),OFFSET(Лист2!$A$65,MATCH(F12,Лист2!$A$66:$A$77,0),4),777)))))))),"")*(T12/1000))</f>
        <v>11.9866432</v>
      </c>
      <c r="V12" s="11" t="str">
        <f t="shared" si="6"/>
        <v>ППУ32.2</v>
      </c>
      <c r="W12" s="17" t="e">
        <f t="shared" si="7"/>
        <v>#VALUE!</v>
      </c>
      <c r="X12" s="17" t="e">
        <f t="shared" ca="1" si="8"/>
        <v>#VALUE!</v>
      </c>
      <c r="Y12" s="17" t="e">
        <f t="shared" ca="1" si="10"/>
        <v>#VALUE!</v>
      </c>
      <c r="Z12" s="17" t="str">
        <f ca="1">IFERROR(IF(H12="pr",OFFSET(Лист2!$F$8,MATCH(G12,Лист2!$F$9:$F$14,1),2),""),"")</f>
        <v/>
      </c>
      <c r="AA12" s="11" t="str">
        <f ca="1">IFERROR(IF(H12="prf",OFFSET(Лист2!$F$4,MATCH(G12,Лист2!$F$5:$F$6,1),2),""),"")</f>
        <v/>
      </c>
      <c r="AB12" s="11"/>
    </row>
    <row r="13" spans="1:30">
      <c r="A13" s="8">
        <v>12</v>
      </c>
      <c r="B13" s="9" t="s">
        <v>28</v>
      </c>
      <c r="C13" s="9">
        <v>55</v>
      </c>
      <c r="D13" s="9" t="s">
        <v>29</v>
      </c>
      <c r="E13" s="9">
        <v>4</v>
      </c>
      <c r="F13" s="9">
        <v>1600</v>
      </c>
      <c r="G13" s="9" t="s">
        <v>33</v>
      </c>
      <c r="H13" s="10" t="str">
        <f ca="1">IFERROR(IF(B13="E3",OFFSET(Лист2!$G$1,MATCH($G13,Лист2!$F$2:$F$92,0),0,1,1),OFFSET(Лист2!$D$39,MATCH(Таблица1[[#This Row],[Наименование]],Лист2!$C$40:$C$60,0),0,1,1)),"Спец. Изд.")</f>
        <v>pt</v>
      </c>
      <c r="I13" s="11" t="str">
        <f t="shared" ca="1" si="0"/>
        <v>1.9</v>
      </c>
      <c r="J13" s="12">
        <v>1512</v>
      </c>
      <c r="K13" s="9" t="s">
        <v>43</v>
      </c>
      <c r="L13" s="9">
        <v>1</v>
      </c>
      <c r="M13" s="162" t="s">
        <v>2192</v>
      </c>
      <c r="N13" s="11">
        <v>2</v>
      </c>
      <c r="O13" s="11" t="str">
        <f ca="1">IF(B13="E3",IFERROR(IF(H13="pr",CONCATENATE(OFFSET(артикул!$A$1,MATCH(D13&amp;F13&amp;H13&amp;I13,артикул!$M$2:$M$1799,0),0,1,1),X13),IF(H13="prf",CONCATENATE(OFFSET(артикул!$A$1,MATCH(D13&amp;F13&amp;H13&amp;I13,артикул!$M$2:$M$1799,0),0,1,1),Y13),OFFSET(артикул!$A$1,MATCH(D13&amp;F13&amp;H13&amp;I13,артикул!$M$2:$M$1799,0),0,1,1))),""),"------")</f>
        <v>E3A5A16PPA19</v>
      </c>
      <c r="P13" s="13" t="str">
        <f t="shared" ca="1" si="1"/>
        <v>E3-55-Al-1600-4-pt1.9</v>
      </c>
      <c r="Q13" s="11">
        <f t="shared" ref="Q13:Q34" si="11">IFERROR(IF(LEN(J13)&lt;2,"--",IF(LEN(J13)&lt;5,J13,IF(LEN(J13)&gt;12,LEFT(J13,FIND("(",J13,1)-1), LEFT(J13,FIND("*",J13,1)-1)))),"")</f>
        <v>1512</v>
      </c>
      <c r="R13" s="11" t="str">
        <f t="shared" ref="R13:R34" si="12">IFERROR(IF(OR(LEN(J13)&lt;5,LEN(J13)&gt;12),"--",IF(LEN(J13)&gt;8,MID(J13,5,3),RIGHT(J13,FIND("*",J13,1)-1))),"")</f>
        <v>--</v>
      </c>
      <c r="S13" s="17" t="str">
        <f t="shared" ref="S13:S34" si="13">IFERROR(IF(LEN(J13)&gt;8,RIGHT(J13,FIND("*",J13,1)-1),"--"),"")</f>
        <v>--</v>
      </c>
      <c r="T13" s="11">
        <f t="shared" ref="T13:T34" si="14">IFERROR((IF(R13="--",Q13,IF(S13="--",Q13+R13,IF(LEN(S13&gt;2),Q13+R13+S13,"--")))*L13),"")</f>
        <v>1512</v>
      </c>
      <c r="U13" s="16">
        <f ca="1">IF(T13="","",IFERROR(IF(AND(D13="Al",E13=4,B13="E3"),OFFSET(Лист2!$A$24,MATCH(F13,Лист2!$A$25:$A$37,0),1),IF(AND(D13="Al",E13=5,B13="E3"),OFFSET(Лист2!$A$24,MATCH(F13,Лист2!$A$25:$A$37,0),2),IF(AND(D13="Cu",E13=4,B13="E3"),OFFSET(Лист2!$A$24,MATCH(F13,Лист2!$A$25:$A$37,0),4),IF(AND(D13="Cu",E13=5,B13="E3"),OFFSET(Лист2!$A$24,MATCH(F13,Лист2!$A$25:$A$37,0),3),IF(AND(D13="Al",E13=4,B13="CR1"),OFFSET(Лист2!$A$65,MATCH(F13,Лист2!$A$66:$A$77,0),1),IF(AND(D13="Al",E13=5,B13="CR1"),OFFSET(Лист2!$A$65,MATCH(F13,Лист2!$A$66:$A$77,0),2),IF(AND(D13="Cu",E13=5,B13="CR1"),OFFSET(Лист2!$A$65,MATCH(F13,Лист2!$A$66:$A$77,0),3),IF(AND(D13="Cu",E13=4,B13="CR1"),OFFSET(Лист2!$A$65,MATCH(F13,Лист2!$A$66:$A$77,0),4),777)))))))),"")*(T13/1000))</f>
        <v>25.891149312</v>
      </c>
      <c r="V13" s="11" t="str">
        <f t="shared" ref="V13:V34" si="15">LEFT(K13,FIND("-",K13,1)-1)</f>
        <v>ППУ32.2</v>
      </c>
      <c r="W13" s="17" t="e">
        <f t="shared" si="7"/>
        <v>#VALUE!</v>
      </c>
      <c r="X13" s="17" t="e">
        <f t="shared" ca="1" si="8"/>
        <v>#VALUE!</v>
      </c>
      <c r="Y13" s="17" t="e">
        <f t="shared" ca="1" si="10"/>
        <v>#VALUE!</v>
      </c>
      <c r="Z13" s="17" t="str">
        <f ca="1">IFERROR(IF(H13="pr",OFFSET(Лист2!$F$8,MATCH(G13,Лист2!$F$9:$F$14,1),2),""),"")</f>
        <v/>
      </c>
      <c r="AA13" s="11" t="str">
        <f ca="1">IFERROR(IF(H13="prf",OFFSET(Лист2!$F$4,MATCH(G13,Лист2!$F$5:$F$6,1),2),""),"")</f>
        <v/>
      </c>
      <c r="AB13" s="11"/>
    </row>
    <row r="14" spans="1:30">
      <c r="A14" s="8">
        <v>13</v>
      </c>
      <c r="B14" s="9" t="s">
        <v>28</v>
      </c>
      <c r="C14" s="9">
        <v>55</v>
      </c>
      <c r="D14" s="9" t="s">
        <v>29</v>
      </c>
      <c r="E14" s="9">
        <v>4</v>
      </c>
      <c r="F14" s="9">
        <v>2500</v>
      </c>
      <c r="G14" s="163" t="s">
        <v>33</v>
      </c>
      <c r="H14" s="10" t="str">
        <f ca="1">IFERROR(IF(B14="E3",OFFSET(Лист2!$G$1,MATCH($G14,Лист2!$F$2:$F$92,0),0,1,1),OFFSET(Лист2!$D$39,MATCH(Таблица1[[#This Row],[Наименование]],Лист2!$C$40:$C$60,0),0,1,1)),"Спец. Изд.")</f>
        <v>pt</v>
      </c>
      <c r="I14" s="11" t="str">
        <f t="shared" ref="I14:I37" ca="1" si="16">IF(AND(H14="pt",J14&lt;=500),"0.5",IF(AND(H14="pt",J14&gt;500,J14&lt;1000),"0.9",IF(AND(H14="pt",J14=1000),"1.0",IF(AND(H14="pt",J14&gt;1000,J14&lt;1500),"1.4",IF(AND(H14="pt",J14=1500),"1.5",IF(AND(H14="pt",J14&gt;1500,J14&lt;2000),"1.9",IF(AND(H14="pt",J14=2000),"2.0",IF(AND(H14="pt",J14&gt;2000,J14&lt;2500),"2.4",IF(AND(H14="pt",J14=2500),"2.5",IF(AND(H14="pt",J14&gt;2500,J14&lt;3000),"2.9",IF(AND(H14="pt",J14=3000),"3.0",IF(H14="pr",Z14,IF(H14="prf",AA14,"")))))))))))))</f>
        <v>2.4</v>
      </c>
      <c r="J14" s="164">
        <v>2040</v>
      </c>
      <c r="K14" s="162" t="s">
        <v>2193</v>
      </c>
      <c r="L14" s="137">
        <v>1</v>
      </c>
      <c r="M14" s="162" t="s">
        <v>2192</v>
      </c>
      <c r="N14" s="165">
        <v>1</v>
      </c>
      <c r="O14" s="157"/>
      <c r="P14" s="161"/>
      <c r="Q14" s="11">
        <f t="shared" si="11"/>
        <v>2040</v>
      </c>
      <c r="R14" s="11" t="str">
        <f t="shared" si="12"/>
        <v>--</v>
      </c>
      <c r="S14" s="17" t="str">
        <f t="shared" si="13"/>
        <v>--</v>
      </c>
      <c r="T14" s="11">
        <f t="shared" si="14"/>
        <v>2040</v>
      </c>
      <c r="U14" s="16">
        <f ca="1">IF(T14="","",IFERROR(IF(AND(D14="Al",E14=4,B14="E3"),OFFSET(Лист2!$A$24,MATCH(F14,Лист2!$A$25:$A$37,0),1),IF(AND(D14="Al",E14=5,B14="E3"),OFFSET(Лист2!$A$24,MATCH(F14,Лист2!$A$25:$A$37,0),2),IF(AND(D14="Cu",E14=4,B14="E3"),OFFSET(Лист2!$A$24,MATCH(F14,Лист2!$A$25:$A$37,0),4),IF(AND(D14="Cu",E14=5,B14="E3"),OFFSET(Лист2!$A$24,MATCH(F14,Лист2!$A$25:$A$37,0),3),IF(AND(D14="Al",E14=4,B14="CR1"),OFFSET(Лист2!$A$65,MATCH(F14,Лист2!$A$66:$A$77,0),1),IF(AND(D14="Al",E14=5,B14="CR1"),OFFSET(Лист2!$A$65,MATCH(F14,Лист2!$A$66:$A$77,0),2),IF(AND(D14="Cu",E14=5,B14="CR1"),OFFSET(Лист2!$A$65,MATCH(F14,Лист2!$A$66:$A$77,0),3),IF(AND(D14="Cu",E14=4,B14="CR1"),OFFSET(Лист2!$A$65,MATCH(F14,Лист2!$A$66:$A$77,0),4),777)))))))),"")*(T14/1000))</f>
        <v>50.251238399999998</v>
      </c>
      <c r="V14" s="11" t="str">
        <f t="shared" si="15"/>
        <v>ШМ1</v>
      </c>
      <c r="W14" s="158"/>
      <c r="X14" s="158"/>
      <c r="Y14" s="158"/>
      <c r="Z14" s="158"/>
      <c r="AA14" s="157"/>
      <c r="AB14" s="160"/>
    </row>
    <row r="15" spans="1:30">
      <c r="A15" s="8">
        <v>14</v>
      </c>
      <c r="B15" s="9" t="s">
        <v>28</v>
      </c>
      <c r="C15" s="9">
        <v>55</v>
      </c>
      <c r="D15" s="9" t="s">
        <v>29</v>
      </c>
      <c r="E15" s="9">
        <v>4</v>
      </c>
      <c r="F15" s="9">
        <v>2500</v>
      </c>
      <c r="G15" s="9" t="s">
        <v>35</v>
      </c>
      <c r="H15" s="10" t="str">
        <f ca="1">IFERROR(IF(B15="E3",OFFSET(Лист2!$G$1,MATCH($G15,Лист2!$F$2:$F$92,0),0,1,1),OFFSET(Лист2!$D$39,MATCH(Таблица1[[#This Row],[Наименование]],Лист2!$C$40:$C$60,0),0,1,1)),"Спец. Изд.")</f>
        <v>uv</v>
      </c>
      <c r="I15" s="11" t="str">
        <f t="shared" ca="1" si="16"/>
        <v/>
      </c>
      <c r="J15" s="12" t="s">
        <v>36</v>
      </c>
      <c r="K15" s="9" t="s">
        <v>44</v>
      </c>
      <c r="L15" s="9">
        <v>1</v>
      </c>
      <c r="M15" s="162" t="s">
        <v>2192</v>
      </c>
      <c r="N15" s="165">
        <v>1</v>
      </c>
      <c r="O15" s="11" t="str">
        <f ca="1">IF(B15="E3",IFERROR(IF(H15="pr",CONCATENATE(OFFSET(артикул!$A$1,MATCH(D15&amp;F15&amp;H15&amp;I15,артикул!$M$2:$M$1799,0),0,1,1),X15),IF(H15="prf",CONCATENATE(OFFSET(артикул!$A$1,MATCH(D15&amp;F15&amp;H15&amp;I15,артикул!$M$2:$M$1799,0),0,1,1),Y15),OFFSET(артикул!$A$1,MATCH(D15&amp;F15&amp;H15&amp;I15,артикул!$M$2:$M$1799,0),0,1,1))),""),"------")</f>
        <v>E3A5A25BЕ55</v>
      </c>
      <c r="P15" s="13" t="str">
        <f t="shared" ca="1" si="1"/>
        <v>E3-55-Al-2500-4-uv</v>
      </c>
      <c r="Q15" s="11" t="str">
        <f t="shared" si="11"/>
        <v>350</v>
      </c>
      <c r="R15" s="11" t="str">
        <f t="shared" si="12"/>
        <v>350</v>
      </c>
      <c r="S15" s="17" t="str">
        <f t="shared" si="13"/>
        <v>--</v>
      </c>
      <c r="T15" s="11">
        <f t="shared" si="14"/>
        <v>700</v>
      </c>
      <c r="U15" s="16">
        <f ca="1">IF(T15="","",IFERROR(IF(AND(D15="Al",E15=4,B15="E3"),OFFSET(Лист2!$A$24,MATCH(F15,Лист2!$A$25:$A$37,0),1),IF(AND(D15="Al",E15=5,B15="E3"),OFFSET(Лист2!$A$24,MATCH(F15,Лист2!$A$25:$A$37,0),2),IF(AND(D15="Cu",E15=4,B15="E3"),OFFSET(Лист2!$A$24,MATCH(F15,Лист2!$A$25:$A$37,0),4),IF(AND(D15="Cu",E15=5,B15="E3"),OFFSET(Лист2!$A$24,MATCH(F15,Лист2!$A$25:$A$37,0),3),IF(AND(D15="Al",E15=4,B15="CR1"),OFFSET(Лист2!$A$65,MATCH(F15,Лист2!$A$66:$A$77,0),1),IF(AND(D15="Al",E15=5,B15="CR1"),OFFSET(Лист2!$A$65,MATCH(F15,Лист2!$A$66:$A$77,0),2),IF(AND(D15="Cu",E15=5,B15="CR1"),OFFSET(Лист2!$A$65,MATCH(F15,Лист2!$A$66:$A$77,0),3),IF(AND(D15="Cu",E15=4,B15="CR1"),OFFSET(Лист2!$A$65,MATCH(F15,Лист2!$A$66:$A$77,0),4),777)))))))),"")*(T15/1000))</f>
        <v>17.243071999999998</v>
      </c>
      <c r="V15" s="11" t="str">
        <f t="shared" si="15"/>
        <v>ШМ1</v>
      </c>
      <c r="W15" s="17" t="e">
        <f t="shared" si="7"/>
        <v>#VALUE!</v>
      </c>
      <c r="X15" s="17" t="e">
        <f t="shared" ca="1" si="8"/>
        <v>#VALUE!</v>
      </c>
      <c r="Y15" s="17" t="e">
        <f t="shared" ca="1" si="10"/>
        <v>#VALUE!</v>
      </c>
      <c r="Z15" s="17" t="str">
        <f ca="1">IFERROR(IF(H15="pr",OFFSET(Лист2!$F$8,MATCH(G15,Лист2!$F$9:$F$14,1),2),""),"")</f>
        <v/>
      </c>
      <c r="AA15" s="11" t="str">
        <f ca="1">IFERROR(IF(H15="prf",OFFSET(Лист2!$F$4,MATCH(G15,Лист2!$F$5:$F$6,1),2),""),"")</f>
        <v/>
      </c>
      <c r="AB15" s="11"/>
      <c r="AD15"/>
    </row>
    <row r="16" spans="1:30">
      <c r="A16" s="8">
        <v>15</v>
      </c>
      <c r="B16" s="9" t="s">
        <v>28</v>
      </c>
      <c r="C16" s="9">
        <v>55</v>
      </c>
      <c r="D16" s="9" t="s">
        <v>29</v>
      </c>
      <c r="E16" s="9">
        <v>4</v>
      </c>
      <c r="F16" s="9">
        <v>2500</v>
      </c>
      <c r="G16" s="9" t="s">
        <v>30</v>
      </c>
      <c r="H16" s="10" t="str">
        <f ca="1">IFERROR(IF(B16="E3",OFFSET(Лист2!$G$1,MATCH($G16,Лист2!$F$2:$F$92,0),0,1,1),OFFSET(Лист2!$D$39,MATCH(Таблица1[[#This Row],[Наименование]],Лист2!$C$40:$C$60,0),0,1,1)),"Спец. Изд.")</f>
        <v>ug</v>
      </c>
      <c r="I16" s="11" t="str">
        <f t="shared" ca="1" si="16"/>
        <v/>
      </c>
      <c r="J16" s="178" t="s">
        <v>2199</v>
      </c>
      <c r="K16" s="9" t="s">
        <v>45</v>
      </c>
      <c r="L16" s="9">
        <v>1</v>
      </c>
      <c r="M16" s="162" t="s">
        <v>2192</v>
      </c>
      <c r="N16" s="165">
        <v>1</v>
      </c>
      <c r="O16" s="11" t="str">
        <f ca="1">IF(B16="E3",IFERROR(IF(H16="pr",CONCATENATE(OFFSET(артикул!$A$1,MATCH(D16&amp;F16&amp;H16&amp;I16,артикул!$M$2:$M$1799,0),0,1,1),X16),IF(H16="prf",CONCATENATE(OFFSET(артикул!$A$1,MATCH(D16&amp;F16&amp;H16&amp;I16,артикул!$M$2:$M$1799,0),0,1,1),Y16),OFFSET(артикул!$A$1,MATCH(D16&amp;F16&amp;H16&amp;I16,артикул!$M$2:$M$1799,0),0,1,1))),""),"------")</f>
        <v>E3A5A25HЕ55</v>
      </c>
      <c r="P16" s="13" t="str">
        <f t="shared" ca="1" si="1"/>
        <v>E3-55-Al-2500-4-ug</v>
      </c>
      <c r="Q16" s="11" t="str">
        <f t="shared" si="11"/>
        <v>600</v>
      </c>
      <c r="R16" s="11" t="str">
        <f t="shared" si="12"/>
        <v>600</v>
      </c>
      <c r="S16" s="17" t="str">
        <f t="shared" si="13"/>
        <v>--</v>
      </c>
      <c r="T16" s="11">
        <f t="shared" si="14"/>
        <v>1200</v>
      </c>
      <c r="U16" s="16">
        <f ca="1">IF(T16="","",IFERROR(IF(AND(D16="Al",E16=4,B16="E3"),OFFSET(Лист2!$A$24,MATCH(F16,Лист2!$A$25:$A$37,0),1),IF(AND(D16="Al",E16=5,B16="E3"),OFFSET(Лист2!$A$24,MATCH(F16,Лист2!$A$25:$A$37,0),2),IF(AND(D16="Cu",E16=4,B16="E3"),OFFSET(Лист2!$A$24,MATCH(F16,Лист2!$A$25:$A$37,0),4),IF(AND(D16="Cu",E16=5,B16="E3"),OFFSET(Лист2!$A$24,MATCH(F16,Лист2!$A$25:$A$37,0),3),IF(AND(D16="Al",E16=4,B16="CR1"),OFFSET(Лист2!$A$65,MATCH(F16,Лист2!$A$66:$A$77,0),1),IF(AND(D16="Al",E16=5,B16="CR1"),OFFSET(Лист2!$A$65,MATCH(F16,Лист2!$A$66:$A$77,0),2),IF(AND(D16="Cu",E16=5,B16="CR1"),OFFSET(Лист2!$A$65,MATCH(F16,Лист2!$A$66:$A$77,0),3),IF(AND(D16="Cu",E16=4,B16="CR1"),OFFSET(Лист2!$A$65,MATCH(F16,Лист2!$A$66:$A$77,0),4),777)))))))),"")*(T16/1000))</f>
        <v>29.559551999999996</v>
      </c>
      <c r="V16" s="11" t="str">
        <f t="shared" si="15"/>
        <v>ШМ1</v>
      </c>
      <c r="W16" s="17" t="e">
        <f t="shared" si="7"/>
        <v>#VALUE!</v>
      </c>
      <c r="X16" s="17" t="e">
        <f t="shared" ca="1" si="8"/>
        <v>#VALUE!</v>
      </c>
      <c r="Y16" s="17" t="e">
        <f t="shared" ca="1" si="10"/>
        <v>#VALUE!</v>
      </c>
      <c r="Z16" s="17" t="str">
        <f ca="1">IFERROR(IF(H16="pr",OFFSET(Лист2!$F$8,MATCH(G16,Лист2!$F$9:$F$14,1),2),""),"")</f>
        <v/>
      </c>
      <c r="AA16" s="11" t="str">
        <f ca="1">IFERROR(IF(H16="prf",OFFSET(Лист2!$F$4,MATCH(G16,Лист2!$F$5:$F$6,1),2),""),"")</f>
        <v/>
      </c>
      <c r="AB16" s="11"/>
      <c r="AD16"/>
    </row>
    <row r="17" spans="1:30">
      <c r="A17" s="8">
        <v>16</v>
      </c>
      <c r="B17" s="9" t="s">
        <v>28</v>
      </c>
      <c r="C17" s="9">
        <v>55</v>
      </c>
      <c r="D17" s="9" t="s">
        <v>29</v>
      </c>
      <c r="E17" s="9">
        <v>4</v>
      </c>
      <c r="F17" s="9">
        <v>2500</v>
      </c>
      <c r="G17" s="9" t="s">
        <v>30</v>
      </c>
      <c r="H17" s="10" t="str">
        <f ca="1">IFERROR(IF(B17="E3",OFFSET(Лист2!$G$1,MATCH($G17,Лист2!$F$2:$F$92,0),0,1,1),OFFSET(Лист2!$D$39,MATCH(Таблица1[[#This Row],[Наименование]],Лист2!$C$40:$C$60,0),0,1,1)),"Спец. Изд.")</f>
        <v>ug</v>
      </c>
      <c r="I17" s="11" t="str">
        <f t="shared" ca="1" si="16"/>
        <v/>
      </c>
      <c r="J17" s="12" t="s">
        <v>46</v>
      </c>
      <c r="K17" s="9" t="s">
        <v>47</v>
      </c>
      <c r="L17" s="9">
        <v>1</v>
      </c>
      <c r="M17" s="162" t="s">
        <v>2192</v>
      </c>
      <c r="N17" s="165">
        <v>1</v>
      </c>
      <c r="O17" s="11" t="str">
        <f ca="1">IF(B17="E3",IFERROR(IF(H17="pr",CONCATENATE(OFFSET(артикул!$A$1,MATCH(D17&amp;F17&amp;H17&amp;I17,артикул!$M$2:$M$1799,0),0,1,1),X17),IF(H17="prf",CONCATENATE(OFFSET(артикул!$A$1,MATCH(D17&amp;F17&amp;H17&amp;I17,артикул!$M$2:$M$1799,0),0,1,1),Y17),OFFSET(артикул!$A$1,MATCH(D17&amp;F17&amp;H17&amp;I17,артикул!$M$2:$M$1799,0),0,1,1))),""),"------")</f>
        <v>E3A5A25HЕ55</v>
      </c>
      <c r="P17" s="13" t="str">
        <f t="shared" ca="1" si="1"/>
        <v>E3-55-Al-2500-4-ug</v>
      </c>
      <c r="Q17" s="11" t="str">
        <f t="shared" si="11"/>
        <v>300</v>
      </c>
      <c r="R17" s="11" t="str">
        <f t="shared" si="12"/>
        <v>600</v>
      </c>
      <c r="S17" s="17" t="str">
        <f t="shared" si="13"/>
        <v>--</v>
      </c>
      <c r="T17" s="11">
        <f t="shared" si="14"/>
        <v>900</v>
      </c>
      <c r="U17" s="16">
        <f ca="1">IF(T17="","",IFERROR(IF(AND(D17="Al",E17=4,B17="E3"),OFFSET(Лист2!$A$24,MATCH(F17,Лист2!$A$25:$A$37,0),1),IF(AND(D17="Al",E17=5,B17="E3"),OFFSET(Лист2!$A$24,MATCH(F17,Лист2!$A$25:$A$37,0),2),IF(AND(D17="Cu",E17=4,B17="E3"),OFFSET(Лист2!$A$24,MATCH(F17,Лист2!$A$25:$A$37,0),4),IF(AND(D17="Cu",E17=5,B17="E3"),OFFSET(Лист2!$A$24,MATCH(F17,Лист2!$A$25:$A$37,0),3),IF(AND(D17="Al",E17=4,B17="CR1"),OFFSET(Лист2!$A$65,MATCH(F17,Лист2!$A$66:$A$77,0),1),IF(AND(D17="Al",E17=5,B17="CR1"),OFFSET(Лист2!$A$65,MATCH(F17,Лист2!$A$66:$A$77,0),2),IF(AND(D17="Cu",E17=5,B17="CR1"),OFFSET(Лист2!$A$65,MATCH(F17,Лист2!$A$66:$A$77,0),3),IF(AND(D17="Cu",E17=4,B17="CR1"),OFFSET(Лист2!$A$65,MATCH(F17,Лист2!$A$66:$A$77,0),4),777)))))))),"")*(T17/1000))</f>
        <v>22.169663999999997</v>
      </c>
      <c r="V17" s="11" t="str">
        <f t="shared" si="15"/>
        <v>ШМ1</v>
      </c>
      <c r="W17" s="17" t="e">
        <f t="shared" si="7"/>
        <v>#VALUE!</v>
      </c>
      <c r="X17" s="17" t="e">
        <f t="shared" ca="1" si="8"/>
        <v>#VALUE!</v>
      </c>
      <c r="Y17" s="17" t="e">
        <f t="shared" ca="1" si="10"/>
        <v>#VALUE!</v>
      </c>
      <c r="Z17" s="17" t="str">
        <f ca="1">IFERROR(IF(H17="pr",OFFSET(Лист2!$F$8,MATCH(G17,Лист2!$F$9:$F$14,1),2),""),"")</f>
        <v/>
      </c>
      <c r="AA17" s="11" t="str">
        <f ca="1">IFERROR(IF(H17="prf",OFFSET(Лист2!$F$4,MATCH(G17,Лист2!$F$5:$F$6,1),2),""),"")</f>
        <v/>
      </c>
      <c r="AB17" s="11"/>
      <c r="AD17"/>
    </row>
    <row r="18" spans="1:30">
      <c r="A18" s="8">
        <v>17</v>
      </c>
      <c r="B18" s="9" t="s">
        <v>28</v>
      </c>
      <c r="C18" s="9">
        <v>55</v>
      </c>
      <c r="D18" s="9" t="s">
        <v>29</v>
      </c>
      <c r="E18" s="9">
        <v>4</v>
      </c>
      <c r="F18" s="9">
        <v>2500</v>
      </c>
      <c r="G18" s="9" t="s">
        <v>30</v>
      </c>
      <c r="H18" s="10" t="str">
        <f ca="1">IFERROR(IF(B18="E3",OFFSET(Лист2!$G$1,MATCH($G18,Лист2!$F$2:$F$92,0),0,1,1),OFFSET(Лист2!$D$39,MATCH(Таблица1[[#This Row],[Наименование]],Лист2!$C$40:$C$60,0),0,1,1)),"Спец. Изд.")</f>
        <v>ug</v>
      </c>
      <c r="I18" s="11" t="str">
        <f t="shared" ca="1" si="16"/>
        <v/>
      </c>
      <c r="J18" s="12" t="s">
        <v>31</v>
      </c>
      <c r="K18" s="9" t="s">
        <v>48</v>
      </c>
      <c r="L18" s="9">
        <v>1</v>
      </c>
      <c r="M18" s="162" t="s">
        <v>2192</v>
      </c>
      <c r="N18" s="165">
        <v>1</v>
      </c>
      <c r="O18" s="11" t="str">
        <f ca="1">IF(B18="E3",IFERROR(IF(H18="pr",CONCATENATE(OFFSET(артикул!$A$1,MATCH(D18&amp;F18&amp;H18&amp;I18,артикул!$M$2:$M$1799,0),0,1,1),X18),IF(H18="prf",CONCATENATE(OFFSET(артикул!$A$1,MATCH(D18&amp;F18&amp;H18&amp;I18,артикул!$M$2:$M$1799,0),0,1,1),Y18),OFFSET(артикул!$A$1,MATCH(D18&amp;F18&amp;H18&amp;I18,артикул!$M$2:$M$1799,0),0,1,1))),""),"------")</f>
        <v>E3A5A25HЕ55</v>
      </c>
      <c r="P18" s="13" t="str">
        <f t="shared" ca="1" si="1"/>
        <v>E3-55-Al-2500-4-ug</v>
      </c>
      <c r="Q18" s="11" t="str">
        <f t="shared" si="11"/>
        <v>300</v>
      </c>
      <c r="R18" s="11" t="str">
        <f t="shared" si="12"/>
        <v>300</v>
      </c>
      <c r="S18" s="17" t="str">
        <f t="shared" si="13"/>
        <v>--</v>
      </c>
      <c r="T18" s="11">
        <f t="shared" si="14"/>
        <v>600</v>
      </c>
      <c r="U18" s="16">
        <f ca="1">IF(T18="","",IFERROR(IF(AND(D18="Al",E18=4,B18="E3"),OFFSET(Лист2!$A$24,MATCH(F18,Лист2!$A$25:$A$37,0),1),IF(AND(D18="Al",E18=5,B18="E3"),OFFSET(Лист2!$A$24,MATCH(F18,Лист2!$A$25:$A$37,0),2),IF(AND(D18="Cu",E18=4,B18="E3"),OFFSET(Лист2!$A$24,MATCH(F18,Лист2!$A$25:$A$37,0),4),IF(AND(D18="Cu",E18=5,B18="E3"),OFFSET(Лист2!$A$24,MATCH(F18,Лист2!$A$25:$A$37,0),3),IF(AND(D18="Al",E18=4,B18="CR1"),OFFSET(Лист2!$A$65,MATCH(F18,Лист2!$A$66:$A$77,0),1),IF(AND(D18="Al",E18=5,B18="CR1"),OFFSET(Лист2!$A$65,MATCH(F18,Лист2!$A$66:$A$77,0),2),IF(AND(D18="Cu",E18=5,B18="CR1"),OFFSET(Лист2!$A$65,MATCH(F18,Лист2!$A$66:$A$77,0),3),IF(AND(D18="Cu",E18=4,B18="CR1"),OFFSET(Лист2!$A$65,MATCH(F18,Лист2!$A$66:$A$77,0),4),777)))))))),"")*(T18/1000))</f>
        <v>14.779775999999998</v>
      </c>
      <c r="V18" s="11" t="str">
        <f t="shared" si="15"/>
        <v>ШМ1</v>
      </c>
      <c r="W18" s="17" t="e">
        <f t="shared" si="7"/>
        <v>#VALUE!</v>
      </c>
      <c r="X18" s="17" t="e">
        <f t="shared" ca="1" si="8"/>
        <v>#VALUE!</v>
      </c>
      <c r="Y18" s="17" t="e">
        <f t="shared" ca="1" si="10"/>
        <v>#VALUE!</v>
      </c>
      <c r="Z18" s="17" t="str">
        <f ca="1">IFERROR(IF(H18="pr",OFFSET(Лист2!$F$8,MATCH(G18,Лист2!$F$9:$F$14,1),2),""),"")</f>
        <v/>
      </c>
      <c r="AA18" s="11" t="str">
        <f ca="1">IFERROR(IF(H18="prf",OFFSET(Лист2!$F$4,MATCH(G18,Лист2!$F$5:$F$6,1),2),""),"")</f>
        <v/>
      </c>
      <c r="AB18" s="11"/>
      <c r="AD18"/>
    </row>
    <row r="19" spans="1:30">
      <c r="A19" s="8">
        <v>18</v>
      </c>
      <c r="B19" s="9" t="s">
        <v>28</v>
      </c>
      <c r="C19" s="9">
        <v>55</v>
      </c>
      <c r="D19" s="9" t="s">
        <v>29</v>
      </c>
      <c r="E19" s="9">
        <v>4</v>
      </c>
      <c r="F19" s="159">
        <v>2500</v>
      </c>
      <c r="G19" s="163" t="s">
        <v>210</v>
      </c>
      <c r="H19" s="10" t="s">
        <v>487</v>
      </c>
      <c r="I19" s="180" t="s">
        <v>2203</v>
      </c>
      <c r="J19" s="164" t="s">
        <v>2202</v>
      </c>
      <c r="K19" s="162" t="s">
        <v>2189</v>
      </c>
      <c r="L19" s="137">
        <v>1</v>
      </c>
      <c r="M19" s="162" t="s">
        <v>2192</v>
      </c>
      <c r="N19" s="165">
        <v>1</v>
      </c>
      <c r="O19" s="157"/>
      <c r="P19" s="161"/>
      <c r="Q19" s="11" t="str">
        <f t="shared" si="11"/>
        <v>2150</v>
      </c>
      <c r="R19" s="11" t="str">
        <f t="shared" si="12"/>
        <v>--</v>
      </c>
      <c r="S19" s="17" t="str">
        <f t="shared" si="13"/>
        <v/>
      </c>
      <c r="T19" s="11">
        <f t="shared" si="14"/>
        <v>2150</v>
      </c>
      <c r="U19" s="16">
        <f ca="1">IF(T19="","",IFERROR(IF(AND(D19="Al",E19=4,B19="E3"),OFFSET(Лист2!$A$24,MATCH(F19,Лист2!$A$25:$A$37,0),1),IF(AND(D19="Al",E19=5,B19="E3"),OFFSET(Лист2!$A$24,MATCH(F19,Лист2!$A$25:$A$37,0),2),IF(AND(D19="Cu",E19=4,B19="E3"),OFFSET(Лист2!$A$24,MATCH(F19,Лист2!$A$25:$A$37,0),4),IF(AND(D19="Cu",E19=5,B19="E3"),OFFSET(Лист2!$A$24,MATCH(F19,Лист2!$A$25:$A$37,0),3),IF(AND(D19="Al",E19=4,B19="CR1"),OFFSET(Лист2!$A$65,MATCH(F19,Лист2!$A$66:$A$77,0),1),IF(AND(D19="Al",E19=5,B19="CR1"),OFFSET(Лист2!$A$65,MATCH(F19,Лист2!$A$66:$A$77,0),2),IF(AND(D19="Cu",E19=5,B19="CR1"),OFFSET(Лист2!$A$65,MATCH(F19,Лист2!$A$66:$A$77,0),3),IF(AND(D19="Cu",E19=4,B19="CR1"),OFFSET(Лист2!$A$65,MATCH(F19,Лист2!$A$66:$A$77,0),4),777)))))))),"")*(T19/1000))</f>
        <v>52.960863999999994</v>
      </c>
      <c r="V19" s="11" t="str">
        <f t="shared" si="15"/>
        <v>ШМ1</v>
      </c>
      <c r="W19" s="158"/>
      <c r="X19" s="158"/>
      <c r="Y19" s="158"/>
      <c r="Z19" s="158"/>
      <c r="AA19" s="157"/>
      <c r="AB19" s="160"/>
    </row>
    <row r="20" spans="1:30">
      <c r="A20" s="8">
        <v>19</v>
      </c>
      <c r="B20" s="9" t="s">
        <v>28</v>
      </c>
      <c r="C20" s="9">
        <v>55</v>
      </c>
      <c r="D20" s="9" t="s">
        <v>29</v>
      </c>
      <c r="E20" s="9">
        <v>4</v>
      </c>
      <c r="F20" s="9">
        <v>2500</v>
      </c>
      <c r="G20" s="163" t="s">
        <v>33</v>
      </c>
      <c r="H20" s="10" t="str">
        <f ca="1">IFERROR(IF(B20="E3",OFFSET(Лист2!$G$1,MATCH($G20,Лист2!$F$2:$F$92,0),0,1,1),OFFSET(Лист2!$D$39,MATCH(Таблица1[[#This Row],[Наименование]],Лист2!$C$40:$C$60,0),0,1,1)),"Спец. Изд.")</f>
        <v>pt</v>
      </c>
      <c r="I20" s="11" t="str">
        <f t="shared" ca="1" si="16"/>
        <v>2.4</v>
      </c>
      <c r="J20" s="164">
        <v>2040</v>
      </c>
      <c r="K20" s="162" t="s">
        <v>2194</v>
      </c>
      <c r="L20" s="137">
        <v>1</v>
      </c>
      <c r="M20" s="162" t="s">
        <v>2192</v>
      </c>
      <c r="N20" s="165">
        <v>1</v>
      </c>
      <c r="O20" s="157"/>
      <c r="P20" s="161"/>
      <c r="Q20" s="11">
        <f t="shared" si="11"/>
        <v>2040</v>
      </c>
      <c r="R20" s="11" t="str">
        <f t="shared" si="12"/>
        <v>--</v>
      </c>
      <c r="S20" s="17" t="str">
        <f t="shared" si="13"/>
        <v>--</v>
      </c>
      <c r="T20" s="11">
        <f t="shared" si="14"/>
        <v>2040</v>
      </c>
      <c r="U20" s="16">
        <f ca="1">IF(T20="","",IFERROR(IF(AND(D20="Al",E20=4,B20="E3"),OFFSET(Лист2!$A$24,MATCH(F20,Лист2!$A$25:$A$37,0),1),IF(AND(D20="Al",E20=5,B20="E3"),OFFSET(Лист2!$A$24,MATCH(F20,Лист2!$A$25:$A$37,0),2),IF(AND(D20="Cu",E20=4,B20="E3"),OFFSET(Лист2!$A$24,MATCH(F20,Лист2!$A$25:$A$37,0),4),IF(AND(D20="Cu",E20=5,B20="E3"),OFFSET(Лист2!$A$24,MATCH(F20,Лист2!$A$25:$A$37,0),3),IF(AND(D20="Al",E20=4,B20="CR1"),OFFSET(Лист2!$A$65,MATCH(F20,Лист2!$A$66:$A$77,0),1),IF(AND(D20="Al",E20=5,B20="CR1"),OFFSET(Лист2!$A$65,MATCH(F20,Лист2!$A$66:$A$77,0),2),IF(AND(D20="Cu",E20=5,B20="CR1"),OFFSET(Лист2!$A$65,MATCH(F20,Лист2!$A$66:$A$77,0),3),IF(AND(D20="Cu",E20=4,B20="CR1"),OFFSET(Лист2!$A$65,MATCH(F20,Лист2!$A$66:$A$77,0),4),777)))))))),"")*(T20/1000))</f>
        <v>50.251238399999998</v>
      </c>
      <c r="V20" s="11" t="str">
        <f t="shared" si="15"/>
        <v>ШМ2</v>
      </c>
      <c r="W20" s="158"/>
      <c r="X20" s="158"/>
      <c r="Y20" s="158"/>
      <c r="Z20" s="158"/>
      <c r="AA20" s="157"/>
      <c r="AB20" s="160"/>
    </row>
    <row r="21" spans="1:30">
      <c r="A21" s="8">
        <v>20</v>
      </c>
      <c r="B21" s="9" t="s">
        <v>28</v>
      </c>
      <c r="C21" s="9">
        <v>55</v>
      </c>
      <c r="D21" s="9" t="s">
        <v>29</v>
      </c>
      <c r="E21" s="9">
        <v>4</v>
      </c>
      <c r="F21" s="9">
        <v>2500</v>
      </c>
      <c r="G21" s="9" t="s">
        <v>35</v>
      </c>
      <c r="H21" s="10" t="str">
        <f ca="1">IFERROR(IF(B21="E3",OFFSET(Лист2!$G$1,MATCH($G21,Лист2!$F$2:$F$92,0),0,1,1),OFFSET(Лист2!$D$39,MATCH(Таблица1[[#This Row],[Наименование]],Лист2!$C$40:$C$60,0),0,1,1)),"Спец. Изд.")</f>
        <v>uv</v>
      </c>
      <c r="I21" s="11" t="str">
        <f t="shared" ca="1" si="16"/>
        <v/>
      </c>
      <c r="J21" s="12" t="s">
        <v>36</v>
      </c>
      <c r="K21" s="9" t="s">
        <v>49</v>
      </c>
      <c r="L21" s="9">
        <v>1</v>
      </c>
      <c r="M21" s="162" t="s">
        <v>2192</v>
      </c>
      <c r="N21" s="165">
        <v>1</v>
      </c>
      <c r="O21" s="18" t="str">
        <f ca="1">IF(B21="E3",IFERROR(IF(H21="pr",CONCATENATE(OFFSET(артикул!$A$1,MATCH(D21&amp;F21&amp;H21&amp;I21,артикул!$M$2:$M$1799,0),0,1,1),X21),IF(H21="prf",CONCATENATE(OFFSET(артикул!$A$1,MATCH(D21&amp;F21&amp;H21&amp;I21,артикул!$M$2:$M$1799,0),0,1,1),Y21),OFFSET(артикул!$A$1,MATCH(D21&amp;F21&amp;H21&amp;I21,артикул!$M$2:$M$1799,0),0,1,1))),""),"------")</f>
        <v>E3A5A25BЕ55</v>
      </c>
      <c r="P21" s="19" t="str">
        <f t="shared" ref="P21:P91" ca="1" si="17">CONCATENATE(B21,"-",C21,"-",D21,"-",F21,"-",E21,"-",H21,I21,)</f>
        <v>E3-55-Al-2500-4-uv</v>
      </c>
      <c r="Q21" s="11" t="str">
        <f t="shared" si="11"/>
        <v>350</v>
      </c>
      <c r="R21" s="11" t="str">
        <f t="shared" si="12"/>
        <v>350</v>
      </c>
      <c r="S21" s="17" t="str">
        <f t="shared" si="13"/>
        <v>--</v>
      </c>
      <c r="T21" s="11">
        <f t="shared" si="14"/>
        <v>700</v>
      </c>
      <c r="U21" s="16">
        <f ca="1">IF(T21="","",IFERROR(IF(AND(D21="Al",E21=4,B21="E3"),OFFSET(Лист2!$A$24,MATCH(F21,Лист2!$A$25:$A$37,0),1),IF(AND(D21="Al",E21=5,B21="E3"),OFFSET(Лист2!$A$24,MATCH(F21,Лист2!$A$25:$A$37,0),2),IF(AND(D21="Cu",E21=4,B21="E3"),OFFSET(Лист2!$A$24,MATCH(F21,Лист2!$A$25:$A$37,0),4),IF(AND(D21="Cu",E21=5,B21="E3"),OFFSET(Лист2!$A$24,MATCH(F21,Лист2!$A$25:$A$37,0),3),IF(AND(D21="Al",E21=4,B21="CR1"),OFFSET(Лист2!$A$65,MATCH(F21,Лист2!$A$66:$A$77,0),1),IF(AND(D21="Al",E21=5,B21="CR1"),OFFSET(Лист2!$A$65,MATCH(F21,Лист2!$A$66:$A$77,0),2),IF(AND(D21="Cu",E21=5,B21="CR1"),OFFSET(Лист2!$A$65,MATCH(F21,Лист2!$A$66:$A$77,0),3),IF(AND(D21="Cu",E21=4,B21="CR1"),OFFSET(Лист2!$A$65,MATCH(F21,Лист2!$A$66:$A$77,0),4),777)))))))),"")*(T21/1000))</f>
        <v>17.243071999999998</v>
      </c>
      <c r="V21" s="11" t="str">
        <f t="shared" si="15"/>
        <v>ШМ2</v>
      </c>
      <c r="W21" s="20" t="e">
        <f t="shared" ref="W21:W91" si="18">VALUE(LEFT(J21,FIND("(",J21,1)-1))</f>
        <v>#VALUE!</v>
      </c>
      <c r="X21" s="20" t="e">
        <f t="shared" ref="X21:X91" ca="1" si="19">IF(AND(H21="pr",W21&lt;=500),"05",IF(AND(H21="pr",W21&gt;500,W21&lt;1000),"09",IF(AND(H21="pr",W21=1000),"10",IF(AND(H21="pr",W21&gt;1000,W21&lt;1500),"14",IF(AND(H21="pr",W21=1500),"15",IF(AND(H21="pr",W21&gt;1500,W21&lt;2000),"19",IF(AND(H21="pr",W21=2000),"20",IF(AND(H21="pr",W21&gt;2000,W21&lt;2500),"24",IF(AND(H21="pr",W21=2500),"25",IF(AND(H21="pr",W21&gt;2500,W21&lt;3000),"29",IF(AND(H21="pr",W21=3000),"30","")))))))))))</f>
        <v>#VALUE!</v>
      </c>
      <c r="Y21" s="20" t="e">
        <f t="shared" ref="Y21:Y91" ca="1" si="20">IF(AND(H21="pr",W21&lt;=500),"05",IF(AND(H21="pr",W21&gt;500,W21&lt;1000),"09",IF(AND(H21="pr",W21=1000),"10",IF(AND(H21="pr",W21&gt;1000,W21&lt;1500),"14",IF(AND(H21="pr",W21=1500),"15",IF(AND(H21="pr",W21&gt;1500,W21&lt;2000),"19",IF(AND(H21="pr",W21=2000),"20",IF(AND(H21="pr",W21&gt;2000,W21&lt;2500),"24",IF(AND(H21="pr",W21=2500),"25",IF(AND(H21="pr",W21&gt;2500,W21&lt;3000),"29",IF(AND(H21="pr",W21=3000),"30","")))))))))))</f>
        <v>#VALUE!</v>
      </c>
      <c r="Z21" s="20" t="str">
        <f ca="1">IFERROR(IF(H21="pr",OFFSET(Лист2!$F$8,MATCH(G21,Лист2!$F$9:$F$14,1),2),""),"")</f>
        <v/>
      </c>
      <c r="AA21" s="18" t="str">
        <f ca="1">IFERROR(IF(H21="prf",OFFSET(Лист2!$F$4,MATCH(G21,Лист2!$F$5:$F$6,1),2),""),"")</f>
        <v/>
      </c>
      <c r="AB21" s="18"/>
      <c r="AD21"/>
    </row>
    <row r="22" spans="1:30">
      <c r="A22" s="8">
        <v>21</v>
      </c>
      <c r="B22" s="9" t="s">
        <v>28</v>
      </c>
      <c r="C22" s="9">
        <v>55</v>
      </c>
      <c r="D22" s="9" t="s">
        <v>29</v>
      </c>
      <c r="E22" s="9">
        <v>4</v>
      </c>
      <c r="F22" s="9">
        <v>2500</v>
      </c>
      <c r="G22" s="9" t="s">
        <v>33</v>
      </c>
      <c r="H22" s="10" t="str">
        <f ca="1">IFERROR(IF(B22="E3",OFFSET(Лист2!$G$1,MATCH($G22,Лист2!$F$2:$F$92,0),0,1,1),OFFSET(Лист2!$D$39,MATCH(Таблица1[[#This Row],[Наименование]],Лист2!$C$40:$C$60,0),0,1,1)),"Спец. Изд.")</f>
        <v>pt</v>
      </c>
      <c r="I22" s="11" t="str">
        <f t="shared" ca="1" si="16"/>
        <v>1.4</v>
      </c>
      <c r="J22" s="12">
        <v>1352</v>
      </c>
      <c r="K22" s="9" t="s">
        <v>50</v>
      </c>
      <c r="L22" s="9">
        <v>1</v>
      </c>
      <c r="M22" s="162" t="s">
        <v>2192</v>
      </c>
      <c r="N22" s="165">
        <v>1</v>
      </c>
      <c r="O22" s="11" t="str">
        <f ca="1">IF(B22="E3",IFERROR(IF(H22="pr",CONCATENATE(OFFSET(артикул!$A$1,MATCH(D22&amp;F22&amp;H22&amp;I22,артикул!$M$2:$M$1799,0),0,1,1),X22),IF(H22="prf",CONCATENATE(OFFSET(артикул!$A$1,MATCH(D22&amp;F22&amp;H22&amp;I22,артикул!$M$2:$M$1799,0),0,1,1),Y22),OFFSET(артикул!$A$1,MATCH(D22&amp;F22&amp;H22&amp;I22,артикул!$M$2:$M$1799,0),0,1,1))),""),"------")</f>
        <v>E3A5A25PPA14</v>
      </c>
      <c r="P22" s="13" t="str">
        <f t="shared" ca="1" si="17"/>
        <v>E3-55-Al-2500-4-pt1.4</v>
      </c>
      <c r="Q22" s="11">
        <f t="shared" si="11"/>
        <v>1352</v>
      </c>
      <c r="R22" s="11" t="str">
        <f t="shared" si="12"/>
        <v>--</v>
      </c>
      <c r="S22" s="17" t="str">
        <f t="shared" si="13"/>
        <v>--</v>
      </c>
      <c r="T22" s="11">
        <f t="shared" si="14"/>
        <v>1352</v>
      </c>
      <c r="U22" s="16">
        <f ca="1">IF(T22="","",IFERROR(IF(AND(D22="Al",E22=4,B22="E3"),OFFSET(Лист2!$A$24,MATCH(F22,Лист2!$A$25:$A$37,0),1),IF(AND(D22="Al",E22=5,B22="E3"),OFFSET(Лист2!$A$24,MATCH(F22,Лист2!$A$25:$A$37,0),2),IF(AND(D22="Cu",E22=4,B22="E3"),OFFSET(Лист2!$A$24,MATCH(F22,Лист2!$A$25:$A$37,0),4),IF(AND(D22="Cu",E22=5,B22="E3"),OFFSET(Лист2!$A$24,MATCH(F22,Лист2!$A$25:$A$37,0),3),IF(AND(D22="Al",E22=4,B22="CR1"),OFFSET(Лист2!$A$65,MATCH(F22,Лист2!$A$66:$A$77,0),1),IF(AND(D22="Al",E22=5,B22="CR1"),OFFSET(Лист2!$A$65,MATCH(F22,Лист2!$A$66:$A$77,0),2),IF(AND(D22="Cu",E22=5,B22="CR1"),OFFSET(Лист2!$A$65,MATCH(F22,Лист2!$A$66:$A$77,0),3),IF(AND(D22="Cu",E22=4,B22="CR1"),OFFSET(Лист2!$A$65,MATCH(F22,Лист2!$A$66:$A$77,0),4),777)))))))),"")*(T22/1000))</f>
        <v>33.303761919999999</v>
      </c>
      <c r="V22" s="11" t="str">
        <f t="shared" si="15"/>
        <v>ШМ2</v>
      </c>
      <c r="W22" s="17" t="e">
        <f t="shared" si="18"/>
        <v>#VALUE!</v>
      </c>
      <c r="X22" s="17" t="e">
        <f t="shared" ca="1" si="19"/>
        <v>#VALUE!</v>
      </c>
      <c r="Y22" s="17" t="e">
        <f t="shared" ca="1" si="20"/>
        <v>#VALUE!</v>
      </c>
      <c r="Z22" s="17" t="str">
        <f ca="1">IFERROR(IF(H22="pr",OFFSET(Лист2!$F$8,MATCH(G22,Лист2!$F$9:$F$14,1),2),""),"")</f>
        <v/>
      </c>
      <c r="AA22" s="11" t="str">
        <f ca="1">IFERROR(IF(H22="prf",OFFSET(Лист2!$F$4,MATCH(G22,Лист2!$F$5:$F$6,1),2),""),"")</f>
        <v/>
      </c>
      <c r="AB22" s="11"/>
      <c r="AD22"/>
    </row>
    <row r="23" spans="1:30">
      <c r="A23" s="8">
        <v>22</v>
      </c>
      <c r="B23" s="9" t="s">
        <v>28</v>
      </c>
      <c r="C23" s="9">
        <v>55</v>
      </c>
      <c r="D23" s="9" t="s">
        <v>29</v>
      </c>
      <c r="E23" s="9">
        <v>4</v>
      </c>
      <c r="F23" s="9">
        <v>2500</v>
      </c>
      <c r="G23" s="9" t="s">
        <v>33</v>
      </c>
      <c r="H23" s="10" t="str">
        <f ca="1">IFERROR(IF(B23="E3",OFFSET(Лист2!$G$1,MATCH($G23,Лист2!$F$2:$F$92,0),0,1,1),OFFSET(Лист2!$D$39,MATCH(Таблица1[[#This Row],[Наименование]],Лист2!$C$40:$C$60,0),0,1,1)),"Спец. Изд.")</f>
        <v>pt</v>
      </c>
      <c r="I23" s="11" t="str">
        <f t="shared" ca="1" si="16"/>
        <v>2.0</v>
      </c>
      <c r="J23" s="12">
        <v>2000</v>
      </c>
      <c r="K23" s="9" t="s">
        <v>51</v>
      </c>
      <c r="L23" s="9">
        <v>1</v>
      </c>
      <c r="M23" s="162" t="s">
        <v>2192</v>
      </c>
      <c r="N23" s="165">
        <v>1</v>
      </c>
      <c r="O23" s="11" t="str">
        <f ca="1">IF(B23="E3",IFERROR(IF(H23="pr",CONCATENATE(OFFSET(артикул!$A$1,MATCH(D23&amp;F23&amp;H23&amp;I23,артикул!$M$2:$M$1799,0),0,1,1),X23),IF(H23="prf",CONCATENATE(OFFSET(артикул!$A$1,MATCH(D23&amp;F23&amp;H23&amp;I23,артикул!$M$2:$M$1799,0),0,1,1),Y23),OFFSET(артикул!$A$1,MATCH(D23&amp;F23&amp;H23&amp;I23,артикул!$M$2:$M$1799,0),0,1,1))),""),"------")</f>
        <v>E3A5A25PPA20</v>
      </c>
      <c r="P23" s="13" t="str">
        <f t="shared" ca="1" si="17"/>
        <v>E3-55-Al-2500-4-pt2.0</v>
      </c>
      <c r="Q23" s="11">
        <f t="shared" si="11"/>
        <v>2000</v>
      </c>
      <c r="R23" s="11" t="str">
        <f t="shared" si="12"/>
        <v>--</v>
      </c>
      <c r="S23" s="17" t="str">
        <f t="shared" si="13"/>
        <v>--</v>
      </c>
      <c r="T23" s="11">
        <f t="shared" si="14"/>
        <v>2000</v>
      </c>
      <c r="U23" s="16">
        <f ca="1">IF(T23="","",IFERROR(IF(AND(D23="Al",E23=4,B23="E3"),OFFSET(Лист2!$A$24,MATCH(F23,Лист2!$A$25:$A$37,0),1),IF(AND(D23="Al",E23=5,B23="E3"),OFFSET(Лист2!$A$24,MATCH(F23,Лист2!$A$25:$A$37,0),2),IF(AND(D23="Cu",E23=4,B23="E3"),OFFSET(Лист2!$A$24,MATCH(F23,Лист2!$A$25:$A$37,0),4),IF(AND(D23="Cu",E23=5,B23="E3"),OFFSET(Лист2!$A$24,MATCH(F23,Лист2!$A$25:$A$37,0),3),IF(AND(D23="Al",E23=4,B23="CR1"),OFFSET(Лист2!$A$65,MATCH(F23,Лист2!$A$66:$A$77,0),1),IF(AND(D23="Al",E23=5,B23="CR1"),OFFSET(Лист2!$A$65,MATCH(F23,Лист2!$A$66:$A$77,0),2),IF(AND(D23="Cu",E23=5,B23="CR1"),OFFSET(Лист2!$A$65,MATCH(F23,Лист2!$A$66:$A$77,0),3),IF(AND(D23="Cu",E23=4,B23="CR1"),OFFSET(Лист2!$A$65,MATCH(F23,Лист2!$A$66:$A$77,0),4),777)))))))),"")*(T23/1000))</f>
        <v>49.265919999999994</v>
      </c>
      <c r="V23" s="11" t="str">
        <f t="shared" si="15"/>
        <v>ШМ2</v>
      </c>
      <c r="W23" s="17" t="e">
        <f t="shared" si="18"/>
        <v>#VALUE!</v>
      </c>
      <c r="X23" s="17" t="e">
        <f t="shared" ca="1" si="19"/>
        <v>#VALUE!</v>
      </c>
      <c r="Y23" s="17" t="e">
        <f t="shared" ca="1" si="20"/>
        <v>#VALUE!</v>
      </c>
      <c r="Z23" s="17" t="str">
        <f ca="1">IFERROR(IF(H23="pr",OFFSET(Лист2!$F$8,MATCH(G23,Лист2!$F$9:$F$14,1),2),""),"")</f>
        <v/>
      </c>
      <c r="AA23" s="11" t="str">
        <f ca="1">IFERROR(IF(H23="prf",OFFSET(Лист2!$F$4,MATCH(G23,Лист2!$F$5:$F$6,1),2),""),"")</f>
        <v/>
      </c>
      <c r="AB23" s="11"/>
      <c r="AD23"/>
    </row>
    <row r="24" spans="1:30">
      <c r="A24" s="8">
        <v>23</v>
      </c>
      <c r="B24" s="9" t="s">
        <v>28</v>
      </c>
      <c r="C24" s="9">
        <v>55</v>
      </c>
      <c r="D24" s="9" t="s">
        <v>29</v>
      </c>
      <c r="E24" s="9">
        <v>4</v>
      </c>
      <c r="F24" s="9">
        <v>2500</v>
      </c>
      <c r="G24" s="9" t="s">
        <v>30</v>
      </c>
      <c r="H24" s="10" t="str">
        <f ca="1">IFERROR(IF(B24="E3",OFFSET(Лист2!$G$1,MATCH($G24,Лист2!$F$2:$F$92,0),0,1,1),OFFSET(Лист2!$D$39,MATCH(Таблица1[[#This Row],[Наименование]],Лист2!$C$40:$C$60,0),0,1,1)),"Спец. Изд.")</f>
        <v>ug</v>
      </c>
      <c r="I24" s="11" t="str">
        <f t="shared" ca="1" si="16"/>
        <v/>
      </c>
      <c r="J24" s="179" t="s">
        <v>2200</v>
      </c>
      <c r="K24" s="9" t="s">
        <v>52</v>
      </c>
      <c r="L24" s="9">
        <v>1</v>
      </c>
      <c r="M24" s="162" t="s">
        <v>2192</v>
      </c>
      <c r="N24" s="165">
        <v>1</v>
      </c>
      <c r="O24" s="11" t="str">
        <f ca="1">IF(B24="E3",IFERROR(IF(H24="pr",CONCATENATE(OFFSET(артикул!$A$1,MATCH(D24&amp;F24&amp;H24&amp;I24,артикул!$M$2:$M$1799,0),0,1,1),X24),IF(H24="prf",CONCATENATE(OFFSET(артикул!$A$1,MATCH(D24&amp;F24&amp;H24&amp;I24,артикул!$M$2:$M$1799,0),0,1,1),Y24),OFFSET(артикул!$A$1,MATCH(D24&amp;F24&amp;H24&amp;I24,артикул!$M$2:$M$1799,0),0,1,1))),""),"------")</f>
        <v>E3A5A25HЕ55</v>
      </c>
      <c r="P24" s="13" t="str">
        <f t="shared" ca="1" si="17"/>
        <v>E3-55-Al-2500-4-ug</v>
      </c>
      <c r="Q24" s="11" t="str">
        <f t="shared" si="11"/>
        <v>600</v>
      </c>
      <c r="R24" s="11" t="str">
        <f t="shared" si="12"/>
        <v>300</v>
      </c>
      <c r="S24" s="17" t="str">
        <f t="shared" si="13"/>
        <v>--</v>
      </c>
      <c r="T24" s="11">
        <f t="shared" si="14"/>
        <v>900</v>
      </c>
      <c r="U24" s="16">
        <f ca="1">IF(T24="","",IFERROR(IF(AND(D24="Al",E24=4,B24="E3"),OFFSET(Лист2!$A$24,MATCH(F24,Лист2!$A$25:$A$37,0),1),IF(AND(D24="Al",E24=5,B24="E3"),OFFSET(Лист2!$A$24,MATCH(F24,Лист2!$A$25:$A$37,0),2),IF(AND(D24="Cu",E24=4,B24="E3"),OFFSET(Лист2!$A$24,MATCH(F24,Лист2!$A$25:$A$37,0),4),IF(AND(D24="Cu",E24=5,B24="E3"),OFFSET(Лист2!$A$24,MATCH(F24,Лист2!$A$25:$A$37,0),3),IF(AND(D24="Al",E24=4,B24="CR1"),OFFSET(Лист2!$A$65,MATCH(F24,Лист2!$A$66:$A$77,0),1),IF(AND(D24="Al",E24=5,B24="CR1"),OFFSET(Лист2!$A$65,MATCH(F24,Лист2!$A$66:$A$77,0),2),IF(AND(D24="Cu",E24=5,B24="CR1"),OFFSET(Лист2!$A$65,MATCH(F24,Лист2!$A$66:$A$77,0),3),IF(AND(D24="Cu",E24=4,B24="CR1"),OFFSET(Лист2!$A$65,MATCH(F24,Лист2!$A$66:$A$77,0),4),777)))))))),"")*(T24/1000))</f>
        <v>22.169663999999997</v>
      </c>
      <c r="V24" s="11" t="str">
        <f t="shared" si="15"/>
        <v>ШМ2</v>
      </c>
      <c r="W24" s="17" t="e">
        <f t="shared" si="18"/>
        <v>#VALUE!</v>
      </c>
      <c r="X24" s="17" t="e">
        <f t="shared" ca="1" si="19"/>
        <v>#VALUE!</v>
      </c>
      <c r="Y24" s="17" t="e">
        <f t="shared" ca="1" si="20"/>
        <v>#VALUE!</v>
      </c>
      <c r="Z24" s="17" t="str">
        <f ca="1">IFERROR(IF(H24="pr",OFFSET(Лист2!$F$8,MATCH(G24,Лист2!$F$9:$F$14,1),2),""),"")</f>
        <v/>
      </c>
      <c r="AA24" s="11" t="str">
        <f ca="1">IFERROR(IF(H24="prf",OFFSET(Лист2!$F$4,MATCH(G24,Лист2!$F$5:$F$6,1),2),""),"")</f>
        <v/>
      </c>
      <c r="AB24" s="11"/>
      <c r="AD24"/>
    </row>
    <row r="25" spans="1:30">
      <c r="A25" s="8">
        <v>24</v>
      </c>
      <c r="B25" s="9" t="s">
        <v>28</v>
      </c>
      <c r="C25" s="9">
        <v>55</v>
      </c>
      <c r="D25" s="9" t="s">
        <v>29</v>
      </c>
      <c r="E25" s="9">
        <v>4</v>
      </c>
      <c r="F25" s="9">
        <v>2500</v>
      </c>
      <c r="G25" s="9" t="s">
        <v>30</v>
      </c>
      <c r="H25" s="10" t="str">
        <f ca="1">IFERROR(IF(B25="E3",OFFSET(Лист2!$G$1,MATCH($G25,Лист2!$F$2:$F$92,0),0,1,1),OFFSET(Лист2!$D$39,MATCH(Таблица1[[#This Row],[Наименование]],Лист2!$C$40:$C$60,0),0,1,1)),"Спец. Изд.")</f>
        <v>ug</v>
      </c>
      <c r="I25" s="11" t="str">
        <f t="shared" ca="1" si="16"/>
        <v/>
      </c>
      <c r="J25" s="12" t="s">
        <v>46</v>
      </c>
      <c r="K25" s="9" t="s">
        <v>53</v>
      </c>
      <c r="L25" s="9">
        <v>1</v>
      </c>
      <c r="M25" s="162" t="s">
        <v>2192</v>
      </c>
      <c r="N25" s="165">
        <v>1</v>
      </c>
      <c r="O25" s="11" t="str">
        <f ca="1">IF(B25="E3",IFERROR(IF(H25="pr",CONCATENATE(OFFSET(артикул!$A$1,MATCH(D25&amp;F25&amp;H25&amp;I25,артикул!$M$2:$M$1799,0),0,1,1),X25),IF(H25="prf",CONCATENATE(OFFSET(артикул!$A$1,MATCH(D25&amp;F25&amp;H25&amp;I25,артикул!$M$2:$M$1799,0),0,1,1),Y25),OFFSET(артикул!$A$1,MATCH(D25&amp;F25&amp;H25&amp;I25,артикул!$M$2:$M$1799,0),0,1,1))),""),"------")</f>
        <v>E3A5A25HЕ55</v>
      </c>
      <c r="P25" s="13" t="str">
        <f t="shared" ca="1" si="17"/>
        <v>E3-55-Al-2500-4-ug</v>
      </c>
      <c r="Q25" s="11" t="str">
        <f t="shared" si="11"/>
        <v>300</v>
      </c>
      <c r="R25" s="11" t="str">
        <f t="shared" si="12"/>
        <v>600</v>
      </c>
      <c r="S25" s="17" t="str">
        <f t="shared" si="13"/>
        <v>--</v>
      </c>
      <c r="T25" s="11">
        <f t="shared" si="14"/>
        <v>900</v>
      </c>
      <c r="U25" s="16">
        <f ca="1">IF(T25="","",IFERROR(IF(AND(D25="Al",E25=4,B25="E3"),OFFSET(Лист2!$A$24,MATCH(F25,Лист2!$A$25:$A$37,0),1),IF(AND(D25="Al",E25=5,B25="E3"),OFFSET(Лист2!$A$24,MATCH(F25,Лист2!$A$25:$A$37,0),2),IF(AND(D25="Cu",E25=4,B25="E3"),OFFSET(Лист2!$A$24,MATCH(F25,Лист2!$A$25:$A$37,0),4),IF(AND(D25="Cu",E25=5,B25="E3"),OFFSET(Лист2!$A$24,MATCH(F25,Лист2!$A$25:$A$37,0),3),IF(AND(D25="Al",E25=4,B25="CR1"),OFFSET(Лист2!$A$65,MATCH(F25,Лист2!$A$66:$A$77,0),1),IF(AND(D25="Al",E25=5,B25="CR1"),OFFSET(Лист2!$A$65,MATCH(F25,Лист2!$A$66:$A$77,0),2),IF(AND(D25="Cu",E25=5,B25="CR1"),OFFSET(Лист2!$A$65,MATCH(F25,Лист2!$A$66:$A$77,0),3),IF(AND(D25="Cu",E25=4,B25="CR1"),OFFSET(Лист2!$A$65,MATCH(F25,Лист2!$A$66:$A$77,0),4),777)))))))),"")*(T25/1000))</f>
        <v>22.169663999999997</v>
      </c>
      <c r="V25" s="11" t="str">
        <f t="shared" si="15"/>
        <v>ШМ2</v>
      </c>
      <c r="W25" s="17" t="e">
        <f t="shared" si="18"/>
        <v>#VALUE!</v>
      </c>
      <c r="X25" s="17" t="e">
        <f t="shared" ca="1" si="19"/>
        <v>#VALUE!</v>
      </c>
      <c r="Y25" s="17" t="e">
        <f t="shared" ca="1" si="20"/>
        <v>#VALUE!</v>
      </c>
      <c r="Z25" s="17" t="str">
        <f ca="1">IFERROR(IF(H25="pr",OFFSET(Лист2!$F$8,MATCH(G25,Лист2!$F$9:$F$14,1),2),""),"")</f>
        <v/>
      </c>
      <c r="AA25" s="11" t="str">
        <f ca="1">IFERROR(IF(H25="prf",OFFSET(Лист2!$F$4,MATCH(G25,Лист2!$F$5:$F$6,1),2),""),"")</f>
        <v/>
      </c>
      <c r="AB25" s="11"/>
      <c r="AD25"/>
    </row>
    <row r="26" spans="1:30">
      <c r="A26" s="8">
        <v>25</v>
      </c>
      <c r="B26" s="9" t="s">
        <v>28</v>
      </c>
      <c r="C26" s="9">
        <v>55</v>
      </c>
      <c r="D26" s="9" t="s">
        <v>29</v>
      </c>
      <c r="E26" s="9">
        <v>4</v>
      </c>
      <c r="F26" s="9">
        <v>2500</v>
      </c>
      <c r="G26" s="9" t="s">
        <v>30</v>
      </c>
      <c r="H26" s="10" t="str">
        <f ca="1">IFERROR(IF(B26="E3",OFFSET(Лист2!$G$1,MATCH($G26,Лист2!$F$2:$F$92,0),0,1,1),OFFSET(Лист2!$D$39,MATCH(Таблица1[[#This Row],[Наименование]],Лист2!$C$40:$C$60,0),0,1,1)),"Спец. Изд.")</f>
        <v>ug</v>
      </c>
      <c r="I26" s="11" t="str">
        <f t="shared" ca="1" si="16"/>
        <v/>
      </c>
      <c r="J26" s="12" t="s">
        <v>31</v>
      </c>
      <c r="K26" s="9" t="s">
        <v>54</v>
      </c>
      <c r="L26" s="9">
        <v>1</v>
      </c>
      <c r="M26" s="162" t="s">
        <v>2192</v>
      </c>
      <c r="N26" s="165">
        <v>1</v>
      </c>
      <c r="O26" s="11" t="str">
        <f ca="1">IF(B26="E3",IFERROR(IF(H26="pr",CONCATENATE(OFFSET(артикул!$A$1,MATCH(D26&amp;F26&amp;H26&amp;I26,артикул!$M$2:$M$1799,0),0,1,1),X26),IF(H26="prf",CONCATENATE(OFFSET(артикул!$A$1,MATCH(D26&amp;F26&amp;H26&amp;I26,артикул!$M$2:$M$1799,0),0,1,1),Y26),OFFSET(артикул!$A$1,MATCH(D26&amp;F26&amp;H26&amp;I26,артикул!$M$2:$M$1799,0),0,1,1))),""),"------")</f>
        <v>E3A5A25HЕ55</v>
      </c>
      <c r="P26" s="13" t="str">
        <f t="shared" ca="1" si="17"/>
        <v>E3-55-Al-2500-4-ug</v>
      </c>
      <c r="Q26" s="11" t="str">
        <f t="shared" si="11"/>
        <v>300</v>
      </c>
      <c r="R26" s="11" t="str">
        <f t="shared" si="12"/>
        <v>300</v>
      </c>
      <c r="S26" s="17" t="str">
        <f t="shared" si="13"/>
        <v>--</v>
      </c>
      <c r="T26" s="11">
        <f t="shared" si="14"/>
        <v>600</v>
      </c>
      <c r="U26" s="16">
        <f ca="1">IF(T26="","",IFERROR(IF(AND(D26="Al",E26=4,B26="E3"),OFFSET(Лист2!$A$24,MATCH(F26,Лист2!$A$25:$A$37,0),1),IF(AND(D26="Al",E26=5,B26="E3"),OFFSET(Лист2!$A$24,MATCH(F26,Лист2!$A$25:$A$37,0),2),IF(AND(D26="Cu",E26=4,B26="E3"),OFFSET(Лист2!$A$24,MATCH(F26,Лист2!$A$25:$A$37,0),4),IF(AND(D26="Cu",E26=5,B26="E3"),OFFSET(Лист2!$A$24,MATCH(F26,Лист2!$A$25:$A$37,0),3),IF(AND(D26="Al",E26=4,B26="CR1"),OFFSET(Лист2!$A$65,MATCH(F26,Лист2!$A$66:$A$77,0),1),IF(AND(D26="Al",E26=5,B26="CR1"),OFFSET(Лист2!$A$65,MATCH(F26,Лист2!$A$66:$A$77,0),2),IF(AND(D26="Cu",E26=5,B26="CR1"),OFFSET(Лист2!$A$65,MATCH(F26,Лист2!$A$66:$A$77,0),3),IF(AND(D26="Cu",E26=4,B26="CR1"),OFFSET(Лист2!$A$65,MATCH(F26,Лист2!$A$66:$A$77,0),4),777)))))))),"")*(T26/1000))</f>
        <v>14.779775999999998</v>
      </c>
      <c r="V26" s="11" t="str">
        <f t="shared" si="15"/>
        <v>ШМ2</v>
      </c>
      <c r="W26" s="17" t="e">
        <f t="shared" si="18"/>
        <v>#VALUE!</v>
      </c>
      <c r="X26" s="17" t="e">
        <f t="shared" ca="1" si="19"/>
        <v>#VALUE!</v>
      </c>
      <c r="Y26" s="17" t="e">
        <f t="shared" ca="1" si="20"/>
        <v>#VALUE!</v>
      </c>
      <c r="Z26" s="17" t="str">
        <f ca="1">IFERROR(IF(H26="pr",OFFSET(Лист2!$F$8,MATCH(G26,Лист2!$F$9:$F$14,1),2),""),"")</f>
        <v/>
      </c>
      <c r="AA26" s="11" t="str">
        <f ca="1">IFERROR(IF(H26="prf",OFFSET(Лист2!$F$4,MATCH(G26,Лист2!$F$5:$F$6,1),2),""),"")</f>
        <v/>
      </c>
      <c r="AB26" s="11"/>
      <c r="AD26"/>
    </row>
    <row r="27" spans="1:30">
      <c r="A27" s="8">
        <v>26</v>
      </c>
      <c r="B27" s="9" t="s">
        <v>28</v>
      </c>
      <c r="C27" s="9">
        <v>55</v>
      </c>
      <c r="D27" s="9" t="s">
        <v>29</v>
      </c>
      <c r="E27" s="9">
        <v>4</v>
      </c>
      <c r="F27" s="159">
        <v>2500</v>
      </c>
      <c r="G27" s="163" t="s">
        <v>210</v>
      </c>
      <c r="H27" s="10" t="s">
        <v>487</v>
      </c>
      <c r="I27" s="180" t="s">
        <v>2203</v>
      </c>
      <c r="J27" s="164" t="s">
        <v>2202</v>
      </c>
      <c r="K27" s="162" t="s">
        <v>2190</v>
      </c>
      <c r="L27" s="137">
        <v>1</v>
      </c>
      <c r="M27" s="162" t="s">
        <v>2192</v>
      </c>
      <c r="N27" s="165">
        <v>1</v>
      </c>
      <c r="O27" s="157"/>
      <c r="P27" s="161"/>
      <c r="Q27" s="11" t="str">
        <f t="shared" si="11"/>
        <v>2150</v>
      </c>
      <c r="R27" s="11" t="str">
        <f t="shared" si="12"/>
        <v>--</v>
      </c>
      <c r="S27" s="17" t="str">
        <f t="shared" si="13"/>
        <v/>
      </c>
      <c r="T27" s="11">
        <f t="shared" si="14"/>
        <v>2150</v>
      </c>
      <c r="U27" s="16">
        <f ca="1">IF(T27="","",IFERROR(IF(AND(D27="Al",E27=4,B27="E3"),OFFSET(Лист2!$A$24,MATCH(F27,Лист2!$A$25:$A$37,0),1),IF(AND(D27="Al",E27=5,B27="E3"),OFFSET(Лист2!$A$24,MATCH(F27,Лист2!$A$25:$A$37,0),2),IF(AND(D27="Cu",E27=4,B27="E3"),OFFSET(Лист2!$A$24,MATCH(F27,Лист2!$A$25:$A$37,0),4),IF(AND(D27="Cu",E27=5,B27="E3"),OFFSET(Лист2!$A$24,MATCH(F27,Лист2!$A$25:$A$37,0),3),IF(AND(D27="Al",E27=4,B27="CR1"),OFFSET(Лист2!$A$65,MATCH(F27,Лист2!$A$66:$A$77,0),1),IF(AND(D27="Al",E27=5,B27="CR1"),OFFSET(Лист2!$A$65,MATCH(F27,Лист2!$A$66:$A$77,0),2),IF(AND(D27="Cu",E27=5,B27="CR1"),OFFSET(Лист2!$A$65,MATCH(F27,Лист2!$A$66:$A$77,0),3),IF(AND(D27="Cu",E27=4,B27="CR1"),OFFSET(Лист2!$A$65,MATCH(F27,Лист2!$A$66:$A$77,0),4),777)))))))),"")*(T27/1000))</f>
        <v>52.960863999999994</v>
      </c>
      <c r="V27" s="11" t="str">
        <f t="shared" si="15"/>
        <v>ШМ2</v>
      </c>
      <c r="W27" s="158"/>
      <c r="X27" s="158"/>
      <c r="Y27" s="158"/>
      <c r="Z27" s="158"/>
      <c r="AA27" s="157"/>
      <c r="AB27" s="160"/>
    </row>
    <row r="28" spans="1:30">
      <c r="A28" s="8">
        <v>27</v>
      </c>
      <c r="B28" s="9" t="s">
        <v>28</v>
      </c>
      <c r="C28" s="9">
        <v>55</v>
      </c>
      <c r="D28" s="9" t="s">
        <v>29</v>
      </c>
      <c r="E28" s="9">
        <v>4</v>
      </c>
      <c r="F28" s="9">
        <v>2500</v>
      </c>
      <c r="G28" s="163" t="s">
        <v>33</v>
      </c>
      <c r="H28" s="10" t="str">
        <f ca="1">IFERROR(IF(B28="E3",OFFSET(Лист2!$G$1,MATCH($G28,Лист2!$F$2:$F$92,0),0,1,1),OFFSET(Лист2!$D$39,MATCH(Таблица1[[#This Row],[Наименование]],Лист2!$C$40:$C$60,0),0,1,1)),"Спец. Изд.")</f>
        <v>pt</v>
      </c>
      <c r="I28" s="11" t="str">
        <f t="shared" ca="1" si="16"/>
        <v>2.4</v>
      </c>
      <c r="J28" s="164">
        <v>2090</v>
      </c>
      <c r="K28" s="162" t="s">
        <v>2195</v>
      </c>
      <c r="L28" s="137">
        <v>1</v>
      </c>
      <c r="M28" s="162" t="s">
        <v>2192</v>
      </c>
      <c r="N28" s="165">
        <v>1</v>
      </c>
      <c r="O28" s="157"/>
      <c r="P28" s="161"/>
      <c r="Q28" s="11">
        <f t="shared" si="11"/>
        <v>2090</v>
      </c>
      <c r="R28" s="11" t="str">
        <f t="shared" si="12"/>
        <v>--</v>
      </c>
      <c r="S28" s="17" t="str">
        <f t="shared" si="13"/>
        <v>--</v>
      </c>
      <c r="T28" s="11">
        <f t="shared" si="14"/>
        <v>2090</v>
      </c>
      <c r="U28" s="16">
        <f ca="1">IF(T28="","",IFERROR(IF(AND(D28="Al",E28=4,B28="E3"),OFFSET(Лист2!$A$24,MATCH(F28,Лист2!$A$25:$A$37,0),1),IF(AND(D28="Al",E28=5,B28="E3"),OFFSET(Лист2!$A$24,MATCH(F28,Лист2!$A$25:$A$37,0),2),IF(AND(D28="Cu",E28=4,B28="E3"),OFFSET(Лист2!$A$24,MATCH(F28,Лист2!$A$25:$A$37,0),4),IF(AND(D28="Cu",E28=5,B28="E3"),OFFSET(Лист2!$A$24,MATCH(F28,Лист2!$A$25:$A$37,0),3),IF(AND(D28="Al",E28=4,B28="CR1"),OFFSET(Лист2!$A$65,MATCH(F28,Лист2!$A$66:$A$77,0),1),IF(AND(D28="Al",E28=5,B28="CR1"),OFFSET(Лист2!$A$65,MATCH(F28,Лист2!$A$66:$A$77,0),2),IF(AND(D28="Cu",E28=5,B28="CR1"),OFFSET(Лист2!$A$65,MATCH(F28,Лист2!$A$66:$A$77,0),3),IF(AND(D28="Cu",E28=4,B28="CR1"),OFFSET(Лист2!$A$65,MATCH(F28,Лист2!$A$66:$A$77,0),4),777)))))))),"")*(T28/1000))</f>
        <v>51.482886399999991</v>
      </c>
      <c r="V28" s="11" t="str">
        <f t="shared" si="15"/>
        <v>ШМ3</v>
      </c>
      <c r="W28" s="158"/>
      <c r="X28" s="158"/>
      <c r="Y28" s="158"/>
      <c r="Z28" s="158"/>
      <c r="AA28" s="157"/>
      <c r="AB28" s="160"/>
    </row>
    <row r="29" spans="1:30">
      <c r="A29" s="8">
        <v>28</v>
      </c>
      <c r="B29" s="9" t="s">
        <v>28</v>
      </c>
      <c r="C29" s="9">
        <v>55</v>
      </c>
      <c r="D29" s="9" t="s">
        <v>29</v>
      </c>
      <c r="E29" s="9">
        <v>4</v>
      </c>
      <c r="F29" s="9">
        <v>2500</v>
      </c>
      <c r="G29" s="9" t="s">
        <v>55</v>
      </c>
      <c r="H29" s="10" t="str">
        <f ca="1">IFERROR(IF(B29="E3",OFFSET(Лист2!$G$1,MATCH($G29,Лист2!$F$2:$F$92,0),0,1,1),OFFSET(Лист2!$D$39,MATCH(Таблица1[[#This Row],[Наименование]],Лист2!$C$40:$C$60,0),0,1,1)),"Спец. Изд.")</f>
        <v>kl</v>
      </c>
      <c r="I29" s="11" t="str">
        <f t="shared" ca="1" si="16"/>
        <v/>
      </c>
      <c r="J29" s="179" t="s">
        <v>2201</v>
      </c>
      <c r="K29" s="9" t="s">
        <v>56</v>
      </c>
      <c r="L29" s="9">
        <v>1</v>
      </c>
      <c r="M29" s="162" t="s">
        <v>2192</v>
      </c>
      <c r="N29" s="165">
        <v>1</v>
      </c>
      <c r="O29" s="18" t="str">
        <f ca="1">IF(B29="E3",IFERROR(IF(H29="pr",CONCATENATE(OFFSET(артикул!$A$1,MATCH(D29&amp;F29&amp;H29&amp;I29,артикул!$M$2:$M$1799,0),0,1,1),X29),IF(H29="prf",CONCATENATE(OFFSET(артикул!$A$1,MATCH(D29&amp;F29&amp;H29&amp;I29,артикул!$M$2:$M$1799,0),0,1,1),Y29),OFFSET(артикул!$A$1,MATCH(D29&amp;F29&amp;H29&amp;I29,артикул!$M$2:$M$1799,0),0,1,1))),""),"------")</f>
        <v>E3A5A25HB55L</v>
      </c>
      <c r="P29" s="19" t="str">
        <f t="shared" ca="1" si="17"/>
        <v>E3-55-Al-2500-4-kl</v>
      </c>
      <c r="Q29" s="11" t="str">
        <f t="shared" si="11"/>
        <v>300</v>
      </c>
      <c r="R29" s="11" t="str">
        <f t="shared" si="12"/>
        <v>525</v>
      </c>
      <c r="S29" s="17" t="str">
        <f t="shared" si="13"/>
        <v>600</v>
      </c>
      <c r="T29" s="11">
        <f t="shared" si="14"/>
        <v>1425</v>
      </c>
      <c r="U29" s="16">
        <f ca="1">IF(T29="","",IFERROR(IF(AND(D29="Al",E29=4,B29="E3"),OFFSET(Лист2!$A$24,MATCH(F29,Лист2!$A$25:$A$37,0),1),IF(AND(D29="Al",E29=5,B29="E3"),OFFSET(Лист2!$A$24,MATCH(F29,Лист2!$A$25:$A$37,0),2),IF(AND(D29="Cu",E29=4,B29="E3"),OFFSET(Лист2!$A$24,MATCH(F29,Лист2!$A$25:$A$37,0),4),IF(AND(D29="Cu",E29=5,B29="E3"),OFFSET(Лист2!$A$24,MATCH(F29,Лист2!$A$25:$A$37,0),3),IF(AND(D29="Al",E29=4,B29="CR1"),OFFSET(Лист2!$A$65,MATCH(F29,Лист2!$A$66:$A$77,0),1),IF(AND(D29="Al",E29=5,B29="CR1"),OFFSET(Лист2!$A$65,MATCH(F29,Лист2!$A$66:$A$77,0),2),IF(AND(D29="Cu",E29=5,B29="CR1"),OFFSET(Лист2!$A$65,MATCH(F29,Лист2!$A$66:$A$77,0),3),IF(AND(D29="Cu",E29=4,B29="CR1"),OFFSET(Лист2!$A$65,MATCH(F29,Лист2!$A$66:$A$77,0),4),777)))))))),"")*(T29/1000))</f>
        <v>35.101967999999999</v>
      </c>
      <c r="V29" s="11" t="str">
        <f t="shared" si="15"/>
        <v>ШМ3</v>
      </c>
      <c r="W29" s="20" t="e">
        <f t="shared" si="18"/>
        <v>#VALUE!</v>
      </c>
      <c r="X29" s="20" t="e">
        <f t="shared" ca="1" si="19"/>
        <v>#VALUE!</v>
      </c>
      <c r="Y29" s="20" t="e">
        <f t="shared" ca="1" si="20"/>
        <v>#VALUE!</v>
      </c>
      <c r="Z29" s="20" t="str">
        <f ca="1">IFERROR(IF(H29="pr",OFFSET(Лист2!$F$8,MATCH(G29,Лист2!$F$9:$F$14,1),2),""),"")</f>
        <v/>
      </c>
      <c r="AA29" s="18" t="str">
        <f ca="1">IFERROR(IF(H29="prf",OFFSET(Лист2!$F$4,MATCH(G29,Лист2!$F$5:$F$6,1),2),""),"")</f>
        <v/>
      </c>
      <c r="AB29" s="18"/>
      <c r="AD29"/>
    </row>
    <row r="30" spans="1:30">
      <c r="A30" s="8">
        <v>29</v>
      </c>
      <c r="B30" s="9" t="s">
        <v>28</v>
      </c>
      <c r="C30" s="9">
        <v>55</v>
      </c>
      <c r="D30" s="9" t="s">
        <v>29</v>
      </c>
      <c r="E30" s="9">
        <v>4</v>
      </c>
      <c r="F30" s="9">
        <v>2500</v>
      </c>
      <c r="G30" s="9" t="s">
        <v>30</v>
      </c>
      <c r="H30" s="10" t="str">
        <f ca="1">IFERROR(IF(B30="E3",OFFSET(Лист2!$G$1,MATCH($G30,Лист2!$F$2:$F$92,0),0,1,1),OFFSET(Лист2!$D$39,MATCH(Таблица1[[#This Row],[Наименование]],Лист2!$C$40:$C$60,0),0,1,1)),"Спец. Изд.")</f>
        <v>ug</v>
      </c>
      <c r="I30" s="11" t="str">
        <f t="shared" ca="1" si="16"/>
        <v/>
      </c>
      <c r="J30" s="12" t="s">
        <v>57</v>
      </c>
      <c r="K30" s="9" t="s">
        <v>58</v>
      </c>
      <c r="L30" s="9">
        <v>1</v>
      </c>
      <c r="M30" s="162" t="s">
        <v>2192</v>
      </c>
      <c r="N30" s="165">
        <v>1</v>
      </c>
      <c r="O30" s="11" t="str">
        <f ca="1">IF(B30="E3",IFERROR(IF(H30="pr",CONCATENATE(OFFSET(артикул!$A$1,MATCH(D30&amp;F30&amp;H30&amp;I30,артикул!$M$2:$M$1799,0),0,1,1),X30),IF(H30="prf",CONCATENATE(OFFSET(артикул!$A$1,MATCH(D30&amp;F30&amp;H30&amp;I30,артикул!$M$2:$M$1799,0),0,1,1),Y30),OFFSET(артикул!$A$1,MATCH(D30&amp;F30&amp;H30&amp;I30,артикул!$M$2:$M$1799,0),0,1,1))),""),"------")</f>
        <v>E3A5A25HЕ55</v>
      </c>
      <c r="P30" s="13" t="str">
        <f t="shared" ca="1" si="17"/>
        <v>E3-55-Al-2500-4-ug</v>
      </c>
      <c r="Q30" s="11" t="str">
        <f t="shared" si="11"/>
        <v>300</v>
      </c>
      <c r="R30" s="11" t="str">
        <f t="shared" si="12"/>
        <v>500</v>
      </c>
      <c r="S30" s="17" t="str">
        <f t="shared" si="13"/>
        <v>--</v>
      </c>
      <c r="T30" s="11">
        <f t="shared" si="14"/>
        <v>800</v>
      </c>
      <c r="U30" s="16">
        <f ca="1">IF(T30="","",IFERROR(IF(AND(D30="Al",E30=4,B30="E3"),OFFSET(Лист2!$A$24,MATCH(F30,Лист2!$A$25:$A$37,0),1),IF(AND(D30="Al",E30=5,B30="E3"),OFFSET(Лист2!$A$24,MATCH(F30,Лист2!$A$25:$A$37,0),2),IF(AND(D30="Cu",E30=4,B30="E3"),OFFSET(Лист2!$A$24,MATCH(F30,Лист2!$A$25:$A$37,0),4),IF(AND(D30="Cu",E30=5,B30="E3"),OFFSET(Лист2!$A$24,MATCH(F30,Лист2!$A$25:$A$37,0),3),IF(AND(D30="Al",E30=4,B30="CR1"),OFFSET(Лист2!$A$65,MATCH(F30,Лист2!$A$66:$A$77,0),1),IF(AND(D30="Al",E30=5,B30="CR1"),OFFSET(Лист2!$A$65,MATCH(F30,Лист2!$A$66:$A$77,0),2),IF(AND(D30="Cu",E30=5,B30="CR1"),OFFSET(Лист2!$A$65,MATCH(F30,Лист2!$A$66:$A$77,0),3),IF(AND(D30="Cu",E30=4,B30="CR1"),OFFSET(Лист2!$A$65,MATCH(F30,Лист2!$A$66:$A$77,0),4),777)))))))),"")*(T30/1000))</f>
        <v>19.706367999999998</v>
      </c>
      <c r="V30" s="11" t="str">
        <f t="shared" si="15"/>
        <v>ШМ3</v>
      </c>
      <c r="W30" s="17" t="e">
        <f t="shared" si="18"/>
        <v>#VALUE!</v>
      </c>
      <c r="X30" s="17" t="e">
        <f t="shared" ca="1" si="19"/>
        <v>#VALUE!</v>
      </c>
      <c r="Y30" s="17" t="e">
        <f t="shared" ca="1" si="20"/>
        <v>#VALUE!</v>
      </c>
      <c r="Z30" s="17" t="str">
        <f ca="1">IFERROR(IF(H30="pr",OFFSET(Лист2!$F$8,MATCH(G30,Лист2!$F$9:$F$14,1),2),""),"")</f>
        <v/>
      </c>
      <c r="AA30" s="11" t="str">
        <f ca="1">IFERROR(IF(H30="prf",OFFSET(Лист2!$F$4,MATCH(G30,Лист2!$F$5:$F$6,1),2),""),"")</f>
        <v/>
      </c>
      <c r="AB30" s="11"/>
      <c r="AD30"/>
    </row>
    <row r="31" spans="1:30">
      <c r="A31" s="8">
        <v>30</v>
      </c>
      <c r="B31" s="9" t="s">
        <v>28</v>
      </c>
      <c r="C31" s="9">
        <v>55</v>
      </c>
      <c r="D31" s="9" t="s">
        <v>29</v>
      </c>
      <c r="E31" s="9">
        <v>4</v>
      </c>
      <c r="F31" s="9">
        <v>2500</v>
      </c>
      <c r="G31" s="9" t="s">
        <v>30</v>
      </c>
      <c r="H31" s="10" t="str">
        <f ca="1">IFERROR(IF(B31="E3",OFFSET(Лист2!$G$1,MATCH($G31,Лист2!$F$2:$F$92,0),0,1,1),OFFSET(Лист2!$D$39,MATCH(Таблица1[[#This Row],[Наименование]],Лист2!$C$40:$C$60,0),0,1,1)),"Спец. Изд.")</f>
        <v>ug</v>
      </c>
      <c r="I31" s="11" t="str">
        <f t="shared" ca="1" si="16"/>
        <v/>
      </c>
      <c r="J31" s="12" t="s">
        <v>31</v>
      </c>
      <c r="K31" s="9" t="s">
        <v>59</v>
      </c>
      <c r="L31" s="9">
        <v>1</v>
      </c>
      <c r="M31" s="162" t="s">
        <v>2192</v>
      </c>
      <c r="N31" s="165">
        <v>1</v>
      </c>
      <c r="O31" s="11" t="str">
        <f ca="1">IF(B31="E3",IFERROR(IF(H31="pr",CONCATENATE(OFFSET(артикул!$A$1,MATCH(D31&amp;F31&amp;H31&amp;I31,артикул!$M$2:$M$1799,0),0,1,1),X31),IF(H31="prf",CONCATENATE(OFFSET(артикул!$A$1,MATCH(D31&amp;F31&amp;H31&amp;I31,артикул!$M$2:$M$1799,0),0,1,1),Y31),OFFSET(артикул!$A$1,MATCH(D31&amp;F31&amp;H31&amp;I31,артикул!$M$2:$M$1799,0),0,1,1))),""),"------")</f>
        <v>E3A5A25HЕ55</v>
      </c>
      <c r="P31" s="13" t="str">
        <f t="shared" ca="1" si="17"/>
        <v>E3-55-Al-2500-4-ug</v>
      </c>
      <c r="Q31" s="11" t="str">
        <f t="shared" si="11"/>
        <v>300</v>
      </c>
      <c r="R31" s="11" t="str">
        <f t="shared" si="12"/>
        <v>300</v>
      </c>
      <c r="S31" s="17" t="str">
        <f t="shared" si="13"/>
        <v>--</v>
      </c>
      <c r="T31" s="11">
        <f t="shared" si="14"/>
        <v>600</v>
      </c>
      <c r="U31" s="16">
        <f ca="1">IF(T31="","",IFERROR(IF(AND(D31="Al",E31=4,B31="E3"),OFFSET(Лист2!$A$24,MATCH(F31,Лист2!$A$25:$A$37,0),1),IF(AND(D31="Al",E31=5,B31="E3"),OFFSET(Лист2!$A$24,MATCH(F31,Лист2!$A$25:$A$37,0),2),IF(AND(D31="Cu",E31=4,B31="E3"),OFFSET(Лист2!$A$24,MATCH(F31,Лист2!$A$25:$A$37,0),4),IF(AND(D31="Cu",E31=5,B31="E3"),OFFSET(Лист2!$A$24,MATCH(F31,Лист2!$A$25:$A$37,0),3),IF(AND(D31="Al",E31=4,B31="CR1"),OFFSET(Лист2!$A$65,MATCH(F31,Лист2!$A$66:$A$77,0),1),IF(AND(D31="Al",E31=5,B31="CR1"),OFFSET(Лист2!$A$65,MATCH(F31,Лист2!$A$66:$A$77,0),2),IF(AND(D31="Cu",E31=5,B31="CR1"),OFFSET(Лист2!$A$65,MATCH(F31,Лист2!$A$66:$A$77,0),3),IF(AND(D31="Cu",E31=4,B31="CR1"),OFFSET(Лист2!$A$65,MATCH(F31,Лист2!$A$66:$A$77,0),4),777)))))))),"")*(T31/1000))</f>
        <v>14.779775999999998</v>
      </c>
      <c r="V31" s="11" t="str">
        <f t="shared" si="15"/>
        <v>ШМ3</v>
      </c>
      <c r="W31" s="17" t="e">
        <f t="shared" si="18"/>
        <v>#VALUE!</v>
      </c>
      <c r="X31" s="17" t="e">
        <f t="shared" ca="1" si="19"/>
        <v>#VALUE!</v>
      </c>
      <c r="Y31" s="17" t="e">
        <f t="shared" ca="1" si="20"/>
        <v>#VALUE!</v>
      </c>
      <c r="Z31" s="17" t="str">
        <f ca="1">IFERROR(IF(H31="pr",OFFSET(Лист2!$F$8,MATCH(G31,Лист2!$F$9:$F$14,1),2),""),"")</f>
        <v/>
      </c>
      <c r="AA31" s="11" t="str">
        <f ca="1">IFERROR(IF(H31="prf",OFFSET(Лист2!$F$4,MATCH(G31,Лист2!$F$5:$F$6,1),2),""),"")</f>
        <v/>
      </c>
      <c r="AB31" s="11"/>
      <c r="AD31"/>
    </row>
    <row r="32" spans="1:30">
      <c r="A32" s="8">
        <v>31</v>
      </c>
      <c r="B32" s="9" t="s">
        <v>28</v>
      </c>
      <c r="C32" s="9">
        <v>55</v>
      </c>
      <c r="D32" s="9" t="s">
        <v>29</v>
      </c>
      <c r="E32" s="9">
        <v>4</v>
      </c>
      <c r="F32" s="159">
        <v>2500</v>
      </c>
      <c r="G32" s="163" t="s">
        <v>210</v>
      </c>
      <c r="H32" s="10" t="s">
        <v>487</v>
      </c>
      <c r="I32" s="180" t="s">
        <v>2203</v>
      </c>
      <c r="J32" s="164" t="s">
        <v>2202</v>
      </c>
      <c r="K32" s="162" t="s">
        <v>2191</v>
      </c>
      <c r="L32" s="137">
        <v>1</v>
      </c>
      <c r="M32" s="162" t="s">
        <v>2192</v>
      </c>
      <c r="N32" s="165">
        <v>1</v>
      </c>
      <c r="O32" s="157"/>
      <c r="P32" s="161"/>
      <c r="Q32" s="11" t="str">
        <f t="shared" si="11"/>
        <v>2150</v>
      </c>
      <c r="R32" s="11" t="str">
        <f t="shared" si="12"/>
        <v>--</v>
      </c>
      <c r="S32" s="17" t="str">
        <f t="shared" si="13"/>
        <v/>
      </c>
      <c r="T32" s="11">
        <f t="shared" si="14"/>
        <v>2150</v>
      </c>
      <c r="U32" s="16">
        <f ca="1">IF(T32="","",IFERROR(IF(AND(D32="Al",E32=4,B32="E3"),OFFSET(Лист2!$A$24,MATCH(F32,Лист2!$A$25:$A$37,0),1),IF(AND(D32="Al",E32=5,B32="E3"),OFFSET(Лист2!$A$24,MATCH(F32,Лист2!$A$25:$A$37,0),2),IF(AND(D32="Cu",E32=4,B32="E3"),OFFSET(Лист2!$A$24,MATCH(F32,Лист2!$A$25:$A$37,0),4),IF(AND(D32="Cu",E32=5,B32="E3"),OFFSET(Лист2!$A$24,MATCH(F32,Лист2!$A$25:$A$37,0),3),IF(AND(D32="Al",E32=4,B32="CR1"),OFFSET(Лист2!$A$65,MATCH(F32,Лист2!$A$66:$A$77,0),1),IF(AND(D32="Al",E32=5,B32="CR1"),OFFSET(Лист2!$A$65,MATCH(F32,Лист2!$A$66:$A$77,0),2),IF(AND(D32="Cu",E32=5,B32="CR1"),OFFSET(Лист2!$A$65,MATCH(F32,Лист2!$A$66:$A$77,0),3),IF(AND(D32="Cu",E32=4,B32="CR1"),OFFSET(Лист2!$A$65,MATCH(F32,Лист2!$A$66:$A$77,0),4),777)))))))),"")*(T32/1000))</f>
        <v>52.960863999999994</v>
      </c>
      <c r="V32" s="11" t="str">
        <f t="shared" si="15"/>
        <v>ШМ3</v>
      </c>
      <c r="W32" s="158"/>
      <c r="X32" s="158"/>
      <c r="Y32" s="158"/>
      <c r="Z32" s="158"/>
      <c r="AA32" s="157"/>
      <c r="AB32" s="160"/>
    </row>
    <row r="33" spans="1:30">
      <c r="A33" s="8">
        <v>32</v>
      </c>
      <c r="B33" s="9" t="s">
        <v>28</v>
      </c>
      <c r="C33" s="9">
        <v>55</v>
      </c>
      <c r="D33" s="9" t="s">
        <v>29</v>
      </c>
      <c r="E33" s="9">
        <v>4</v>
      </c>
      <c r="F33" s="9">
        <v>2500</v>
      </c>
      <c r="G33" s="163" t="s">
        <v>33</v>
      </c>
      <c r="H33" s="10" t="str">
        <f ca="1">IFERROR(IF(B33="E3",OFFSET(Лист2!$G$1,MATCH($G33,Лист2!$F$2:$F$92,0),0,1,1),OFFSET(Лист2!$D$39,MATCH(Таблица1[[#This Row],[Наименование]],Лист2!$C$40:$C$60,0),0,1,1)),"Спец. Изд.")</f>
        <v>pt</v>
      </c>
      <c r="I33" s="11" t="str">
        <f t="shared" ca="1" si="16"/>
        <v>2.4</v>
      </c>
      <c r="J33" s="164">
        <v>2040</v>
      </c>
      <c r="K33" s="162" t="s">
        <v>2196</v>
      </c>
      <c r="L33" s="137">
        <v>1</v>
      </c>
      <c r="M33" s="162" t="s">
        <v>2192</v>
      </c>
      <c r="N33" s="165">
        <v>1</v>
      </c>
      <c r="O33" s="157"/>
      <c r="P33" s="161"/>
      <c r="Q33" s="11">
        <f t="shared" si="11"/>
        <v>2040</v>
      </c>
      <c r="R33" s="11" t="str">
        <f t="shared" si="12"/>
        <v>--</v>
      </c>
      <c r="S33" s="17" t="str">
        <f t="shared" si="13"/>
        <v>--</v>
      </c>
      <c r="T33" s="11">
        <f t="shared" si="14"/>
        <v>2040</v>
      </c>
      <c r="U33" s="16">
        <f ca="1">IF(T33="","",IFERROR(IF(AND(D33="Al",E33=4,B33="E3"),OFFSET(Лист2!$A$24,MATCH(F33,Лист2!$A$25:$A$37,0),1),IF(AND(D33="Al",E33=5,B33="E3"),OFFSET(Лист2!$A$24,MATCH(F33,Лист2!$A$25:$A$37,0),2),IF(AND(D33="Cu",E33=4,B33="E3"),OFFSET(Лист2!$A$24,MATCH(F33,Лист2!$A$25:$A$37,0),4),IF(AND(D33="Cu",E33=5,B33="E3"),OFFSET(Лист2!$A$24,MATCH(F33,Лист2!$A$25:$A$37,0),3),IF(AND(D33="Al",E33=4,B33="CR1"),OFFSET(Лист2!$A$65,MATCH(F33,Лист2!$A$66:$A$77,0),1),IF(AND(D33="Al",E33=5,B33="CR1"),OFFSET(Лист2!$A$65,MATCH(F33,Лист2!$A$66:$A$77,0),2),IF(AND(D33="Cu",E33=5,B33="CR1"),OFFSET(Лист2!$A$65,MATCH(F33,Лист2!$A$66:$A$77,0),3),IF(AND(D33="Cu",E33=4,B33="CR1"),OFFSET(Лист2!$A$65,MATCH(F33,Лист2!$A$66:$A$77,0),4),777)))))))),"")*(T33/1000))</f>
        <v>50.251238399999998</v>
      </c>
      <c r="V33" s="11" t="str">
        <f t="shared" si="15"/>
        <v>ШМ4</v>
      </c>
      <c r="W33" s="158"/>
      <c r="X33" s="158"/>
      <c r="Y33" s="158"/>
      <c r="Z33" s="158"/>
      <c r="AA33" s="157"/>
      <c r="AB33" s="160"/>
    </row>
    <row r="34" spans="1:30">
      <c r="A34" s="8">
        <v>33</v>
      </c>
      <c r="B34" s="9" t="s">
        <v>28</v>
      </c>
      <c r="C34" s="9">
        <v>55</v>
      </c>
      <c r="D34" s="9" t="s">
        <v>29</v>
      </c>
      <c r="E34" s="9">
        <v>4</v>
      </c>
      <c r="F34" s="9">
        <v>2500</v>
      </c>
      <c r="G34" s="9" t="s">
        <v>35</v>
      </c>
      <c r="H34" s="10" t="str">
        <f ca="1">IFERROR(IF(B34="E3",OFFSET(Лист2!$G$1,MATCH($G34,Лист2!$F$2:$F$92,0),0,1,1),OFFSET(Лист2!$D$39,MATCH(Таблица1[[#This Row],[Наименование]],Лист2!$C$40:$C$60,0),0,1,1)),"Спец. Изд.")</f>
        <v>uv</v>
      </c>
      <c r="I34" s="11" t="str">
        <f t="shared" ca="1" si="16"/>
        <v/>
      </c>
      <c r="J34" s="12" t="s">
        <v>36</v>
      </c>
      <c r="K34" s="9" t="s">
        <v>60</v>
      </c>
      <c r="L34" s="9">
        <v>1</v>
      </c>
      <c r="M34" s="162" t="s">
        <v>2192</v>
      </c>
      <c r="N34" s="165">
        <v>1</v>
      </c>
      <c r="O34" s="11" t="str">
        <f ca="1">IF(B34="E3",IFERROR(IF(H34="pr",CONCATENATE(OFFSET(артикул!$A$1,MATCH(D34&amp;F34&amp;H34&amp;I34,артикул!$M$2:$M$1799,0),0,1,1),X34),IF(H34="prf",CONCATENATE(OFFSET(артикул!$A$1,MATCH(D34&amp;F34&amp;H34&amp;I34,артикул!$M$2:$M$1799,0),0,1,1),Y34),OFFSET(артикул!$A$1,MATCH(D34&amp;F34&amp;H34&amp;I34,артикул!$M$2:$M$1799,0),0,1,1))),""),"------")</f>
        <v>E3A5A25BЕ55</v>
      </c>
      <c r="P34" s="13" t="str">
        <f t="shared" ca="1" si="17"/>
        <v>E3-55-Al-2500-4-uv</v>
      </c>
      <c r="Q34" s="11" t="str">
        <f t="shared" si="11"/>
        <v>350</v>
      </c>
      <c r="R34" s="11" t="str">
        <f t="shared" si="12"/>
        <v>350</v>
      </c>
      <c r="S34" s="17" t="str">
        <f t="shared" si="13"/>
        <v>--</v>
      </c>
      <c r="T34" s="11">
        <f t="shared" si="14"/>
        <v>700</v>
      </c>
      <c r="U34" s="16">
        <f ca="1">IF(T34="","",IFERROR(IF(AND(D34="Al",E34=4,B34="E3"),OFFSET(Лист2!$A$24,MATCH(F34,Лист2!$A$25:$A$37,0),1),IF(AND(D34="Al",E34=5,B34="E3"),OFFSET(Лист2!$A$24,MATCH(F34,Лист2!$A$25:$A$37,0),2),IF(AND(D34="Cu",E34=4,B34="E3"),OFFSET(Лист2!$A$24,MATCH(F34,Лист2!$A$25:$A$37,0),4),IF(AND(D34="Cu",E34=5,B34="E3"),OFFSET(Лист2!$A$24,MATCH(F34,Лист2!$A$25:$A$37,0),3),IF(AND(D34="Al",E34=4,B34="CR1"),OFFSET(Лист2!$A$65,MATCH(F34,Лист2!$A$66:$A$77,0),1),IF(AND(D34="Al",E34=5,B34="CR1"),OFFSET(Лист2!$A$65,MATCH(F34,Лист2!$A$66:$A$77,0),2),IF(AND(D34="Cu",E34=5,B34="CR1"),OFFSET(Лист2!$A$65,MATCH(F34,Лист2!$A$66:$A$77,0),3),IF(AND(D34="Cu",E34=4,B34="CR1"),OFFSET(Лист2!$A$65,MATCH(F34,Лист2!$A$66:$A$77,0),4),777)))))))),"")*(T34/1000))</f>
        <v>17.243071999999998</v>
      </c>
      <c r="V34" s="11" t="str">
        <f t="shared" si="15"/>
        <v>ШМ4</v>
      </c>
      <c r="W34" s="17" t="e">
        <f t="shared" si="18"/>
        <v>#VALUE!</v>
      </c>
      <c r="X34" s="17" t="e">
        <f t="shared" ca="1" si="19"/>
        <v>#VALUE!</v>
      </c>
      <c r="Y34" s="17" t="e">
        <f t="shared" ca="1" si="20"/>
        <v>#VALUE!</v>
      </c>
      <c r="Z34" s="17" t="str">
        <f ca="1">IFERROR(IF(H34="pr",OFFSET(Лист2!$F$8,MATCH(G34,Лист2!$F$9:$F$14,1),2),""),"")</f>
        <v/>
      </c>
      <c r="AA34" s="11" t="str">
        <f ca="1">IFERROR(IF(H34="prf",OFFSET(Лист2!$F$4,MATCH(G34,Лист2!$F$5:$F$6,1),2),""),"")</f>
        <v/>
      </c>
      <c r="AB34" s="11"/>
      <c r="AD34"/>
    </row>
    <row r="35" spans="1:30">
      <c r="A35" s="8">
        <v>34</v>
      </c>
      <c r="B35" s="9" t="s">
        <v>28</v>
      </c>
      <c r="C35" s="9">
        <v>55</v>
      </c>
      <c r="D35" s="9" t="s">
        <v>29</v>
      </c>
      <c r="E35" s="9">
        <v>4</v>
      </c>
      <c r="F35" s="9">
        <v>2500</v>
      </c>
      <c r="G35" s="9" t="s">
        <v>33</v>
      </c>
      <c r="H35" s="10" t="str">
        <f ca="1">IFERROR(IF(B35="E3",OFFSET(Лист2!$G$1,MATCH($G35,Лист2!$F$2:$F$92,0),0,1,1),OFFSET(Лист2!$D$39,MATCH(Таблица1[[#This Row],[Наименование]],Лист2!$C$40:$C$60,0),0,1,1)),"Спец. Изд.")</f>
        <v>pt</v>
      </c>
      <c r="I35" s="11" t="str">
        <f t="shared" ca="1" si="16"/>
        <v>1.9</v>
      </c>
      <c r="J35" s="12">
        <v>1788</v>
      </c>
      <c r="K35" s="9" t="s">
        <v>61</v>
      </c>
      <c r="L35" s="9">
        <v>1</v>
      </c>
      <c r="M35" s="162" t="s">
        <v>2192</v>
      </c>
      <c r="N35" s="165">
        <v>1</v>
      </c>
      <c r="O35" s="11" t="str">
        <f ca="1">IF(B35="E3",IFERROR(IF(H35="pr",CONCATENATE(OFFSET(артикул!$A$1,MATCH(D35&amp;F35&amp;H35&amp;I35,артикул!$M$2:$M$1799,0),0,1,1),X35),IF(H35="prf",CONCATENATE(OFFSET(артикул!$A$1,MATCH(D35&amp;F35&amp;H35&amp;I35,артикул!$M$2:$M$1799,0),0,1,1),Y35),OFFSET(артикул!$A$1,MATCH(D35&amp;F35&amp;H35&amp;I35,артикул!$M$2:$M$1799,0),0,1,1))),""),"------")</f>
        <v>E3A5A25PPA19</v>
      </c>
      <c r="P35" s="13" t="str">
        <f t="shared" ca="1" si="17"/>
        <v>E3-55-Al-2500-4-pt1.9</v>
      </c>
      <c r="Q35" s="11">
        <f t="shared" ref="Q35:Q91" si="21">IFERROR(IF(LEN(J35)&lt;2,"--",IF(LEN(J35)&lt;5,J35,IF(LEN(J35)&gt;12,LEFT(J35,FIND("(",J35,1)-1), LEFT(J35,FIND("*",J35,1)-1)))),"")</f>
        <v>1788</v>
      </c>
      <c r="R35" s="11" t="str">
        <f t="shared" ref="R35:R91" si="22">IFERROR(IF(OR(LEN(J35)&lt;5,LEN(J35)&gt;12),"--",IF(LEN(J35)&gt;8,MID(J35,5,3),RIGHT(J35,FIND("*",J35,1)-1))),"")</f>
        <v>--</v>
      </c>
      <c r="S35" s="17" t="str">
        <f t="shared" ref="S35:S91" si="23">IFERROR(IF(LEN(J35)&gt;8,RIGHT(J35,FIND("*",J35,1)-1),"--"),"")</f>
        <v>--</v>
      </c>
      <c r="T35" s="11">
        <f t="shared" ref="T35:T91" si="24">IFERROR((IF(R35="--",Q35,IF(S35="--",Q35+R35,IF(LEN(S35&gt;2),Q35+R35+S35,"--")))*L35),"")</f>
        <v>1788</v>
      </c>
      <c r="U35" s="16">
        <f ca="1">IF(T35="","",IFERROR(IF(AND(D35="Al",E35=4,B35="E3"),OFFSET(Лист2!$A$24,MATCH(F35,Лист2!$A$25:$A$37,0),1),IF(AND(D35="Al",E35=5,B35="E3"),OFFSET(Лист2!$A$24,MATCH(F35,Лист2!$A$25:$A$37,0),2),IF(AND(D35="Cu",E35=4,B35="E3"),OFFSET(Лист2!$A$24,MATCH(F35,Лист2!$A$25:$A$37,0),4),IF(AND(D35="Cu",E35=5,B35="E3"),OFFSET(Лист2!$A$24,MATCH(F35,Лист2!$A$25:$A$37,0),3),IF(AND(D35="Al",E35=4,B35="CR1"),OFFSET(Лист2!$A$65,MATCH(F35,Лист2!$A$66:$A$77,0),1),IF(AND(D35="Al",E35=5,B35="CR1"),OFFSET(Лист2!$A$65,MATCH(F35,Лист2!$A$66:$A$77,0),2),IF(AND(D35="Cu",E35=5,B35="CR1"),OFFSET(Лист2!$A$65,MATCH(F35,Лист2!$A$66:$A$77,0),3),IF(AND(D35="Cu",E35=4,B35="CR1"),OFFSET(Лист2!$A$65,MATCH(F35,Лист2!$A$66:$A$77,0),4),777)))))))),"")*(T35/1000))</f>
        <v>44.043732479999996</v>
      </c>
      <c r="V35" s="11" t="str">
        <f t="shared" si="6"/>
        <v>ШМ4</v>
      </c>
      <c r="W35" s="17" t="e">
        <f t="shared" si="18"/>
        <v>#VALUE!</v>
      </c>
      <c r="X35" s="17" t="e">
        <f t="shared" ca="1" si="19"/>
        <v>#VALUE!</v>
      </c>
      <c r="Y35" s="17" t="e">
        <f t="shared" ca="1" si="20"/>
        <v>#VALUE!</v>
      </c>
      <c r="Z35" s="17" t="str">
        <f ca="1">IFERROR(IF(H35="pr",OFFSET(Лист2!$F$8,MATCH(G35,Лист2!$F$9:$F$14,1),2),""),"")</f>
        <v/>
      </c>
      <c r="AA35" s="11" t="str">
        <f ca="1">IFERROR(IF(H35="prf",OFFSET(Лист2!$F$4,MATCH(G35,Лист2!$F$5:$F$6,1),2),""),"")</f>
        <v/>
      </c>
      <c r="AB35" s="11"/>
      <c r="AD35"/>
    </row>
    <row r="36" spans="1:30">
      <c r="A36" s="8">
        <v>35</v>
      </c>
      <c r="B36" s="9" t="s">
        <v>28</v>
      </c>
      <c r="C36" s="9">
        <v>55</v>
      </c>
      <c r="D36" s="9" t="s">
        <v>29</v>
      </c>
      <c r="E36" s="9">
        <v>4</v>
      </c>
      <c r="F36" s="9">
        <v>2500</v>
      </c>
      <c r="G36" s="9" t="s">
        <v>30</v>
      </c>
      <c r="H36" s="10" t="str">
        <f ca="1">IFERROR(IF(B36="E3",OFFSET(Лист2!$G$1,MATCH($G36,Лист2!$F$2:$F$92,0),0,1,1),OFFSET(Лист2!$D$39,MATCH(Таблица1[[#This Row],[Наименование]],Лист2!$C$40:$C$60,0),0,1,1)),"Спец. Изд.")</f>
        <v>ug</v>
      </c>
      <c r="I36" s="11" t="str">
        <f t="shared" ca="1" si="16"/>
        <v/>
      </c>
      <c r="J36" s="179" t="s">
        <v>2200</v>
      </c>
      <c r="K36" s="9" t="s">
        <v>62</v>
      </c>
      <c r="L36" s="9">
        <v>1</v>
      </c>
      <c r="M36" s="162" t="s">
        <v>2192</v>
      </c>
      <c r="N36" s="165">
        <v>1</v>
      </c>
      <c r="O36" s="11" t="str">
        <f ca="1">IF(B36="E3",IFERROR(IF(H36="pr",CONCATENATE(OFFSET(артикул!$A$1,MATCH(D36&amp;F36&amp;H36&amp;I36,артикул!$M$2:$M$1799,0),0,1,1),X36),IF(H36="prf",CONCATENATE(OFFSET(артикул!$A$1,MATCH(D36&amp;F36&amp;H36&amp;I36,артикул!$M$2:$M$1799,0),0,1,1),Y36),OFFSET(артикул!$A$1,MATCH(D36&amp;F36&amp;H36&amp;I36,артикул!$M$2:$M$1799,0),0,1,1))),""),"------")</f>
        <v>E3A5A25HЕ55</v>
      </c>
      <c r="P36" s="13" t="str">
        <f t="shared" ca="1" si="17"/>
        <v>E3-55-Al-2500-4-ug</v>
      </c>
      <c r="Q36" s="11" t="str">
        <f t="shared" si="21"/>
        <v>600</v>
      </c>
      <c r="R36" s="11" t="str">
        <f t="shared" si="22"/>
        <v>300</v>
      </c>
      <c r="S36" s="17" t="str">
        <f t="shared" si="23"/>
        <v>--</v>
      </c>
      <c r="T36" s="11">
        <f t="shared" si="24"/>
        <v>900</v>
      </c>
      <c r="U36" s="16">
        <f ca="1">IF(T36="","",IFERROR(IF(AND(D36="Al",E36=4,B36="E3"),OFFSET(Лист2!$A$24,MATCH(F36,Лист2!$A$25:$A$37,0),1),IF(AND(D36="Al",E36=5,B36="E3"),OFFSET(Лист2!$A$24,MATCH(F36,Лист2!$A$25:$A$37,0),2),IF(AND(D36="Cu",E36=4,B36="E3"),OFFSET(Лист2!$A$24,MATCH(F36,Лист2!$A$25:$A$37,0),4),IF(AND(D36="Cu",E36=5,B36="E3"),OFFSET(Лист2!$A$24,MATCH(F36,Лист2!$A$25:$A$37,0),3),IF(AND(D36="Al",E36=4,B36="CR1"),OFFSET(Лист2!$A$65,MATCH(F36,Лист2!$A$66:$A$77,0),1),IF(AND(D36="Al",E36=5,B36="CR1"),OFFSET(Лист2!$A$65,MATCH(F36,Лист2!$A$66:$A$77,0),2),IF(AND(D36="Cu",E36=5,B36="CR1"),OFFSET(Лист2!$A$65,MATCH(F36,Лист2!$A$66:$A$77,0),3),IF(AND(D36="Cu",E36=4,B36="CR1"),OFFSET(Лист2!$A$65,MATCH(F36,Лист2!$A$66:$A$77,0),4),777)))))))),"")*(T36/1000))</f>
        <v>22.169663999999997</v>
      </c>
      <c r="V36" s="11" t="str">
        <f t="shared" si="6"/>
        <v>ШМ4</v>
      </c>
      <c r="W36" s="17" t="e">
        <f t="shared" si="18"/>
        <v>#VALUE!</v>
      </c>
      <c r="X36" s="17" t="e">
        <f t="shared" ca="1" si="19"/>
        <v>#VALUE!</v>
      </c>
      <c r="Y36" s="17" t="e">
        <f t="shared" ca="1" si="20"/>
        <v>#VALUE!</v>
      </c>
      <c r="Z36" s="17" t="str">
        <f ca="1">IFERROR(IF(H36="pr",OFFSET(Лист2!$F$8,MATCH(G36,Лист2!$F$9:$F$14,1),2),""),"")</f>
        <v/>
      </c>
      <c r="AA36" s="11" t="str">
        <f ca="1">IFERROR(IF(H36="prf",OFFSET(Лист2!$F$4,MATCH(G36,Лист2!$F$5:$F$6,1),2),""),"")</f>
        <v/>
      </c>
      <c r="AB36" s="11"/>
      <c r="AD36"/>
    </row>
    <row r="37" spans="1:30">
      <c r="A37" s="8">
        <v>36</v>
      </c>
      <c r="B37" s="9" t="s">
        <v>28</v>
      </c>
      <c r="C37" s="9">
        <v>55</v>
      </c>
      <c r="D37" s="9" t="s">
        <v>29</v>
      </c>
      <c r="E37" s="9">
        <v>4</v>
      </c>
      <c r="F37" s="9">
        <v>2500</v>
      </c>
      <c r="G37" s="163" t="s">
        <v>33</v>
      </c>
      <c r="H37" s="10" t="str">
        <f ca="1">IFERROR(IF(B37="E3",OFFSET(Лист2!$G$1,MATCH($G37,Лист2!$F$2:$F$92,0),0,1,1),OFFSET(Лист2!$D$39,MATCH(Таблица1[[#This Row],[Наименование]],Лист2!$C$40:$C$60,0),0,1,1)),"Спец. Изд.")</f>
        <v>pt</v>
      </c>
      <c r="I37" s="11" t="str">
        <f t="shared" ca="1" si="16"/>
        <v>0.9</v>
      </c>
      <c r="J37" s="12">
        <v>600</v>
      </c>
      <c r="K37" s="9" t="s">
        <v>63</v>
      </c>
      <c r="L37" s="9">
        <v>1</v>
      </c>
      <c r="M37" s="162" t="s">
        <v>2192</v>
      </c>
      <c r="N37" s="165">
        <v>1</v>
      </c>
      <c r="O37" s="11" t="str">
        <f ca="1">IF(B37="E3",IFERROR(IF(H37="pr",CONCATENATE(OFFSET(артикул!$A$1,MATCH(D37&amp;F37&amp;H37&amp;I37,артикул!$M$2:$M$1799,0),0,1,1),X37),IF(H37="prf",CONCATENATE(OFFSET(артикул!$A$1,MATCH(D37&amp;F37&amp;H37&amp;I37,артикул!$M$2:$M$1799,0),0,1,1),Y37),OFFSET(артикул!$A$1,MATCH(D37&amp;F37&amp;H37&amp;I37,артикул!$M$2:$M$1799,0),0,1,1))),""),"------")</f>
        <v>E3A5A25PPA09</v>
      </c>
      <c r="P37" s="13" t="str">
        <f t="shared" ca="1" si="17"/>
        <v>E3-55-Al-2500-4-pt0.9</v>
      </c>
      <c r="Q37" s="11">
        <f t="shared" si="21"/>
        <v>600</v>
      </c>
      <c r="R37" s="11" t="str">
        <f t="shared" si="22"/>
        <v>--</v>
      </c>
      <c r="S37" s="17" t="str">
        <f t="shared" si="23"/>
        <v>--</v>
      </c>
      <c r="T37" s="11">
        <f t="shared" si="24"/>
        <v>600</v>
      </c>
      <c r="U37" s="16">
        <f ca="1">IF(T37="","",IFERROR(IF(AND(D37="Al",E37=4,B37="E3"),OFFSET(Лист2!$A$24,MATCH(F37,Лист2!$A$25:$A$37,0),1),IF(AND(D37="Al",E37=5,B37="E3"),OFFSET(Лист2!$A$24,MATCH(F37,Лист2!$A$25:$A$37,0),2),IF(AND(D37="Cu",E37=4,B37="E3"),OFFSET(Лист2!$A$24,MATCH(F37,Лист2!$A$25:$A$37,0),4),IF(AND(D37="Cu",E37=5,B37="E3"),OFFSET(Лист2!$A$24,MATCH(F37,Лист2!$A$25:$A$37,0),3),IF(AND(D37="Al",E37=4,B37="CR1"),OFFSET(Лист2!$A$65,MATCH(F37,Лист2!$A$66:$A$77,0),1),IF(AND(D37="Al",E37=5,B37="CR1"),OFFSET(Лист2!$A$65,MATCH(F37,Лист2!$A$66:$A$77,0),2),IF(AND(D37="Cu",E37=5,B37="CR1"),OFFSET(Лист2!$A$65,MATCH(F37,Лист2!$A$66:$A$77,0),3),IF(AND(D37="Cu",E37=4,B37="CR1"),OFFSET(Лист2!$A$65,MATCH(F37,Лист2!$A$66:$A$77,0),4),777)))))))),"")*(T37/1000))</f>
        <v>14.779775999999998</v>
      </c>
      <c r="V37" s="11" t="str">
        <f t="shared" si="6"/>
        <v>ШМ4</v>
      </c>
      <c r="W37" s="17" t="e">
        <f t="shared" si="18"/>
        <v>#VALUE!</v>
      </c>
      <c r="X37" s="17" t="e">
        <f t="shared" ca="1" si="19"/>
        <v>#VALUE!</v>
      </c>
      <c r="Y37" s="17" t="e">
        <f t="shared" ca="1" si="20"/>
        <v>#VALUE!</v>
      </c>
      <c r="Z37" s="17" t="str">
        <f ca="1">IFERROR(IF(H37="pr",OFFSET(Лист2!$F$8,MATCH(G37,Лист2!$F$9:$F$14,1),2),""),"")</f>
        <v/>
      </c>
      <c r="AA37" s="11" t="str">
        <f ca="1">IFERROR(IF(H37="prf",OFFSET(Лист2!$F$4,MATCH(G37,Лист2!$F$5:$F$6,1),2),""),"")</f>
        <v/>
      </c>
      <c r="AB37" s="11"/>
      <c r="AD37"/>
    </row>
    <row r="38" spans="1:30">
      <c r="A38" s="8">
        <v>37</v>
      </c>
      <c r="B38" s="9" t="s">
        <v>28</v>
      </c>
      <c r="C38" s="9">
        <v>55</v>
      </c>
      <c r="D38" s="9" t="s">
        <v>29</v>
      </c>
      <c r="E38" s="9">
        <v>4</v>
      </c>
      <c r="F38" s="159">
        <v>2500</v>
      </c>
      <c r="G38" s="163" t="s">
        <v>210</v>
      </c>
      <c r="H38" s="10" t="s">
        <v>487</v>
      </c>
      <c r="I38" s="180" t="s">
        <v>2203</v>
      </c>
      <c r="J38" s="164" t="s">
        <v>2202</v>
      </c>
      <c r="K38" s="162" t="s">
        <v>2188</v>
      </c>
      <c r="L38" s="137">
        <v>1</v>
      </c>
      <c r="M38" s="162" t="s">
        <v>2192</v>
      </c>
      <c r="N38" s="165">
        <v>1</v>
      </c>
      <c r="O38" s="157"/>
      <c r="P38" s="161"/>
      <c r="Q38" s="11" t="str">
        <f t="shared" ref="Q38" si="25">IFERROR(IF(LEN(J38)&lt;2,"--",IF(LEN(J38)&lt;5,J38,IF(LEN(J38)&gt;12,LEFT(J38,FIND("(",J38,1)-1), LEFT(J38,FIND("*",J38,1)-1)))),"")</f>
        <v>2150</v>
      </c>
      <c r="R38" s="11" t="str">
        <f t="shared" ref="R38" si="26">IFERROR(IF(OR(LEN(J38)&lt;5,LEN(J38)&gt;12),"--",IF(LEN(J38)&gt;8,MID(J38,5,3),RIGHT(J38,FIND("*",J38,1)-1))),"")</f>
        <v>--</v>
      </c>
      <c r="S38" s="17" t="str">
        <f t="shared" ref="S38" si="27">IFERROR(IF(LEN(J38)&gt;8,RIGHT(J38,FIND("*",J38,1)-1),"--"),"")</f>
        <v/>
      </c>
      <c r="T38" s="11">
        <f t="shared" ref="T38" si="28">IFERROR((IF(R38="--",Q38,IF(S38="--",Q38+R38,IF(LEN(S38&gt;2),Q38+R38+S38,"--")))*L38),"")</f>
        <v>2150</v>
      </c>
      <c r="U38" s="16">
        <f ca="1">IF(T38="","",IFERROR(IF(AND(D38="Al",E38=4,B38="E3"),OFFSET(Лист2!$A$24,MATCH(F38,Лист2!$A$25:$A$37,0),1),IF(AND(D38="Al",E38=5,B38="E3"),OFFSET(Лист2!$A$24,MATCH(F38,Лист2!$A$25:$A$37,0),2),IF(AND(D38="Cu",E38=4,B38="E3"),OFFSET(Лист2!$A$24,MATCH(F38,Лист2!$A$25:$A$37,0),4),IF(AND(D38="Cu",E38=5,B38="E3"),OFFSET(Лист2!$A$24,MATCH(F38,Лист2!$A$25:$A$37,0),3),IF(AND(D38="Al",E38=4,B38="CR1"),OFFSET(Лист2!$A$65,MATCH(F38,Лист2!$A$66:$A$77,0),1),IF(AND(D38="Al",E38=5,B38="CR1"),OFFSET(Лист2!$A$65,MATCH(F38,Лист2!$A$66:$A$77,0),2),IF(AND(D38="Cu",E38=5,B38="CR1"),OFFSET(Лист2!$A$65,MATCH(F38,Лист2!$A$66:$A$77,0),3),IF(AND(D38="Cu",E38=4,B38="CR1"),OFFSET(Лист2!$A$65,MATCH(F38,Лист2!$A$66:$A$77,0),4),777)))))))),"")*(T38/1000))</f>
        <v>52.960863999999994</v>
      </c>
      <c r="V38" s="11" t="str">
        <f t="shared" ref="V38" si="29">LEFT(K38,FIND("-",K38,1)-1)</f>
        <v>ШМ4</v>
      </c>
      <c r="W38" s="158"/>
      <c r="X38" s="158"/>
      <c r="Y38" s="158"/>
      <c r="Z38" s="158"/>
      <c r="AA38" s="157"/>
      <c r="AB38" s="160"/>
    </row>
    <row r="39" spans="1:30">
      <c r="A39" s="8">
        <v>38</v>
      </c>
      <c r="B39" s="9" t="s">
        <v>28</v>
      </c>
      <c r="C39" s="9">
        <v>55</v>
      </c>
      <c r="D39" s="9" t="s">
        <v>29</v>
      </c>
      <c r="E39" s="9">
        <v>4</v>
      </c>
      <c r="F39" s="9">
        <v>1250</v>
      </c>
      <c r="G39" s="9" t="s">
        <v>33</v>
      </c>
      <c r="H39" s="10" t="str">
        <f ca="1">IFERROR(IF(B39="E3",OFFSET(Лист2!$G$1,MATCH($G39,Лист2!$F$2:$F$92,0),0,1,1),OFFSET(Лист2!$D$39,MATCH(Таблица1[[#This Row],[Наименование]],Лист2!$C$40:$C$60,0),0,1,1)),"Спец. Изд.")</f>
        <v>pt</v>
      </c>
      <c r="I39" s="11" t="str">
        <f t="shared" ref="I39:I91" ca="1" si="30">IF(AND(H39="pt",J39&lt;=500),"0.5",IF(AND(H39="pt",J39&gt;500,J39&lt;1000),"0.9",IF(AND(H39="pt",J39=1000),"1.0",IF(AND(H39="pt",J39&gt;1000,J39&lt;1500),"1.4",IF(AND(H39="pt",J39=1500),"1.5",IF(AND(H39="pt",J39&gt;1500,J39&lt;2000),"1.9",IF(AND(H39="pt",J39=2000),"2.0",IF(AND(H39="pt",J39&gt;2000,J39&lt;2500),"2.4",IF(AND(H39="pt",J39=2500),"2.5",IF(AND(H39="pt",J39&gt;2500,J39&lt;3000),"2.9",IF(AND(H39="pt",J39=3000),"3.0",IF(H39="pr",Z39,IF(H39="prf",AA39,"")))))))))))))</f>
        <v>3.0</v>
      </c>
      <c r="J39" s="12">
        <v>3000</v>
      </c>
      <c r="K39" s="9" t="s">
        <v>64</v>
      </c>
      <c r="L39" s="9">
        <v>1</v>
      </c>
      <c r="M39" s="162" t="s">
        <v>2192</v>
      </c>
      <c r="N39" s="11">
        <v>2</v>
      </c>
      <c r="O39" s="11" t="str">
        <f ca="1">IF(B39="E3",IFERROR(IF(H39="pr",CONCATENATE(OFFSET(артикул!$A$1,MATCH(D39&amp;F39&amp;H39&amp;I39,артикул!$M$2:$M$1799,0),0,1,1),X39),IF(H39="prf",CONCATENATE(OFFSET(артикул!$A$1,MATCH(D39&amp;F39&amp;H39&amp;I39,артикул!$M$2:$M$1799,0),0,1,1),Y39),OFFSET(артикул!$A$1,MATCH(D39&amp;F39&amp;H39&amp;I39,артикул!$M$2:$M$1799,0),0,1,1))),""),"------")</f>
        <v>E3A5A12PPA30</v>
      </c>
      <c r="P39" s="13" t="str">
        <f t="shared" ca="1" si="17"/>
        <v>E3-55-Al-1250-4-pt3.0</v>
      </c>
      <c r="Q39" s="11">
        <f t="shared" si="21"/>
        <v>3000</v>
      </c>
      <c r="R39" s="11" t="str">
        <f t="shared" si="22"/>
        <v>--</v>
      </c>
      <c r="S39" s="17" t="str">
        <f t="shared" si="23"/>
        <v>--</v>
      </c>
      <c r="T39" s="11">
        <f t="shared" si="24"/>
        <v>3000</v>
      </c>
      <c r="U39" s="16">
        <f ca="1">IF(T39="","",IFERROR(IF(AND(D39="Al",E39=4,B39="E3"),OFFSET(Лист2!$A$24,MATCH(F39,Лист2!$A$25:$A$37,0),1),IF(AND(D39="Al",E39=5,B39="E3"),OFFSET(Лист2!$A$24,MATCH(F39,Лист2!$A$25:$A$37,0),2),IF(AND(D39="Cu",E39=4,B39="E3"),OFFSET(Лист2!$A$24,MATCH(F39,Лист2!$A$25:$A$37,0),4),IF(AND(D39="Cu",E39=5,B39="E3"),OFFSET(Лист2!$A$24,MATCH(F39,Лист2!$A$25:$A$37,0),3),IF(AND(D39="Al",E39=4,B39="CR1"),OFFSET(Лист2!$A$65,MATCH(F39,Лист2!$A$66:$A$77,0),1),IF(AND(D39="Al",E39=5,B39="CR1"),OFFSET(Лист2!$A$65,MATCH(F39,Лист2!$A$66:$A$77,0),2),IF(AND(D39="Cu",E39=5,B39="CR1"),OFFSET(Лист2!$A$65,MATCH(F39,Лист2!$A$66:$A$77,0),3),IF(AND(D39="Cu",E39=4,B39="CR1"),OFFSET(Лист2!$A$65,MATCH(F39,Лист2!$A$66:$A$77,0),4),777)))))))),"")*(T39/1000))</f>
        <v>39.255288</v>
      </c>
      <c r="V39" s="11" t="str">
        <f t="shared" si="6"/>
        <v>ШП1</v>
      </c>
      <c r="W39" s="17" t="e">
        <f t="shared" si="18"/>
        <v>#VALUE!</v>
      </c>
      <c r="X39" s="17" t="e">
        <f t="shared" ca="1" si="19"/>
        <v>#VALUE!</v>
      </c>
      <c r="Y39" s="17" t="e">
        <f t="shared" ca="1" si="20"/>
        <v>#VALUE!</v>
      </c>
      <c r="Z39" s="17" t="str">
        <f ca="1">IFERROR(IF(H39="pr",OFFSET(Лист2!$F$8,MATCH(G39,Лист2!$F$9:$F$14,1),2),""),"")</f>
        <v/>
      </c>
      <c r="AA39" s="11" t="str">
        <f ca="1">IFERROR(IF(H39="prf",OFFSET(Лист2!$F$4,MATCH(G39,Лист2!$F$5:$F$6,1),2),""),"")</f>
        <v/>
      </c>
      <c r="AB39" s="11"/>
    </row>
    <row r="40" spans="1:30">
      <c r="A40" s="8">
        <v>39</v>
      </c>
      <c r="B40" s="9" t="s">
        <v>28</v>
      </c>
      <c r="C40" s="9">
        <v>55</v>
      </c>
      <c r="D40" s="9" t="s">
        <v>29</v>
      </c>
      <c r="E40" s="9">
        <v>4</v>
      </c>
      <c r="F40" s="9">
        <v>1250</v>
      </c>
      <c r="G40" s="9" t="s">
        <v>33</v>
      </c>
      <c r="H40" s="10" t="str">
        <f ca="1">IFERROR(IF(B40="E3",OFFSET(Лист2!$G$1,MATCH($G40,Лист2!$F$2:$F$92,0),0,1,1),OFFSET(Лист2!$D$39,MATCH(Таблица1[[#This Row],[Наименование]],Лист2!$C$40:$C$60,0),0,1,1)),"Спец. Изд.")</f>
        <v>pt</v>
      </c>
      <c r="I40" s="11" t="str">
        <f t="shared" ca="1" si="30"/>
        <v>3.0</v>
      </c>
      <c r="J40" s="12">
        <v>3000</v>
      </c>
      <c r="K40" s="9" t="s">
        <v>64</v>
      </c>
      <c r="L40" s="9">
        <v>1</v>
      </c>
      <c r="M40" s="162" t="s">
        <v>2192</v>
      </c>
      <c r="N40" s="11">
        <v>2</v>
      </c>
      <c r="O40" s="11" t="str">
        <f ca="1">IF(B40="E3",IFERROR(IF(H40="pr",CONCATENATE(OFFSET(артикул!$A$1,MATCH(D40&amp;F40&amp;H40&amp;I40,артикул!$M$2:$M$1799,0),0,1,1),X40),IF(H40="prf",CONCATENATE(OFFSET(артикул!$A$1,MATCH(D40&amp;F40&amp;H40&amp;I40,артикул!$M$2:$M$1799,0),0,1,1),Y40),OFFSET(артикул!$A$1,MATCH(D40&amp;F40&amp;H40&amp;I40,артикул!$M$2:$M$1799,0),0,1,1))),""),"------")</f>
        <v>E3A5A12PPA30</v>
      </c>
      <c r="P40" s="13" t="str">
        <f t="shared" ca="1" si="17"/>
        <v>E3-55-Al-1250-4-pt3.0</v>
      </c>
      <c r="Q40" s="11">
        <f t="shared" si="21"/>
        <v>3000</v>
      </c>
      <c r="R40" s="11" t="str">
        <f t="shared" si="22"/>
        <v>--</v>
      </c>
      <c r="S40" s="17" t="str">
        <f t="shared" si="23"/>
        <v>--</v>
      </c>
      <c r="T40" s="11">
        <f t="shared" si="24"/>
        <v>3000</v>
      </c>
      <c r="U40" s="16">
        <f ca="1">IF(T40="","",IFERROR(IF(AND(D40="Al",E40=4,B40="E3"),OFFSET(Лист2!$A$24,MATCH(F40,Лист2!$A$25:$A$37,0),1),IF(AND(D40="Al",E40=5,B40="E3"),OFFSET(Лист2!$A$24,MATCH(F40,Лист2!$A$25:$A$37,0),2),IF(AND(D40="Cu",E40=4,B40="E3"),OFFSET(Лист2!$A$24,MATCH(F40,Лист2!$A$25:$A$37,0),4),IF(AND(D40="Cu",E40=5,B40="E3"),OFFSET(Лист2!$A$24,MATCH(F40,Лист2!$A$25:$A$37,0),3),IF(AND(D40="Al",E40=4,B40="CR1"),OFFSET(Лист2!$A$65,MATCH(F40,Лист2!$A$66:$A$77,0),1),IF(AND(D40="Al",E40=5,B40="CR1"),OFFSET(Лист2!$A$65,MATCH(F40,Лист2!$A$66:$A$77,0),2),IF(AND(D40="Cu",E40=5,B40="CR1"),OFFSET(Лист2!$A$65,MATCH(F40,Лист2!$A$66:$A$77,0),3),IF(AND(D40="Cu",E40=4,B40="CR1"),OFFSET(Лист2!$A$65,MATCH(F40,Лист2!$A$66:$A$77,0),4),777)))))))),"")*(T40/1000))</f>
        <v>39.255288</v>
      </c>
      <c r="V40" s="11" t="str">
        <f t="shared" si="6"/>
        <v>ШП1</v>
      </c>
      <c r="W40" s="17" t="e">
        <f t="shared" si="18"/>
        <v>#VALUE!</v>
      </c>
      <c r="X40" s="17" t="e">
        <f t="shared" ca="1" si="19"/>
        <v>#VALUE!</v>
      </c>
      <c r="Y40" s="17" t="e">
        <f t="shared" ca="1" si="20"/>
        <v>#VALUE!</v>
      </c>
      <c r="Z40" s="17" t="str">
        <f ca="1">IFERROR(IF(H40="pr",OFFSET(Лист2!$F$8,MATCH(G40,Лист2!$F$9:$F$14,1),2),""),"")</f>
        <v/>
      </c>
      <c r="AA40" s="11" t="str">
        <f ca="1">IFERROR(IF(H40="prf",OFFSET(Лист2!$F$4,MATCH(G40,Лист2!$F$5:$F$6,1),2),""),"")</f>
        <v/>
      </c>
      <c r="AB40" s="11"/>
    </row>
    <row r="41" spans="1:30">
      <c r="A41" s="8">
        <v>40</v>
      </c>
      <c r="B41" s="9" t="s">
        <v>28</v>
      </c>
      <c r="C41" s="9">
        <v>55</v>
      </c>
      <c r="D41" s="9" t="s">
        <v>29</v>
      </c>
      <c r="E41" s="9">
        <v>4</v>
      </c>
      <c r="F41" s="9">
        <v>1250</v>
      </c>
      <c r="G41" s="9" t="s">
        <v>35</v>
      </c>
      <c r="H41" s="10" t="str">
        <f ca="1">IFERROR(IF(B41="E3",OFFSET(Лист2!$G$1,MATCH($G41,Лист2!$F$2:$F$92,0),0,1,1),OFFSET(Лист2!$D$39,MATCH(Таблица1[[#This Row],[Наименование]],Лист2!$C$40:$C$60,0),0,1,1)),"Спец. Изд.")</f>
        <v>uv</v>
      </c>
      <c r="I41" s="11" t="str">
        <f t="shared" ca="1" si="30"/>
        <v/>
      </c>
      <c r="J41" s="12" t="s">
        <v>65</v>
      </c>
      <c r="K41" s="9" t="s">
        <v>64</v>
      </c>
      <c r="L41" s="9">
        <v>1</v>
      </c>
      <c r="M41" s="162" t="s">
        <v>2192</v>
      </c>
      <c r="N41" s="11">
        <v>2</v>
      </c>
      <c r="O41" s="11" t="str">
        <f ca="1">IF(B41="E3",IFERROR(IF(H41="pr",CONCATENATE(OFFSET(артикул!$A$1,MATCH(D41&amp;F41&amp;H41&amp;I41,артикул!$M$2:$M$1799,0),0,1,1),X41),IF(H41="prf",CONCATENATE(OFFSET(артикул!$A$1,MATCH(D41&amp;F41&amp;H41&amp;I41,артикул!$M$2:$M$1799,0),0,1,1),Y41),OFFSET(артикул!$A$1,MATCH(D41&amp;F41&amp;H41&amp;I41,артикул!$M$2:$M$1799,0),0,1,1))),""),"------")</f>
        <v>E3A5A12BЕ55</v>
      </c>
      <c r="P41" s="13" t="str">
        <f t="shared" ca="1" si="17"/>
        <v>E3-55-Al-1250-4-uv</v>
      </c>
      <c r="Q41" s="11" t="str">
        <f t="shared" si="21"/>
        <v>405</v>
      </c>
      <c r="R41" s="11" t="str">
        <f t="shared" si="22"/>
        <v>300</v>
      </c>
      <c r="S41" s="17" t="str">
        <f t="shared" si="23"/>
        <v>--</v>
      </c>
      <c r="T41" s="11">
        <f t="shared" si="24"/>
        <v>705</v>
      </c>
      <c r="U41" s="16">
        <f ca="1">IF(T41="","",IFERROR(IF(AND(D41="Al",E41=4,B41="E3"),OFFSET(Лист2!$A$24,MATCH(F41,Лист2!$A$25:$A$37,0),1),IF(AND(D41="Al",E41=5,B41="E3"),OFFSET(Лист2!$A$24,MATCH(F41,Лист2!$A$25:$A$37,0),2),IF(AND(D41="Cu",E41=4,B41="E3"),OFFSET(Лист2!$A$24,MATCH(F41,Лист2!$A$25:$A$37,0),4),IF(AND(D41="Cu",E41=5,B41="E3"),OFFSET(Лист2!$A$24,MATCH(F41,Лист2!$A$25:$A$37,0),3),IF(AND(D41="Al",E41=4,B41="CR1"),OFFSET(Лист2!$A$65,MATCH(F41,Лист2!$A$66:$A$77,0),1),IF(AND(D41="Al",E41=5,B41="CR1"),OFFSET(Лист2!$A$65,MATCH(F41,Лист2!$A$66:$A$77,0),2),IF(AND(D41="Cu",E41=5,B41="CR1"),OFFSET(Лист2!$A$65,MATCH(F41,Лист2!$A$66:$A$77,0),3),IF(AND(D41="Cu",E41=4,B41="CR1"),OFFSET(Лист2!$A$65,MATCH(F41,Лист2!$A$66:$A$77,0),4),777)))))))),"")*(T41/1000))</f>
        <v>9.2249926799999997</v>
      </c>
      <c r="V41" s="11" t="str">
        <f t="shared" si="6"/>
        <v>ШП1</v>
      </c>
      <c r="W41" s="17" t="e">
        <f t="shared" si="18"/>
        <v>#VALUE!</v>
      </c>
      <c r="X41" s="17" t="e">
        <f t="shared" ca="1" si="19"/>
        <v>#VALUE!</v>
      </c>
      <c r="Y41" s="17" t="e">
        <f t="shared" ca="1" si="20"/>
        <v>#VALUE!</v>
      </c>
      <c r="Z41" s="17" t="str">
        <f ca="1">IFERROR(IF(H41="pr",OFFSET(Лист2!$F$8,MATCH(G41,Лист2!$F$9:$F$14,1),2),""),"")</f>
        <v/>
      </c>
      <c r="AA41" s="11" t="str">
        <f ca="1">IFERROR(IF(H41="prf",OFFSET(Лист2!$F$4,MATCH(G41,Лист2!$F$5:$F$6,1),2),""),"")</f>
        <v/>
      </c>
      <c r="AB41" s="11"/>
    </row>
    <row r="42" spans="1:30">
      <c r="A42" s="8">
        <v>41</v>
      </c>
      <c r="B42" s="9" t="s">
        <v>28</v>
      </c>
      <c r="C42" s="9">
        <v>55</v>
      </c>
      <c r="D42" s="9" t="s">
        <v>29</v>
      </c>
      <c r="E42" s="9">
        <v>4</v>
      </c>
      <c r="F42" s="9">
        <v>1250</v>
      </c>
      <c r="G42" s="9" t="s">
        <v>66</v>
      </c>
      <c r="H42" s="10" t="str">
        <f ca="1">IFERROR(IF(B42="E3",OFFSET(Лист2!$G$1,MATCH($G42,Лист2!$F$2:$F$92,0),0,1,1),OFFSET(Лист2!$D$39,MATCH(Таблица1[[#This Row],[Наименование]],Лист2!$C$40:$C$60,0),0,1,1)),"Спец. Изд.")</f>
        <v>zv</v>
      </c>
      <c r="I42" s="11" t="str">
        <f t="shared" ca="1" si="30"/>
        <v/>
      </c>
      <c r="J42" s="12" t="s">
        <v>67</v>
      </c>
      <c r="K42" s="9" t="s">
        <v>68</v>
      </c>
      <c r="L42" s="9">
        <v>1</v>
      </c>
      <c r="M42" s="162" t="s">
        <v>2192</v>
      </c>
      <c r="N42" s="165">
        <v>1</v>
      </c>
      <c r="O42" s="11" t="str">
        <f ca="1">IF(B42="E3",IFERROR(IF(H42="pr",CONCATENATE(OFFSET(артикул!$A$1,MATCH(D42&amp;F42&amp;H42&amp;I42,артикул!$M$2:$M$1799,0),0,1,1),X42),IF(H42="prf",CONCATENATE(OFFSET(артикул!$A$1,MATCH(D42&amp;F42&amp;H42&amp;I42,артикул!$M$2:$M$1799,0),0,1,1),Y42),OFFSET(артикул!$A$1,MATCH(D42&amp;F42&amp;H42&amp;I42,артикул!$M$2:$M$1799,0),0,1,1))),""),"------")</f>
        <v>E3A5A12BBE55</v>
      </c>
      <c r="P42" s="13" t="str">
        <f t="shared" ca="1" si="17"/>
        <v>E3-55-Al-1250-4-zv</v>
      </c>
      <c r="Q42" s="11" t="str">
        <f t="shared" si="21"/>
        <v>300</v>
      </c>
      <c r="R42" s="11" t="str">
        <f t="shared" si="22"/>
        <v>705</v>
      </c>
      <c r="S42" s="17" t="str">
        <f t="shared" si="23"/>
        <v>300</v>
      </c>
      <c r="T42" s="11">
        <f t="shared" si="24"/>
        <v>1305</v>
      </c>
      <c r="U42" s="16">
        <f ca="1">IF(T42="","",IFERROR(IF(AND(D42="Al",E42=4,B42="E3"),OFFSET(Лист2!$A$24,MATCH(F42,Лист2!$A$25:$A$37,0),1),IF(AND(D42="Al",E42=5,B42="E3"),OFFSET(Лист2!$A$24,MATCH(F42,Лист2!$A$25:$A$37,0),2),IF(AND(D42="Cu",E42=4,B42="E3"),OFFSET(Лист2!$A$24,MATCH(F42,Лист2!$A$25:$A$37,0),4),IF(AND(D42="Cu",E42=5,B42="E3"),OFFSET(Лист2!$A$24,MATCH(F42,Лист2!$A$25:$A$37,0),3),IF(AND(D42="Al",E42=4,B42="CR1"),OFFSET(Лист2!$A$65,MATCH(F42,Лист2!$A$66:$A$77,0),1),IF(AND(D42="Al",E42=5,B42="CR1"),OFFSET(Лист2!$A$65,MATCH(F42,Лист2!$A$66:$A$77,0),2),IF(AND(D42="Cu",E42=5,B42="CR1"),OFFSET(Лист2!$A$65,MATCH(F42,Лист2!$A$66:$A$77,0),3),IF(AND(D42="Cu",E42=4,B42="CR1"),OFFSET(Лист2!$A$65,MATCH(F42,Лист2!$A$66:$A$77,0),4),777)))))))),"")*(T42/1000))</f>
        <v>17.07605028</v>
      </c>
      <c r="V42" s="11" t="str">
        <f t="shared" si="6"/>
        <v>ШП1</v>
      </c>
      <c r="W42" s="17" t="e">
        <f t="shared" si="18"/>
        <v>#VALUE!</v>
      </c>
      <c r="X42" s="17" t="e">
        <f t="shared" ca="1" si="19"/>
        <v>#VALUE!</v>
      </c>
      <c r="Y42" s="17" t="e">
        <f t="shared" ca="1" si="20"/>
        <v>#VALUE!</v>
      </c>
      <c r="Z42" s="17" t="str">
        <f ca="1">IFERROR(IF(H42="pr",OFFSET(Лист2!$F$8,MATCH(G42,Лист2!$F$9:$F$14,1),2),""),"")</f>
        <v/>
      </c>
      <c r="AA42" s="11" t="str">
        <f ca="1">IFERROR(IF(H42="prf",OFFSET(Лист2!$F$4,MATCH(G42,Лист2!$F$5:$F$6,1),2),""),"")</f>
        <v/>
      </c>
      <c r="AB42" s="11"/>
    </row>
    <row r="43" spans="1:30">
      <c r="A43" s="8">
        <v>42</v>
      </c>
      <c r="B43" s="9" t="s">
        <v>28</v>
      </c>
      <c r="C43" s="9">
        <v>55</v>
      </c>
      <c r="D43" s="9" t="s">
        <v>29</v>
      </c>
      <c r="E43" s="9">
        <v>4</v>
      </c>
      <c r="F43" s="9">
        <v>1250</v>
      </c>
      <c r="G43" s="9" t="s">
        <v>33</v>
      </c>
      <c r="H43" s="10" t="str">
        <f ca="1">IFERROR(IF(B43="E3",OFFSET(Лист2!$G$1,MATCH($G43,Лист2!$F$2:$F$92,0),0,1,1),OFFSET(Лист2!$D$39,MATCH(Таблица1[[#This Row],[Наименование]],Лист2!$C$40:$C$60,0),0,1,1)),"Спец. Изд.")</f>
        <v>pt</v>
      </c>
      <c r="I43" s="11" t="str">
        <f t="shared" ca="1" si="30"/>
        <v>2.0</v>
      </c>
      <c r="J43" s="12">
        <v>2000</v>
      </c>
      <c r="K43" s="9" t="s">
        <v>69</v>
      </c>
      <c r="L43" s="9">
        <v>1</v>
      </c>
      <c r="M43" s="162" t="s">
        <v>2192</v>
      </c>
      <c r="N43" s="11">
        <v>2</v>
      </c>
      <c r="O43" s="11" t="str">
        <f ca="1">IF(B43="E3",IFERROR(IF(H43="pr",CONCATENATE(OFFSET(артикул!$A$1,MATCH(D43&amp;F43&amp;H43&amp;I43,артикул!$M$2:$M$1799,0),0,1,1),X43),IF(H43="prf",CONCATENATE(OFFSET(артикул!$A$1,MATCH(D43&amp;F43&amp;H43&amp;I43,артикул!$M$2:$M$1799,0),0,1,1),Y43),OFFSET(артикул!$A$1,MATCH(D43&amp;F43&amp;H43&amp;I43,артикул!$M$2:$M$1799,0),0,1,1))),""),"------")</f>
        <v>E3A5A12PPA20</v>
      </c>
      <c r="P43" s="13" t="str">
        <f t="shared" ca="1" si="17"/>
        <v>E3-55-Al-1250-4-pt2.0</v>
      </c>
      <c r="Q43" s="11">
        <f t="shared" si="21"/>
        <v>2000</v>
      </c>
      <c r="R43" s="11" t="str">
        <f t="shared" si="22"/>
        <v>--</v>
      </c>
      <c r="S43" s="17" t="str">
        <f t="shared" si="23"/>
        <v>--</v>
      </c>
      <c r="T43" s="11">
        <f t="shared" si="24"/>
        <v>2000</v>
      </c>
      <c r="U43" s="16">
        <f ca="1">IF(T43="","",IFERROR(IF(AND(D43="Al",E43=4,B43="E3"),OFFSET(Лист2!$A$24,MATCH(F43,Лист2!$A$25:$A$37,0),1),IF(AND(D43="Al",E43=5,B43="E3"),OFFSET(Лист2!$A$24,MATCH(F43,Лист2!$A$25:$A$37,0),2),IF(AND(D43="Cu",E43=4,B43="E3"),OFFSET(Лист2!$A$24,MATCH(F43,Лист2!$A$25:$A$37,0),4),IF(AND(D43="Cu",E43=5,B43="E3"),OFFSET(Лист2!$A$24,MATCH(F43,Лист2!$A$25:$A$37,0),3),IF(AND(D43="Al",E43=4,B43="CR1"),OFFSET(Лист2!$A$65,MATCH(F43,Лист2!$A$66:$A$77,0),1),IF(AND(D43="Al",E43=5,B43="CR1"),OFFSET(Лист2!$A$65,MATCH(F43,Лист2!$A$66:$A$77,0),2),IF(AND(D43="Cu",E43=5,B43="CR1"),OFFSET(Лист2!$A$65,MATCH(F43,Лист2!$A$66:$A$77,0),3),IF(AND(D43="Cu",E43=4,B43="CR1"),OFFSET(Лист2!$A$65,MATCH(F43,Лист2!$A$66:$A$77,0),4),777)))))))),"")*(T43/1000))</f>
        <v>26.170192</v>
      </c>
      <c r="V43" s="11" t="str">
        <f t="shared" si="6"/>
        <v>ШП1</v>
      </c>
      <c r="W43" s="17" t="e">
        <f t="shared" si="18"/>
        <v>#VALUE!</v>
      </c>
      <c r="X43" s="17" t="e">
        <f t="shared" ca="1" si="19"/>
        <v>#VALUE!</v>
      </c>
      <c r="Y43" s="17" t="e">
        <f t="shared" ca="1" si="20"/>
        <v>#VALUE!</v>
      </c>
      <c r="Z43" s="17" t="str">
        <f ca="1">IFERROR(IF(H43="pr",OFFSET(Лист2!$F$8,MATCH(G43,Лист2!$F$9:$F$14,1),2),""),"")</f>
        <v/>
      </c>
      <c r="AA43" s="11" t="str">
        <f ca="1">IFERROR(IF(H43="prf",OFFSET(Лист2!$F$4,MATCH(G43,Лист2!$F$5:$F$6,1),2),""),"")</f>
        <v/>
      </c>
      <c r="AB43" s="11"/>
    </row>
    <row r="44" spans="1:30">
      <c r="A44" s="8">
        <v>43</v>
      </c>
      <c r="B44" s="9" t="s">
        <v>28</v>
      </c>
      <c r="C44" s="9">
        <v>55</v>
      </c>
      <c r="D44" s="9" t="s">
        <v>29</v>
      </c>
      <c r="E44" s="9">
        <v>4</v>
      </c>
      <c r="F44" s="9">
        <v>1250</v>
      </c>
      <c r="G44" s="9" t="s">
        <v>35</v>
      </c>
      <c r="H44" s="10" t="str">
        <f ca="1">IFERROR(IF(B44="E3",OFFSET(Лист2!$G$1,MATCH($G44,Лист2!$F$2:$F$92,0),0,1,1),OFFSET(Лист2!$D$39,MATCH(Таблица1[[#This Row],[Наименование]],Лист2!$C$40:$C$60,0),0,1,1)),"Спец. Изд.")</f>
        <v>uv</v>
      </c>
      <c r="I44" s="11" t="str">
        <f t="shared" ca="1" si="30"/>
        <v/>
      </c>
      <c r="J44" s="12" t="s">
        <v>31</v>
      </c>
      <c r="K44" s="9" t="s">
        <v>69</v>
      </c>
      <c r="L44" s="9">
        <v>1</v>
      </c>
      <c r="M44" s="162" t="s">
        <v>2192</v>
      </c>
      <c r="N44" s="11">
        <v>2</v>
      </c>
      <c r="O44" s="11" t="str">
        <f ca="1">IF(B44="E3",IFERROR(IF(H44="pr",CONCATENATE(OFFSET(артикул!$A$1,MATCH(D44&amp;F44&amp;H44&amp;I44,артикул!$M$2:$M$1799,0),0,1,1),X44),IF(H44="prf",CONCATENATE(OFFSET(артикул!$A$1,MATCH(D44&amp;F44&amp;H44&amp;I44,артикул!$M$2:$M$1799,0),0,1,1),Y44),OFFSET(артикул!$A$1,MATCH(D44&amp;F44&amp;H44&amp;I44,артикул!$M$2:$M$1799,0),0,1,1))),""),"------")</f>
        <v>E3A5A12BЕ55</v>
      </c>
      <c r="P44" s="13" t="str">
        <f t="shared" ca="1" si="17"/>
        <v>E3-55-Al-1250-4-uv</v>
      </c>
      <c r="Q44" s="11" t="str">
        <f t="shared" si="21"/>
        <v>300</v>
      </c>
      <c r="R44" s="11" t="str">
        <f t="shared" si="22"/>
        <v>300</v>
      </c>
      <c r="S44" s="17" t="str">
        <f t="shared" si="23"/>
        <v>--</v>
      </c>
      <c r="T44" s="11">
        <f t="shared" si="24"/>
        <v>600</v>
      </c>
      <c r="U44" s="16">
        <f ca="1">IF(T44="","",IFERROR(IF(AND(D44="Al",E44=4,B44="E3"),OFFSET(Лист2!$A$24,MATCH(F44,Лист2!$A$25:$A$37,0),1),IF(AND(D44="Al",E44=5,B44="E3"),OFFSET(Лист2!$A$24,MATCH(F44,Лист2!$A$25:$A$37,0),2),IF(AND(D44="Cu",E44=4,B44="E3"),OFFSET(Лист2!$A$24,MATCH(F44,Лист2!$A$25:$A$37,0),4),IF(AND(D44="Cu",E44=5,B44="E3"),OFFSET(Лист2!$A$24,MATCH(F44,Лист2!$A$25:$A$37,0),3),IF(AND(D44="Al",E44=4,B44="CR1"),OFFSET(Лист2!$A$65,MATCH(F44,Лист2!$A$66:$A$77,0),1),IF(AND(D44="Al",E44=5,B44="CR1"),OFFSET(Лист2!$A$65,MATCH(F44,Лист2!$A$66:$A$77,0),2),IF(AND(D44="Cu",E44=5,B44="CR1"),OFFSET(Лист2!$A$65,MATCH(F44,Лист2!$A$66:$A$77,0),3),IF(AND(D44="Cu",E44=4,B44="CR1"),OFFSET(Лист2!$A$65,MATCH(F44,Лист2!$A$66:$A$77,0),4),777)))))))),"")*(T44/1000))</f>
        <v>7.8510575999999999</v>
      </c>
      <c r="V44" s="11" t="str">
        <f t="shared" si="6"/>
        <v>ШП1</v>
      </c>
      <c r="W44" s="17" t="e">
        <f t="shared" si="18"/>
        <v>#VALUE!</v>
      </c>
      <c r="X44" s="17" t="e">
        <f t="shared" ca="1" si="19"/>
        <v>#VALUE!</v>
      </c>
      <c r="Y44" s="17" t="e">
        <f t="shared" ca="1" si="20"/>
        <v>#VALUE!</v>
      </c>
      <c r="Z44" s="17" t="str">
        <f ca="1">IFERROR(IF(H44="pr",OFFSET(Лист2!$F$8,MATCH(G44,Лист2!$F$9:$F$14,1),2),""),"")</f>
        <v/>
      </c>
      <c r="AA44" s="11" t="str">
        <f ca="1">IFERROR(IF(H44="prf",OFFSET(Лист2!$F$4,MATCH(G44,Лист2!$F$5:$F$6,1),2),""),"")</f>
        <v/>
      </c>
      <c r="AB44" s="11"/>
    </row>
    <row r="45" spans="1:30">
      <c r="A45" s="8">
        <v>44</v>
      </c>
      <c r="B45" s="9" t="s">
        <v>28</v>
      </c>
      <c r="C45" s="9">
        <v>55</v>
      </c>
      <c r="D45" s="9" t="s">
        <v>29</v>
      </c>
      <c r="E45" s="9">
        <v>4</v>
      </c>
      <c r="F45" s="9">
        <v>1250</v>
      </c>
      <c r="G45" s="9" t="s">
        <v>33</v>
      </c>
      <c r="H45" s="10" t="str">
        <f ca="1">IFERROR(IF(B45="E3",OFFSET(Лист2!$G$1,MATCH($G45,Лист2!$F$2:$F$92,0),0,1,1),OFFSET(Лист2!$D$39,MATCH(Таблица1[[#This Row],[Наименование]],Лист2!$C$40:$C$60,0),0,1,1)),"Спец. Изд.")</f>
        <v>pt</v>
      </c>
      <c r="I45" s="11" t="str">
        <f t="shared" ca="1" si="30"/>
        <v>1.9</v>
      </c>
      <c r="J45" s="12">
        <v>1800</v>
      </c>
      <c r="K45" s="9" t="s">
        <v>70</v>
      </c>
      <c r="L45" s="9">
        <v>1</v>
      </c>
      <c r="M45" s="162" t="s">
        <v>2192</v>
      </c>
      <c r="N45" s="165">
        <v>1</v>
      </c>
      <c r="O45" s="11" t="str">
        <f ca="1">IF(B45="E3",IFERROR(IF(H45="pr",CONCATENATE(OFFSET(артикул!$A$1,MATCH(D45&amp;F45&amp;H45&amp;I45,артикул!$M$2:$M$1799,0),0,1,1),X45),IF(H45="prf",CONCATENATE(OFFSET(артикул!$A$1,MATCH(D45&amp;F45&amp;H45&amp;I45,артикул!$M$2:$M$1799,0),0,1,1),Y45),OFFSET(артикул!$A$1,MATCH(D45&amp;F45&amp;H45&amp;I45,артикул!$M$2:$M$1799,0),0,1,1))),""),"------")</f>
        <v>E3A5A12PPA19</v>
      </c>
      <c r="P45" s="13" t="str">
        <f t="shared" ca="1" si="17"/>
        <v>E3-55-Al-1250-4-pt1.9</v>
      </c>
      <c r="Q45" s="11">
        <f t="shared" si="21"/>
        <v>1800</v>
      </c>
      <c r="R45" s="11" t="str">
        <f t="shared" si="22"/>
        <v>--</v>
      </c>
      <c r="S45" s="17" t="str">
        <f t="shared" si="23"/>
        <v>--</v>
      </c>
      <c r="T45" s="11">
        <f t="shared" si="24"/>
        <v>1800</v>
      </c>
      <c r="U45" s="16">
        <f ca="1">IF(T45="","",IFERROR(IF(AND(D45="Al",E45=4,B45="E3"),OFFSET(Лист2!$A$24,MATCH(F45,Лист2!$A$25:$A$37,0),1),IF(AND(D45="Al",E45=5,B45="E3"),OFFSET(Лист2!$A$24,MATCH(F45,Лист2!$A$25:$A$37,0),2),IF(AND(D45="Cu",E45=4,B45="E3"),OFFSET(Лист2!$A$24,MATCH(F45,Лист2!$A$25:$A$37,0),4),IF(AND(D45="Cu",E45=5,B45="E3"),OFFSET(Лист2!$A$24,MATCH(F45,Лист2!$A$25:$A$37,0),3),IF(AND(D45="Al",E45=4,B45="CR1"),OFFSET(Лист2!$A$65,MATCH(F45,Лист2!$A$66:$A$77,0),1),IF(AND(D45="Al",E45=5,B45="CR1"),OFFSET(Лист2!$A$65,MATCH(F45,Лист2!$A$66:$A$77,0),2),IF(AND(D45="Cu",E45=5,B45="CR1"),OFFSET(Лист2!$A$65,MATCH(F45,Лист2!$A$66:$A$77,0),3),IF(AND(D45="Cu",E45=4,B45="CR1"),OFFSET(Лист2!$A$65,MATCH(F45,Лист2!$A$66:$A$77,0),4),777)))))))),"")*(T45/1000))</f>
        <v>23.553172800000002</v>
      </c>
      <c r="V45" s="11" t="str">
        <f t="shared" si="6"/>
        <v>ШП1</v>
      </c>
      <c r="W45" s="17" t="e">
        <f t="shared" si="18"/>
        <v>#VALUE!</v>
      </c>
      <c r="X45" s="17" t="e">
        <f t="shared" ca="1" si="19"/>
        <v>#VALUE!</v>
      </c>
      <c r="Y45" s="17" t="e">
        <f t="shared" ca="1" si="20"/>
        <v>#VALUE!</v>
      </c>
      <c r="Z45" s="17" t="str">
        <f ca="1">IFERROR(IF(H45="pr",OFFSET(Лист2!$F$8,MATCH(G45,Лист2!$F$9:$F$14,1),2),""),"")</f>
        <v/>
      </c>
      <c r="AA45" s="11" t="str">
        <f ca="1">IFERROR(IF(H45="prf",OFFSET(Лист2!$F$4,MATCH(G45,Лист2!$F$5:$F$6,1),2),""),"")</f>
        <v/>
      </c>
      <c r="AB45" s="11"/>
    </row>
    <row r="46" spans="1:30">
      <c r="A46" s="8">
        <v>45</v>
      </c>
      <c r="B46" s="9" t="s">
        <v>28</v>
      </c>
      <c r="C46" s="9">
        <v>55</v>
      </c>
      <c r="D46" s="9" t="s">
        <v>29</v>
      </c>
      <c r="E46" s="9">
        <v>4</v>
      </c>
      <c r="F46" s="9">
        <v>1250</v>
      </c>
      <c r="G46" s="9" t="s">
        <v>33</v>
      </c>
      <c r="H46" s="10" t="str">
        <f ca="1">IFERROR(IF(B46="E3",OFFSET(Лист2!$G$1,MATCH($G46,Лист2!$F$2:$F$92,0),0,1,1),OFFSET(Лист2!$D$39,MATCH(Таблица1[[#This Row],[Наименование]],Лист2!$C$40:$C$60,0),0,1,1)),"Спец. Изд.")</f>
        <v>pt</v>
      </c>
      <c r="I46" s="11" t="str">
        <f t="shared" ca="1" si="30"/>
        <v>0.9</v>
      </c>
      <c r="J46" s="12">
        <v>974</v>
      </c>
      <c r="K46" s="9" t="s">
        <v>71</v>
      </c>
      <c r="L46" s="9">
        <v>1</v>
      </c>
      <c r="M46" s="162" t="s">
        <v>2192</v>
      </c>
      <c r="N46" s="11">
        <v>2</v>
      </c>
      <c r="O46" s="11" t="str">
        <f ca="1">IF(B46="E3",IFERROR(IF(H46="pr",CONCATENATE(OFFSET(артикул!$A$1,MATCH(D46&amp;F46&amp;H46&amp;I46,артикул!$M$2:$M$1799,0),0,1,1),X46),IF(H46="prf",CONCATENATE(OFFSET(артикул!$A$1,MATCH(D46&amp;F46&amp;H46&amp;I46,артикул!$M$2:$M$1799,0),0,1,1),Y46),OFFSET(артикул!$A$1,MATCH(D46&amp;F46&amp;H46&amp;I46,артикул!$M$2:$M$1799,0),0,1,1))),""),"------")</f>
        <v>E3A5A12PPA09</v>
      </c>
      <c r="P46" s="13" t="str">
        <f t="shared" ca="1" si="17"/>
        <v>E3-55-Al-1250-4-pt0.9</v>
      </c>
      <c r="Q46" s="11">
        <f t="shared" si="21"/>
        <v>974</v>
      </c>
      <c r="R46" s="11" t="str">
        <f t="shared" si="22"/>
        <v>--</v>
      </c>
      <c r="S46" s="17" t="str">
        <f t="shared" si="23"/>
        <v>--</v>
      </c>
      <c r="T46" s="11">
        <f t="shared" si="24"/>
        <v>974</v>
      </c>
      <c r="U46" s="16">
        <f ca="1">IF(T46="","",IFERROR(IF(AND(D46="Al",E46=4,B46="E3"),OFFSET(Лист2!$A$24,MATCH(F46,Лист2!$A$25:$A$37,0),1),IF(AND(D46="Al",E46=5,B46="E3"),OFFSET(Лист2!$A$24,MATCH(F46,Лист2!$A$25:$A$37,0),2),IF(AND(D46="Cu",E46=4,B46="E3"),OFFSET(Лист2!$A$24,MATCH(F46,Лист2!$A$25:$A$37,0),4),IF(AND(D46="Cu",E46=5,B46="E3"),OFFSET(Лист2!$A$24,MATCH(F46,Лист2!$A$25:$A$37,0),3),IF(AND(D46="Al",E46=4,B46="CR1"),OFFSET(Лист2!$A$65,MATCH(F46,Лист2!$A$66:$A$77,0),1),IF(AND(D46="Al",E46=5,B46="CR1"),OFFSET(Лист2!$A$65,MATCH(F46,Лист2!$A$66:$A$77,0),2),IF(AND(D46="Cu",E46=5,B46="CR1"),OFFSET(Лист2!$A$65,MATCH(F46,Лист2!$A$66:$A$77,0),3),IF(AND(D46="Cu",E46=4,B46="CR1"),OFFSET(Лист2!$A$65,MATCH(F46,Лист2!$A$66:$A$77,0),4),777)))))))),"")*(T46/1000))</f>
        <v>12.744883504000001</v>
      </c>
      <c r="V46" s="11" t="str">
        <f t="shared" si="6"/>
        <v>ШП1</v>
      </c>
      <c r="W46" s="17" t="e">
        <f t="shared" si="18"/>
        <v>#VALUE!</v>
      </c>
      <c r="X46" s="17" t="e">
        <f t="shared" ca="1" si="19"/>
        <v>#VALUE!</v>
      </c>
      <c r="Y46" s="17" t="e">
        <f t="shared" ca="1" si="20"/>
        <v>#VALUE!</v>
      </c>
      <c r="Z46" s="17" t="str">
        <f ca="1">IFERROR(IF(H46="pr",OFFSET(Лист2!$F$8,MATCH(G46,Лист2!$F$9:$F$14,1),2),""),"")</f>
        <v/>
      </c>
      <c r="AA46" s="11" t="str">
        <f ca="1">IFERROR(IF(H46="prf",OFFSET(Лист2!$F$4,MATCH(G46,Лист2!$F$5:$F$6,1),2),""),"")</f>
        <v/>
      </c>
      <c r="AB46" s="11"/>
    </row>
    <row r="47" spans="1:30">
      <c r="A47" s="8">
        <v>46</v>
      </c>
      <c r="B47" s="9" t="s">
        <v>28</v>
      </c>
      <c r="C47" s="9">
        <v>55</v>
      </c>
      <c r="D47" s="9" t="s">
        <v>29</v>
      </c>
      <c r="E47" s="9">
        <v>4</v>
      </c>
      <c r="F47" s="9">
        <v>1250</v>
      </c>
      <c r="G47" s="9" t="s">
        <v>33</v>
      </c>
      <c r="H47" s="10" t="str">
        <f ca="1">IFERROR(IF(B47="E3",OFFSET(Лист2!$G$1,MATCH($G47,Лист2!$F$2:$F$92,0),0,1,1),OFFSET(Лист2!$D$39,MATCH(Таблица1[[#This Row],[Наименование]],Лист2!$C$40:$C$60,0),0,1,1)),"Спец. Изд.")</f>
        <v>pt</v>
      </c>
      <c r="I47" s="11" t="str">
        <f t="shared" ca="1" si="30"/>
        <v>1.4</v>
      </c>
      <c r="J47" s="12">
        <v>1330</v>
      </c>
      <c r="K47" s="9" t="s">
        <v>72</v>
      </c>
      <c r="L47" s="9">
        <v>1</v>
      </c>
      <c r="M47" s="162" t="s">
        <v>2192</v>
      </c>
      <c r="N47" s="11">
        <v>2</v>
      </c>
      <c r="O47" s="11" t="str">
        <f ca="1">IF(B47="E3",IFERROR(IF(H47="pr",CONCATENATE(OFFSET(артикул!$A$1,MATCH(D47&amp;F47&amp;H47&amp;I47,артикул!$M$2:$M$1799,0),0,1,1),X47),IF(H47="prf",CONCATENATE(OFFSET(артикул!$A$1,MATCH(D47&amp;F47&amp;H47&amp;I47,артикул!$M$2:$M$1799,0),0,1,1),Y47),OFFSET(артикул!$A$1,MATCH(D47&amp;F47&amp;H47&amp;I47,артикул!$M$2:$M$1799,0),0,1,1))),""),"------")</f>
        <v>E3A5A12PPA14</v>
      </c>
      <c r="P47" s="13" t="str">
        <f t="shared" ca="1" si="17"/>
        <v>E3-55-Al-1250-4-pt1.4</v>
      </c>
      <c r="Q47" s="11">
        <f t="shared" si="21"/>
        <v>1330</v>
      </c>
      <c r="R47" s="11" t="str">
        <f t="shared" si="22"/>
        <v>--</v>
      </c>
      <c r="S47" s="17" t="str">
        <f t="shared" si="23"/>
        <v>--</v>
      </c>
      <c r="T47" s="11">
        <f t="shared" si="24"/>
        <v>1330</v>
      </c>
      <c r="U47" s="16">
        <f ca="1">IF(T47="","",IFERROR(IF(AND(D47="Al",E47=4,B47="E3"),OFFSET(Лист2!$A$24,MATCH(F47,Лист2!$A$25:$A$37,0),1),IF(AND(D47="Al",E47=5,B47="E3"),OFFSET(Лист2!$A$24,MATCH(F47,Лист2!$A$25:$A$37,0),2),IF(AND(D47="Cu",E47=4,B47="E3"),OFFSET(Лист2!$A$24,MATCH(F47,Лист2!$A$25:$A$37,0),4),IF(AND(D47="Cu",E47=5,B47="E3"),OFFSET(Лист2!$A$24,MATCH(F47,Лист2!$A$25:$A$37,0),3),IF(AND(D47="Al",E47=4,B47="CR1"),OFFSET(Лист2!$A$65,MATCH(F47,Лист2!$A$66:$A$77,0),1),IF(AND(D47="Al",E47=5,B47="CR1"),OFFSET(Лист2!$A$65,MATCH(F47,Лист2!$A$66:$A$77,0),2),IF(AND(D47="Cu",E47=5,B47="CR1"),OFFSET(Лист2!$A$65,MATCH(F47,Лист2!$A$66:$A$77,0),3),IF(AND(D47="Cu",E47=4,B47="CR1"),OFFSET(Лист2!$A$65,MATCH(F47,Лист2!$A$66:$A$77,0),4),777)))))))),"")*(T47/1000))</f>
        <v>17.403177680000002</v>
      </c>
      <c r="V47" s="11" t="str">
        <f t="shared" si="6"/>
        <v>ШП1</v>
      </c>
      <c r="W47" s="17" t="e">
        <f t="shared" si="18"/>
        <v>#VALUE!</v>
      </c>
      <c r="X47" s="17" t="e">
        <f t="shared" ca="1" si="19"/>
        <v>#VALUE!</v>
      </c>
      <c r="Y47" s="17" t="e">
        <f t="shared" ca="1" si="20"/>
        <v>#VALUE!</v>
      </c>
      <c r="Z47" s="17" t="str">
        <f ca="1">IFERROR(IF(H47="pr",OFFSET(Лист2!$F$8,MATCH(G47,Лист2!$F$9:$F$14,1),2),""),"")</f>
        <v/>
      </c>
      <c r="AA47" s="11" t="str">
        <f ca="1">IFERROR(IF(H47="prf",OFFSET(Лист2!$F$4,MATCH(G47,Лист2!$F$5:$F$6,1),2),""),"")</f>
        <v/>
      </c>
      <c r="AB47" s="11"/>
    </row>
    <row r="48" spans="1:30">
      <c r="A48" s="8">
        <v>47</v>
      </c>
      <c r="B48" s="9" t="s">
        <v>28</v>
      </c>
      <c r="C48" s="9">
        <v>55</v>
      </c>
      <c r="D48" s="9" t="s">
        <v>29</v>
      </c>
      <c r="E48" s="9">
        <v>4</v>
      </c>
      <c r="F48" s="9">
        <v>1250</v>
      </c>
      <c r="G48" s="9" t="s">
        <v>35</v>
      </c>
      <c r="H48" s="10" t="str">
        <f ca="1">IFERROR(IF(B48="E3",OFFSET(Лист2!$G$1,MATCH($G48,Лист2!$F$2:$F$92,0),0,1,1),OFFSET(Лист2!$D$39,MATCH(Таблица1[[#This Row],[Наименование]],Лист2!$C$40:$C$60,0),0,1,1)),"Спец. Изд.")</f>
        <v>uv</v>
      </c>
      <c r="I48" s="11" t="str">
        <f t="shared" ca="1" si="30"/>
        <v/>
      </c>
      <c r="J48" s="12" t="s">
        <v>31</v>
      </c>
      <c r="K48" s="9" t="s">
        <v>73</v>
      </c>
      <c r="L48" s="9">
        <v>1</v>
      </c>
      <c r="M48" s="162" t="s">
        <v>2192</v>
      </c>
      <c r="N48" s="11">
        <v>2</v>
      </c>
      <c r="O48" s="11" t="str">
        <f ca="1">IF(B48="E3",IFERROR(IF(H48="pr",CONCATENATE(OFFSET(артикул!$A$1,MATCH(D48&amp;F48&amp;H48&amp;I48,артикул!$M$2:$M$1799,0),0,1,1),X48),IF(H48="prf",CONCATENATE(OFFSET(артикул!$A$1,MATCH(D48&amp;F48&amp;H48&amp;I48,артикул!$M$2:$M$1799,0),0,1,1),Y48),OFFSET(артикул!$A$1,MATCH(D48&amp;F48&amp;H48&amp;I48,артикул!$M$2:$M$1799,0),0,1,1))),""),"------")</f>
        <v>E3A5A12BЕ55</v>
      </c>
      <c r="P48" s="13" t="str">
        <f t="shared" ca="1" si="17"/>
        <v>E3-55-Al-1250-4-uv</v>
      </c>
      <c r="Q48" s="11" t="str">
        <f t="shared" si="21"/>
        <v>300</v>
      </c>
      <c r="R48" s="11" t="str">
        <f t="shared" si="22"/>
        <v>300</v>
      </c>
      <c r="S48" s="17" t="str">
        <f t="shared" si="23"/>
        <v>--</v>
      </c>
      <c r="T48" s="11">
        <f t="shared" si="24"/>
        <v>600</v>
      </c>
      <c r="U48" s="16">
        <f ca="1">IF(T48="","",IFERROR(IF(AND(D48="Al",E48=4,B48="E3"),OFFSET(Лист2!$A$24,MATCH(F48,Лист2!$A$25:$A$37,0),1),IF(AND(D48="Al",E48=5,B48="E3"),OFFSET(Лист2!$A$24,MATCH(F48,Лист2!$A$25:$A$37,0),2),IF(AND(D48="Cu",E48=4,B48="E3"),OFFSET(Лист2!$A$24,MATCH(F48,Лист2!$A$25:$A$37,0),4),IF(AND(D48="Cu",E48=5,B48="E3"),OFFSET(Лист2!$A$24,MATCH(F48,Лист2!$A$25:$A$37,0),3),IF(AND(D48="Al",E48=4,B48="CR1"),OFFSET(Лист2!$A$65,MATCH(F48,Лист2!$A$66:$A$77,0),1),IF(AND(D48="Al",E48=5,B48="CR1"),OFFSET(Лист2!$A$65,MATCH(F48,Лист2!$A$66:$A$77,0),2),IF(AND(D48="Cu",E48=5,B48="CR1"),OFFSET(Лист2!$A$65,MATCH(F48,Лист2!$A$66:$A$77,0),3),IF(AND(D48="Cu",E48=4,B48="CR1"),OFFSET(Лист2!$A$65,MATCH(F48,Лист2!$A$66:$A$77,0),4),777)))))))),"")*(T48/1000))</f>
        <v>7.8510575999999999</v>
      </c>
      <c r="V48" s="11" t="str">
        <f t="shared" si="6"/>
        <v>ШП1</v>
      </c>
      <c r="W48" s="17" t="e">
        <f t="shared" si="18"/>
        <v>#VALUE!</v>
      </c>
      <c r="X48" s="17" t="e">
        <f t="shared" ca="1" si="19"/>
        <v>#VALUE!</v>
      </c>
      <c r="Y48" s="17" t="e">
        <f t="shared" ca="1" si="20"/>
        <v>#VALUE!</v>
      </c>
      <c r="Z48" s="17" t="str">
        <f ca="1">IFERROR(IF(H48="pr",OFFSET(Лист2!$F$8,MATCH(G48,Лист2!$F$9:$F$14,1),2),""),"")</f>
        <v/>
      </c>
      <c r="AA48" s="11" t="str">
        <f ca="1">IFERROR(IF(H48="prf",OFFSET(Лист2!$F$4,MATCH(G48,Лист2!$F$5:$F$6,1),2),""),"")</f>
        <v/>
      </c>
      <c r="AB48" s="11"/>
    </row>
    <row r="49" spans="1:28">
      <c r="A49" s="8">
        <v>48</v>
      </c>
      <c r="B49" s="9" t="s">
        <v>28</v>
      </c>
      <c r="C49" s="9">
        <v>55</v>
      </c>
      <c r="D49" s="9" t="s">
        <v>29</v>
      </c>
      <c r="E49" s="9">
        <v>4</v>
      </c>
      <c r="F49" s="9">
        <v>1250</v>
      </c>
      <c r="G49" s="9" t="s">
        <v>30</v>
      </c>
      <c r="H49" s="10" t="str">
        <f ca="1">IFERROR(IF(B49="E3",OFFSET(Лист2!$G$1,MATCH($G49,Лист2!$F$2:$F$92,0),0,1,1),OFFSET(Лист2!$D$39,MATCH(Таблица1[[#This Row],[Наименование]],Лист2!$C$40:$C$60,0),0,1,1)),"Спец. Изд.")</f>
        <v>ug</v>
      </c>
      <c r="I49" s="11" t="str">
        <f t="shared" ca="1" si="30"/>
        <v/>
      </c>
      <c r="J49" s="12" t="s">
        <v>31</v>
      </c>
      <c r="K49" s="9" t="s">
        <v>73</v>
      </c>
      <c r="L49" s="9">
        <v>1</v>
      </c>
      <c r="M49" s="162" t="s">
        <v>2192</v>
      </c>
      <c r="N49" s="11">
        <v>2</v>
      </c>
      <c r="O49" s="11" t="str">
        <f ca="1">IF(B49="E3",IFERROR(IF(H49="pr",CONCATENATE(OFFSET(артикул!$A$1,MATCH(D49&amp;F49&amp;H49&amp;I49,артикул!$M$2:$M$1799,0),0,1,1),X49),IF(H49="prf",CONCATENATE(OFFSET(артикул!$A$1,MATCH(D49&amp;F49&amp;H49&amp;I49,артикул!$M$2:$M$1799,0),0,1,1),Y49),OFFSET(артикул!$A$1,MATCH(D49&amp;F49&amp;H49&amp;I49,артикул!$M$2:$M$1799,0),0,1,1))),""),"------")</f>
        <v>E3A5A12HЕ55</v>
      </c>
      <c r="P49" s="13" t="str">
        <f t="shared" ca="1" si="17"/>
        <v>E3-55-Al-1250-4-ug</v>
      </c>
      <c r="Q49" s="11" t="str">
        <f t="shared" si="21"/>
        <v>300</v>
      </c>
      <c r="R49" s="11" t="str">
        <f t="shared" si="22"/>
        <v>300</v>
      </c>
      <c r="S49" s="17" t="str">
        <f t="shared" si="23"/>
        <v>--</v>
      </c>
      <c r="T49" s="11">
        <f t="shared" si="24"/>
        <v>600</v>
      </c>
      <c r="U49" s="16">
        <f ca="1">IF(T49="","",IFERROR(IF(AND(D49="Al",E49=4,B49="E3"),OFFSET(Лист2!$A$24,MATCH(F49,Лист2!$A$25:$A$37,0),1),IF(AND(D49="Al",E49=5,B49="E3"),OFFSET(Лист2!$A$24,MATCH(F49,Лист2!$A$25:$A$37,0),2),IF(AND(D49="Cu",E49=4,B49="E3"),OFFSET(Лист2!$A$24,MATCH(F49,Лист2!$A$25:$A$37,0),4),IF(AND(D49="Cu",E49=5,B49="E3"),OFFSET(Лист2!$A$24,MATCH(F49,Лист2!$A$25:$A$37,0),3),IF(AND(D49="Al",E49=4,B49="CR1"),OFFSET(Лист2!$A$65,MATCH(F49,Лист2!$A$66:$A$77,0),1),IF(AND(D49="Al",E49=5,B49="CR1"),OFFSET(Лист2!$A$65,MATCH(F49,Лист2!$A$66:$A$77,0),2),IF(AND(D49="Cu",E49=5,B49="CR1"),OFFSET(Лист2!$A$65,MATCH(F49,Лист2!$A$66:$A$77,0),3),IF(AND(D49="Cu",E49=4,B49="CR1"),OFFSET(Лист2!$A$65,MATCH(F49,Лист2!$A$66:$A$77,0),4),777)))))))),"")*(T49/1000))</f>
        <v>7.8510575999999999</v>
      </c>
      <c r="V49" s="11" t="str">
        <f t="shared" si="6"/>
        <v>ШП1</v>
      </c>
      <c r="W49" s="17" t="e">
        <f t="shared" si="18"/>
        <v>#VALUE!</v>
      </c>
      <c r="X49" s="17" t="e">
        <f t="shared" ca="1" si="19"/>
        <v>#VALUE!</v>
      </c>
      <c r="Y49" s="17" t="e">
        <f t="shared" ca="1" si="20"/>
        <v>#VALUE!</v>
      </c>
      <c r="Z49" s="17" t="str">
        <f ca="1">IFERROR(IF(H49="pr",OFFSET(Лист2!$F$8,MATCH(G49,Лист2!$F$9:$F$14,1),2),""),"")</f>
        <v/>
      </c>
      <c r="AA49" s="11" t="str">
        <f ca="1">IFERROR(IF(H49="prf",OFFSET(Лист2!$F$4,MATCH(G49,Лист2!$F$5:$F$6,1),2),""),"")</f>
        <v/>
      </c>
      <c r="AB49" s="11"/>
    </row>
    <row r="50" spans="1:28">
      <c r="A50" s="8">
        <v>49</v>
      </c>
      <c r="B50" s="9" t="s">
        <v>28</v>
      </c>
      <c r="C50" s="9">
        <v>55</v>
      </c>
      <c r="D50" s="9" t="s">
        <v>29</v>
      </c>
      <c r="E50" s="9">
        <v>4</v>
      </c>
      <c r="F50" s="9">
        <v>1250</v>
      </c>
      <c r="G50" s="9" t="s">
        <v>30</v>
      </c>
      <c r="H50" s="10" t="str">
        <f ca="1">IFERROR(IF(B50="E3",OFFSET(Лист2!$G$1,MATCH($G50,Лист2!$F$2:$F$92,0),0,1,1),OFFSET(Лист2!$D$39,MATCH(Таблица1[[#This Row],[Наименование]],Лист2!$C$40:$C$60,0),0,1,1)),"Спец. Изд.")</f>
        <v>ug</v>
      </c>
      <c r="I50" s="11" t="str">
        <f t="shared" ca="1" si="30"/>
        <v/>
      </c>
      <c r="J50" s="12" t="s">
        <v>31</v>
      </c>
      <c r="K50" s="9" t="s">
        <v>73</v>
      </c>
      <c r="L50" s="9">
        <v>1</v>
      </c>
      <c r="M50" s="162" t="s">
        <v>2192</v>
      </c>
      <c r="N50" s="11">
        <v>2</v>
      </c>
      <c r="O50" s="11" t="str">
        <f ca="1">IF(B50="E3",IFERROR(IF(H50="pr",CONCATENATE(OFFSET(артикул!$A$1,MATCH(D50&amp;F50&amp;H50&amp;I50,артикул!$M$2:$M$1799,0),0,1,1),X50),IF(H50="prf",CONCATENATE(OFFSET(артикул!$A$1,MATCH(D50&amp;F50&amp;H50&amp;I50,артикул!$M$2:$M$1799,0),0,1,1),Y50),OFFSET(артикул!$A$1,MATCH(D50&amp;F50&amp;H50&amp;I50,артикул!$M$2:$M$1799,0),0,1,1))),""),"------")</f>
        <v>E3A5A12HЕ55</v>
      </c>
      <c r="P50" s="13" t="str">
        <f t="shared" ca="1" si="17"/>
        <v>E3-55-Al-1250-4-ug</v>
      </c>
      <c r="Q50" s="11" t="str">
        <f t="shared" si="21"/>
        <v>300</v>
      </c>
      <c r="R50" s="11" t="str">
        <f t="shared" si="22"/>
        <v>300</v>
      </c>
      <c r="S50" s="17" t="str">
        <f t="shared" si="23"/>
        <v>--</v>
      </c>
      <c r="T50" s="11">
        <f t="shared" si="24"/>
        <v>600</v>
      </c>
      <c r="U50" s="16">
        <f ca="1">IF(T50="","",IFERROR(IF(AND(D50="Al",E50=4,B50="E3"),OFFSET(Лист2!$A$24,MATCH(F50,Лист2!$A$25:$A$37,0),1),IF(AND(D50="Al",E50=5,B50="E3"),OFFSET(Лист2!$A$24,MATCH(F50,Лист2!$A$25:$A$37,0),2),IF(AND(D50="Cu",E50=4,B50="E3"),OFFSET(Лист2!$A$24,MATCH(F50,Лист2!$A$25:$A$37,0),4),IF(AND(D50="Cu",E50=5,B50="E3"),OFFSET(Лист2!$A$24,MATCH(F50,Лист2!$A$25:$A$37,0),3),IF(AND(D50="Al",E50=4,B50="CR1"),OFFSET(Лист2!$A$65,MATCH(F50,Лист2!$A$66:$A$77,0),1),IF(AND(D50="Al",E50=5,B50="CR1"),OFFSET(Лист2!$A$65,MATCH(F50,Лист2!$A$66:$A$77,0),2),IF(AND(D50="Cu",E50=5,B50="CR1"),OFFSET(Лист2!$A$65,MATCH(F50,Лист2!$A$66:$A$77,0),3),IF(AND(D50="Cu",E50=4,B50="CR1"),OFFSET(Лист2!$A$65,MATCH(F50,Лист2!$A$66:$A$77,0),4),777)))))))),"")*(T50/1000))</f>
        <v>7.8510575999999999</v>
      </c>
      <c r="V50" s="11" t="str">
        <f t="shared" si="6"/>
        <v>ШП1</v>
      </c>
      <c r="W50" s="17" t="e">
        <f t="shared" si="18"/>
        <v>#VALUE!</v>
      </c>
      <c r="X50" s="17" t="e">
        <f t="shared" ca="1" si="19"/>
        <v>#VALUE!</v>
      </c>
      <c r="Y50" s="17" t="e">
        <f t="shared" ca="1" si="20"/>
        <v>#VALUE!</v>
      </c>
      <c r="Z50" s="17" t="str">
        <f ca="1">IFERROR(IF(H50="pr",OFFSET(Лист2!$F$8,MATCH(G50,Лист2!$F$9:$F$14,1),2),""),"")</f>
        <v/>
      </c>
      <c r="AA50" s="11" t="str">
        <f ca="1">IFERROR(IF(H50="prf",OFFSET(Лист2!$F$4,MATCH(G50,Лист2!$F$5:$F$6,1),2),""),"")</f>
        <v/>
      </c>
      <c r="AB50" s="11"/>
    </row>
    <row r="51" spans="1:28">
      <c r="A51" s="8">
        <v>50</v>
      </c>
      <c r="B51" s="9" t="s">
        <v>28</v>
      </c>
      <c r="C51" s="9">
        <v>55</v>
      </c>
      <c r="D51" s="9" t="s">
        <v>29</v>
      </c>
      <c r="E51" s="9">
        <v>4</v>
      </c>
      <c r="F51" s="9">
        <v>1250</v>
      </c>
      <c r="G51" s="9" t="s">
        <v>33</v>
      </c>
      <c r="H51" s="10" t="str">
        <f ca="1">IFERROR(IF(B51="E3",OFFSET(Лист2!$G$1,MATCH($G51,Лист2!$F$2:$F$92,0),0,1,1),OFFSET(Лист2!$D$39,MATCH(Таблица1[[#This Row],[Наименование]],Лист2!$C$40:$C$60,0),0,1,1)),"Спец. Изд.")</f>
        <v>pt</v>
      </c>
      <c r="I51" s="11" t="str">
        <f t="shared" ca="1" si="30"/>
        <v>2.4</v>
      </c>
      <c r="J51" s="12">
        <v>2141</v>
      </c>
      <c r="K51" s="9" t="s">
        <v>74</v>
      </c>
      <c r="L51" s="9">
        <v>1</v>
      </c>
      <c r="M51" s="162" t="s">
        <v>2192</v>
      </c>
      <c r="N51" s="11">
        <v>2</v>
      </c>
      <c r="O51" s="11" t="str">
        <f ca="1">IF(B51="E3",IFERROR(IF(H51="pr",CONCATENATE(OFFSET(артикул!$A$1,MATCH(D51&amp;F51&amp;H51&amp;I51,артикул!$M$2:$M$1799,0),0,1,1),X51),IF(H51="prf",CONCATENATE(OFFSET(артикул!$A$1,MATCH(D51&amp;F51&amp;H51&amp;I51,артикул!$M$2:$M$1799,0),0,1,1),Y51),OFFSET(артикул!$A$1,MATCH(D51&amp;F51&amp;H51&amp;I51,артикул!$M$2:$M$1799,0),0,1,1))),""),"------")</f>
        <v>E3A5A12PPA24</v>
      </c>
      <c r="P51" s="13" t="str">
        <f t="shared" ca="1" si="17"/>
        <v>E3-55-Al-1250-4-pt2.4</v>
      </c>
      <c r="Q51" s="11">
        <f t="shared" si="21"/>
        <v>2141</v>
      </c>
      <c r="R51" s="11" t="str">
        <f t="shared" si="22"/>
        <v>--</v>
      </c>
      <c r="S51" s="17" t="str">
        <f t="shared" si="23"/>
        <v>--</v>
      </c>
      <c r="T51" s="11">
        <f t="shared" si="24"/>
        <v>2141</v>
      </c>
      <c r="U51" s="16">
        <f ca="1">IF(T51="","",IFERROR(IF(AND(D51="Al",E51=4,B51="E3"),OFFSET(Лист2!$A$24,MATCH(F51,Лист2!$A$25:$A$37,0),1),IF(AND(D51="Al",E51=5,B51="E3"),OFFSET(Лист2!$A$24,MATCH(F51,Лист2!$A$25:$A$37,0),2),IF(AND(D51="Cu",E51=4,B51="E3"),OFFSET(Лист2!$A$24,MATCH(F51,Лист2!$A$25:$A$37,0),4),IF(AND(D51="Cu",E51=5,B51="E3"),OFFSET(Лист2!$A$24,MATCH(F51,Лист2!$A$25:$A$37,0),3),IF(AND(D51="Al",E51=4,B51="CR1"),OFFSET(Лист2!$A$65,MATCH(F51,Лист2!$A$66:$A$77,0),1),IF(AND(D51="Al",E51=5,B51="CR1"),OFFSET(Лист2!$A$65,MATCH(F51,Лист2!$A$66:$A$77,0),2),IF(AND(D51="Cu",E51=5,B51="CR1"),OFFSET(Лист2!$A$65,MATCH(F51,Лист2!$A$66:$A$77,0),3),IF(AND(D51="Cu",E51=4,B51="CR1"),OFFSET(Лист2!$A$65,MATCH(F51,Лист2!$A$66:$A$77,0),4),777)))))))),"")*(T51/1000))</f>
        <v>28.015190535999999</v>
      </c>
      <c r="V51" s="11" t="str">
        <f t="shared" si="6"/>
        <v>ШП1</v>
      </c>
      <c r="W51" s="17" t="e">
        <f t="shared" si="18"/>
        <v>#VALUE!</v>
      </c>
      <c r="X51" s="17" t="e">
        <f t="shared" ca="1" si="19"/>
        <v>#VALUE!</v>
      </c>
      <c r="Y51" s="17" t="e">
        <f t="shared" ca="1" si="20"/>
        <v>#VALUE!</v>
      </c>
      <c r="Z51" s="17" t="str">
        <f ca="1">IFERROR(IF(H51="pr",OFFSET(Лист2!$F$8,MATCH(G51,Лист2!$F$9:$F$14,1),2),""),"")</f>
        <v/>
      </c>
      <c r="AA51" s="11" t="str">
        <f ca="1">IFERROR(IF(H51="prf",OFFSET(Лист2!$F$4,MATCH(G51,Лист2!$F$5:$F$6,1),2),""),"")</f>
        <v/>
      </c>
      <c r="AB51" s="11"/>
    </row>
    <row r="52" spans="1:28">
      <c r="A52" s="8">
        <v>51</v>
      </c>
      <c r="B52" s="9" t="s">
        <v>28</v>
      </c>
      <c r="C52" s="9">
        <v>55</v>
      </c>
      <c r="D52" s="9" t="s">
        <v>29</v>
      </c>
      <c r="E52" s="9">
        <v>4</v>
      </c>
      <c r="F52" s="9">
        <v>1250</v>
      </c>
      <c r="G52" s="9" t="s">
        <v>30</v>
      </c>
      <c r="H52" s="10" t="str">
        <f ca="1">IFERROR(IF(B52="E3",OFFSET(Лист2!$G$1,MATCH($G52,Лист2!$F$2:$F$92,0),0,1,1),OFFSET(Лист2!$D$39,MATCH(Таблица1[[#This Row],[Наименование]],Лист2!$C$40:$C$60,0),0,1,1)),"Спец. Изд.")</f>
        <v>ug</v>
      </c>
      <c r="I52" s="11" t="str">
        <f t="shared" ca="1" si="30"/>
        <v/>
      </c>
      <c r="J52" s="12" t="s">
        <v>31</v>
      </c>
      <c r="K52" s="9" t="s">
        <v>74</v>
      </c>
      <c r="L52" s="9">
        <v>1</v>
      </c>
      <c r="M52" s="162" t="s">
        <v>2192</v>
      </c>
      <c r="N52" s="11">
        <v>2</v>
      </c>
      <c r="O52" s="11" t="str">
        <f ca="1">IF(B52="E3",IFERROR(IF(H52="pr",CONCATENATE(OFFSET(артикул!$A$1,MATCH(D52&amp;F52&amp;H52&amp;I52,артикул!$M$2:$M$1799,0),0,1,1),X52),IF(H52="prf",CONCATENATE(OFFSET(артикул!$A$1,MATCH(D52&amp;F52&amp;H52&amp;I52,артикул!$M$2:$M$1799,0),0,1,1),Y52),OFFSET(артикул!$A$1,MATCH(D52&amp;F52&amp;H52&amp;I52,артикул!$M$2:$M$1799,0),0,1,1))),""),"------")</f>
        <v>E3A5A12HЕ55</v>
      </c>
      <c r="P52" s="13" t="str">
        <f t="shared" ca="1" si="17"/>
        <v>E3-55-Al-1250-4-ug</v>
      </c>
      <c r="Q52" s="11" t="str">
        <f t="shared" si="21"/>
        <v>300</v>
      </c>
      <c r="R52" s="11" t="str">
        <f t="shared" si="22"/>
        <v>300</v>
      </c>
      <c r="S52" s="17" t="str">
        <f t="shared" si="23"/>
        <v>--</v>
      </c>
      <c r="T52" s="11">
        <f t="shared" si="24"/>
        <v>600</v>
      </c>
      <c r="U52" s="16">
        <f ca="1">IF(T52="","",IFERROR(IF(AND(D52="Al",E52=4,B52="E3"),OFFSET(Лист2!$A$24,MATCH(F52,Лист2!$A$25:$A$37,0),1),IF(AND(D52="Al",E52=5,B52="E3"),OFFSET(Лист2!$A$24,MATCH(F52,Лист2!$A$25:$A$37,0),2),IF(AND(D52="Cu",E52=4,B52="E3"),OFFSET(Лист2!$A$24,MATCH(F52,Лист2!$A$25:$A$37,0),4),IF(AND(D52="Cu",E52=5,B52="E3"),OFFSET(Лист2!$A$24,MATCH(F52,Лист2!$A$25:$A$37,0),3),IF(AND(D52="Al",E52=4,B52="CR1"),OFFSET(Лист2!$A$65,MATCH(F52,Лист2!$A$66:$A$77,0),1),IF(AND(D52="Al",E52=5,B52="CR1"),OFFSET(Лист2!$A$65,MATCH(F52,Лист2!$A$66:$A$77,0),2),IF(AND(D52="Cu",E52=5,B52="CR1"),OFFSET(Лист2!$A$65,MATCH(F52,Лист2!$A$66:$A$77,0),3),IF(AND(D52="Cu",E52=4,B52="CR1"),OFFSET(Лист2!$A$65,MATCH(F52,Лист2!$A$66:$A$77,0),4),777)))))))),"")*(T52/1000))</f>
        <v>7.8510575999999999</v>
      </c>
      <c r="V52" s="11" t="str">
        <f t="shared" si="6"/>
        <v>ШП1</v>
      </c>
      <c r="W52" s="17" t="e">
        <f t="shared" si="18"/>
        <v>#VALUE!</v>
      </c>
      <c r="X52" s="17" t="e">
        <f t="shared" ca="1" si="19"/>
        <v>#VALUE!</v>
      </c>
      <c r="Y52" s="17" t="e">
        <f t="shared" ca="1" si="20"/>
        <v>#VALUE!</v>
      </c>
      <c r="Z52" s="17" t="str">
        <f ca="1">IFERROR(IF(H52="pr",OFFSET(Лист2!$F$8,MATCH(G52,Лист2!$F$9:$F$14,1),2),""),"")</f>
        <v/>
      </c>
      <c r="AA52" s="11" t="str">
        <f ca="1">IFERROR(IF(H52="prf",OFFSET(Лист2!$F$4,MATCH(G52,Лист2!$F$5:$F$6,1),2),""),"")</f>
        <v/>
      </c>
      <c r="AB52" s="11"/>
    </row>
    <row r="53" spans="1:28">
      <c r="A53" s="8">
        <v>52</v>
      </c>
      <c r="B53" s="9" t="s">
        <v>28</v>
      </c>
      <c r="C53" s="9">
        <v>55</v>
      </c>
      <c r="D53" s="9" t="s">
        <v>29</v>
      </c>
      <c r="E53" s="9">
        <v>4</v>
      </c>
      <c r="F53" s="9">
        <v>1250</v>
      </c>
      <c r="G53" s="9" t="s">
        <v>30</v>
      </c>
      <c r="H53" s="10" t="str">
        <f ca="1">IFERROR(IF(B53="E3",OFFSET(Лист2!$G$1,MATCH($G53,Лист2!$F$2:$F$92,0),0,1,1),OFFSET(Лист2!$D$39,MATCH(Таблица1[[#This Row],[Наименование]],Лист2!$C$40:$C$60,0),0,1,1)),"Спец. Изд.")</f>
        <v>ug</v>
      </c>
      <c r="I53" s="11" t="str">
        <f t="shared" ca="1" si="30"/>
        <v/>
      </c>
      <c r="J53" s="12" t="s">
        <v>75</v>
      </c>
      <c r="K53" s="9" t="s">
        <v>76</v>
      </c>
      <c r="L53" s="9">
        <v>1</v>
      </c>
      <c r="M53" s="162" t="s">
        <v>2192</v>
      </c>
      <c r="N53" s="11">
        <v>2</v>
      </c>
      <c r="O53" s="11" t="str">
        <f ca="1">IF(B53="E3",IFERROR(IF(H53="pr",CONCATENATE(OFFSET(артикул!$A$1,MATCH(D53&amp;F53&amp;H53&amp;I53,артикул!$M$2:$M$1799,0),0,1,1),X53),IF(H53="prf",CONCATENATE(OFFSET(артикул!$A$1,MATCH(D53&amp;F53&amp;H53&amp;I53,артикул!$M$2:$M$1799,0),0,1,1),Y53),OFFSET(артикул!$A$1,MATCH(D53&amp;F53&amp;H53&amp;I53,артикул!$M$2:$M$1799,0),0,1,1))),""),"------")</f>
        <v>E3A5A12HЕ55</v>
      </c>
      <c r="P53" s="13" t="str">
        <f t="shared" ca="1" si="17"/>
        <v>E3-55-Al-1250-4-ug</v>
      </c>
      <c r="Q53" s="11" t="str">
        <f t="shared" si="21"/>
        <v>300</v>
      </c>
      <c r="R53" s="11" t="str">
        <f t="shared" si="22"/>
        <v>575</v>
      </c>
      <c r="S53" s="17" t="str">
        <f t="shared" si="23"/>
        <v>--</v>
      </c>
      <c r="T53" s="11">
        <f t="shared" si="24"/>
        <v>875</v>
      </c>
      <c r="U53" s="16">
        <f ca="1">IF(T53="","",IFERROR(IF(AND(D53="Al",E53=4,B53="E3"),OFFSET(Лист2!$A$24,MATCH(F53,Лист2!$A$25:$A$37,0),1),IF(AND(D53="Al",E53=5,B53="E3"),OFFSET(Лист2!$A$24,MATCH(F53,Лист2!$A$25:$A$37,0),2),IF(AND(D53="Cu",E53=4,B53="E3"),OFFSET(Лист2!$A$24,MATCH(F53,Лист2!$A$25:$A$37,0),4),IF(AND(D53="Cu",E53=5,B53="E3"),OFFSET(Лист2!$A$24,MATCH(F53,Лист2!$A$25:$A$37,0),3),IF(AND(D53="Al",E53=4,B53="CR1"),OFFSET(Лист2!$A$65,MATCH(F53,Лист2!$A$66:$A$77,0),1),IF(AND(D53="Al",E53=5,B53="CR1"),OFFSET(Лист2!$A$65,MATCH(F53,Лист2!$A$66:$A$77,0),2),IF(AND(D53="Cu",E53=5,B53="CR1"),OFFSET(Лист2!$A$65,MATCH(F53,Лист2!$A$66:$A$77,0),3),IF(AND(D53="Cu",E53=4,B53="CR1"),OFFSET(Лист2!$A$65,MATCH(F53,Лист2!$A$66:$A$77,0),4),777)))))))),"")*(T53/1000))</f>
        <v>11.449459000000001</v>
      </c>
      <c r="V53" s="11" t="str">
        <f t="shared" si="6"/>
        <v>ШП1</v>
      </c>
      <c r="W53" s="17" t="e">
        <f t="shared" si="18"/>
        <v>#VALUE!</v>
      </c>
      <c r="X53" s="17" t="e">
        <f t="shared" ca="1" si="19"/>
        <v>#VALUE!</v>
      </c>
      <c r="Y53" s="17" t="e">
        <f t="shared" ca="1" si="20"/>
        <v>#VALUE!</v>
      </c>
      <c r="Z53" s="17" t="str">
        <f ca="1">IFERROR(IF(H53="pr",OFFSET(Лист2!$F$8,MATCH(G53,Лист2!$F$9:$F$14,1),2),""),"")</f>
        <v/>
      </c>
      <c r="AA53" s="11" t="str">
        <f ca="1">IFERROR(IF(H53="prf",OFFSET(Лист2!$F$4,MATCH(G53,Лист2!$F$5:$F$6,1),2),""),"")</f>
        <v/>
      </c>
      <c r="AB53" s="11"/>
    </row>
    <row r="54" spans="1:28">
      <c r="A54" s="8">
        <v>53</v>
      </c>
      <c r="B54" s="9" t="s">
        <v>28</v>
      </c>
      <c r="C54" s="9">
        <v>55</v>
      </c>
      <c r="D54" s="9" t="s">
        <v>29</v>
      </c>
      <c r="E54" s="9">
        <v>4</v>
      </c>
      <c r="F54" s="9">
        <v>1250</v>
      </c>
      <c r="G54" s="9" t="s">
        <v>33</v>
      </c>
      <c r="H54" s="10" t="str">
        <f ca="1">IFERROR(IF(B54="E3",OFFSET(Лист2!$G$1,MATCH($G54,Лист2!$F$2:$F$92,0),0,1,1),OFFSET(Лист2!$D$39,MATCH(Таблица1[[#This Row],[Наименование]],Лист2!$C$40:$C$60,0),0,1,1)),"Спец. Изд.")</f>
        <v>pt</v>
      </c>
      <c r="I54" s="11" t="str">
        <f t="shared" ca="1" si="30"/>
        <v>1.4</v>
      </c>
      <c r="J54" s="12">
        <v>1150</v>
      </c>
      <c r="K54" s="9" t="s">
        <v>77</v>
      </c>
      <c r="L54" s="9">
        <v>1</v>
      </c>
      <c r="M54" s="162" t="s">
        <v>2192</v>
      </c>
      <c r="N54" s="11">
        <v>2</v>
      </c>
      <c r="O54" s="11" t="str">
        <f ca="1">IF(B54="E3",IFERROR(IF(H54="pr",CONCATENATE(OFFSET(артикул!$A$1,MATCH(D54&amp;F54&amp;H54&amp;I54,артикул!$M$2:$M$1799,0),0,1,1),X54),IF(H54="prf",CONCATENATE(OFFSET(артикул!$A$1,MATCH(D54&amp;F54&amp;H54&amp;I54,артикул!$M$2:$M$1799,0),0,1,1),Y54),OFFSET(артикул!$A$1,MATCH(D54&amp;F54&amp;H54&amp;I54,артикул!$M$2:$M$1799,0),0,1,1))),""),"------")</f>
        <v>E3A5A12PPA14</v>
      </c>
      <c r="P54" s="13" t="str">
        <f t="shared" ca="1" si="17"/>
        <v>E3-55-Al-1250-4-pt1.4</v>
      </c>
      <c r="Q54" s="11">
        <f t="shared" si="21"/>
        <v>1150</v>
      </c>
      <c r="R54" s="11" t="str">
        <f t="shared" si="22"/>
        <v>--</v>
      </c>
      <c r="S54" s="17" t="str">
        <f t="shared" si="23"/>
        <v>--</v>
      </c>
      <c r="T54" s="11">
        <f t="shared" si="24"/>
        <v>1150</v>
      </c>
      <c r="U54" s="16">
        <f ca="1">IF(T54="","",IFERROR(IF(AND(D54="Al",E54=4,B54="E3"),OFFSET(Лист2!$A$24,MATCH(F54,Лист2!$A$25:$A$37,0),1),IF(AND(D54="Al",E54=5,B54="E3"),OFFSET(Лист2!$A$24,MATCH(F54,Лист2!$A$25:$A$37,0),2),IF(AND(D54="Cu",E54=4,B54="E3"),OFFSET(Лист2!$A$24,MATCH(F54,Лист2!$A$25:$A$37,0),4),IF(AND(D54="Cu",E54=5,B54="E3"),OFFSET(Лист2!$A$24,MATCH(F54,Лист2!$A$25:$A$37,0),3),IF(AND(D54="Al",E54=4,B54="CR1"),OFFSET(Лист2!$A$65,MATCH(F54,Лист2!$A$66:$A$77,0),1),IF(AND(D54="Al",E54=5,B54="CR1"),OFFSET(Лист2!$A$65,MATCH(F54,Лист2!$A$66:$A$77,0),2),IF(AND(D54="Cu",E54=5,B54="CR1"),OFFSET(Лист2!$A$65,MATCH(F54,Лист2!$A$66:$A$77,0),3),IF(AND(D54="Cu",E54=4,B54="CR1"),OFFSET(Лист2!$A$65,MATCH(F54,Лист2!$A$66:$A$77,0),4),777)))))))),"")*(T54/1000))</f>
        <v>15.047860399999999</v>
      </c>
      <c r="V54" s="11" t="str">
        <f t="shared" si="6"/>
        <v>ШП1</v>
      </c>
      <c r="W54" s="17" t="e">
        <f t="shared" si="18"/>
        <v>#VALUE!</v>
      </c>
      <c r="X54" s="17" t="e">
        <f t="shared" ca="1" si="19"/>
        <v>#VALUE!</v>
      </c>
      <c r="Y54" s="17" t="e">
        <f t="shared" ca="1" si="20"/>
        <v>#VALUE!</v>
      </c>
      <c r="Z54" s="17" t="str">
        <f ca="1">IFERROR(IF(H54="pr",OFFSET(Лист2!$F$8,MATCH(G54,Лист2!$F$9:$F$14,1),2),""),"")</f>
        <v/>
      </c>
      <c r="AA54" s="11" t="str">
        <f ca="1">IFERROR(IF(H54="prf",OFFSET(Лист2!$F$4,MATCH(G54,Лист2!$F$5:$F$6,1),2),""),"")</f>
        <v/>
      </c>
      <c r="AB54" s="11"/>
    </row>
    <row r="55" spans="1:28">
      <c r="A55" s="8">
        <v>54</v>
      </c>
      <c r="B55" s="9" t="s">
        <v>28</v>
      </c>
      <c r="C55" s="9">
        <v>55</v>
      </c>
      <c r="D55" s="9" t="s">
        <v>29</v>
      </c>
      <c r="E55" s="9">
        <v>4</v>
      </c>
      <c r="F55" s="9">
        <v>1250</v>
      </c>
      <c r="G55" s="9" t="s">
        <v>33</v>
      </c>
      <c r="H55" s="10" t="str">
        <f ca="1">IFERROR(IF(B55="E3",OFFSET(Лист2!$G$1,MATCH($G55,Лист2!$F$2:$F$92,0),0,1,1),OFFSET(Лист2!$D$39,MATCH(Таблица1[[#This Row],[Наименование]],Лист2!$C$40:$C$60,0),0,1,1)),"Спец. Изд.")</f>
        <v>pt</v>
      </c>
      <c r="I55" s="11" t="str">
        <f t="shared" ca="1" si="30"/>
        <v>2.9</v>
      </c>
      <c r="J55" s="12">
        <v>2560</v>
      </c>
      <c r="K55" s="9" t="s">
        <v>78</v>
      </c>
      <c r="L55" s="9">
        <v>1</v>
      </c>
      <c r="M55" s="162" t="s">
        <v>2192</v>
      </c>
      <c r="N55" s="165">
        <v>1</v>
      </c>
      <c r="O55" s="11" t="str">
        <f ca="1">IF(B55="E3",IFERROR(IF(H55="pr",CONCATENATE(OFFSET(артикул!$A$1,MATCH(D55&amp;F55&amp;H55&amp;I55,артикул!$M$2:$M$1799,0),0,1,1),X55),IF(H55="prf",CONCATENATE(OFFSET(артикул!$A$1,MATCH(D55&amp;F55&amp;H55&amp;I55,артикул!$M$2:$M$1799,0),0,1,1),Y55),OFFSET(артикул!$A$1,MATCH(D55&amp;F55&amp;H55&amp;I55,артикул!$M$2:$M$1799,0),0,1,1))),""),"------")</f>
        <v>E3A5A12PPA29</v>
      </c>
      <c r="P55" s="13" t="str">
        <f t="shared" ca="1" si="17"/>
        <v>E3-55-Al-1250-4-pt2.9</v>
      </c>
      <c r="Q55" s="11">
        <f t="shared" si="21"/>
        <v>2560</v>
      </c>
      <c r="R55" s="11" t="str">
        <f t="shared" si="22"/>
        <v>--</v>
      </c>
      <c r="S55" s="17" t="str">
        <f t="shared" si="23"/>
        <v>--</v>
      </c>
      <c r="T55" s="11">
        <f t="shared" si="24"/>
        <v>2560</v>
      </c>
      <c r="U55" s="16">
        <f ca="1">IF(T55="","",IFERROR(IF(AND(D55="Al",E55=4,B55="E3"),OFFSET(Лист2!$A$24,MATCH(F55,Лист2!$A$25:$A$37,0),1),IF(AND(D55="Al",E55=5,B55="E3"),OFFSET(Лист2!$A$24,MATCH(F55,Лист2!$A$25:$A$37,0),2),IF(AND(D55="Cu",E55=4,B55="E3"),OFFSET(Лист2!$A$24,MATCH(F55,Лист2!$A$25:$A$37,0),4),IF(AND(D55="Cu",E55=5,B55="E3"),OFFSET(Лист2!$A$24,MATCH(F55,Лист2!$A$25:$A$37,0),3),IF(AND(D55="Al",E55=4,B55="CR1"),OFFSET(Лист2!$A$65,MATCH(F55,Лист2!$A$66:$A$77,0),1),IF(AND(D55="Al",E55=5,B55="CR1"),OFFSET(Лист2!$A$65,MATCH(F55,Лист2!$A$66:$A$77,0),2),IF(AND(D55="Cu",E55=5,B55="CR1"),OFFSET(Лист2!$A$65,MATCH(F55,Лист2!$A$66:$A$77,0),3),IF(AND(D55="Cu",E55=4,B55="CR1"),OFFSET(Лист2!$A$65,MATCH(F55,Лист2!$A$66:$A$77,0),4),777)))))))),"")*(T55/1000))</f>
        <v>33.497845760000004</v>
      </c>
      <c r="V55" s="11" t="str">
        <f t="shared" si="6"/>
        <v>ШП1</v>
      </c>
      <c r="W55" s="17" t="e">
        <f t="shared" si="18"/>
        <v>#VALUE!</v>
      </c>
      <c r="X55" s="17" t="e">
        <f t="shared" ca="1" si="19"/>
        <v>#VALUE!</v>
      </c>
      <c r="Y55" s="17" t="e">
        <f t="shared" ca="1" si="20"/>
        <v>#VALUE!</v>
      </c>
      <c r="Z55" s="17" t="str">
        <f ca="1">IFERROR(IF(H55="pr",OFFSET(Лист2!$F$8,MATCH(G55,Лист2!$F$9:$F$14,1),2),""),"")</f>
        <v/>
      </c>
      <c r="AA55" s="11" t="str">
        <f ca="1">IFERROR(IF(H55="prf",OFFSET(Лист2!$F$4,MATCH(G55,Лист2!$F$5:$F$6,1),2),""),"")</f>
        <v/>
      </c>
      <c r="AB55" s="11"/>
    </row>
    <row r="56" spans="1:28">
      <c r="A56" s="8">
        <v>55</v>
      </c>
      <c r="B56" s="9" t="s">
        <v>28</v>
      </c>
      <c r="C56" s="9">
        <v>55</v>
      </c>
      <c r="D56" s="9" t="s">
        <v>29</v>
      </c>
      <c r="E56" s="9">
        <v>4</v>
      </c>
      <c r="F56" s="9">
        <v>1250</v>
      </c>
      <c r="G56" s="9" t="s">
        <v>66</v>
      </c>
      <c r="H56" s="10" t="str">
        <f ca="1">IFERROR(IF(B56="E3",OFFSET(Лист2!$G$1,MATCH($G56,Лист2!$F$2:$F$92,0),0,1,1),OFFSET(Лист2!$D$39,MATCH(Таблица1[[#This Row],[Наименование]],Лист2!$C$40:$C$60,0),0,1,1)),"Спец. Изд.")</f>
        <v>zv</v>
      </c>
      <c r="I56" s="11" t="str">
        <f t="shared" ca="1" si="30"/>
        <v/>
      </c>
      <c r="J56" s="12" t="s">
        <v>79</v>
      </c>
      <c r="K56" s="9" t="s">
        <v>80</v>
      </c>
      <c r="L56" s="9">
        <v>1</v>
      </c>
      <c r="M56" s="162" t="s">
        <v>2192</v>
      </c>
      <c r="N56" s="165">
        <v>1</v>
      </c>
      <c r="O56" s="11" t="str">
        <f ca="1">IF(B56="E3",IFERROR(IF(H56="pr",CONCATENATE(OFFSET(артикул!$A$1,MATCH(D56&amp;F56&amp;H56&amp;I56,артикул!$M$2:$M$1799,0),0,1,1),X56),IF(H56="prf",CONCATENATE(OFFSET(артикул!$A$1,MATCH(D56&amp;F56&amp;H56&amp;I56,артикул!$M$2:$M$1799,0),0,1,1),Y56),OFFSET(артикул!$A$1,MATCH(D56&amp;F56&amp;H56&amp;I56,артикул!$M$2:$M$1799,0),0,1,1))),""),"------")</f>
        <v>E3A5A12BBE55</v>
      </c>
      <c r="P56" s="13" t="str">
        <f t="shared" ca="1" si="17"/>
        <v>E3-55-Al-1250-4-zv</v>
      </c>
      <c r="Q56" s="11" t="str">
        <f t="shared" si="21"/>
        <v>300</v>
      </c>
      <c r="R56" s="11" t="str">
        <f t="shared" si="22"/>
        <v>440</v>
      </c>
      <c r="S56" s="17" t="str">
        <f t="shared" si="23"/>
        <v>300</v>
      </c>
      <c r="T56" s="11">
        <f t="shared" si="24"/>
        <v>1040</v>
      </c>
      <c r="U56" s="16">
        <f ca="1">IF(T56="","",IFERROR(IF(AND(D56="Al",E56=4,B56="E3"),OFFSET(Лист2!$A$24,MATCH(F56,Лист2!$A$25:$A$37,0),1),IF(AND(D56="Al",E56=5,B56="E3"),OFFSET(Лист2!$A$24,MATCH(F56,Лист2!$A$25:$A$37,0),2),IF(AND(D56="Cu",E56=4,B56="E3"),OFFSET(Лист2!$A$24,MATCH(F56,Лист2!$A$25:$A$37,0),4),IF(AND(D56="Cu",E56=5,B56="E3"),OFFSET(Лист2!$A$24,MATCH(F56,Лист2!$A$25:$A$37,0),3),IF(AND(D56="Al",E56=4,B56="CR1"),OFFSET(Лист2!$A$65,MATCH(F56,Лист2!$A$66:$A$77,0),1),IF(AND(D56="Al",E56=5,B56="CR1"),OFFSET(Лист2!$A$65,MATCH(F56,Лист2!$A$66:$A$77,0),2),IF(AND(D56="Cu",E56=5,B56="CR1"),OFFSET(Лист2!$A$65,MATCH(F56,Лист2!$A$66:$A$77,0),3),IF(AND(D56="Cu",E56=4,B56="CR1"),OFFSET(Лист2!$A$65,MATCH(F56,Лист2!$A$66:$A$77,0),4),777)))))))),"")*(T56/1000))</f>
        <v>13.60849984</v>
      </c>
      <c r="V56" s="11" t="str">
        <f t="shared" si="6"/>
        <v>ШП1</v>
      </c>
      <c r="W56" s="17" t="e">
        <f t="shared" si="18"/>
        <v>#VALUE!</v>
      </c>
      <c r="X56" s="17" t="e">
        <f t="shared" ca="1" si="19"/>
        <v>#VALUE!</v>
      </c>
      <c r="Y56" s="17" t="e">
        <f t="shared" ca="1" si="20"/>
        <v>#VALUE!</v>
      </c>
      <c r="Z56" s="17" t="str">
        <f ca="1">IFERROR(IF(H56="pr",OFFSET(Лист2!$F$8,MATCH(G56,Лист2!$F$9:$F$14,1),2),""),"")</f>
        <v/>
      </c>
      <c r="AA56" s="11" t="str">
        <f ca="1">IFERROR(IF(H56="prf",OFFSET(Лист2!$F$4,MATCH(G56,Лист2!$F$5:$F$6,1),2),""),"")</f>
        <v/>
      </c>
      <c r="AB56" s="11"/>
    </row>
    <row r="57" spans="1:28">
      <c r="A57" s="8">
        <v>56</v>
      </c>
      <c r="B57" s="9" t="s">
        <v>28</v>
      </c>
      <c r="C57" s="9">
        <v>55</v>
      </c>
      <c r="D57" s="9" t="s">
        <v>29</v>
      </c>
      <c r="E57" s="9">
        <v>4</v>
      </c>
      <c r="F57" s="9">
        <v>1250</v>
      </c>
      <c r="G57" s="9" t="s">
        <v>66</v>
      </c>
      <c r="H57" s="10" t="str">
        <f ca="1">IFERROR(IF(B57="E3",OFFSET(Лист2!$G$1,MATCH($G57,Лист2!$F$2:$F$92,0),0,1,1),OFFSET(Лист2!$D$39,MATCH(Таблица1[[#This Row],[Наименование]],Лист2!$C$40:$C$60,0),0,1,1)),"Спец. Изд.")</f>
        <v>zv</v>
      </c>
      <c r="I57" s="11" t="str">
        <f t="shared" ca="1" si="30"/>
        <v/>
      </c>
      <c r="J57" s="12" t="s">
        <v>67</v>
      </c>
      <c r="K57" s="9" t="s">
        <v>81</v>
      </c>
      <c r="L57" s="9">
        <v>1</v>
      </c>
      <c r="M57" s="162" t="s">
        <v>2192</v>
      </c>
      <c r="N57" s="165">
        <v>1</v>
      </c>
      <c r="O57" s="11" t="str">
        <f ca="1">IF(B57="E3",IFERROR(IF(H57="pr",CONCATENATE(OFFSET(артикул!$A$1,MATCH(D57&amp;F57&amp;H57&amp;I57,артикул!$M$2:$M$1799,0),0,1,1),X57),IF(H57="prf",CONCATENATE(OFFSET(артикул!$A$1,MATCH(D57&amp;F57&amp;H57&amp;I57,артикул!$M$2:$M$1799,0),0,1,1),Y57),OFFSET(артикул!$A$1,MATCH(D57&amp;F57&amp;H57&amp;I57,артикул!$M$2:$M$1799,0),0,1,1))),""),"------")</f>
        <v>E3A5A12BBE55</v>
      </c>
      <c r="P57" s="13" t="str">
        <f t="shared" ca="1" si="17"/>
        <v>E3-55-Al-1250-4-zv</v>
      </c>
      <c r="Q57" s="11" t="str">
        <f t="shared" si="21"/>
        <v>300</v>
      </c>
      <c r="R57" s="11" t="str">
        <f t="shared" si="22"/>
        <v>705</v>
      </c>
      <c r="S57" s="17" t="str">
        <f t="shared" si="23"/>
        <v>300</v>
      </c>
      <c r="T57" s="11">
        <f t="shared" si="24"/>
        <v>1305</v>
      </c>
      <c r="U57" s="16">
        <f ca="1">IF(T57="","",IFERROR(IF(AND(D57="Al",E57=4,B57="E3"),OFFSET(Лист2!$A$24,MATCH(F57,Лист2!$A$25:$A$37,0),1),IF(AND(D57="Al",E57=5,B57="E3"),OFFSET(Лист2!$A$24,MATCH(F57,Лист2!$A$25:$A$37,0),2),IF(AND(D57="Cu",E57=4,B57="E3"),OFFSET(Лист2!$A$24,MATCH(F57,Лист2!$A$25:$A$37,0),4),IF(AND(D57="Cu",E57=5,B57="E3"),OFFSET(Лист2!$A$24,MATCH(F57,Лист2!$A$25:$A$37,0),3),IF(AND(D57="Al",E57=4,B57="CR1"),OFFSET(Лист2!$A$65,MATCH(F57,Лист2!$A$66:$A$77,0),1),IF(AND(D57="Al",E57=5,B57="CR1"),OFFSET(Лист2!$A$65,MATCH(F57,Лист2!$A$66:$A$77,0),2),IF(AND(D57="Cu",E57=5,B57="CR1"),OFFSET(Лист2!$A$65,MATCH(F57,Лист2!$A$66:$A$77,0),3),IF(AND(D57="Cu",E57=4,B57="CR1"),OFFSET(Лист2!$A$65,MATCH(F57,Лист2!$A$66:$A$77,0),4),777)))))))),"")*(T57/1000))</f>
        <v>17.07605028</v>
      </c>
      <c r="V57" s="11" t="str">
        <f t="shared" si="6"/>
        <v>ШП2</v>
      </c>
      <c r="W57" s="17" t="e">
        <f t="shared" si="18"/>
        <v>#VALUE!</v>
      </c>
      <c r="X57" s="17" t="e">
        <f t="shared" ca="1" si="19"/>
        <v>#VALUE!</v>
      </c>
      <c r="Y57" s="17" t="e">
        <f t="shared" ca="1" si="20"/>
        <v>#VALUE!</v>
      </c>
      <c r="Z57" s="17" t="str">
        <f ca="1">IFERROR(IF(H57="pr",OFFSET(Лист2!$F$8,MATCH(G57,Лист2!$F$9:$F$14,1),2),""),"")</f>
        <v/>
      </c>
      <c r="AA57" s="11" t="str">
        <f ca="1">IFERROR(IF(H57="prf",OFFSET(Лист2!$F$4,MATCH(G57,Лист2!$F$5:$F$6,1),2),""),"")</f>
        <v/>
      </c>
      <c r="AB57" s="11"/>
    </row>
    <row r="58" spans="1:28">
      <c r="A58" s="8">
        <v>57</v>
      </c>
      <c r="B58" s="9" t="s">
        <v>28</v>
      </c>
      <c r="C58" s="9">
        <v>55</v>
      </c>
      <c r="D58" s="9" t="s">
        <v>29</v>
      </c>
      <c r="E58" s="9">
        <v>4</v>
      </c>
      <c r="F58" s="9">
        <v>1250</v>
      </c>
      <c r="G58" s="9" t="s">
        <v>35</v>
      </c>
      <c r="H58" s="10" t="str">
        <f ca="1">IFERROR(IF(B58="E3",OFFSET(Лист2!$G$1,MATCH($G58,Лист2!$F$2:$F$92,0),0,1,1),OFFSET(Лист2!$D$39,MATCH(Таблица1[[#This Row],[Наименование]],Лист2!$C$40:$C$60,0),0,1,1)),"Спец. Изд.")</f>
        <v>uv</v>
      </c>
      <c r="I58" s="11" t="str">
        <f t="shared" ca="1" si="30"/>
        <v/>
      </c>
      <c r="J58" s="12" t="s">
        <v>65</v>
      </c>
      <c r="K58" s="9" t="s">
        <v>81</v>
      </c>
      <c r="L58" s="9">
        <v>1</v>
      </c>
      <c r="M58" s="162" t="s">
        <v>2192</v>
      </c>
      <c r="N58" s="11">
        <v>2</v>
      </c>
      <c r="O58" s="11" t="str">
        <f ca="1">IF(B58="E3",IFERROR(IF(H58="pr",CONCATENATE(OFFSET(артикул!$A$1,MATCH(D58&amp;F58&amp;H58&amp;I58,артикул!$M$2:$M$1799,0),0,1,1),X58),IF(H58="prf",CONCATENATE(OFFSET(артикул!$A$1,MATCH(D58&amp;F58&amp;H58&amp;I58,артикул!$M$2:$M$1799,0),0,1,1),Y58),OFFSET(артикул!$A$1,MATCH(D58&amp;F58&amp;H58&amp;I58,артикул!$M$2:$M$1799,0),0,1,1))),""),"------")</f>
        <v>E3A5A12BЕ55</v>
      </c>
      <c r="P58" s="13" t="str">
        <f t="shared" ca="1" si="17"/>
        <v>E3-55-Al-1250-4-uv</v>
      </c>
      <c r="Q58" s="11" t="str">
        <f t="shared" si="21"/>
        <v>405</v>
      </c>
      <c r="R58" s="11" t="str">
        <f t="shared" si="22"/>
        <v>300</v>
      </c>
      <c r="S58" s="17" t="str">
        <f t="shared" si="23"/>
        <v>--</v>
      </c>
      <c r="T58" s="11">
        <f t="shared" si="24"/>
        <v>705</v>
      </c>
      <c r="U58" s="16">
        <f ca="1">IF(T58="","",IFERROR(IF(AND(D58="Al",E58=4,B58="E3"),OFFSET(Лист2!$A$24,MATCH(F58,Лист2!$A$25:$A$37,0),1),IF(AND(D58="Al",E58=5,B58="E3"),OFFSET(Лист2!$A$24,MATCH(F58,Лист2!$A$25:$A$37,0),2),IF(AND(D58="Cu",E58=4,B58="E3"),OFFSET(Лист2!$A$24,MATCH(F58,Лист2!$A$25:$A$37,0),4),IF(AND(D58="Cu",E58=5,B58="E3"),OFFSET(Лист2!$A$24,MATCH(F58,Лист2!$A$25:$A$37,0),3),IF(AND(D58="Al",E58=4,B58="CR1"),OFFSET(Лист2!$A$65,MATCH(F58,Лист2!$A$66:$A$77,0),1),IF(AND(D58="Al",E58=5,B58="CR1"),OFFSET(Лист2!$A$65,MATCH(F58,Лист2!$A$66:$A$77,0),2),IF(AND(D58="Cu",E58=5,B58="CR1"),OFFSET(Лист2!$A$65,MATCH(F58,Лист2!$A$66:$A$77,0),3),IF(AND(D58="Cu",E58=4,B58="CR1"),OFFSET(Лист2!$A$65,MATCH(F58,Лист2!$A$66:$A$77,0),4),777)))))))),"")*(T58/1000))</f>
        <v>9.2249926799999997</v>
      </c>
      <c r="V58" s="11" t="str">
        <f t="shared" si="6"/>
        <v>ШП2</v>
      </c>
      <c r="W58" s="17" t="e">
        <f t="shared" si="18"/>
        <v>#VALUE!</v>
      </c>
      <c r="X58" s="17" t="e">
        <f t="shared" ca="1" si="19"/>
        <v>#VALUE!</v>
      </c>
      <c r="Y58" s="17" t="e">
        <f t="shared" ca="1" si="20"/>
        <v>#VALUE!</v>
      </c>
      <c r="Z58" s="17" t="str">
        <f ca="1">IFERROR(IF(H58="pr",OFFSET(Лист2!$F$8,MATCH(G58,Лист2!$F$9:$F$14,1),2),""),"")</f>
        <v/>
      </c>
      <c r="AA58" s="11" t="str">
        <f ca="1">IFERROR(IF(H58="prf",OFFSET(Лист2!$F$4,MATCH(G58,Лист2!$F$5:$F$6,1),2),""),"")</f>
        <v/>
      </c>
      <c r="AB58" s="11"/>
    </row>
    <row r="59" spans="1:28">
      <c r="A59" s="8">
        <v>58</v>
      </c>
      <c r="B59" s="9" t="s">
        <v>28</v>
      </c>
      <c r="C59" s="9">
        <v>55</v>
      </c>
      <c r="D59" s="9" t="s">
        <v>29</v>
      </c>
      <c r="E59" s="9">
        <v>4</v>
      </c>
      <c r="F59" s="9">
        <v>1250</v>
      </c>
      <c r="G59" s="9" t="s">
        <v>35</v>
      </c>
      <c r="H59" s="10" t="str">
        <f ca="1">IFERROR(IF(B59="E3",OFFSET(Лист2!$G$1,MATCH($G59,Лист2!$F$2:$F$92,0),0,1,1),OFFSET(Лист2!$D$39,MATCH(Таблица1[[#This Row],[Наименование]],Лист2!$C$40:$C$60,0),0,1,1)),"Спец. Изд.")</f>
        <v>uv</v>
      </c>
      <c r="I59" s="11" t="str">
        <f t="shared" ca="1" si="30"/>
        <v/>
      </c>
      <c r="J59" s="12" t="s">
        <v>31</v>
      </c>
      <c r="K59" s="9" t="s">
        <v>82</v>
      </c>
      <c r="L59" s="9">
        <v>1</v>
      </c>
      <c r="M59" s="162" t="s">
        <v>2192</v>
      </c>
      <c r="N59" s="11">
        <v>2</v>
      </c>
      <c r="O59" s="11" t="str">
        <f ca="1">IF(B59="E3",IFERROR(IF(H59="pr",CONCATENATE(OFFSET(артикул!$A$1,MATCH(D59&amp;F59&amp;H59&amp;I59,артикул!$M$2:$M$1799,0),0,1,1),X59),IF(H59="prf",CONCATENATE(OFFSET(артикул!$A$1,MATCH(D59&amp;F59&amp;H59&amp;I59,артикул!$M$2:$M$1799,0),0,1,1),Y59),OFFSET(артикул!$A$1,MATCH(D59&amp;F59&amp;H59&amp;I59,артикул!$M$2:$M$1799,0),0,1,1))),""),"------")</f>
        <v>E3A5A12BЕ55</v>
      </c>
      <c r="P59" s="13" t="str">
        <f t="shared" ca="1" si="17"/>
        <v>E3-55-Al-1250-4-uv</v>
      </c>
      <c r="Q59" s="11" t="str">
        <f t="shared" si="21"/>
        <v>300</v>
      </c>
      <c r="R59" s="11" t="str">
        <f t="shared" si="22"/>
        <v>300</v>
      </c>
      <c r="S59" s="17" t="str">
        <f t="shared" si="23"/>
        <v>--</v>
      </c>
      <c r="T59" s="11">
        <f t="shared" si="24"/>
        <v>600</v>
      </c>
      <c r="U59" s="16">
        <f ca="1">IF(T59="","",IFERROR(IF(AND(D59="Al",E59=4,B59="E3"),OFFSET(Лист2!$A$24,MATCH(F59,Лист2!$A$25:$A$37,0),1),IF(AND(D59="Al",E59=5,B59="E3"),OFFSET(Лист2!$A$24,MATCH(F59,Лист2!$A$25:$A$37,0),2),IF(AND(D59="Cu",E59=4,B59="E3"),OFFSET(Лист2!$A$24,MATCH(F59,Лист2!$A$25:$A$37,0),4),IF(AND(D59="Cu",E59=5,B59="E3"),OFFSET(Лист2!$A$24,MATCH(F59,Лист2!$A$25:$A$37,0),3),IF(AND(D59="Al",E59=4,B59="CR1"),OFFSET(Лист2!$A$65,MATCH(F59,Лист2!$A$66:$A$77,0),1),IF(AND(D59="Al",E59=5,B59="CR1"),OFFSET(Лист2!$A$65,MATCH(F59,Лист2!$A$66:$A$77,0),2),IF(AND(D59="Cu",E59=5,B59="CR1"),OFFSET(Лист2!$A$65,MATCH(F59,Лист2!$A$66:$A$77,0),3),IF(AND(D59="Cu",E59=4,B59="CR1"),OFFSET(Лист2!$A$65,MATCH(F59,Лист2!$A$66:$A$77,0),4),777)))))))),"")*(T59/1000))</f>
        <v>7.8510575999999999</v>
      </c>
      <c r="V59" s="11" t="str">
        <f t="shared" si="6"/>
        <v>ШП2</v>
      </c>
      <c r="W59" s="17" t="e">
        <f t="shared" si="18"/>
        <v>#VALUE!</v>
      </c>
      <c r="X59" s="17" t="e">
        <f t="shared" ca="1" si="19"/>
        <v>#VALUE!</v>
      </c>
      <c r="Y59" s="17" t="e">
        <f t="shared" ca="1" si="20"/>
        <v>#VALUE!</v>
      </c>
      <c r="Z59" s="17" t="str">
        <f ca="1">IFERROR(IF(H59="pr",OFFSET(Лист2!$F$8,MATCH(G59,Лист2!$F$9:$F$14,1),2),""),"")</f>
        <v/>
      </c>
      <c r="AA59" s="11" t="str">
        <f ca="1">IFERROR(IF(H59="prf",OFFSET(Лист2!$F$4,MATCH(G59,Лист2!$F$5:$F$6,1),2),""),"")</f>
        <v/>
      </c>
      <c r="AB59" s="11"/>
    </row>
    <row r="60" spans="1:28">
      <c r="A60" s="8">
        <v>59</v>
      </c>
      <c r="B60" s="9" t="s">
        <v>28</v>
      </c>
      <c r="C60" s="9">
        <v>55</v>
      </c>
      <c r="D60" s="9" t="s">
        <v>29</v>
      </c>
      <c r="E60" s="9">
        <v>4</v>
      </c>
      <c r="F60" s="9">
        <v>1250</v>
      </c>
      <c r="G60" s="9" t="s">
        <v>35</v>
      </c>
      <c r="H60" s="10" t="str">
        <f ca="1">IFERROR(IF(B60="E3",OFFSET(Лист2!$G$1,MATCH($G60,Лист2!$F$2:$F$92,0),0,1,1),OFFSET(Лист2!$D$39,MATCH(Таблица1[[#This Row],[Наименование]],Лист2!$C$40:$C$60,0),0,1,1)),"Спец. Изд.")</f>
        <v>uv</v>
      </c>
      <c r="I60" s="11" t="str">
        <f t="shared" ca="1" si="30"/>
        <v/>
      </c>
      <c r="J60" s="12" t="s">
        <v>31</v>
      </c>
      <c r="K60" s="9" t="s">
        <v>82</v>
      </c>
      <c r="L60" s="9">
        <v>1</v>
      </c>
      <c r="M60" s="162" t="s">
        <v>2192</v>
      </c>
      <c r="N60" s="11">
        <v>2</v>
      </c>
      <c r="O60" s="11" t="str">
        <f ca="1">IF(B60="E3",IFERROR(IF(H60="pr",CONCATENATE(OFFSET(артикул!$A$1,MATCH(D60&amp;F60&amp;H60&amp;I60,артикул!$M$2:$M$1799,0),0,1,1),X60),IF(H60="prf",CONCATENATE(OFFSET(артикул!$A$1,MATCH(D60&amp;F60&amp;H60&amp;I60,артикул!$M$2:$M$1799,0),0,1,1),Y60),OFFSET(артикул!$A$1,MATCH(D60&amp;F60&amp;H60&amp;I60,артикул!$M$2:$M$1799,0),0,1,1))),""),"------")</f>
        <v>E3A5A12BЕ55</v>
      </c>
      <c r="P60" s="13" t="str">
        <f t="shared" ca="1" si="17"/>
        <v>E3-55-Al-1250-4-uv</v>
      </c>
      <c r="Q60" s="11" t="str">
        <f t="shared" si="21"/>
        <v>300</v>
      </c>
      <c r="R60" s="11" t="str">
        <f t="shared" si="22"/>
        <v>300</v>
      </c>
      <c r="S60" s="17" t="str">
        <f t="shared" si="23"/>
        <v>--</v>
      </c>
      <c r="T60" s="11">
        <f t="shared" si="24"/>
        <v>600</v>
      </c>
      <c r="U60" s="16">
        <f ca="1">IF(T60="","",IFERROR(IF(AND(D60="Al",E60=4,B60="E3"),OFFSET(Лист2!$A$24,MATCH(F60,Лист2!$A$25:$A$37,0),1),IF(AND(D60="Al",E60=5,B60="E3"),OFFSET(Лист2!$A$24,MATCH(F60,Лист2!$A$25:$A$37,0),2),IF(AND(D60="Cu",E60=4,B60="E3"),OFFSET(Лист2!$A$24,MATCH(F60,Лист2!$A$25:$A$37,0),4),IF(AND(D60="Cu",E60=5,B60="E3"),OFFSET(Лист2!$A$24,MATCH(F60,Лист2!$A$25:$A$37,0),3),IF(AND(D60="Al",E60=4,B60="CR1"),OFFSET(Лист2!$A$65,MATCH(F60,Лист2!$A$66:$A$77,0),1),IF(AND(D60="Al",E60=5,B60="CR1"),OFFSET(Лист2!$A$65,MATCH(F60,Лист2!$A$66:$A$77,0),2),IF(AND(D60="Cu",E60=5,B60="CR1"),OFFSET(Лист2!$A$65,MATCH(F60,Лист2!$A$66:$A$77,0),3),IF(AND(D60="Cu",E60=4,B60="CR1"),OFFSET(Лист2!$A$65,MATCH(F60,Лист2!$A$66:$A$77,0),4),777)))))))),"")*(T60/1000))</f>
        <v>7.8510575999999999</v>
      </c>
      <c r="V60" s="11" t="str">
        <f t="shared" si="6"/>
        <v>ШП2</v>
      </c>
      <c r="W60" s="17" t="e">
        <f t="shared" si="18"/>
        <v>#VALUE!</v>
      </c>
      <c r="X60" s="17" t="e">
        <f t="shared" ca="1" si="19"/>
        <v>#VALUE!</v>
      </c>
      <c r="Y60" s="17" t="e">
        <f t="shared" ca="1" si="20"/>
        <v>#VALUE!</v>
      </c>
      <c r="Z60" s="17" t="str">
        <f ca="1">IFERROR(IF(H60="pr",OFFSET(Лист2!$F$8,MATCH(G60,Лист2!$F$9:$F$14,1),2),""),"")</f>
        <v/>
      </c>
      <c r="AA60" s="11" t="str">
        <f ca="1">IFERROR(IF(H60="prf",OFFSET(Лист2!$F$4,MATCH(G60,Лист2!$F$5:$F$6,1),2),""),"")</f>
        <v/>
      </c>
      <c r="AB60" s="11"/>
    </row>
    <row r="61" spans="1:28">
      <c r="A61" s="8">
        <v>60</v>
      </c>
      <c r="B61" s="9" t="s">
        <v>28</v>
      </c>
      <c r="C61" s="9">
        <v>55</v>
      </c>
      <c r="D61" s="9" t="s">
        <v>29</v>
      </c>
      <c r="E61" s="9">
        <v>4</v>
      </c>
      <c r="F61" s="9">
        <v>1250</v>
      </c>
      <c r="G61" s="9" t="s">
        <v>33</v>
      </c>
      <c r="H61" s="10" t="str">
        <f ca="1">IFERROR(IF(B61="E3",OFFSET(Лист2!$G$1,MATCH($G61,Лист2!$F$2:$F$92,0),0,1,1),OFFSET(Лист2!$D$39,MATCH(Таблица1[[#This Row],[Наименование]],Лист2!$C$40:$C$60,0),0,1,1)),"Спец. Изд.")</f>
        <v>pt</v>
      </c>
      <c r="I61" s="11" t="str">
        <f t="shared" ca="1" si="30"/>
        <v>1.9</v>
      </c>
      <c r="J61" s="12">
        <v>1800</v>
      </c>
      <c r="K61" s="9" t="s">
        <v>83</v>
      </c>
      <c r="L61" s="9">
        <v>1</v>
      </c>
      <c r="M61" s="162" t="s">
        <v>2192</v>
      </c>
      <c r="N61" s="165">
        <v>1</v>
      </c>
      <c r="O61" s="11" t="str">
        <f ca="1">IF(B61="E3",IFERROR(IF(H61="pr",CONCATENATE(OFFSET(артикул!$A$1,MATCH(D61&amp;F61&amp;H61&amp;I61,артикул!$M$2:$M$1799,0),0,1,1),X61),IF(H61="prf",CONCATENATE(OFFSET(артикул!$A$1,MATCH(D61&amp;F61&amp;H61&amp;I61,артикул!$M$2:$M$1799,0),0,1,1),Y61),OFFSET(артикул!$A$1,MATCH(D61&amp;F61&amp;H61&amp;I61,артикул!$M$2:$M$1799,0),0,1,1))),""),"------")</f>
        <v>E3A5A12PPA19</v>
      </c>
      <c r="P61" s="13" t="str">
        <f t="shared" ca="1" si="17"/>
        <v>E3-55-Al-1250-4-pt1.9</v>
      </c>
      <c r="Q61" s="11">
        <f t="shared" si="21"/>
        <v>1800</v>
      </c>
      <c r="R61" s="11" t="str">
        <f t="shared" si="22"/>
        <v>--</v>
      </c>
      <c r="S61" s="17" t="str">
        <f t="shared" si="23"/>
        <v>--</v>
      </c>
      <c r="T61" s="11">
        <f t="shared" si="24"/>
        <v>1800</v>
      </c>
      <c r="U61" s="16">
        <f ca="1">IF(T61="","",IFERROR(IF(AND(D61="Al",E61=4,B61="E3"),OFFSET(Лист2!$A$24,MATCH(F61,Лист2!$A$25:$A$37,0),1),IF(AND(D61="Al",E61=5,B61="E3"),OFFSET(Лист2!$A$24,MATCH(F61,Лист2!$A$25:$A$37,0),2),IF(AND(D61="Cu",E61=4,B61="E3"),OFFSET(Лист2!$A$24,MATCH(F61,Лист2!$A$25:$A$37,0),4),IF(AND(D61="Cu",E61=5,B61="E3"),OFFSET(Лист2!$A$24,MATCH(F61,Лист2!$A$25:$A$37,0),3),IF(AND(D61="Al",E61=4,B61="CR1"),OFFSET(Лист2!$A$65,MATCH(F61,Лист2!$A$66:$A$77,0),1),IF(AND(D61="Al",E61=5,B61="CR1"),OFFSET(Лист2!$A$65,MATCH(F61,Лист2!$A$66:$A$77,0),2),IF(AND(D61="Cu",E61=5,B61="CR1"),OFFSET(Лист2!$A$65,MATCH(F61,Лист2!$A$66:$A$77,0),3),IF(AND(D61="Cu",E61=4,B61="CR1"),OFFSET(Лист2!$A$65,MATCH(F61,Лист2!$A$66:$A$77,0),4),777)))))))),"")*(T61/1000))</f>
        <v>23.553172800000002</v>
      </c>
      <c r="V61" s="11" t="str">
        <f t="shared" si="6"/>
        <v>ШП2</v>
      </c>
      <c r="W61" s="17" t="e">
        <f t="shared" si="18"/>
        <v>#VALUE!</v>
      </c>
      <c r="X61" s="17" t="e">
        <f t="shared" ca="1" si="19"/>
        <v>#VALUE!</v>
      </c>
      <c r="Y61" s="17" t="e">
        <f t="shared" ca="1" si="20"/>
        <v>#VALUE!</v>
      </c>
      <c r="Z61" s="17" t="str">
        <f ca="1">IFERROR(IF(H61="pr",OFFSET(Лист2!$F$8,MATCH(G61,Лист2!$F$9:$F$14,1),2),""),"")</f>
        <v/>
      </c>
      <c r="AA61" s="11" t="str">
        <f ca="1">IFERROR(IF(H61="prf",OFFSET(Лист2!$F$4,MATCH(G61,Лист2!$F$5:$F$6,1),2),""),"")</f>
        <v/>
      </c>
      <c r="AB61" s="11"/>
    </row>
    <row r="62" spans="1:28">
      <c r="A62" s="8">
        <v>61</v>
      </c>
      <c r="B62" s="9" t="s">
        <v>28</v>
      </c>
      <c r="C62" s="9">
        <v>55</v>
      </c>
      <c r="D62" s="9" t="s">
        <v>29</v>
      </c>
      <c r="E62" s="9">
        <v>4</v>
      </c>
      <c r="F62" s="9">
        <v>1250</v>
      </c>
      <c r="G62" s="9" t="s">
        <v>33</v>
      </c>
      <c r="H62" s="10" t="str">
        <f ca="1">IFERROR(IF(B62="E3",OFFSET(Лист2!$G$1,MATCH($G62,Лист2!$F$2:$F$92,0),0,1,1),OFFSET(Лист2!$D$39,MATCH(Таблица1[[#This Row],[Наименование]],Лист2!$C$40:$C$60,0),0,1,1)),"Спец. Изд.")</f>
        <v>pt</v>
      </c>
      <c r="I62" s="11" t="str">
        <f t="shared" ca="1" si="30"/>
        <v>0.9</v>
      </c>
      <c r="J62" s="12">
        <v>714</v>
      </c>
      <c r="K62" s="9" t="s">
        <v>84</v>
      </c>
      <c r="L62" s="9">
        <v>1</v>
      </c>
      <c r="M62" s="162" t="s">
        <v>2192</v>
      </c>
      <c r="N62" s="11">
        <v>2</v>
      </c>
      <c r="O62" s="11" t="str">
        <f ca="1">IF(B62="E3",IFERROR(IF(H62="pr",CONCATENATE(OFFSET(артикул!$A$1,MATCH(D62&amp;F62&amp;H62&amp;I62,артикул!$M$2:$M$1799,0),0,1,1),X62),IF(H62="prf",CONCATENATE(OFFSET(артикул!$A$1,MATCH(D62&amp;F62&amp;H62&amp;I62,артикул!$M$2:$M$1799,0),0,1,1),Y62),OFFSET(артикул!$A$1,MATCH(D62&amp;F62&amp;H62&amp;I62,артикул!$M$2:$M$1799,0),0,1,1))),""),"------")</f>
        <v>E3A5A12PPA09</v>
      </c>
      <c r="P62" s="13" t="str">
        <f t="shared" ca="1" si="17"/>
        <v>E3-55-Al-1250-4-pt0.9</v>
      </c>
      <c r="Q62" s="11">
        <f t="shared" si="21"/>
        <v>714</v>
      </c>
      <c r="R62" s="11" t="str">
        <f t="shared" si="22"/>
        <v>--</v>
      </c>
      <c r="S62" s="17" t="str">
        <f t="shared" si="23"/>
        <v>--</v>
      </c>
      <c r="T62" s="11">
        <f t="shared" si="24"/>
        <v>714</v>
      </c>
      <c r="U62" s="16">
        <f ca="1">IF(T62="","",IFERROR(IF(AND(D62="Al",E62=4,B62="E3"),OFFSET(Лист2!$A$24,MATCH(F62,Лист2!$A$25:$A$37,0),1),IF(AND(D62="Al",E62=5,B62="E3"),OFFSET(Лист2!$A$24,MATCH(F62,Лист2!$A$25:$A$37,0),2),IF(AND(D62="Cu",E62=4,B62="E3"),OFFSET(Лист2!$A$24,MATCH(F62,Лист2!$A$25:$A$37,0),4),IF(AND(D62="Cu",E62=5,B62="E3"),OFFSET(Лист2!$A$24,MATCH(F62,Лист2!$A$25:$A$37,0),3),IF(AND(D62="Al",E62=4,B62="CR1"),OFFSET(Лист2!$A$65,MATCH(F62,Лист2!$A$66:$A$77,0),1),IF(AND(D62="Al",E62=5,B62="CR1"),OFFSET(Лист2!$A$65,MATCH(F62,Лист2!$A$66:$A$77,0),2),IF(AND(D62="Cu",E62=5,B62="CR1"),OFFSET(Лист2!$A$65,MATCH(F62,Лист2!$A$66:$A$77,0),3),IF(AND(D62="Cu",E62=4,B62="CR1"),OFFSET(Лист2!$A$65,MATCH(F62,Лист2!$A$66:$A$77,0),4),777)))))))),"")*(T62/1000))</f>
        <v>9.3427585440000005</v>
      </c>
      <c r="V62" s="11" t="str">
        <f t="shared" si="6"/>
        <v>ШП2</v>
      </c>
      <c r="W62" s="17" t="e">
        <f t="shared" si="18"/>
        <v>#VALUE!</v>
      </c>
      <c r="X62" s="17" t="e">
        <f t="shared" ca="1" si="19"/>
        <v>#VALUE!</v>
      </c>
      <c r="Y62" s="17" t="e">
        <f t="shared" ca="1" si="20"/>
        <v>#VALUE!</v>
      </c>
      <c r="Z62" s="17" t="str">
        <f ca="1">IFERROR(IF(H62="pr",OFFSET(Лист2!$F$8,MATCH(G62,Лист2!$F$9:$F$14,1),2),""),"")</f>
        <v/>
      </c>
      <c r="AA62" s="11" t="str">
        <f ca="1">IFERROR(IF(H62="prf",OFFSET(Лист2!$F$4,MATCH(G62,Лист2!$F$5:$F$6,1),2),""),"")</f>
        <v/>
      </c>
      <c r="AB62" s="11"/>
    </row>
    <row r="63" spans="1:28">
      <c r="A63" s="8">
        <v>62</v>
      </c>
      <c r="B63" s="9" t="s">
        <v>28</v>
      </c>
      <c r="C63" s="9">
        <v>55</v>
      </c>
      <c r="D63" s="9" t="s">
        <v>29</v>
      </c>
      <c r="E63" s="9">
        <v>4</v>
      </c>
      <c r="F63" s="9">
        <v>1250</v>
      </c>
      <c r="G63" s="9" t="s">
        <v>30</v>
      </c>
      <c r="H63" s="10" t="str">
        <f ca="1">IFERROR(IF(B63="E3",OFFSET(Лист2!$G$1,MATCH($G63,Лист2!$F$2:$F$92,0),0,1,1),OFFSET(Лист2!$D$39,MATCH(Таблица1[[#This Row],[Наименование]],Лист2!$C$40:$C$60,0),0,1,1)),"Спец. Изд.")</f>
        <v>ug</v>
      </c>
      <c r="I63" s="11" t="str">
        <f t="shared" ca="1" si="30"/>
        <v/>
      </c>
      <c r="J63" s="12" t="s">
        <v>31</v>
      </c>
      <c r="K63" s="9" t="s">
        <v>85</v>
      </c>
      <c r="L63" s="9">
        <v>1</v>
      </c>
      <c r="M63" s="162" t="s">
        <v>2192</v>
      </c>
      <c r="N63" s="11">
        <v>2</v>
      </c>
      <c r="O63" s="11" t="str">
        <f ca="1">IF(B63="E3",IFERROR(IF(H63="pr",CONCATENATE(OFFSET(артикул!$A$1,MATCH(D63&amp;F63&amp;H63&amp;I63,артикул!$M$2:$M$1799,0),0,1,1),X63),IF(H63="prf",CONCATENATE(OFFSET(артикул!$A$1,MATCH(D63&amp;F63&amp;H63&amp;I63,артикул!$M$2:$M$1799,0),0,1,1),Y63),OFFSET(артикул!$A$1,MATCH(D63&amp;F63&amp;H63&amp;I63,артикул!$M$2:$M$1799,0),0,1,1))),""),"------")</f>
        <v>E3A5A12HЕ55</v>
      </c>
      <c r="P63" s="13" t="str">
        <f t="shared" ca="1" si="17"/>
        <v>E3-55-Al-1250-4-ug</v>
      </c>
      <c r="Q63" s="11" t="str">
        <f t="shared" si="21"/>
        <v>300</v>
      </c>
      <c r="R63" s="11" t="str">
        <f t="shared" si="22"/>
        <v>300</v>
      </c>
      <c r="S63" s="17" t="str">
        <f t="shared" si="23"/>
        <v>--</v>
      </c>
      <c r="T63" s="11">
        <f t="shared" si="24"/>
        <v>600</v>
      </c>
      <c r="U63" s="16">
        <f ca="1">IF(T63="","",IFERROR(IF(AND(D63="Al",E63=4,B63="E3"),OFFSET(Лист2!$A$24,MATCH(F63,Лист2!$A$25:$A$37,0),1),IF(AND(D63="Al",E63=5,B63="E3"),OFFSET(Лист2!$A$24,MATCH(F63,Лист2!$A$25:$A$37,0),2),IF(AND(D63="Cu",E63=4,B63="E3"),OFFSET(Лист2!$A$24,MATCH(F63,Лист2!$A$25:$A$37,0),4),IF(AND(D63="Cu",E63=5,B63="E3"),OFFSET(Лист2!$A$24,MATCH(F63,Лист2!$A$25:$A$37,0),3),IF(AND(D63="Al",E63=4,B63="CR1"),OFFSET(Лист2!$A$65,MATCH(F63,Лист2!$A$66:$A$77,0),1),IF(AND(D63="Al",E63=5,B63="CR1"),OFFSET(Лист2!$A$65,MATCH(F63,Лист2!$A$66:$A$77,0),2),IF(AND(D63="Cu",E63=5,B63="CR1"),OFFSET(Лист2!$A$65,MATCH(F63,Лист2!$A$66:$A$77,0),3),IF(AND(D63="Cu",E63=4,B63="CR1"),OFFSET(Лист2!$A$65,MATCH(F63,Лист2!$A$66:$A$77,0),4),777)))))))),"")*(T63/1000))</f>
        <v>7.8510575999999999</v>
      </c>
      <c r="V63" s="11" t="str">
        <f t="shared" si="6"/>
        <v>ШП2</v>
      </c>
      <c r="W63" s="17" t="e">
        <f t="shared" si="18"/>
        <v>#VALUE!</v>
      </c>
      <c r="X63" s="17" t="e">
        <f t="shared" ca="1" si="19"/>
        <v>#VALUE!</v>
      </c>
      <c r="Y63" s="17" t="e">
        <f t="shared" ca="1" si="20"/>
        <v>#VALUE!</v>
      </c>
      <c r="Z63" s="17" t="str">
        <f ca="1">IFERROR(IF(H63="pr",OFFSET(Лист2!$F$8,MATCH(G63,Лист2!$F$9:$F$14,1),2),""),"")</f>
        <v/>
      </c>
      <c r="AA63" s="11" t="str">
        <f ca="1">IFERROR(IF(H63="prf",OFFSET(Лист2!$F$4,MATCH(G63,Лист2!$F$5:$F$6,1),2),""),"")</f>
        <v/>
      </c>
      <c r="AB63" s="11"/>
    </row>
    <row r="64" spans="1:28">
      <c r="A64" s="8">
        <v>63</v>
      </c>
      <c r="B64" s="9" t="s">
        <v>28</v>
      </c>
      <c r="C64" s="9">
        <v>55</v>
      </c>
      <c r="D64" s="9" t="s">
        <v>29</v>
      </c>
      <c r="E64" s="9">
        <v>4</v>
      </c>
      <c r="F64" s="9">
        <v>1250</v>
      </c>
      <c r="G64" s="9" t="s">
        <v>30</v>
      </c>
      <c r="H64" s="10" t="str">
        <f ca="1">IFERROR(IF(B64="E3",OFFSET(Лист2!$G$1,MATCH($G64,Лист2!$F$2:$F$92,0),0,1,1),OFFSET(Лист2!$D$39,MATCH(Таблица1[[#This Row],[Наименование]],Лист2!$C$40:$C$60,0),0,1,1)),"Спец. Изд.")</f>
        <v>ug</v>
      </c>
      <c r="I64" s="11" t="str">
        <f t="shared" ca="1" si="30"/>
        <v/>
      </c>
      <c r="J64" s="12" t="s">
        <v>31</v>
      </c>
      <c r="K64" s="9" t="s">
        <v>85</v>
      </c>
      <c r="L64" s="9">
        <v>1</v>
      </c>
      <c r="M64" s="162" t="s">
        <v>2192</v>
      </c>
      <c r="N64" s="11">
        <v>2</v>
      </c>
      <c r="O64" s="11" t="str">
        <f ca="1">IF(B64="E3",IFERROR(IF(H64="pr",CONCATENATE(OFFSET(артикул!$A$1,MATCH(D64&amp;F64&amp;H64&amp;I64,артикул!$M$2:$M$1799,0),0,1,1),X64),IF(H64="prf",CONCATENATE(OFFSET(артикул!$A$1,MATCH(D64&amp;F64&amp;H64&amp;I64,артикул!$M$2:$M$1799,0),0,1,1),Y64),OFFSET(артикул!$A$1,MATCH(D64&amp;F64&amp;H64&amp;I64,артикул!$M$2:$M$1799,0),0,1,1))),""),"------")</f>
        <v>E3A5A12HЕ55</v>
      </c>
      <c r="P64" s="13" t="str">
        <f t="shared" ca="1" si="17"/>
        <v>E3-55-Al-1250-4-ug</v>
      </c>
      <c r="Q64" s="11" t="str">
        <f t="shared" si="21"/>
        <v>300</v>
      </c>
      <c r="R64" s="11" t="str">
        <f t="shared" si="22"/>
        <v>300</v>
      </c>
      <c r="S64" s="17" t="str">
        <f t="shared" si="23"/>
        <v>--</v>
      </c>
      <c r="T64" s="11">
        <f t="shared" si="24"/>
        <v>600</v>
      </c>
      <c r="U64" s="16">
        <f ca="1">IF(T64="","",IFERROR(IF(AND(D64="Al",E64=4,B64="E3"),OFFSET(Лист2!$A$24,MATCH(F64,Лист2!$A$25:$A$37,0),1),IF(AND(D64="Al",E64=5,B64="E3"),OFFSET(Лист2!$A$24,MATCH(F64,Лист2!$A$25:$A$37,0),2),IF(AND(D64="Cu",E64=4,B64="E3"),OFFSET(Лист2!$A$24,MATCH(F64,Лист2!$A$25:$A$37,0),4),IF(AND(D64="Cu",E64=5,B64="E3"),OFFSET(Лист2!$A$24,MATCH(F64,Лист2!$A$25:$A$37,0),3),IF(AND(D64="Al",E64=4,B64="CR1"),OFFSET(Лист2!$A$65,MATCH(F64,Лист2!$A$66:$A$77,0),1),IF(AND(D64="Al",E64=5,B64="CR1"),OFFSET(Лист2!$A$65,MATCH(F64,Лист2!$A$66:$A$77,0),2),IF(AND(D64="Cu",E64=5,B64="CR1"),OFFSET(Лист2!$A$65,MATCH(F64,Лист2!$A$66:$A$77,0),3),IF(AND(D64="Cu",E64=4,B64="CR1"),OFFSET(Лист2!$A$65,MATCH(F64,Лист2!$A$66:$A$77,0),4),777)))))))),"")*(T64/1000))</f>
        <v>7.8510575999999999</v>
      </c>
      <c r="V64" s="11" t="str">
        <f t="shared" si="6"/>
        <v>ШП2</v>
      </c>
      <c r="W64" s="17" t="e">
        <f t="shared" si="18"/>
        <v>#VALUE!</v>
      </c>
      <c r="X64" s="17" t="e">
        <f t="shared" ca="1" si="19"/>
        <v>#VALUE!</v>
      </c>
      <c r="Y64" s="17" t="e">
        <f t="shared" ca="1" si="20"/>
        <v>#VALUE!</v>
      </c>
      <c r="Z64" s="17" t="str">
        <f ca="1">IFERROR(IF(H64="pr",OFFSET(Лист2!$F$8,MATCH(G64,Лист2!$F$9:$F$14,1),2),""),"")</f>
        <v/>
      </c>
      <c r="AA64" s="11" t="str">
        <f ca="1">IFERROR(IF(H64="prf",OFFSET(Лист2!$F$4,MATCH(G64,Лист2!$F$5:$F$6,1),2),""),"")</f>
        <v/>
      </c>
      <c r="AB64" s="11"/>
    </row>
    <row r="65" spans="1:28">
      <c r="A65" s="8">
        <v>64</v>
      </c>
      <c r="B65" s="9" t="s">
        <v>28</v>
      </c>
      <c r="C65" s="9">
        <v>55</v>
      </c>
      <c r="D65" s="9" t="s">
        <v>29</v>
      </c>
      <c r="E65" s="9">
        <v>4</v>
      </c>
      <c r="F65" s="9">
        <v>1250</v>
      </c>
      <c r="G65" s="9" t="s">
        <v>30</v>
      </c>
      <c r="H65" s="10" t="str">
        <f ca="1">IFERROR(IF(B65="E3",OFFSET(Лист2!$G$1,MATCH($G65,Лист2!$F$2:$F$92,0),0,1,1),OFFSET(Лист2!$D$39,MATCH(Таблица1[[#This Row],[Наименование]],Лист2!$C$40:$C$60,0),0,1,1)),"Спец. Изд.")</f>
        <v>ug</v>
      </c>
      <c r="I65" s="11" t="str">
        <f t="shared" ca="1" si="30"/>
        <v/>
      </c>
      <c r="J65" s="12" t="s">
        <v>31</v>
      </c>
      <c r="K65" s="9" t="s">
        <v>85</v>
      </c>
      <c r="L65" s="9">
        <v>1</v>
      </c>
      <c r="M65" s="162" t="s">
        <v>2192</v>
      </c>
      <c r="N65" s="11">
        <v>2</v>
      </c>
      <c r="O65" s="11" t="str">
        <f ca="1">IF(B65="E3",IFERROR(IF(H65="pr",CONCATENATE(OFFSET(артикул!$A$1,MATCH(D65&amp;F65&amp;H65&amp;I65,артикул!$M$2:$M$1799,0),0,1,1),X65),IF(H65="prf",CONCATENATE(OFFSET(артикул!$A$1,MATCH(D65&amp;F65&amp;H65&amp;I65,артикул!$M$2:$M$1799,0),0,1,1),Y65),OFFSET(артикул!$A$1,MATCH(D65&amp;F65&amp;H65&amp;I65,артикул!$M$2:$M$1799,0),0,1,1))),""),"------")</f>
        <v>E3A5A12HЕ55</v>
      </c>
      <c r="P65" s="13" t="str">
        <f t="shared" ca="1" si="17"/>
        <v>E3-55-Al-1250-4-ug</v>
      </c>
      <c r="Q65" s="11" t="str">
        <f t="shared" si="21"/>
        <v>300</v>
      </c>
      <c r="R65" s="11" t="str">
        <f t="shared" si="22"/>
        <v>300</v>
      </c>
      <c r="S65" s="17" t="str">
        <f t="shared" si="23"/>
        <v>--</v>
      </c>
      <c r="T65" s="11">
        <f t="shared" si="24"/>
        <v>600</v>
      </c>
      <c r="U65" s="16">
        <f ca="1">IF(T65="","",IFERROR(IF(AND(D65="Al",E65=4,B65="E3"),OFFSET(Лист2!$A$24,MATCH(F65,Лист2!$A$25:$A$37,0),1),IF(AND(D65="Al",E65=5,B65="E3"),OFFSET(Лист2!$A$24,MATCH(F65,Лист2!$A$25:$A$37,0),2),IF(AND(D65="Cu",E65=4,B65="E3"),OFFSET(Лист2!$A$24,MATCH(F65,Лист2!$A$25:$A$37,0),4),IF(AND(D65="Cu",E65=5,B65="E3"),OFFSET(Лист2!$A$24,MATCH(F65,Лист2!$A$25:$A$37,0),3),IF(AND(D65="Al",E65=4,B65="CR1"),OFFSET(Лист2!$A$65,MATCH(F65,Лист2!$A$66:$A$77,0),1),IF(AND(D65="Al",E65=5,B65="CR1"),OFFSET(Лист2!$A$65,MATCH(F65,Лист2!$A$66:$A$77,0),2),IF(AND(D65="Cu",E65=5,B65="CR1"),OFFSET(Лист2!$A$65,MATCH(F65,Лист2!$A$66:$A$77,0),3),IF(AND(D65="Cu",E65=4,B65="CR1"),OFFSET(Лист2!$A$65,MATCH(F65,Лист2!$A$66:$A$77,0),4),777)))))))),"")*(T65/1000))</f>
        <v>7.8510575999999999</v>
      </c>
      <c r="V65" s="11" t="str">
        <f t="shared" si="6"/>
        <v>ШП2</v>
      </c>
      <c r="W65" s="17" t="e">
        <f t="shared" si="18"/>
        <v>#VALUE!</v>
      </c>
      <c r="X65" s="17" t="e">
        <f t="shared" ca="1" si="19"/>
        <v>#VALUE!</v>
      </c>
      <c r="Y65" s="17" t="e">
        <f t="shared" ca="1" si="20"/>
        <v>#VALUE!</v>
      </c>
      <c r="Z65" s="17" t="str">
        <f ca="1">IFERROR(IF(H65="pr",OFFSET(Лист2!$F$8,MATCH(G65,Лист2!$F$9:$F$14,1),2),""),"")</f>
        <v/>
      </c>
      <c r="AA65" s="11" t="str">
        <f ca="1">IFERROR(IF(H65="prf",OFFSET(Лист2!$F$4,MATCH(G65,Лист2!$F$5:$F$6,1),2),""),"")</f>
        <v/>
      </c>
      <c r="AB65" s="11"/>
    </row>
    <row r="66" spans="1:28">
      <c r="A66" s="8">
        <v>65</v>
      </c>
      <c r="B66" s="9" t="s">
        <v>28</v>
      </c>
      <c r="C66" s="9">
        <v>55</v>
      </c>
      <c r="D66" s="9" t="s">
        <v>29</v>
      </c>
      <c r="E66" s="9">
        <v>4</v>
      </c>
      <c r="F66" s="9">
        <v>1250</v>
      </c>
      <c r="G66" s="9" t="s">
        <v>30</v>
      </c>
      <c r="H66" s="10" t="str">
        <f ca="1">IFERROR(IF(B66="E3",OFFSET(Лист2!$G$1,MATCH($G66,Лист2!$F$2:$F$92,0),0,1,1),OFFSET(Лист2!$D$39,MATCH(Таблица1[[#This Row],[Наименование]],Лист2!$C$40:$C$60,0),0,1,1)),"Спец. Изд.")</f>
        <v>ug</v>
      </c>
      <c r="I66" s="11" t="str">
        <f t="shared" ca="1" si="30"/>
        <v/>
      </c>
      <c r="J66" s="12" t="s">
        <v>31</v>
      </c>
      <c r="K66" s="9" t="s">
        <v>85</v>
      </c>
      <c r="L66" s="9">
        <v>1</v>
      </c>
      <c r="M66" s="162" t="s">
        <v>2192</v>
      </c>
      <c r="N66" s="11">
        <v>2</v>
      </c>
      <c r="O66" s="11" t="str">
        <f ca="1">IF(B66="E3",IFERROR(IF(H66="pr",CONCATENATE(OFFSET(артикул!$A$1,MATCH(D66&amp;F66&amp;H66&amp;I66,артикул!$M$2:$M$1799,0),0,1,1),X66),IF(H66="prf",CONCATENATE(OFFSET(артикул!$A$1,MATCH(D66&amp;F66&amp;H66&amp;I66,артикул!$M$2:$M$1799,0),0,1,1),Y66),OFFSET(артикул!$A$1,MATCH(D66&amp;F66&amp;H66&amp;I66,артикул!$M$2:$M$1799,0),0,1,1))),""),"------")</f>
        <v>E3A5A12HЕ55</v>
      </c>
      <c r="P66" s="13" t="str">
        <f t="shared" ca="1" si="17"/>
        <v>E3-55-Al-1250-4-ug</v>
      </c>
      <c r="Q66" s="11" t="str">
        <f t="shared" si="21"/>
        <v>300</v>
      </c>
      <c r="R66" s="11" t="str">
        <f t="shared" si="22"/>
        <v>300</v>
      </c>
      <c r="S66" s="17" t="str">
        <f t="shared" si="23"/>
        <v>--</v>
      </c>
      <c r="T66" s="11">
        <f t="shared" si="24"/>
        <v>600</v>
      </c>
      <c r="U66" s="16">
        <f ca="1">IF(T66="","",IFERROR(IF(AND(D66="Al",E66=4,B66="E3"),OFFSET(Лист2!$A$24,MATCH(F66,Лист2!$A$25:$A$37,0),1),IF(AND(D66="Al",E66=5,B66="E3"),OFFSET(Лист2!$A$24,MATCH(F66,Лист2!$A$25:$A$37,0),2),IF(AND(D66="Cu",E66=4,B66="E3"),OFFSET(Лист2!$A$24,MATCH(F66,Лист2!$A$25:$A$37,0),4),IF(AND(D66="Cu",E66=5,B66="E3"),OFFSET(Лист2!$A$24,MATCH(F66,Лист2!$A$25:$A$37,0),3),IF(AND(D66="Al",E66=4,B66="CR1"),OFFSET(Лист2!$A$65,MATCH(F66,Лист2!$A$66:$A$77,0),1),IF(AND(D66="Al",E66=5,B66="CR1"),OFFSET(Лист2!$A$65,MATCH(F66,Лист2!$A$66:$A$77,0),2),IF(AND(D66="Cu",E66=5,B66="CR1"),OFFSET(Лист2!$A$65,MATCH(F66,Лист2!$A$66:$A$77,0),3),IF(AND(D66="Cu",E66=4,B66="CR1"),OFFSET(Лист2!$A$65,MATCH(F66,Лист2!$A$66:$A$77,0),4),777)))))))),"")*(T66/1000))</f>
        <v>7.8510575999999999</v>
      </c>
      <c r="V66" s="11" t="str">
        <f t="shared" si="6"/>
        <v>ШП2</v>
      </c>
      <c r="W66" s="17" t="e">
        <f t="shared" si="18"/>
        <v>#VALUE!</v>
      </c>
      <c r="X66" s="17" t="e">
        <f t="shared" ca="1" si="19"/>
        <v>#VALUE!</v>
      </c>
      <c r="Y66" s="17" t="e">
        <f t="shared" ca="1" si="20"/>
        <v>#VALUE!</v>
      </c>
      <c r="Z66" s="17" t="str">
        <f ca="1">IFERROR(IF(H66="pr",OFFSET(Лист2!$F$8,MATCH(G66,Лист2!$F$9:$F$14,1),2),""),"")</f>
        <v/>
      </c>
      <c r="AA66" s="11" t="str">
        <f ca="1">IFERROR(IF(H66="prf",OFFSET(Лист2!$F$4,MATCH(G66,Лист2!$F$5:$F$6,1),2),""),"")</f>
        <v/>
      </c>
      <c r="AB66" s="11"/>
    </row>
    <row r="67" spans="1:28">
      <c r="A67" s="8">
        <v>66</v>
      </c>
      <c r="B67" s="9" t="s">
        <v>28</v>
      </c>
      <c r="C67" s="9">
        <v>55</v>
      </c>
      <c r="D67" s="9" t="s">
        <v>29</v>
      </c>
      <c r="E67" s="9">
        <v>4</v>
      </c>
      <c r="F67" s="9">
        <v>1250</v>
      </c>
      <c r="G67" s="9" t="s">
        <v>33</v>
      </c>
      <c r="H67" s="10" t="str">
        <f ca="1">IFERROR(IF(B67="E3",OFFSET(Лист2!$G$1,MATCH($G67,Лист2!$F$2:$F$92,0),0,1,1),OFFSET(Лист2!$D$39,MATCH(Таблица1[[#This Row],[Наименование]],Лист2!$C$40:$C$60,0),0,1,1)),"Спец. Изд.")</f>
        <v>pt</v>
      </c>
      <c r="I67" s="11" t="str">
        <f t="shared" ca="1" si="30"/>
        <v>2.4</v>
      </c>
      <c r="J67" s="12">
        <v>2166</v>
      </c>
      <c r="K67" s="9" t="s">
        <v>86</v>
      </c>
      <c r="L67" s="9">
        <v>1</v>
      </c>
      <c r="M67" s="162" t="s">
        <v>2192</v>
      </c>
      <c r="N67" s="11">
        <v>2</v>
      </c>
      <c r="O67" s="11" t="str">
        <f ca="1">IF(B67="E3",IFERROR(IF(H67="pr",CONCATENATE(OFFSET(артикул!$A$1,MATCH(D67&amp;F67&amp;H67&amp;I67,артикул!$M$2:$M$1799,0),0,1,1),X67),IF(H67="prf",CONCATENATE(OFFSET(артикул!$A$1,MATCH(D67&amp;F67&amp;H67&amp;I67,артикул!$M$2:$M$1799,0),0,1,1),Y67),OFFSET(артикул!$A$1,MATCH(D67&amp;F67&amp;H67&amp;I67,артикул!$M$2:$M$1799,0),0,1,1))),""),"------")</f>
        <v>E3A5A12PPA24</v>
      </c>
      <c r="P67" s="13" t="str">
        <f t="shared" ca="1" si="17"/>
        <v>E3-55-Al-1250-4-pt2.4</v>
      </c>
      <c r="Q67" s="11">
        <f t="shared" si="21"/>
        <v>2166</v>
      </c>
      <c r="R67" s="11" t="str">
        <f t="shared" si="22"/>
        <v>--</v>
      </c>
      <c r="S67" s="17" t="str">
        <f t="shared" si="23"/>
        <v>--</v>
      </c>
      <c r="T67" s="11">
        <f t="shared" si="24"/>
        <v>2166</v>
      </c>
      <c r="U67" s="16">
        <f ca="1">IF(T67="","",IFERROR(IF(AND(D67="Al",E67=4,B67="E3"),OFFSET(Лист2!$A$24,MATCH(F67,Лист2!$A$25:$A$37,0),1),IF(AND(D67="Al",E67=5,B67="E3"),OFFSET(Лист2!$A$24,MATCH(F67,Лист2!$A$25:$A$37,0),2),IF(AND(D67="Cu",E67=4,B67="E3"),OFFSET(Лист2!$A$24,MATCH(F67,Лист2!$A$25:$A$37,0),4),IF(AND(D67="Cu",E67=5,B67="E3"),OFFSET(Лист2!$A$24,MATCH(F67,Лист2!$A$25:$A$37,0),3),IF(AND(D67="Al",E67=4,B67="CR1"),OFFSET(Лист2!$A$65,MATCH(F67,Лист2!$A$66:$A$77,0),1),IF(AND(D67="Al",E67=5,B67="CR1"),OFFSET(Лист2!$A$65,MATCH(F67,Лист2!$A$66:$A$77,0),2),IF(AND(D67="Cu",E67=5,B67="CR1"),OFFSET(Лист2!$A$65,MATCH(F67,Лист2!$A$66:$A$77,0),3),IF(AND(D67="Cu",E67=4,B67="CR1"),OFFSET(Лист2!$A$65,MATCH(F67,Лист2!$A$66:$A$77,0),4),777)))))))),"")*(T67/1000))</f>
        <v>28.342317936000001</v>
      </c>
      <c r="V67" s="11" t="str">
        <f t="shared" ref="V67:V118" si="31">LEFT(K67,FIND("-",K67,1)-1)</f>
        <v>ШП2</v>
      </c>
      <c r="W67" s="17" t="e">
        <f t="shared" si="18"/>
        <v>#VALUE!</v>
      </c>
      <c r="X67" s="17" t="e">
        <f t="shared" ca="1" si="19"/>
        <v>#VALUE!</v>
      </c>
      <c r="Y67" s="17" t="e">
        <f t="shared" ca="1" si="20"/>
        <v>#VALUE!</v>
      </c>
      <c r="Z67" s="17" t="str">
        <f ca="1">IFERROR(IF(H67="pr",OFFSET(Лист2!$F$8,MATCH(G67,Лист2!$F$9:$F$14,1),2),""),"")</f>
        <v/>
      </c>
      <c r="AA67" s="11" t="str">
        <f ca="1">IFERROR(IF(H67="prf",OFFSET(Лист2!$F$4,MATCH(G67,Лист2!$F$5:$F$6,1),2),""),"")</f>
        <v/>
      </c>
      <c r="AB67" s="11"/>
    </row>
    <row r="68" spans="1:28">
      <c r="A68" s="8">
        <v>67</v>
      </c>
      <c r="B68" s="9" t="s">
        <v>28</v>
      </c>
      <c r="C68" s="9">
        <v>55</v>
      </c>
      <c r="D68" s="9" t="s">
        <v>29</v>
      </c>
      <c r="E68" s="9">
        <v>4</v>
      </c>
      <c r="F68" s="9">
        <v>1250</v>
      </c>
      <c r="G68" s="9" t="s">
        <v>33</v>
      </c>
      <c r="H68" s="10" t="str">
        <f ca="1">IFERROR(IF(B68="E3",OFFSET(Лист2!$G$1,MATCH($G68,Лист2!$F$2:$F$92,0),0,1,1),OFFSET(Лист2!$D$39,MATCH(Таблица1[[#This Row],[Наименование]],Лист2!$C$40:$C$60,0),0,1,1)),"Спец. Изд.")</f>
        <v>pt</v>
      </c>
      <c r="I68" s="11" t="str">
        <f t="shared" ca="1" si="30"/>
        <v>1.4</v>
      </c>
      <c r="J68" s="12">
        <v>1090</v>
      </c>
      <c r="K68" s="9" t="s">
        <v>87</v>
      </c>
      <c r="L68" s="9">
        <v>1</v>
      </c>
      <c r="M68" s="162" t="s">
        <v>2192</v>
      </c>
      <c r="N68" s="11">
        <v>2</v>
      </c>
      <c r="O68" s="11" t="str">
        <f ca="1">IF(B68="E3",IFERROR(IF(H68="pr",CONCATENATE(OFFSET(артикул!$A$1,MATCH(D68&amp;F68&amp;H68&amp;I68,артикул!$M$2:$M$1799,0),0,1,1),X68),IF(H68="prf",CONCATENATE(OFFSET(артикул!$A$1,MATCH(D68&amp;F68&amp;H68&amp;I68,артикул!$M$2:$M$1799,0),0,1,1),Y68),OFFSET(артикул!$A$1,MATCH(D68&amp;F68&amp;H68&amp;I68,артикул!$M$2:$M$1799,0),0,1,1))),""),"------")</f>
        <v>E3A5A12PPA14</v>
      </c>
      <c r="P68" s="13" t="str">
        <f t="shared" ca="1" si="17"/>
        <v>E3-55-Al-1250-4-pt1.4</v>
      </c>
      <c r="Q68" s="11">
        <f t="shared" si="21"/>
        <v>1090</v>
      </c>
      <c r="R68" s="11" t="str">
        <f t="shared" si="22"/>
        <v>--</v>
      </c>
      <c r="S68" s="17" t="str">
        <f t="shared" si="23"/>
        <v>--</v>
      </c>
      <c r="T68" s="11">
        <f t="shared" si="24"/>
        <v>1090</v>
      </c>
      <c r="U68" s="16">
        <f ca="1">IF(T68="","",IFERROR(IF(AND(D68="Al",E68=4,B68="E3"),OFFSET(Лист2!$A$24,MATCH(F68,Лист2!$A$25:$A$37,0),1),IF(AND(D68="Al",E68=5,B68="E3"),OFFSET(Лист2!$A$24,MATCH(F68,Лист2!$A$25:$A$37,0),2),IF(AND(D68="Cu",E68=4,B68="E3"),OFFSET(Лист2!$A$24,MATCH(F68,Лист2!$A$25:$A$37,0),4),IF(AND(D68="Cu",E68=5,B68="E3"),OFFSET(Лист2!$A$24,MATCH(F68,Лист2!$A$25:$A$37,0),3),IF(AND(D68="Al",E68=4,B68="CR1"),OFFSET(Лист2!$A$65,MATCH(F68,Лист2!$A$66:$A$77,0),1),IF(AND(D68="Al",E68=5,B68="CR1"),OFFSET(Лист2!$A$65,MATCH(F68,Лист2!$A$66:$A$77,0),2),IF(AND(D68="Cu",E68=5,B68="CR1"),OFFSET(Лист2!$A$65,MATCH(F68,Лист2!$A$66:$A$77,0),3),IF(AND(D68="Cu",E68=4,B68="CR1"),OFFSET(Лист2!$A$65,MATCH(F68,Лист2!$A$66:$A$77,0),4),777)))))))),"")*(T68/1000))</f>
        <v>14.262754640000001</v>
      </c>
      <c r="V68" s="11" t="str">
        <f t="shared" si="31"/>
        <v>ШП2</v>
      </c>
      <c r="W68" s="17" t="e">
        <f t="shared" si="18"/>
        <v>#VALUE!</v>
      </c>
      <c r="X68" s="17" t="e">
        <f t="shared" ca="1" si="19"/>
        <v>#VALUE!</v>
      </c>
      <c r="Y68" s="17" t="e">
        <f t="shared" ca="1" si="20"/>
        <v>#VALUE!</v>
      </c>
      <c r="Z68" s="17" t="str">
        <f ca="1">IFERROR(IF(H68="pr",OFFSET(Лист2!$F$8,MATCH(G68,Лист2!$F$9:$F$14,1),2),""),"")</f>
        <v/>
      </c>
      <c r="AA68" s="11" t="str">
        <f ca="1">IFERROR(IF(H68="prf",OFFSET(Лист2!$F$4,MATCH(G68,Лист2!$F$5:$F$6,1),2),""),"")</f>
        <v/>
      </c>
      <c r="AB68" s="11"/>
    </row>
    <row r="69" spans="1:28">
      <c r="A69" s="8">
        <v>68</v>
      </c>
      <c r="B69" s="9" t="s">
        <v>28</v>
      </c>
      <c r="C69" s="9">
        <v>55</v>
      </c>
      <c r="D69" s="9" t="s">
        <v>29</v>
      </c>
      <c r="E69" s="9">
        <v>4</v>
      </c>
      <c r="F69" s="9">
        <v>1250</v>
      </c>
      <c r="G69" s="9" t="s">
        <v>33</v>
      </c>
      <c r="H69" s="10" t="str">
        <f ca="1">IFERROR(IF(B69="E3",OFFSET(Лист2!$G$1,MATCH($G69,Лист2!$F$2:$F$92,0),0,1,1),OFFSET(Лист2!$D$39,MATCH(Таблица1[[#This Row],[Наименование]],Лист2!$C$40:$C$60,0),0,1,1)),"Спец. Изд.")</f>
        <v>pt</v>
      </c>
      <c r="I69" s="11" t="str">
        <f t="shared" ca="1" si="30"/>
        <v>1.9</v>
      </c>
      <c r="J69" s="12">
        <v>1750</v>
      </c>
      <c r="K69" s="9" t="s">
        <v>88</v>
      </c>
      <c r="L69" s="9">
        <v>1</v>
      </c>
      <c r="M69" s="162" t="s">
        <v>2192</v>
      </c>
      <c r="N69" s="11">
        <v>2</v>
      </c>
      <c r="O69" s="11" t="str">
        <f ca="1">IF(B69="E3",IFERROR(IF(H69="pr",CONCATENATE(OFFSET(артикул!$A$1,MATCH(D69&amp;F69&amp;H69&amp;I69,артикул!$M$2:$M$1799,0),0,1,1),X69),IF(H69="prf",CONCATENATE(OFFSET(артикул!$A$1,MATCH(D69&amp;F69&amp;H69&amp;I69,артикул!$M$2:$M$1799,0),0,1,1),Y69),OFFSET(артикул!$A$1,MATCH(D69&amp;F69&amp;H69&amp;I69,артикул!$M$2:$M$1799,0),0,1,1))),""),"------")</f>
        <v>E3A5A12PPA19</v>
      </c>
      <c r="P69" s="13" t="str">
        <f t="shared" ca="1" si="17"/>
        <v>E3-55-Al-1250-4-pt1.9</v>
      </c>
      <c r="Q69" s="11">
        <f t="shared" si="21"/>
        <v>1750</v>
      </c>
      <c r="R69" s="11" t="str">
        <f t="shared" si="22"/>
        <v>--</v>
      </c>
      <c r="S69" s="17" t="str">
        <f t="shared" si="23"/>
        <v>--</v>
      </c>
      <c r="T69" s="11">
        <f t="shared" si="24"/>
        <v>1750</v>
      </c>
      <c r="U69" s="16">
        <f ca="1">IF(T69="","",IFERROR(IF(AND(D69="Al",E69=4,B69="E3"),OFFSET(Лист2!$A$24,MATCH(F69,Лист2!$A$25:$A$37,0),1),IF(AND(D69="Al",E69=5,B69="E3"),OFFSET(Лист2!$A$24,MATCH(F69,Лист2!$A$25:$A$37,0),2),IF(AND(D69="Cu",E69=4,B69="E3"),OFFSET(Лист2!$A$24,MATCH(F69,Лист2!$A$25:$A$37,0),4),IF(AND(D69="Cu",E69=5,B69="E3"),OFFSET(Лист2!$A$24,MATCH(F69,Лист2!$A$25:$A$37,0),3),IF(AND(D69="Al",E69=4,B69="CR1"),OFFSET(Лист2!$A$65,MATCH(F69,Лист2!$A$66:$A$77,0),1),IF(AND(D69="Al",E69=5,B69="CR1"),OFFSET(Лист2!$A$65,MATCH(F69,Лист2!$A$66:$A$77,0),2),IF(AND(D69="Cu",E69=5,B69="CR1"),OFFSET(Лист2!$A$65,MATCH(F69,Лист2!$A$66:$A$77,0),3),IF(AND(D69="Cu",E69=4,B69="CR1"),OFFSET(Лист2!$A$65,MATCH(F69,Лист2!$A$66:$A$77,0),4),777)))))))),"")*(T69/1000))</f>
        <v>22.898918000000002</v>
      </c>
      <c r="V69" s="11" t="str">
        <f t="shared" si="31"/>
        <v>ШП2</v>
      </c>
      <c r="W69" s="17" t="e">
        <f t="shared" si="18"/>
        <v>#VALUE!</v>
      </c>
      <c r="X69" s="17" t="e">
        <f t="shared" ca="1" si="19"/>
        <v>#VALUE!</v>
      </c>
      <c r="Y69" s="17" t="e">
        <f t="shared" ca="1" si="20"/>
        <v>#VALUE!</v>
      </c>
      <c r="Z69" s="17" t="str">
        <f ca="1">IFERROR(IF(H69="pr",OFFSET(Лист2!$F$8,MATCH(G69,Лист2!$F$9:$F$14,1),2),""),"")</f>
        <v/>
      </c>
      <c r="AA69" s="11" t="str">
        <f ca="1">IFERROR(IF(H69="prf",OFFSET(Лист2!$F$4,MATCH(G69,Лист2!$F$5:$F$6,1),2),""),"")</f>
        <v/>
      </c>
      <c r="AB69" s="11"/>
    </row>
    <row r="70" spans="1:28">
      <c r="A70" s="8">
        <v>69</v>
      </c>
      <c r="B70" s="9" t="s">
        <v>28</v>
      </c>
      <c r="C70" s="9">
        <v>55</v>
      </c>
      <c r="D70" s="9" t="s">
        <v>29</v>
      </c>
      <c r="E70" s="9">
        <v>4</v>
      </c>
      <c r="F70" s="9">
        <v>1250</v>
      </c>
      <c r="G70" s="9" t="s">
        <v>33</v>
      </c>
      <c r="H70" s="10" t="str">
        <f ca="1">IFERROR(IF(B70="E3",OFFSET(Лист2!$G$1,MATCH($G70,Лист2!$F$2:$F$92,0),0,1,1),OFFSET(Лист2!$D$39,MATCH(Таблица1[[#This Row],[Наименование]],Лист2!$C$40:$C$60,0),0,1,1)),"Спец. Изд.")</f>
        <v>pt</v>
      </c>
      <c r="I70" s="11" t="str">
        <f t="shared" ca="1" si="30"/>
        <v>2.9</v>
      </c>
      <c r="J70" s="12">
        <v>2560</v>
      </c>
      <c r="K70" s="9" t="s">
        <v>89</v>
      </c>
      <c r="L70" s="9">
        <v>1</v>
      </c>
      <c r="M70" s="162" t="s">
        <v>2192</v>
      </c>
      <c r="N70" s="165">
        <v>1</v>
      </c>
      <c r="O70" s="11" t="str">
        <f ca="1">IF(B70="E3",IFERROR(IF(H70="pr",CONCATENATE(OFFSET(артикул!$A$1,MATCH(D70&amp;F70&amp;H70&amp;I70,артикул!$M$2:$M$1799,0),0,1,1),X70),IF(H70="prf",CONCATENATE(OFFSET(артикул!$A$1,MATCH(D70&amp;F70&amp;H70&amp;I70,артикул!$M$2:$M$1799,0),0,1,1),Y70),OFFSET(артикул!$A$1,MATCH(D70&amp;F70&amp;H70&amp;I70,артикул!$M$2:$M$1799,0),0,1,1))),""),"------")</f>
        <v>E3A5A12PPA29</v>
      </c>
      <c r="P70" s="13" t="str">
        <f t="shared" ca="1" si="17"/>
        <v>E3-55-Al-1250-4-pt2.9</v>
      </c>
      <c r="Q70" s="11">
        <f t="shared" si="21"/>
        <v>2560</v>
      </c>
      <c r="R70" s="11" t="str">
        <f t="shared" si="22"/>
        <v>--</v>
      </c>
      <c r="S70" s="17" t="str">
        <f t="shared" si="23"/>
        <v>--</v>
      </c>
      <c r="T70" s="11">
        <f t="shared" si="24"/>
        <v>2560</v>
      </c>
      <c r="U70" s="16">
        <f ca="1">IF(T70="","",IFERROR(IF(AND(D70="Al",E70=4,B70="E3"),OFFSET(Лист2!$A$24,MATCH(F70,Лист2!$A$25:$A$37,0),1),IF(AND(D70="Al",E70=5,B70="E3"),OFFSET(Лист2!$A$24,MATCH(F70,Лист2!$A$25:$A$37,0),2),IF(AND(D70="Cu",E70=4,B70="E3"),OFFSET(Лист2!$A$24,MATCH(F70,Лист2!$A$25:$A$37,0),4),IF(AND(D70="Cu",E70=5,B70="E3"),OFFSET(Лист2!$A$24,MATCH(F70,Лист2!$A$25:$A$37,0),3),IF(AND(D70="Al",E70=4,B70="CR1"),OFFSET(Лист2!$A$65,MATCH(F70,Лист2!$A$66:$A$77,0),1),IF(AND(D70="Al",E70=5,B70="CR1"),OFFSET(Лист2!$A$65,MATCH(F70,Лист2!$A$66:$A$77,0),2),IF(AND(D70="Cu",E70=5,B70="CR1"),OFFSET(Лист2!$A$65,MATCH(F70,Лист2!$A$66:$A$77,0),3),IF(AND(D70="Cu",E70=4,B70="CR1"),OFFSET(Лист2!$A$65,MATCH(F70,Лист2!$A$66:$A$77,0),4),777)))))))),"")*(T70/1000))</f>
        <v>33.497845760000004</v>
      </c>
      <c r="V70" s="11" t="str">
        <f t="shared" si="31"/>
        <v>ШП2</v>
      </c>
      <c r="W70" s="17" t="e">
        <f t="shared" si="18"/>
        <v>#VALUE!</v>
      </c>
      <c r="X70" s="17" t="e">
        <f t="shared" ca="1" si="19"/>
        <v>#VALUE!</v>
      </c>
      <c r="Y70" s="17" t="e">
        <f t="shared" ca="1" si="20"/>
        <v>#VALUE!</v>
      </c>
      <c r="Z70" s="17" t="str">
        <f ca="1">IFERROR(IF(H70="pr",OFFSET(Лист2!$F$8,MATCH(G70,Лист2!$F$9:$F$14,1),2),""),"")</f>
        <v/>
      </c>
      <c r="AA70" s="11" t="str">
        <f ca="1">IFERROR(IF(H70="prf",OFFSET(Лист2!$F$4,MATCH(G70,Лист2!$F$5:$F$6,1),2),""),"")</f>
        <v/>
      </c>
      <c r="AB70" s="11"/>
    </row>
    <row r="71" spans="1:28">
      <c r="A71" s="8">
        <v>70</v>
      </c>
      <c r="B71" s="9" t="s">
        <v>28</v>
      </c>
      <c r="C71" s="9">
        <v>55</v>
      </c>
      <c r="D71" s="9" t="s">
        <v>29</v>
      </c>
      <c r="E71" s="9">
        <v>4</v>
      </c>
      <c r="F71" s="9">
        <v>1250</v>
      </c>
      <c r="G71" s="9" t="s">
        <v>66</v>
      </c>
      <c r="H71" s="10" t="str">
        <f ca="1">IFERROR(IF(B71="E3",OFFSET(Лист2!$G$1,MATCH($G71,Лист2!$F$2:$F$92,0),0,1,1),OFFSET(Лист2!$D$39,MATCH(Таблица1[[#This Row],[Наименование]],Лист2!$C$40:$C$60,0),0,1,1)),"Спец. Изд.")</f>
        <v>zv</v>
      </c>
      <c r="I71" s="11" t="str">
        <f t="shared" ca="1" si="30"/>
        <v/>
      </c>
      <c r="J71" s="12" t="s">
        <v>79</v>
      </c>
      <c r="K71" s="9" t="s">
        <v>90</v>
      </c>
      <c r="L71" s="9">
        <v>1</v>
      </c>
      <c r="M71" s="162" t="s">
        <v>2192</v>
      </c>
      <c r="N71" s="165">
        <v>1</v>
      </c>
      <c r="O71" s="11" t="str">
        <f ca="1">IF(B71="E3",IFERROR(IF(H71="pr",CONCATENATE(OFFSET(артикул!$A$1,MATCH(D71&amp;F71&amp;H71&amp;I71,артикул!$M$2:$M$1799,0),0,1,1),X71),IF(H71="prf",CONCATENATE(OFFSET(артикул!$A$1,MATCH(D71&amp;F71&amp;H71&amp;I71,артикул!$M$2:$M$1799,0),0,1,1),Y71),OFFSET(артикул!$A$1,MATCH(D71&amp;F71&amp;H71&amp;I71,артикул!$M$2:$M$1799,0),0,1,1))),""),"------")</f>
        <v>E3A5A12BBE55</v>
      </c>
      <c r="P71" s="13" t="str">
        <f t="shared" ca="1" si="17"/>
        <v>E3-55-Al-1250-4-zv</v>
      </c>
      <c r="Q71" s="11" t="str">
        <f t="shared" si="21"/>
        <v>300</v>
      </c>
      <c r="R71" s="11" t="str">
        <f t="shared" si="22"/>
        <v>440</v>
      </c>
      <c r="S71" s="17" t="str">
        <f t="shared" si="23"/>
        <v>300</v>
      </c>
      <c r="T71" s="11">
        <f t="shared" si="24"/>
        <v>1040</v>
      </c>
      <c r="U71" s="16">
        <f ca="1">IF(T71="","",IFERROR(IF(AND(D71="Al",E71=4,B71="E3"),OFFSET(Лист2!$A$24,MATCH(F71,Лист2!$A$25:$A$37,0),1),IF(AND(D71="Al",E71=5,B71="E3"),OFFSET(Лист2!$A$24,MATCH(F71,Лист2!$A$25:$A$37,0),2),IF(AND(D71="Cu",E71=4,B71="E3"),OFFSET(Лист2!$A$24,MATCH(F71,Лист2!$A$25:$A$37,0),4),IF(AND(D71="Cu",E71=5,B71="E3"),OFFSET(Лист2!$A$24,MATCH(F71,Лист2!$A$25:$A$37,0),3),IF(AND(D71="Al",E71=4,B71="CR1"),OFFSET(Лист2!$A$65,MATCH(F71,Лист2!$A$66:$A$77,0),1),IF(AND(D71="Al",E71=5,B71="CR1"),OFFSET(Лист2!$A$65,MATCH(F71,Лист2!$A$66:$A$77,0),2),IF(AND(D71="Cu",E71=5,B71="CR1"),OFFSET(Лист2!$A$65,MATCH(F71,Лист2!$A$66:$A$77,0),3),IF(AND(D71="Cu",E71=4,B71="CR1"),OFFSET(Лист2!$A$65,MATCH(F71,Лист2!$A$66:$A$77,0),4),777)))))))),"")*(T71/1000))</f>
        <v>13.60849984</v>
      </c>
      <c r="V71" s="11" t="str">
        <f t="shared" si="31"/>
        <v>ШП2</v>
      </c>
      <c r="W71" s="17" t="e">
        <f t="shared" si="18"/>
        <v>#VALUE!</v>
      </c>
      <c r="X71" s="17" t="e">
        <f t="shared" ca="1" si="19"/>
        <v>#VALUE!</v>
      </c>
      <c r="Y71" s="17" t="e">
        <f t="shared" ca="1" si="20"/>
        <v>#VALUE!</v>
      </c>
      <c r="Z71" s="17" t="str">
        <f ca="1">IFERROR(IF(H71="pr",OFFSET(Лист2!$F$8,MATCH(G71,Лист2!$F$9:$F$14,1),2),""),"")</f>
        <v/>
      </c>
      <c r="AA71" s="11" t="str">
        <f ca="1">IFERROR(IF(H71="prf",OFFSET(Лист2!$F$4,MATCH(G71,Лист2!$F$5:$F$6,1),2),""),"")</f>
        <v/>
      </c>
      <c r="AB71" s="11"/>
    </row>
    <row r="72" spans="1:28">
      <c r="A72" s="8">
        <v>71</v>
      </c>
      <c r="B72" s="9" t="s">
        <v>28</v>
      </c>
      <c r="C72" s="9">
        <v>55</v>
      </c>
      <c r="D72" s="9" t="s">
        <v>29</v>
      </c>
      <c r="E72" s="9">
        <v>4</v>
      </c>
      <c r="F72" s="9">
        <v>1600</v>
      </c>
      <c r="G72" s="9" t="s">
        <v>33</v>
      </c>
      <c r="H72" s="10" t="str">
        <f ca="1">IFERROR(IF(B72="E3",OFFSET(Лист2!$G$1,MATCH($G72,Лист2!$F$2:$F$92,0),0,1,1),OFFSET(Лист2!$D$39,MATCH(Таблица1[[#This Row],[Наименование]],Лист2!$C$40:$C$60,0),0,1,1)),"Спец. Изд.")</f>
        <v>pt</v>
      </c>
      <c r="I72" s="11" t="str">
        <f t="shared" ca="1" si="30"/>
        <v>0.9</v>
      </c>
      <c r="J72" s="12">
        <v>874</v>
      </c>
      <c r="K72" s="9" t="s">
        <v>91</v>
      </c>
      <c r="L72" s="9">
        <v>1</v>
      </c>
      <c r="M72" s="162" t="s">
        <v>2192</v>
      </c>
      <c r="N72" s="11">
        <v>2</v>
      </c>
      <c r="O72" s="11" t="str">
        <f ca="1">IF(B72="E3",IFERROR(IF(H72="pr",CONCATENATE(OFFSET(артикул!$A$1,MATCH(D72&amp;F72&amp;H72&amp;I72,артикул!$M$2:$M$1799,0),0,1,1),X72),IF(H72="prf",CONCATENATE(OFFSET(артикул!$A$1,MATCH(D72&amp;F72&amp;H72&amp;I72,артикул!$M$2:$M$1799,0),0,1,1),Y72),OFFSET(артикул!$A$1,MATCH(D72&amp;F72&amp;H72&amp;I72,артикул!$M$2:$M$1799,0),0,1,1))),""),"------")</f>
        <v>E3A5A16PPA09</v>
      </c>
      <c r="P72" s="13" t="str">
        <f t="shared" ca="1" si="17"/>
        <v>E3-55-Al-1600-4-pt0.9</v>
      </c>
      <c r="Q72" s="11">
        <f t="shared" si="21"/>
        <v>874</v>
      </c>
      <c r="R72" s="11" t="str">
        <f t="shared" si="22"/>
        <v>--</v>
      </c>
      <c r="S72" s="17" t="str">
        <f t="shared" si="23"/>
        <v>--</v>
      </c>
      <c r="T72" s="11">
        <f t="shared" si="24"/>
        <v>874</v>
      </c>
      <c r="U72" s="16">
        <f ca="1">IF(T72="","",IFERROR(IF(AND(D72="Al",E72=4,B72="E3"),OFFSET(Лист2!$A$24,MATCH(F72,Лист2!$A$25:$A$37,0),1),IF(AND(D72="Al",E72=5,B72="E3"),OFFSET(Лист2!$A$24,MATCH(F72,Лист2!$A$25:$A$37,0),2),IF(AND(D72="Cu",E72=4,B72="E3"),OFFSET(Лист2!$A$24,MATCH(F72,Лист2!$A$25:$A$37,0),4),IF(AND(D72="Cu",E72=5,B72="E3"),OFFSET(Лист2!$A$24,MATCH(F72,Лист2!$A$25:$A$37,0),3),IF(AND(D72="Al",E72=4,B72="CR1"),OFFSET(Лист2!$A$65,MATCH(F72,Лист2!$A$66:$A$77,0),1),IF(AND(D72="Al",E72=5,B72="CR1"),OFFSET(Лист2!$A$65,MATCH(F72,Лист2!$A$66:$A$77,0),2),IF(AND(D72="Cu",E72=5,B72="CR1"),OFFSET(Лист2!$A$65,MATCH(F72,Лист2!$A$66:$A$77,0),3),IF(AND(D72="Cu",E72=4,B72="CR1"),OFFSET(Лист2!$A$65,MATCH(F72,Лист2!$A$66:$A$77,0),4),777)))))))),"")*(T72/1000))</f>
        <v>14.966180224</v>
      </c>
      <c r="V72" s="11" t="str">
        <f t="shared" si="31"/>
        <v>ШП3</v>
      </c>
      <c r="W72" s="17" t="e">
        <f t="shared" si="18"/>
        <v>#VALUE!</v>
      </c>
      <c r="X72" s="17" t="e">
        <f t="shared" ca="1" si="19"/>
        <v>#VALUE!</v>
      </c>
      <c r="Y72" s="17" t="e">
        <f t="shared" ca="1" si="20"/>
        <v>#VALUE!</v>
      </c>
      <c r="Z72" s="17" t="str">
        <f ca="1">IFERROR(IF(H72="pr",OFFSET(Лист2!$F$8,MATCH(G72,Лист2!$F$9:$F$14,1),2),""),"")</f>
        <v/>
      </c>
      <c r="AA72" s="11" t="str">
        <f ca="1">IFERROR(IF(H72="prf",OFFSET(Лист2!$F$4,MATCH(G72,Лист2!$F$5:$F$6,1),2),""),"")</f>
        <v/>
      </c>
      <c r="AB72" s="11"/>
    </row>
    <row r="73" spans="1:28">
      <c r="A73" s="8">
        <v>72</v>
      </c>
      <c r="B73" s="9" t="s">
        <v>28</v>
      </c>
      <c r="C73" s="9">
        <v>55</v>
      </c>
      <c r="D73" s="9" t="s">
        <v>29</v>
      </c>
      <c r="E73" s="9">
        <v>4</v>
      </c>
      <c r="F73" s="9">
        <v>1600</v>
      </c>
      <c r="G73" s="9" t="s">
        <v>66</v>
      </c>
      <c r="H73" s="10" t="str">
        <f ca="1">IFERROR(IF(B73="E3",OFFSET(Лист2!$G$1,MATCH($G73,Лист2!$F$2:$F$92,0),0,1,1),OFFSET(Лист2!$D$39,MATCH(Таблица1[[#This Row],[Наименование]],Лист2!$C$40:$C$60,0),0,1,1)),"Спец. Изд.")</f>
        <v>zv</v>
      </c>
      <c r="I73" s="11" t="str">
        <f t="shared" ca="1" si="30"/>
        <v/>
      </c>
      <c r="J73" s="12" t="s">
        <v>67</v>
      </c>
      <c r="K73" s="9" t="s">
        <v>92</v>
      </c>
      <c r="L73" s="9">
        <v>1</v>
      </c>
      <c r="M73" s="162" t="s">
        <v>2192</v>
      </c>
      <c r="N73" s="165">
        <v>1</v>
      </c>
      <c r="O73" s="11" t="str">
        <f ca="1">IF(B73="E3",IFERROR(IF(H73="pr",CONCATENATE(OFFSET(артикул!$A$1,MATCH(D73&amp;F73&amp;H73&amp;I73,артикул!$M$2:$M$1799,0),0,1,1),X73),IF(H73="prf",CONCATENATE(OFFSET(артикул!$A$1,MATCH(D73&amp;F73&amp;H73&amp;I73,артикул!$M$2:$M$1799,0),0,1,1),Y73),OFFSET(артикул!$A$1,MATCH(D73&amp;F73&amp;H73&amp;I73,артикул!$M$2:$M$1799,0),0,1,1))),""),"------")</f>
        <v>E3A5A16BBE55</v>
      </c>
      <c r="P73" s="13" t="str">
        <f t="shared" ca="1" si="17"/>
        <v>E3-55-Al-1600-4-zv</v>
      </c>
      <c r="Q73" s="11" t="str">
        <f t="shared" si="21"/>
        <v>300</v>
      </c>
      <c r="R73" s="11" t="str">
        <f t="shared" si="22"/>
        <v>705</v>
      </c>
      <c r="S73" s="17" t="str">
        <f t="shared" si="23"/>
        <v>300</v>
      </c>
      <c r="T73" s="11">
        <f t="shared" si="24"/>
        <v>1305</v>
      </c>
      <c r="U73" s="16">
        <f ca="1">IF(T73="","",IFERROR(IF(AND(D73="Al",E73=4,B73="E3"),OFFSET(Лист2!$A$24,MATCH(F73,Лист2!$A$25:$A$37,0),1),IF(AND(D73="Al",E73=5,B73="E3"),OFFSET(Лист2!$A$24,MATCH(F73,Лист2!$A$25:$A$37,0),2),IF(AND(D73="Cu",E73=4,B73="E3"),OFFSET(Лист2!$A$24,MATCH(F73,Лист2!$A$25:$A$37,0),4),IF(AND(D73="Cu",E73=5,B73="E3"),OFFSET(Лист2!$A$24,MATCH(F73,Лист2!$A$25:$A$37,0),3),IF(AND(D73="Al",E73=4,B73="CR1"),OFFSET(Лист2!$A$65,MATCH(F73,Лист2!$A$66:$A$77,0),1),IF(AND(D73="Al",E73=5,B73="CR1"),OFFSET(Лист2!$A$65,MATCH(F73,Лист2!$A$66:$A$77,0),2),IF(AND(D73="Cu",E73=5,B73="CR1"),OFFSET(Лист2!$A$65,MATCH(F73,Лист2!$A$66:$A$77,0),3),IF(AND(D73="Cu",E73=4,B73="CR1"),OFFSET(Лист2!$A$65,MATCH(F73,Лист2!$A$66:$A$77,0),4),777)))))))),"")*(T73/1000))</f>
        <v>22.346527679999998</v>
      </c>
      <c r="V73" s="11" t="str">
        <f t="shared" si="31"/>
        <v>ШП3</v>
      </c>
      <c r="W73" s="17" t="e">
        <f t="shared" si="18"/>
        <v>#VALUE!</v>
      </c>
      <c r="X73" s="17" t="e">
        <f t="shared" ca="1" si="19"/>
        <v>#VALUE!</v>
      </c>
      <c r="Y73" s="17" t="e">
        <f t="shared" ca="1" si="20"/>
        <v>#VALUE!</v>
      </c>
      <c r="Z73" s="17" t="str">
        <f ca="1">IFERROR(IF(H73="pr",OFFSET(Лист2!$F$8,MATCH(G73,Лист2!$F$9:$F$14,1),2),""),"")</f>
        <v/>
      </c>
      <c r="AA73" s="11" t="str">
        <f ca="1">IFERROR(IF(H73="prf",OFFSET(Лист2!$F$4,MATCH(G73,Лист2!$F$5:$F$6,1),2),""),"")</f>
        <v/>
      </c>
      <c r="AB73" s="11"/>
    </row>
    <row r="74" spans="1:28">
      <c r="A74" s="8">
        <v>73</v>
      </c>
      <c r="B74" s="9" t="s">
        <v>28</v>
      </c>
      <c r="C74" s="9">
        <v>55</v>
      </c>
      <c r="D74" s="9" t="s">
        <v>29</v>
      </c>
      <c r="E74" s="9">
        <v>4</v>
      </c>
      <c r="F74" s="9">
        <v>1600</v>
      </c>
      <c r="G74" s="9" t="s">
        <v>33</v>
      </c>
      <c r="H74" s="10" t="str">
        <f ca="1">IFERROR(IF(B74="E3",OFFSET(Лист2!$G$1,MATCH($G74,Лист2!$F$2:$F$92,0),0,1,1),OFFSET(Лист2!$D$39,MATCH(Таблица1[[#This Row],[Наименование]],Лист2!$C$40:$C$60,0),0,1,1)),"Спец. Изд.")</f>
        <v>pt</v>
      </c>
      <c r="I74" s="11" t="str">
        <f t="shared" ca="1" si="30"/>
        <v>0.9</v>
      </c>
      <c r="J74" s="12">
        <v>843</v>
      </c>
      <c r="K74" s="9" t="s">
        <v>92</v>
      </c>
      <c r="L74" s="9">
        <v>1</v>
      </c>
      <c r="M74" s="162" t="s">
        <v>2192</v>
      </c>
      <c r="N74" s="11">
        <v>2</v>
      </c>
      <c r="O74" s="11" t="str">
        <f ca="1">IF(B74="E3",IFERROR(IF(H74="pr",CONCATENATE(OFFSET(артикул!$A$1,MATCH(D74&amp;F74&amp;H74&amp;I74,артикул!$M$2:$M$1799,0),0,1,1),X74),IF(H74="prf",CONCATENATE(OFFSET(артикул!$A$1,MATCH(D74&amp;F74&amp;H74&amp;I74,артикул!$M$2:$M$1799,0),0,1,1),Y74),OFFSET(артикул!$A$1,MATCH(D74&amp;F74&amp;H74&amp;I74,артикул!$M$2:$M$1799,0),0,1,1))),""),"------")</f>
        <v>E3A5A16PPA09</v>
      </c>
      <c r="P74" s="13" t="str">
        <f t="shared" ca="1" si="17"/>
        <v>E3-55-Al-1600-4-pt0.9</v>
      </c>
      <c r="Q74" s="11">
        <f t="shared" si="21"/>
        <v>843</v>
      </c>
      <c r="R74" s="11" t="str">
        <f t="shared" si="22"/>
        <v>--</v>
      </c>
      <c r="S74" s="17" t="str">
        <f t="shared" si="23"/>
        <v>--</v>
      </c>
      <c r="T74" s="11">
        <f t="shared" si="24"/>
        <v>843</v>
      </c>
      <c r="U74" s="16">
        <f ca="1">IF(T74="","",IFERROR(IF(AND(D74="Al",E74=4,B74="E3"),OFFSET(Лист2!$A$24,MATCH(F74,Лист2!$A$25:$A$37,0),1),IF(AND(D74="Al",E74=5,B74="E3"),OFFSET(Лист2!$A$24,MATCH(F74,Лист2!$A$25:$A$37,0),2),IF(AND(D74="Cu",E74=4,B74="E3"),OFFSET(Лист2!$A$24,MATCH(F74,Лист2!$A$25:$A$37,0),4),IF(AND(D74="Cu",E74=5,B74="E3"),OFFSET(Лист2!$A$24,MATCH(F74,Лист2!$A$25:$A$37,0),3),IF(AND(D74="Al",E74=4,B74="CR1"),OFFSET(Лист2!$A$65,MATCH(F74,Лист2!$A$66:$A$77,0),1),IF(AND(D74="Al",E74=5,B74="CR1"),OFFSET(Лист2!$A$65,MATCH(F74,Лист2!$A$66:$A$77,0),2),IF(AND(D74="Cu",E74=5,B74="CR1"),OFFSET(Лист2!$A$65,MATCH(F74,Лист2!$A$66:$A$77,0),3),IF(AND(D74="Cu",E74=4,B74="CR1"),OFFSET(Лист2!$A$65,MATCH(F74,Лист2!$A$66:$A$77,0),4),777)))))))),"")*(T74/1000))</f>
        <v>14.435343167999999</v>
      </c>
      <c r="V74" s="11" t="str">
        <f t="shared" si="31"/>
        <v>ШП3</v>
      </c>
      <c r="W74" s="17" t="e">
        <f t="shared" si="18"/>
        <v>#VALUE!</v>
      </c>
      <c r="X74" s="17" t="e">
        <f t="shared" ca="1" si="19"/>
        <v>#VALUE!</v>
      </c>
      <c r="Y74" s="17" t="e">
        <f t="shared" ca="1" si="20"/>
        <v>#VALUE!</v>
      </c>
      <c r="Z74" s="17" t="str">
        <f ca="1">IFERROR(IF(H74="pr",OFFSET(Лист2!$F$8,MATCH(G74,Лист2!$F$9:$F$14,1),2),""),"")</f>
        <v/>
      </c>
      <c r="AA74" s="11" t="str">
        <f ca="1">IFERROR(IF(H74="prf",OFFSET(Лист2!$F$4,MATCH(G74,Лист2!$F$5:$F$6,1),2),""),"")</f>
        <v/>
      </c>
      <c r="AB74" s="11"/>
    </row>
    <row r="75" spans="1:28">
      <c r="A75" s="8">
        <v>74</v>
      </c>
      <c r="B75" s="9" t="s">
        <v>28</v>
      </c>
      <c r="C75" s="9">
        <v>55</v>
      </c>
      <c r="D75" s="9" t="s">
        <v>29</v>
      </c>
      <c r="E75" s="9">
        <v>4</v>
      </c>
      <c r="F75" s="9">
        <v>1600</v>
      </c>
      <c r="G75" s="9" t="s">
        <v>30</v>
      </c>
      <c r="H75" s="10" t="str">
        <f ca="1">IFERROR(IF(B75="E3",OFFSET(Лист2!$G$1,MATCH($G75,Лист2!$F$2:$F$92,0),0,1,1),OFFSET(Лист2!$D$39,MATCH(Таблица1[[#This Row],[Наименование]],Лист2!$C$40:$C$60,0),0,1,1)),"Спец. Изд.")</f>
        <v>ug</v>
      </c>
      <c r="I75" s="11" t="str">
        <f t="shared" ca="1" si="30"/>
        <v/>
      </c>
      <c r="J75" s="12" t="s">
        <v>31</v>
      </c>
      <c r="K75" s="9" t="s">
        <v>92</v>
      </c>
      <c r="L75" s="9">
        <v>1</v>
      </c>
      <c r="M75" s="162" t="s">
        <v>2192</v>
      </c>
      <c r="N75" s="11">
        <v>2</v>
      </c>
      <c r="O75" s="11" t="str">
        <f ca="1">IF(B75="E3",IFERROR(IF(H75="pr",CONCATENATE(OFFSET(артикул!$A$1,MATCH(D75&amp;F75&amp;H75&amp;I75,артикул!$M$2:$M$1799,0),0,1,1),X75),IF(H75="prf",CONCATENATE(OFFSET(артикул!$A$1,MATCH(D75&amp;F75&amp;H75&amp;I75,артикул!$M$2:$M$1799,0),0,1,1),Y75),OFFSET(артикул!$A$1,MATCH(D75&amp;F75&amp;H75&amp;I75,артикул!$M$2:$M$1799,0),0,1,1))),""),"------")</f>
        <v>E3A5A16HЕ55</v>
      </c>
      <c r="P75" s="13" t="str">
        <f t="shared" ca="1" si="17"/>
        <v>E3-55-Al-1600-4-ug</v>
      </c>
      <c r="Q75" s="11" t="str">
        <f t="shared" si="21"/>
        <v>300</v>
      </c>
      <c r="R75" s="11" t="str">
        <f t="shared" si="22"/>
        <v>300</v>
      </c>
      <c r="S75" s="17" t="str">
        <f t="shared" si="23"/>
        <v>--</v>
      </c>
      <c r="T75" s="11">
        <f t="shared" si="24"/>
        <v>600</v>
      </c>
      <c r="U75" s="16">
        <f ca="1">IF(T75="","",IFERROR(IF(AND(D75="Al",E75=4,B75="E3"),OFFSET(Лист2!$A$24,MATCH(F75,Лист2!$A$25:$A$37,0),1),IF(AND(D75="Al",E75=5,B75="E3"),OFFSET(Лист2!$A$24,MATCH(F75,Лист2!$A$25:$A$37,0),2),IF(AND(D75="Cu",E75=4,B75="E3"),OFFSET(Лист2!$A$24,MATCH(F75,Лист2!$A$25:$A$37,0),4),IF(AND(D75="Cu",E75=5,B75="E3"),OFFSET(Лист2!$A$24,MATCH(F75,Лист2!$A$25:$A$37,0),3),IF(AND(D75="Al",E75=4,B75="CR1"),OFFSET(Лист2!$A$65,MATCH(F75,Лист2!$A$66:$A$77,0),1),IF(AND(D75="Al",E75=5,B75="CR1"),OFFSET(Лист2!$A$65,MATCH(F75,Лист2!$A$66:$A$77,0),2),IF(AND(D75="Cu",E75=5,B75="CR1"),OFFSET(Лист2!$A$65,MATCH(F75,Лист2!$A$66:$A$77,0),3),IF(AND(D75="Cu",E75=4,B75="CR1"),OFFSET(Лист2!$A$65,MATCH(F75,Лист2!$A$66:$A$77,0),4),777)))))))),"")*(T75/1000))</f>
        <v>10.2742656</v>
      </c>
      <c r="V75" s="11" t="str">
        <f t="shared" si="31"/>
        <v>ШП3</v>
      </c>
      <c r="W75" s="17" t="e">
        <f t="shared" si="18"/>
        <v>#VALUE!</v>
      </c>
      <c r="X75" s="17" t="e">
        <f t="shared" ca="1" si="19"/>
        <v>#VALUE!</v>
      </c>
      <c r="Y75" s="17" t="e">
        <f t="shared" ca="1" si="20"/>
        <v>#VALUE!</v>
      </c>
      <c r="Z75" s="17" t="str">
        <f ca="1">IFERROR(IF(H75="pr",OFFSET(Лист2!$F$8,MATCH(G75,Лист2!$F$9:$F$14,1),2),""),"")</f>
        <v/>
      </c>
      <c r="AA75" s="11" t="str">
        <f ca="1">IFERROR(IF(H75="prf",OFFSET(Лист2!$F$4,MATCH(G75,Лист2!$F$5:$F$6,1),2),""),"")</f>
        <v/>
      </c>
      <c r="AB75" s="11"/>
    </row>
    <row r="76" spans="1:28">
      <c r="A76" s="8">
        <v>75</v>
      </c>
      <c r="B76" s="9" t="s">
        <v>28</v>
      </c>
      <c r="C76" s="9">
        <v>55</v>
      </c>
      <c r="D76" s="9" t="s">
        <v>29</v>
      </c>
      <c r="E76" s="9">
        <v>4</v>
      </c>
      <c r="F76" s="9">
        <v>1600</v>
      </c>
      <c r="G76" s="9" t="s">
        <v>30</v>
      </c>
      <c r="H76" s="10" t="str">
        <f ca="1">IFERROR(IF(B76="E3",OFFSET(Лист2!$G$1,MATCH($G76,Лист2!$F$2:$F$92,0),0,1,1),OFFSET(Лист2!$D$39,MATCH(Таблица1[[#This Row],[Наименование]],Лист2!$C$40:$C$60,0),0,1,1)),"Спец. Изд.")</f>
        <v>ug</v>
      </c>
      <c r="I76" s="11" t="str">
        <f t="shared" ca="1" si="30"/>
        <v/>
      </c>
      <c r="J76" s="12" t="s">
        <v>31</v>
      </c>
      <c r="K76" s="9" t="s">
        <v>92</v>
      </c>
      <c r="L76" s="9">
        <v>1</v>
      </c>
      <c r="M76" s="162" t="s">
        <v>2192</v>
      </c>
      <c r="N76" s="11">
        <v>2</v>
      </c>
      <c r="O76" s="11" t="str">
        <f ca="1">IF(B76="E3",IFERROR(IF(H76="pr",CONCATENATE(OFFSET(артикул!$A$1,MATCH(D76&amp;F76&amp;H76&amp;I76,артикул!$M$2:$M$1799,0),0,1,1),X76),IF(H76="prf",CONCATENATE(OFFSET(артикул!$A$1,MATCH(D76&amp;F76&amp;H76&amp;I76,артикул!$M$2:$M$1799,0),0,1,1),Y76),OFFSET(артикул!$A$1,MATCH(D76&amp;F76&amp;H76&amp;I76,артикул!$M$2:$M$1799,0),0,1,1))),""),"------")</f>
        <v>E3A5A16HЕ55</v>
      </c>
      <c r="P76" s="13" t="str">
        <f t="shared" ca="1" si="17"/>
        <v>E3-55-Al-1600-4-ug</v>
      </c>
      <c r="Q76" s="11" t="str">
        <f t="shared" si="21"/>
        <v>300</v>
      </c>
      <c r="R76" s="11" t="str">
        <f t="shared" si="22"/>
        <v>300</v>
      </c>
      <c r="S76" s="17" t="str">
        <f t="shared" si="23"/>
        <v>--</v>
      </c>
      <c r="T76" s="11">
        <f t="shared" si="24"/>
        <v>600</v>
      </c>
      <c r="U76" s="16">
        <f ca="1">IF(T76="","",IFERROR(IF(AND(D76="Al",E76=4,B76="E3"),OFFSET(Лист2!$A$24,MATCH(F76,Лист2!$A$25:$A$37,0),1),IF(AND(D76="Al",E76=5,B76="E3"),OFFSET(Лист2!$A$24,MATCH(F76,Лист2!$A$25:$A$37,0),2),IF(AND(D76="Cu",E76=4,B76="E3"),OFFSET(Лист2!$A$24,MATCH(F76,Лист2!$A$25:$A$37,0),4),IF(AND(D76="Cu",E76=5,B76="E3"),OFFSET(Лист2!$A$24,MATCH(F76,Лист2!$A$25:$A$37,0),3),IF(AND(D76="Al",E76=4,B76="CR1"),OFFSET(Лист2!$A$65,MATCH(F76,Лист2!$A$66:$A$77,0),1),IF(AND(D76="Al",E76=5,B76="CR1"),OFFSET(Лист2!$A$65,MATCH(F76,Лист2!$A$66:$A$77,0),2),IF(AND(D76="Cu",E76=5,B76="CR1"),OFFSET(Лист2!$A$65,MATCH(F76,Лист2!$A$66:$A$77,0),3),IF(AND(D76="Cu",E76=4,B76="CR1"),OFFSET(Лист2!$A$65,MATCH(F76,Лист2!$A$66:$A$77,0),4),777)))))))),"")*(T76/1000))</f>
        <v>10.2742656</v>
      </c>
      <c r="V76" s="11" t="str">
        <f t="shared" si="31"/>
        <v>ШП3</v>
      </c>
      <c r="W76" s="17" t="e">
        <f t="shared" si="18"/>
        <v>#VALUE!</v>
      </c>
      <c r="X76" s="17" t="e">
        <f t="shared" ca="1" si="19"/>
        <v>#VALUE!</v>
      </c>
      <c r="Y76" s="17" t="e">
        <f t="shared" ca="1" si="20"/>
        <v>#VALUE!</v>
      </c>
      <c r="Z76" s="17" t="str">
        <f ca="1">IFERROR(IF(H76="pr",OFFSET(Лист2!$F$8,MATCH(G76,Лист2!$F$9:$F$14,1),2),""),"")</f>
        <v/>
      </c>
      <c r="AA76" s="11" t="str">
        <f ca="1">IFERROR(IF(H76="prf",OFFSET(Лист2!$F$4,MATCH(G76,Лист2!$F$5:$F$6,1),2),""),"")</f>
        <v/>
      </c>
      <c r="AB76" s="11"/>
    </row>
    <row r="77" spans="1:28">
      <c r="A77" s="8">
        <v>76</v>
      </c>
      <c r="B77" s="9" t="s">
        <v>28</v>
      </c>
      <c r="C77" s="9">
        <v>55</v>
      </c>
      <c r="D77" s="9" t="s">
        <v>29</v>
      </c>
      <c r="E77" s="9">
        <v>4</v>
      </c>
      <c r="F77" s="9">
        <v>1600</v>
      </c>
      <c r="G77" s="9" t="s">
        <v>33</v>
      </c>
      <c r="H77" s="10" t="str">
        <f ca="1">IFERROR(IF(B77="E3",OFFSET(Лист2!$G$1,MATCH($G77,Лист2!$F$2:$F$92,0),0,1,1),OFFSET(Лист2!$D$39,MATCH(Таблица1[[#This Row],[Наименование]],Лист2!$C$40:$C$60,0),0,1,1)),"Спец. Изд.")</f>
        <v>pt</v>
      </c>
      <c r="I77" s="11" t="str">
        <f t="shared" ca="1" si="30"/>
        <v>1.4</v>
      </c>
      <c r="J77" s="12">
        <v>1406</v>
      </c>
      <c r="K77" s="9" t="s">
        <v>93</v>
      </c>
      <c r="L77" s="9">
        <v>1</v>
      </c>
      <c r="M77" s="162" t="s">
        <v>2192</v>
      </c>
      <c r="N77" s="11">
        <v>2</v>
      </c>
      <c r="O77" s="11" t="str">
        <f ca="1">IF(B77="E3",IFERROR(IF(H77="pr",CONCATENATE(OFFSET(артикул!$A$1,MATCH(D77&amp;F77&amp;H77&amp;I77,артикул!$M$2:$M$1799,0),0,1,1),X77),IF(H77="prf",CONCATENATE(OFFSET(артикул!$A$1,MATCH(D77&amp;F77&amp;H77&amp;I77,артикул!$M$2:$M$1799,0),0,1,1),Y77),OFFSET(артикул!$A$1,MATCH(D77&amp;F77&amp;H77&amp;I77,артикул!$M$2:$M$1799,0),0,1,1))),""),"------")</f>
        <v>E3A5A16PPA14</v>
      </c>
      <c r="P77" s="13" t="str">
        <f t="shared" ca="1" si="17"/>
        <v>E3-55-Al-1600-4-pt1.4</v>
      </c>
      <c r="Q77" s="11">
        <f t="shared" si="21"/>
        <v>1406</v>
      </c>
      <c r="R77" s="11" t="str">
        <f t="shared" si="22"/>
        <v>--</v>
      </c>
      <c r="S77" s="17" t="str">
        <f t="shared" si="23"/>
        <v>--</v>
      </c>
      <c r="T77" s="11">
        <f t="shared" si="24"/>
        <v>1406</v>
      </c>
      <c r="U77" s="16">
        <f ca="1">IF(T77="","",IFERROR(IF(AND(D77="Al",E77=4,B77="E3"),OFFSET(Лист2!$A$24,MATCH(F77,Лист2!$A$25:$A$37,0),1),IF(AND(D77="Al",E77=5,B77="E3"),OFFSET(Лист2!$A$24,MATCH(F77,Лист2!$A$25:$A$37,0),2),IF(AND(D77="Cu",E77=4,B77="E3"),OFFSET(Лист2!$A$24,MATCH(F77,Лист2!$A$25:$A$37,0),4),IF(AND(D77="Cu",E77=5,B77="E3"),OFFSET(Лист2!$A$24,MATCH(F77,Лист2!$A$25:$A$37,0),3),IF(AND(D77="Al",E77=4,B77="CR1"),OFFSET(Лист2!$A$65,MATCH(F77,Лист2!$A$66:$A$77,0),1),IF(AND(D77="Al",E77=5,B77="CR1"),OFFSET(Лист2!$A$65,MATCH(F77,Лист2!$A$66:$A$77,0),2),IF(AND(D77="Cu",E77=5,B77="CR1"),OFFSET(Лист2!$A$65,MATCH(F77,Лист2!$A$66:$A$77,0),3),IF(AND(D77="Cu",E77=4,B77="CR1"),OFFSET(Лист2!$A$65,MATCH(F77,Лист2!$A$66:$A$77,0),4),777)))))))),"")*(T77/1000))</f>
        <v>24.076029055999999</v>
      </c>
      <c r="V77" s="11" t="str">
        <f t="shared" si="31"/>
        <v>ШП3</v>
      </c>
      <c r="W77" s="17" t="e">
        <f t="shared" si="18"/>
        <v>#VALUE!</v>
      </c>
      <c r="X77" s="17" t="e">
        <f t="shared" ca="1" si="19"/>
        <v>#VALUE!</v>
      </c>
      <c r="Y77" s="17" t="e">
        <f t="shared" ca="1" si="20"/>
        <v>#VALUE!</v>
      </c>
      <c r="Z77" s="17" t="str">
        <f ca="1">IFERROR(IF(H77="pr",OFFSET(Лист2!$F$8,MATCH(G77,Лист2!$F$9:$F$14,1),2),""),"")</f>
        <v/>
      </c>
      <c r="AA77" s="11" t="str">
        <f ca="1">IFERROR(IF(H77="prf",OFFSET(Лист2!$F$4,MATCH(G77,Лист2!$F$5:$F$6,1),2),""),"")</f>
        <v/>
      </c>
      <c r="AB77" s="11"/>
    </row>
    <row r="78" spans="1:28">
      <c r="A78" s="8">
        <v>77</v>
      </c>
      <c r="B78" s="9" t="s">
        <v>28</v>
      </c>
      <c r="C78" s="9">
        <v>55</v>
      </c>
      <c r="D78" s="9" t="s">
        <v>29</v>
      </c>
      <c r="E78" s="9">
        <v>4</v>
      </c>
      <c r="F78" s="9">
        <v>1600</v>
      </c>
      <c r="G78" s="9" t="s">
        <v>30</v>
      </c>
      <c r="H78" s="10" t="str">
        <f ca="1">IFERROR(IF(B78="E3",OFFSET(Лист2!$G$1,MATCH($G78,Лист2!$F$2:$F$92,0),0,1,1),OFFSET(Лист2!$D$39,MATCH(Таблица1[[#This Row],[Наименование]],Лист2!$C$40:$C$60,0),0,1,1)),"Спец. Изд.")</f>
        <v>ug</v>
      </c>
      <c r="I78" s="11" t="str">
        <f t="shared" ca="1" si="30"/>
        <v/>
      </c>
      <c r="J78" s="12" t="s">
        <v>94</v>
      </c>
      <c r="K78" s="9" t="s">
        <v>93</v>
      </c>
      <c r="L78" s="9">
        <v>1</v>
      </c>
      <c r="M78" s="162" t="s">
        <v>2192</v>
      </c>
      <c r="N78" s="11">
        <v>2</v>
      </c>
      <c r="O78" s="11" t="str">
        <f ca="1">IF(B78="E3",IFERROR(IF(H78="pr",CONCATENATE(OFFSET(артикул!$A$1,MATCH(D78&amp;F78&amp;H78&amp;I78,артикул!$M$2:$M$1799,0),0,1,1),X78),IF(H78="prf",CONCATENATE(OFFSET(артикул!$A$1,MATCH(D78&amp;F78&amp;H78&amp;I78,артикул!$M$2:$M$1799,0),0,1,1),Y78),OFFSET(артикул!$A$1,MATCH(D78&amp;F78&amp;H78&amp;I78,артикул!$M$2:$M$1799,0),0,1,1))),""),"------")</f>
        <v>E3A5A16HЕ55</v>
      </c>
      <c r="P78" s="13" t="str">
        <f t="shared" ca="1" si="17"/>
        <v>E3-55-Al-1600-4-ug</v>
      </c>
      <c r="Q78" s="11" t="str">
        <f t="shared" si="21"/>
        <v>575</v>
      </c>
      <c r="R78" s="11" t="str">
        <f t="shared" si="22"/>
        <v>300</v>
      </c>
      <c r="S78" s="17" t="str">
        <f t="shared" si="23"/>
        <v>--</v>
      </c>
      <c r="T78" s="11">
        <f t="shared" si="24"/>
        <v>875</v>
      </c>
      <c r="U78" s="16">
        <f ca="1">IF(T78="","",IFERROR(IF(AND(D78="Al",E78=4,B78="E3"),OFFSET(Лист2!$A$24,MATCH(F78,Лист2!$A$25:$A$37,0),1),IF(AND(D78="Al",E78=5,B78="E3"),OFFSET(Лист2!$A$24,MATCH(F78,Лист2!$A$25:$A$37,0),2),IF(AND(D78="Cu",E78=4,B78="E3"),OFFSET(Лист2!$A$24,MATCH(F78,Лист2!$A$25:$A$37,0),4),IF(AND(D78="Cu",E78=5,B78="E3"),OFFSET(Лист2!$A$24,MATCH(F78,Лист2!$A$25:$A$37,0),3),IF(AND(D78="Al",E78=4,B78="CR1"),OFFSET(Лист2!$A$65,MATCH(F78,Лист2!$A$66:$A$77,0),1),IF(AND(D78="Al",E78=5,B78="CR1"),OFFSET(Лист2!$A$65,MATCH(F78,Лист2!$A$66:$A$77,0),2),IF(AND(D78="Cu",E78=5,B78="CR1"),OFFSET(Лист2!$A$65,MATCH(F78,Лист2!$A$66:$A$77,0),3),IF(AND(D78="Cu",E78=4,B78="CR1"),OFFSET(Лист2!$A$65,MATCH(F78,Лист2!$A$66:$A$77,0),4),777)))))))),"")*(T78/1000))</f>
        <v>14.983304</v>
      </c>
      <c r="V78" s="11" t="str">
        <f t="shared" si="31"/>
        <v>ШП3</v>
      </c>
      <c r="W78" s="17" t="e">
        <f t="shared" si="18"/>
        <v>#VALUE!</v>
      </c>
      <c r="X78" s="17" t="e">
        <f t="shared" ca="1" si="19"/>
        <v>#VALUE!</v>
      </c>
      <c r="Y78" s="17" t="e">
        <f t="shared" ca="1" si="20"/>
        <v>#VALUE!</v>
      </c>
      <c r="Z78" s="17" t="str">
        <f ca="1">IFERROR(IF(H78="pr",OFFSET(Лист2!$F$8,MATCH(G78,Лист2!$F$9:$F$14,1),2),""),"")</f>
        <v/>
      </c>
      <c r="AA78" s="11" t="str">
        <f ca="1">IFERROR(IF(H78="prf",OFFSET(Лист2!$F$4,MATCH(G78,Лист2!$F$5:$F$6,1),2),""),"")</f>
        <v/>
      </c>
      <c r="AB78" s="11"/>
    </row>
    <row r="79" spans="1:28">
      <c r="A79" s="8">
        <v>78</v>
      </c>
      <c r="B79" s="9" t="s">
        <v>28</v>
      </c>
      <c r="C79" s="9">
        <v>55</v>
      </c>
      <c r="D79" s="9" t="s">
        <v>29</v>
      </c>
      <c r="E79" s="9">
        <v>4</v>
      </c>
      <c r="F79" s="9">
        <v>1600</v>
      </c>
      <c r="G79" s="9" t="s">
        <v>33</v>
      </c>
      <c r="H79" s="10" t="str">
        <f ca="1">IFERROR(IF(B79="E3",OFFSET(Лист2!$G$1,MATCH($G79,Лист2!$F$2:$F$92,0),0,1,1),OFFSET(Лист2!$D$39,MATCH(Таблица1[[#This Row],[Наименование]],Лист2!$C$40:$C$60,0),0,1,1)),"Спец. Изд.")</f>
        <v>pt</v>
      </c>
      <c r="I79" s="11" t="str">
        <f t="shared" ca="1" si="30"/>
        <v>2.9</v>
      </c>
      <c r="J79" s="12">
        <v>2944</v>
      </c>
      <c r="K79" s="9" t="s">
        <v>95</v>
      </c>
      <c r="L79" s="9">
        <v>1</v>
      </c>
      <c r="M79" s="162" t="s">
        <v>2192</v>
      </c>
      <c r="N79" s="165">
        <v>1</v>
      </c>
      <c r="O79" s="11" t="str">
        <f ca="1">IF(B79="E3",IFERROR(IF(H79="pr",CONCATENATE(OFFSET(артикул!$A$1,MATCH(D79&amp;F79&amp;H79&amp;I79,артикул!$M$2:$M$1799,0),0,1,1),X79),IF(H79="prf",CONCATENATE(OFFSET(артикул!$A$1,MATCH(D79&amp;F79&amp;H79&amp;I79,артикул!$M$2:$M$1799,0),0,1,1),Y79),OFFSET(артикул!$A$1,MATCH(D79&amp;F79&amp;H79&amp;I79,артикул!$M$2:$M$1799,0),0,1,1))),""),"------")</f>
        <v>E3A5A16PPA29</v>
      </c>
      <c r="P79" s="13" t="str">
        <f t="shared" ca="1" si="17"/>
        <v>E3-55-Al-1600-4-pt2.9</v>
      </c>
      <c r="Q79" s="11">
        <f t="shared" si="21"/>
        <v>2944</v>
      </c>
      <c r="R79" s="11" t="str">
        <f t="shared" si="22"/>
        <v>--</v>
      </c>
      <c r="S79" s="17" t="str">
        <f t="shared" si="23"/>
        <v>--</v>
      </c>
      <c r="T79" s="11">
        <f t="shared" si="24"/>
        <v>2944</v>
      </c>
      <c r="U79" s="16">
        <f ca="1">IF(T79="","",IFERROR(IF(AND(D79="Al",E79=4,B79="E3"),OFFSET(Лист2!$A$24,MATCH(F79,Лист2!$A$25:$A$37,0),1),IF(AND(D79="Al",E79=5,B79="E3"),OFFSET(Лист2!$A$24,MATCH(F79,Лист2!$A$25:$A$37,0),2),IF(AND(D79="Cu",E79=4,B79="E3"),OFFSET(Лист2!$A$24,MATCH(F79,Лист2!$A$25:$A$37,0),4),IF(AND(D79="Cu",E79=5,B79="E3"),OFFSET(Лист2!$A$24,MATCH(F79,Лист2!$A$25:$A$37,0),3),IF(AND(D79="Al",E79=4,B79="CR1"),OFFSET(Лист2!$A$65,MATCH(F79,Лист2!$A$66:$A$77,0),1),IF(AND(D79="Al",E79=5,B79="CR1"),OFFSET(Лист2!$A$65,MATCH(F79,Лист2!$A$66:$A$77,0),2),IF(AND(D79="Cu",E79=5,B79="CR1"),OFFSET(Лист2!$A$65,MATCH(F79,Лист2!$A$66:$A$77,0),3),IF(AND(D79="Cu",E79=4,B79="CR1"),OFFSET(Лист2!$A$65,MATCH(F79,Лист2!$A$66:$A$77,0),4),777)))))))),"")*(T79/1000))</f>
        <v>50.412396543999996</v>
      </c>
      <c r="V79" s="11" t="str">
        <f t="shared" si="31"/>
        <v>ШП3</v>
      </c>
      <c r="W79" s="17" t="e">
        <f t="shared" si="18"/>
        <v>#VALUE!</v>
      </c>
      <c r="X79" s="17" t="e">
        <f t="shared" ca="1" si="19"/>
        <v>#VALUE!</v>
      </c>
      <c r="Y79" s="17" t="e">
        <f t="shared" ca="1" si="20"/>
        <v>#VALUE!</v>
      </c>
      <c r="Z79" s="17" t="str">
        <f ca="1">IFERROR(IF(H79="pr",OFFSET(Лист2!$F$8,MATCH(G79,Лист2!$F$9:$F$14,1),2),""),"")</f>
        <v/>
      </c>
      <c r="AA79" s="11" t="str">
        <f ca="1">IFERROR(IF(H79="prf",OFFSET(Лист2!$F$4,MATCH(G79,Лист2!$F$5:$F$6,1),2),""),"")</f>
        <v/>
      </c>
      <c r="AB79" s="11"/>
    </row>
    <row r="80" spans="1:28">
      <c r="A80" s="8">
        <v>79</v>
      </c>
      <c r="B80" s="9" t="s">
        <v>28</v>
      </c>
      <c r="C80" s="9">
        <v>55</v>
      </c>
      <c r="D80" s="9" t="s">
        <v>29</v>
      </c>
      <c r="E80" s="9">
        <v>4</v>
      </c>
      <c r="F80" s="9">
        <v>1600</v>
      </c>
      <c r="G80" s="9" t="s">
        <v>30</v>
      </c>
      <c r="H80" s="10" t="str">
        <f ca="1">IFERROR(IF(B80="E3",OFFSET(Лист2!$G$1,MATCH($G80,Лист2!$F$2:$F$92,0),0,1,1),OFFSET(Лист2!$D$39,MATCH(Таблица1[[#This Row],[Наименование]],Лист2!$C$40:$C$60,0),0,1,1)),"Спец. Изд.")</f>
        <v>ug</v>
      </c>
      <c r="I80" s="11" t="str">
        <f t="shared" ca="1" si="30"/>
        <v/>
      </c>
      <c r="J80" s="12" t="s">
        <v>31</v>
      </c>
      <c r="K80" s="9" t="s">
        <v>96</v>
      </c>
      <c r="L80" s="9">
        <v>1</v>
      </c>
      <c r="M80" s="162" t="s">
        <v>2192</v>
      </c>
      <c r="N80" s="11">
        <v>2</v>
      </c>
      <c r="O80" s="11" t="str">
        <f ca="1">IF(B80="E3",IFERROR(IF(H80="pr",CONCATENATE(OFFSET(артикул!$A$1,MATCH(D80&amp;F80&amp;H80&amp;I80,артикул!$M$2:$M$1799,0),0,1,1),X80),IF(H80="prf",CONCATENATE(OFFSET(артикул!$A$1,MATCH(D80&amp;F80&amp;H80&amp;I80,артикул!$M$2:$M$1799,0),0,1,1),Y80),OFFSET(артикул!$A$1,MATCH(D80&amp;F80&amp;H80&amp;I80,артикул!$M$2:$M$1799,0),0,1,1))),""),"------")</f>
        <v>E3A5A16HЕ55</v>
      </c>
      <c r="P80" s="13" t="str">
        <f t="shared" ca="1" si="17"/>
        <v>E3-55-Al-1600-4-ug</v>
      </c>
      <c r="Q80" s="11" t="str">
        <f t="shared" si="21"/>
        <v>300</v>
      </c>
      <c r="R80" s="11" t="str">
        <f t="shared" si="22"/>
        <v>300</v>
      </c>
      <c r="S80" s="17" t="str">
        <f t="shared" si="23"/>
        <v>--</v>
      </c>
      <c r="T80" s="11">
        <f t="shared" si="24"/>
        <v>600</v>
      </c>
      <c r="U80" s="16">
        <f ca="1">IF(T80="","",IFERROR(IF(AND(D80="Al",E80=4,B80="E3"),OFFSET(Лист2!$A$24,MATCH(F80,Лист2!$A$25:$A$37,0),1),IF(AND(D80="Al",E80=5,B80="E3"),OFFSET(Лист2!$A$24,MATCH(F80,Лист2!$A$25:$A$37,0),2),IF(AND(D80="Cu",E80=4,B80="E3"),OFFSET(Лист2!$A$24,MATCH(F80,Лист2!$A$25:$A$37,0),4),IF(AND(D80="Cu",E80=5,B80="E3"),OFFSET(Лист2!$A$24,MATCH(F80,Лист2!$A$25:$A$37,0),3),IF(AND(D80="Al",E80=4,B80="CR1"),OFFSET(Лист2!$A$65,MATCH(F80,Лист2!$A$66:$A$77,0),1),IF(AND(D80="Al",E80=5,B80="CR1"),OFFSET(Лист2!$A$65,MATCH(F80,Лист2!$A$66:$A$77,0),2),IF(AND(D80="Cu",E80=5,B80="CR1"),OFFSET(Лист2!$A$65,MATCH(F80,Лист2!$A$66:$A$77,0),3),IF(AND(D80="Cu",E80=4,B80="CR1"),OFFSET(Лист2!$A$65,MATCH(F80,Лист2!$A$66:$A$77,0),4),777)))))))),"")*(T80/1000))</f>
        <v>10.2742656</v>
      </c>
      <c r="V80" s="11" t="str">
        <f t="shared" si="31"/>
        <v>ШП3</v>
      </c>
      <c r="W80" s="17" t="e">
        <f t="shared" si="18"/>
        <v>#VALUE!</v>
      </c>
      <c r="X80" s="17" t="e">
        <f t="shared" ca="1" si="19"/>
        <v>#VALUE!</v>
      </c>
      <c r="Y80" s="17" t="e">
        <f t="shared" ca="1" si="20"/>
        <v>#VALUE!</v>
      </c>
      <c r="Z80" s="17" t="str">
        <f ca="1">IFERROR(IF(H80="pr",OFFSET(Лист2!$F$8,MATCH(G80,Лист2!$F$9:$F$14,1),2),""),"")</f>
        <v/>
      </c>
      <c r="AA80" s="11" t="str">
        <f ca="1">IFERROR(IF(H80="prf",OFFSET(Лист2!$F$4,MATCH(G80,Лист2!$F$5:$F$6,1),2),""),"")</f>
        <v/>
      </c>
      <c r="AB80" s="11"/>
    </row>
    <row r="81" spans="1:28">
      <c r="A81" s="8">
        <v>80</v>
      </c>
      <c r="B81" s="9" t="s">
        <v>28</v>
      </c>
      <c r="C81" s="9">
        <v>55</v>
      </c>
      <c r="D81" s="9" t="s">
        <v>29</v>
      </c>
      <c r="E81" s="9">
        <v>4</v>
      </c>
      <c r="F81" s="9">
        <v>1600</v>
      </c>
      <c r="G81" s="9" t="s">
        <v>35</v>
      </c>
      <c r="H81" s="10" t="str">
        <f ca="1">IFERROR(IF(B81="E3",OFFSET(Лист2!$G$1,MATCH($G81,Лист2!$F$2:$F$92,0),0,1,1),OFFSET(Лист2!$D$39,MATCH(Таблица1[[#This Row],[Наименование]],Лист2!$C$40:$C$60,0),0,1,1)),"Спец. Изд.")</f>
        <v>uv</v>
      </c>
      <c r="I81" s="11" t="str">
        <f t="shared" ca="1" si="30"/>
        <v/>
      </c>
      <c r="J81" s="12" t="s">
        <v>36</v>
      </c>
      <c r="K81" s="9" t="s">
        <v>97</v>
      </c>
      <c r="L81" s="9">
        <v>1</v>
      </c>
      <c r="M81" s="162" t="s">
        <v>2192</v>
      </c>
      <c r="N81" s="11">
        <v>2</v>
      </c>
      <c r="O81" s="11" t="str">
        <f ca="1">IF(B81="E3",IFERROR(IF(H81="pr",CONCATENATE(OFFSET(артикул!$A$1,MATCH(D81&amp;F81&amp;H81&amp;I81,артикул!$M$2:$M$1799,0),0,1,1),X81),IF(H81="prf",CONCATENATE(OFFSET(артикул!$A$1,MATCH(D81&amp;F81&amp;H81&amp;I81,артикул!$M$2:$M$1799,0),0,1,1),Y81),OFFSET(артикул!$A$1,MATCH(D81&amp;F81&amp;H81&amp;I81,артикул!$M$2:$M$1799,0),0,1,1))),""),"------")</f>
        <v>E3A5A16BЕ55</v>
      </c>
      <c r="P81" s="13" t="str">
        <f t="shared" ca="1" si="17"/>
        <v>E3-55-Al-1600-4-uv</v>
      </c>
      <c r="Q81" s="11" t="str">
        <f t="shared" si="21"/>
        <v>350</v>
      </c>
      <c r="R81" s="11" t="str">
        <f t="shared" si="22"/>
        <v>350</v>
      </c>
      <c r="S81" s="17" t="str">
        <f t="shared" si="23"/>
        <v>--</v>
      </c>
      <c r="T81" s="11">
        <f t="shared" si="24"/>
        <v>700</v>
      </c>
      <c r="U81" s="16">
        <f ca="1">IF(T81="","",IFERROR(IF(AND(D81="Al",E81=4,B81="E3"),OFFSET(Лист2!$A$24,MATCH(F81,Лист2!$A$25:$A$37,0),1),IF(AND(D81="Al",E81=5,B81="E3"),OFFSET(Лист2!$A$24,MATCH(F81,Лист2!$A$25:$A$37,0),2),IF(AND(D81="Cu",E81=4,B81="E3"),OFFSET(Лист2!$A$24,MATCH(F81,Лист2!$A$25:$A$37,0),4),IF(AND(D81="Cu",E81=5,B81="E3"),OFFSET(Лист2!$A$24,MATCH(F81,Лист2!$A$25:$A$37,0),3),IF(AND(D81="Al",E81=4,B81="CR1"),OFFSET(Лист2!$A$65,MATCH(F81,Лист2!$A$66:$A$77,0),1),IF(AND(D81="Al",E81=5,B81="CR1"),OFFSET(Лист2!$A$65,MATCH(F81,Лист2!$A$66:$A$77,0),2),IF(AND(D81="Cu",E81=5,B81="CR1"),OFFSET(Лист2!$A$65,MATCH(F81,Лист2!$A$66:$A$77,0),3),IF(AND(D81="Cu",E81=4,B81="CR1"),OFFSET(Лист2!$A$65,MATCH(F81,Лист2!$A$66:$A$77,0),4),777)))))))),"")*(T81/1000))</f>
        <v>11.9866432</v>
      </c>
      <c r="V81" s="11" t="str">
        <f t="shared" si="31"/>
        <v>ШП3</v>
      </c>
      <c r="W81" s="17" t="e">
        <f t="shared" si="18"/>
        <v>#VALUE!</v>
      </c>
      <c r="X81" s="17" t="e">
        <f t="shared" ca="1" si="19"/>
        <v>#VALUE!</v>
      </c>
      <c r="Y81" s="17" t="e">
        <f t="shared" ca="1" si="20"/>
        <v>#VALUE!</v>
      </c>
      <c r="Z81" s="17" t="str">
        <f ca="1">IFERROR(IF(H81="pr",OFFSET(Лист2!$F$8,MATCH(G81,Лист2!$F$9:$F$14,1),2),""),"")</f>
        <v/>
      </c>
      <c r="AA81" s="11" t="str">
        <f ca="1">IFERROR(IF(H81="prf",OFFSET(Лист2!$F$4,MATCH(G81,Лист2!$F$5:$F$6,1),2),""),"")</f>
        <v/>
      </c>
      <c r="AB81" s="11"/>
    </row>
    <row r="82" spans="1:28">
      <c r="A82" s="8">
        <v>81</v>
      </c>
      <c r="B82" s="9" t="s">
        <v>28</v>
      </c>
      <c r="C82" s="9">
        <v>55</v>
      </c>
      <c r="D82" s="9" t="s">
        <v>29</v>
      </c>
      <c r="E82" s="9">
        <v>4</v>
      </c>
      <c r="F82" s="9">
        <v>1600</v>
      </c>
      <c r="G82" s="9" t="s">
        <v>33</v>
      </c>
      <c r="H82" s="10" t="str">
        <f ca="1">IFERROR(IF(B82="E3",OFFSET(Лист2!$G$1,MATCH($G82,Лист2!$F$2:$F$92,0),0,1,1),OFFSET(Лист2!$D$39,MATCH(Таблица1[[#This Row],[Наименование]],Лист2!$C$40:$C$60,0),0,1,1)),"Спец. Изд.")</f>
        <v>pt</v>
      </c>
      <c r="I82" s="11" t="str">
        <f t="shared" ca="1" si="30"/>
        <v>1.4</v>
      </c>
      <c r="J82" s="12">
        <v>1350</v>
      </c>
      <c r="K82" s="9" t="s">
        <v>98</v>
      </c>
      <c r="L82" s="9">
        <v>1</v>
      </c>
      <c r="M82" s="162" t="s">
        <v>2192</v>
      </c>
      <c r="N82" s="11">
        <v>2</v>
      </c>
      <c r="O82" s="11" t="str">
        <f ca="1">IF(B82="E3",IFERROR(IF(H82="pr",CONCATENATE(OFFSET(артикул!$A$1,MATCH(D82&amp;F82&amp;H82&amp;I82,артикул!$M$2:$M$1799,0),0,1,1),X82),IF(H82="prf",CONCATENATE(OFFSET(артикул!$A$1,MATCH(D82&amp;F82&amp;H82&amp;I82,артикул!$M$2:$M$1799,0),0,1,1),Y82),OFFSET(артикул!$A$1,MATCH(D82&amp;F82&amp;H82&amp;I82,артикул!$M$2:$M$1799,0),0,1,1))),""),"------")</f>
        <v>E3A5A16PPA14</v>
      </c>
      <c r="P82" s="13" t="str">
        <f t="shared" ca="1" si="17"/>
        <v>E3-55-Al-1600-4-pt1.4</v>
      </c>
      <c r="Q82" s="11">
        <f t="shared" si="21"/>
        <v>1350</v>
      </c>
      <c r="R82" s="11" t="str">
        <f t="shared" si="22"/>
        <v>--</v>
      </c>
      <c r="S82" s="17" t="str">
        <f t="shared" si="23"/>
        <v>--</v>
      </c>
      <c r="T82" s="11">
        <f t="shared" si="24"/>
        <v>1350</v>
      </c>
      <c r="U82" s="16">
        <f ca="1">IF(T82="","",IFERROR(IF(AND(D82="Al",E82=4,B82="E3"),OFFSET(Лист2!$A$24,MATCH(F82,Лист2!$A$25:$A$37,0),1),IF(AND(D82="Al",E82=5,B82="E3"),OFFSET(Лист2!$A$24,MATCH(F82,Лист2!$A$25:$A$37,0),2),IF(AND(D82="Cu",E82=4,B82="E3"),OFFSET(Лист2!$A$24,MATCH(F82,Лист2!$A$25:$A$37,0),4),IF(AND(D82="Cu",E82=5,B82="E3"),OFFSET(Лист2!$A$24,MATCH(F82,Лист2!$A$25:$A$37,0),3),IF(AND(D82="Al",E82=4,B82="CR1"),OFFSET(Лист2!$A$65,MATCH(F82,Лист2!$A$66:$A$77,0),1),IF(AND(D82="Al",E82=5,B82="CR1"),OFFSET(Лист2!$A$65,MATCH(F82,Лист2!$A$66:$A$77,0),2),IF(AND(D82="Cu",E82=5,B82="CR1"),OFFSET(Лист2!$A$65,MATCH(F82,Лист2!$A$66:$A$77,0),3),IF(AND(D82="Cu",E82=4,B82="CR1"),OFFSET(Лист2!$A$65,MATCH(F82,Лист2!$A$66:$A$77,0),4),777)))))))),"")*(T82/1000))</f>
        <v>23.117097600000001</v>
      </c>
      <c r="V82" s="11" t="str">
        <f t="shared" si="31"/>
        <v>ШП3</v>
      </c>
      <c r="W82" s="17" t="e">
        <f t="shared" si="18"/>
        <v>#VALUE!</v>
      </c>
      <c r="X82" s="17" t="e">
        <f t="shared" ca="1" si="19"/>
        <v>#VALUE!</v>
      </c>
      <c r="Y82" s="17" t="e">
        <f t="shared" ca="1" si="20"/>
        <v>#VALUE!</v>
      </c>
      <c r="Z82" s="17" t="str">
        <f ca="1">IFERROR(IF(H82="pr",OFFSET(Лист2!$F$8,MATCH(G82,Лист2!$F$9:$F$14,1),2),""),"")</f>
        <v/>
      </c>
      <c r="AA82" s="11" t="str">
        <f ca="1">IFERROR(IF(H82="prf",OFFSET(Лист2!$F$4,MATCH(G82,Лист2!$F$5:$F$6,1),2),""),"")</f>
        <v/>
      </c>
      <c r="AB82" s="11"/>
    </row>
    <row r="83" spans="1:28">
      <c r="A83" s="8">
        <v>82</v>
      </c>
      <c r="B83" s="9" t="s">
        <v>28</v>
      </c>
      <c r="C83" s="9">
        <v>55</v>
      </c>
      <c r="D83" s="9" t="s">
        <v>29</v>
      </c>
      <c r="E83" s="9">
        <v>4</v>
      </c>
      <c r="F83" s="9">
        <v>1600</v>
      </c>
      <c r="G83" s="9" t="s">
        <v>33</v>
      </c>
      <c r="H83" s="10" t="str">
        <f ca="1">IFERROR(IF(B83="E3",OFFSET(Лист2!$G$1,MATCH($G83,Лист2!$F$2:$F$92,0),0,1,1),OFFSET(Лист2!$D$39,MATCH(Таблица1[[#This Row],[Наименование]],Лист2!$C$40:$C$60,0),0,1,1)),"Спец. Изд.")</f>
        <v>pt</v>
      </c>
      <c r="I83" s="11" t="str">
        <f t="shared" ca="1" si="30"/>
        <v>1.4</v>
      </c>
      <c r="J83" s="12">
        <v>1161</v>
      </c>
      <c r="K83" s="9" t="s">
        <v>99</v>
      </c>
      <c r="L83" s="9">
        <v>1</v>
      </c>
      <c r="M83" s="162" t="s">
        <v>2192</v>
      </c>
      <c r="N83" s="165">
        <v>1</v>
      </c>
      <c r="O83" s="11" t="str">
        <f ca="1">IF(B83="E3",IFERROR(IF(H83="pr",CONCATENATE(OFFSET(артикул!$A$1,MATCH(D83&amp;F83&amp;H83&amp;I83,артикул!$M$2:$M$1799,0),0,1,1),X83),IF(H83="prf",CONCATENATE(OFFSET(артикул!$A$1,MATCH(D83&amp;F83&amp;H83&amp;I83,артикул!$M$2:$M$1799,0),0,1,1),Y83),OFFSET(артикул!$A$1,MATCH(D83&amp;F83&amp;H83&amp;I83,артикул!$M$2:$M$1799,0),0,1,1))),""),"------")</f>
        <v>E3A5A16PPA14</v>
      </c>
      <c r="P83" s="13" t="str">
        <f t="shared" ca="1" si="17"/>
        <v>E3-55-Al-1600-4-pt1.4</v>
      </c>
      <c r="Q83" s="11">
        <f t="shared" si="21"/>
        <v>1161</v>
      </c>
      <c r="R83" s="11" t="str">
        <f t="shared" si="22"/>
        <v>--</v>
      </c>
      <c r="S83" s="17" t="str">
        <f t="shared" si="23"/>
        <v>--</v>
      </c>
      <c r="T83" s="11">
        <f t="shared" si="24"/>
        <v>1161</v>
      </c>
      <c r="U83" s="16">
        <f ca="1">IF(T83="","",IFERROR(IF(AND(D83="Al",E83=4,B83="E3"),OFFSET(Лист2!$A$24,MATCH(F83,Лист2!$A$25:$A$37,0),1),IF(AND(D83="Al",E83=5,B83="E3"),OFFSET(Лист2!$A$24,MATCH(F83,Лист2!$A$25:$A$37,0),2),IF(AND(D83="Cu",E83=4,B83="E3"),OFFSET(Лист2!$A$24,MATCH(F83,Лист2!$A$25:$A$37,0),4),IF(AND(D83="Cu",E83=5,B83="E3"),OFFSET(Лист2!$A$24,MATCH(F83,Лист2!$A$25:$A$37,0),3),IF(AND(D83="Al",E83=4,B83="CR1"),OFFSET(Лист2!$A$65,MATCH(F83,Лист2!$A$66:$A$77,0),1),IF(AND(D83="Al",E83=5,B83="CR1"),OFFSET(Лист2!$A$65,MATCH(F83,Лист2!$A$66:$A$77,0),2),IF(AND(D83="Cu",E83=5,B83="CR1"),OFFSET(Лист2!$A$65,MATCH(F83,Лист2!$A$66:$A$77,0),3),IF(AND(D83="Cu",E83=4,B83="CR1"),OFFSET(Лист2!$A$65,MATCH(F83,Лист2!$A$66:$A$77,0),4),777)))))))),"")*(T83/1000))</f>
        <v>19.880703936</v>
      </c>
      <c r="V83" s="11" t="str">
        <f t="shared" si="31"/>
        <v>ШП3</v>
      </c>
      <c r="W83" s="17" t="e">
        <f t="shared" si="18"/>
        <v>#VALUE!</v>
      </c>
      <c r="X83" s="17" t="e">
        <f t="shared" ca="1" si="19"/>
        <v>#VALUE!</v>
      </c>
      <c r="Y83" s="17" t="e">
        <f t="shared" ca="1" si="20"/>
        <v>#VALUE!</v>
      </c>
      <c r="Z83" s="17" t="str">
        <f ca="1">IFERROR(IF(H83="pr",OFFSET(Лист2!$F$8,MATCH(G83,Лист2!$F$9:$F$14,1),2),""),"")</f>
        <v/>
      </c>
      <c r="AA83" s="11" t="str">
        <f ca="1">IFERROR(IF(H83="prf",OFFSET(Лист2!$F$4,MATCH(G83,Лист2!$F$5:$F$6,1),2),""),"")</f>
        <v/>
      </c>
      <c r="AB83" s="11"/>
    </row>
    <row r="84" spans="1:28">
      <c r="A84" s="8">
        <v>83</v>
      </c>
      <c r="B84" s="9" t="s">
        <v>28</v>
      </c>
      <c r="C84" s="9">
        <v>55</v>
      </c>
      <c r="D84" s="9" t="s">
        <v>29</v>
      </c>
      <c r="E84" s="9">
        <v>4</v>
      </c>
      <c r="F84" s="9">
        <v>1600</v>
      </c>
      <c r="G84" s="9" t="s">
        <v>33</v>
      </c>
      <c r="H84" s="10" t="str">
        <f ca="1">IFERROR(IF(B84="E3",OFFSET(Лист2!$G$1,MATCH($G84,Лист2!$F$2:$F$92,0),0,1,1),OFFSET(Лист2!$D$39,MATCH(Таблица1[[#This Row],[Наименование]],Лист2!$C$40:$C$60,0),0,1,1)),"Спец. Изд.")</f>
        <v>pt</v>
      </c>
      <c r="I84" s="11" t="str">
        <f t="shared" ca="1" si="30"/>
        <v>2.4</v>
      </c>
      <c r="J84" s="12">
        <v>2485</v>
      </c>
      <c r="K84" s="9" t="s">
        <v>100</v>
      </c>
      <c r="L84" s="9">
        <v>1</v>
      </c>
      <c r="M84" s="162" t="s">
        <v>2192</v>
      </c>
      <c r="N84" s="165">
        <v>1</v>
      </c>
      <c r="O84" s="11" t="str">
        <f ca="1">IF(B84="E3",IFERROR(IF(H84="pr",CONCATENATE(OFFSET(артикул!$A$1,MATCH(D84&amp;F84&amp;H84&amp;I84,артикул!$M$2:$M$1799,0),0,1,1),X84),IF(H84="prf",CONCATENATE(OFFSET(артикул!$A$1,MATCH(D84&amp;F84&amp;H84&amp;I84,артикул!$M$2:$M$1799,0),0,1,1),Y84),OFFSET(артикул!$A$1,MATCH(D84&amp;F84&amp;H84&amp;I84,артикул!$M$2:$M$1799,0),0,1,1))),""),"------")</f>
        <v>E3A5A16PPA24</v>
      </c>
      <c r="P84" s="13" t="str">
        <f t="shared" ca="1" si="17"/>
        <v>E3-55-Al-1600-4-pt2.4</v>
      </c>
      <c r="Q84" s="11">
        <f t="shared" si="21"/>
        <v>2485</v>
      </c>
      <c r="R84" s="11" t="str">
        <f t="shared" si="22"/>
        <v>--</v>
      </c>
      <c r="S84" s="17" t="str">
        <f t="shared" si="23"/>
        <v>--</v>
      </c>
      <c r="T84" s="11">
        <f t="shared" si="24"/>
        <v>2485</v>
      </c>
      <c r="U84" s="16">
        <f ca="1">IF(T84="","",IFERROR(IF(AND(D84="Al",E84=4,B84="E3"),OFFSET(Лист2!$A$24,MATCH(F84,Лист2!$A$25:$A$37,0),1),IF(AND(D84="Al",E84=5,B84="E3"),OFFSET(Лист2!$A$24,MATCH(F84,Лист2!$A$25:$A$37,0),2),IF(AND(D84="Cu",E84=4,B84="E3"),OFFSET(Лист2!$A$24,MATCH(F84,Лист2!$A$25:$A$37,0),4),IF(AND(D84="Cu",E84=5,B84="E3"),OFFSET(Лист2!$A$24,MATCH(F84,Лист2!$A$25:$A$37,0),3),IF(AND(D84="Al",E84=4,B84="CR1"),OFFSET(Лист2!$A$65,MATCH(F84,Лист2!$A$66:$A$77,0),1),IF(AND(D84="Al",E84=5,B84="CR1"),OFFSET(Лист2!$A$65,MATCH(F84,Лист2!$A$66:$A$77,0),2),IF(AND(D84="Cu",E84=5,B84="CR1"),OFFSET(Лист2!$A$65,MATCH(F84,Лист2!$A$66:$A$77,0),3),IF(AND(D84="Cu",E84=4,B84="CR1"),OFFSET(Лист2!$A$65,MATCH(F84,Лист2!$A$66:$A$77,0),4),777)))))))),"")*(T84/1000))</f>
        <v>42.55258336</v>
      </c>
      <c r="V84" s="11" t="str">
        <f t="shared" si="31"/>
        <v>ШП3</v>
      </c>
      <c r="W84" s="17" t="e">
        <f t="shared" si="18"/>
        <v>#VALUE!</v>
      </c>
      <c r="X84" s="17" t="e">
        <f t="shared" ca="1" si="19"/>
        <v>#VALUE!</v>
      </c>
      <c r="Y84" s="17" t="e">
        <f t="shared" ca="1" si="20"/>
        <v>#VALUE!</v>
      </c>
      <c r="Z84" s="17" t="str">
        <f ca="1">IFERROR(IF(H84="pr",OFFSET(Лист2!$F$8,MATCH(G84,Лист2!$F$9:$F$14,1),2),""),"")</f>
        <v/>
      </c>
      <c r="AA84" s="11" t="str">
        <f ca="1">IFERROR(IF(H84="prf",OFFSET(Лист2!$F$4,MATCH(G84,Лист2!$F$5:$F$6,1),2),""),"")</f>
        <v/>
      </c>
      <c r="AB84" s="11"/>
    </row>
    <row r="85" spans="1:28">
      <c r="A85" s="8">
        <v>84</v>
      </c>
      <c r="B85" s="9" t="s">
        <v>28</v>
      </c>
      <c r="C85" s="9">
        <v>55</v>
      </c>
      <c r="D85" s="9" t="s">
        <v>29</v>
      </c>
      <c r="E85" s="9">
        <v>4</v>
      </c>
      <c r="F85" s="9">
        <v>1600</v>
      </c>
      <c r="G85" s="9" t="s">
        <v>66</v>
      </c>
      <c r="H85" s="10" t="str">
        <f ca="1">IFERROR(IF(B85="E3",OFFSET(Лист2!$G$1,MATCH($G85,Лист2!$F$2:$F$92,0),0,1,1),OFFSET(Лист2!$D$39,MATCH(Таблица1[[#This Row],[Наименование]],Лист2!$C$40:$C$60,0),0,1,1)),"Спец. Изд.")</f>
        <v>zv</v>
      </c>
      <c r="I85" s="11" t="str">
        <f t="shared" ca="1" si="30"/>
        <v/>
      </c>
      <c r="J85" s="12" t="s">
        <v>101</v>
      </c>
      <c r="K85" s="9" t="s">
        <v>102</v>
      </c>
      <c r="L85" s="9">
        <v>1</v>
      </c>
      <c r="M85" s="162" t="s">
        <v>2192</v>
      </c>
      <c r="N85" s="165">
        <v>1</v>
      </c>
      <c r="O85" s="11" t="str">
        <f ca="1">IF(B85="E3",IFERROR(IF(H85="pr",CONCATENATE(OFFSET(артикул!$A$1,MATCH(D85&amp;F85&amp;H85&amp;I85,артикул!$M$2:$M$1799,0),0,1,1),X85),IF(H85="prf",CONCATENATE(OFFSET(артикул!$A$1,MATCH(D85&amp;F85&amp;H85&amp;I85,артикул!$M$2:$M$1799,0),0,1,1),Y85),OFFSET(артикул!$A$1,MATCH(D85&amp;F85&amp;H85&amp;I85,артикул!$M$2:$M$1799,0),0,1,1))),""),"------")</f>
        <v>E3A5A16BBE55</v>
      </c>
      <c r="P85" s="13" t="str">
        <f t="shared" ca="1" si="17"/>
        <v>E3-55-Al-1600-4-zv</v>
      </c>
      <c r="Q85" s="11" t="str">
        <f t="shared" si="21"/>
        <v>500</v>
      </c>
      <c r="R85" s="11" t="str">
        <f t="shared" si="22"/>
        <v>440</v>
      </c>
      <c r="S85" s="17" t="str">
        <f t="shared" si="23"/>
        <v>795</v>
      </c>
      <c r="T85" s="11">
        <f t="shared" si="24"/>
        <v>1735</v>
      </c>
      <c r="U85" s="16">
        <f ca="1">IF(T85="","",IFERROR(IF(AND(D85="Al",E85=4,B85="E3"),OFFSET(Лист2!$A$24,MATCH(F85,Лист2!$A$25:$A$37,0),1),IF(AND(D85="Al",E85=5,B85="E3"),OFFSET(Лист2!$A$24,MATCH(F85,Лист2!$A$25:$A$37,0),2),IF(AND(D85="Cu",E85=4,B85="E3"),OFFSET(Лист2!$A$24,MATCH(F85,Лист2!$A$25:$A$37,0),4),IF(AND(D85="Cu",E85=5,B85="E3"),OFFSET(Лист2!$A$24,MATCH(F85,Лист2!$A$25:$A$37,0),3),IF(AND(D85="Al",E85=4,B85="CR1"),OFFSET(Лист2!$A$65,MATCH(F85,Лист2!$A$66:$A$77,0),1),IF(AND(D85="Al",E85=5,B85="CR1"),OFFSET(Лист2!$A$65,MATCH(F85,Лист2!$A$66:$A$77,0),2),IF(AND(D85="Cu",E85=5,B85="CR1"),OFFSET(Лист2!$A$65,MATCH(F85,Лист2!$A$66:$A$77,0),3),IF(AND(D85="Cu",E85=4,B85="CR1"),OFFSET(Лист2!$A$65,MATCH(F85,Лист2!$A$66:$A$77,0),4),777)))))))),"")*(T85/1000))</f>
        <v>29.709751360000002</v>
      </c>
      <c r="V85" s="11" t="str">
        <f t="shared" si="31"/>
        <v>ШП3</v>
      </c>
      <c r="W85" s="17" t="e">
        <f t="shared" si="18"/>
        <v>#VALUE!</v>
      </c>
      <c r="X85" s="17" t="e">
        <f t="shared" ca="1" si="19"/>
        <v>#VALUE!</v>
      </c>
      <c r="Y85" s="17" t="e">
        <f t="shared" ca="1" si="20"/>
        <v>#VALUE!</v>
      </c>
      <c r="Z85" s="17" t="str">
        <f ca="1">IFERROR(IF(H85="pr",OFFSET(Лист2!$F$8,MATCH(G85,Лист2!$F$9:$F$14,1),2),""),"")</f>
        <v/>
      </c>
      <c r="AA85" s="11" t="str">
        <f ca="1">IFERROR(IF(H85="prf",OFFSET(Лист2!$F$4,MATCH(G85,Лист2!$F$5:$F$6,1),2),""),"")</f>
        <v/>
      </c>
      <c r="AB85" s="11"/>
    </row>
    <row r="86" spans="1:28" ht="17.25" thickBot="1">
      <c r="A86" s="8">
        <v>85</v>
      </c>
      <c r="B86" s="142" t="s">
        <v>28</v>
      </c>
      <c r="C86" s="145">
        <v>55</v>
      </c>
      <c r="D86" s="142" t="s">
        <v>29</v>
      </c>
      <c r="E86" s="146">
        <v>4</v>
      </c>
      <c r="F86" s="142">
        <v>1600</v>
      </c>
      <c r="G86" s="143" t="s">
        <v>142</v>
      </c>
      <c r="H86" s="10" t="str">
        <f ca="1">IFERROR(IF(B86="E3",OFFSET(Лист2!$G$1,MATCH($G86,Лист2!$F$2:$F$92,0),0,1,1),OFFSET(Лист2!$D$39,MATCH(Таблица1[[#This Row],[Наименование]],Лист2!$C$40:$C$60,0),0,1,1)),"Спец. Изд.")</f>
        <v>pf</v>
      </c>
      <c r="I86" s="147"/>
      <c r="J86" s="159" t="s">
        <v>2204</v>
      </c>
      <c r="K86" s="142" t="s">
        <v>2181</v>
      </c>
      <c r="L86" s="148">
        <v>1</v>
      </c>
      <c r="M86" s="162" t="s">
        <v>2192</v>
      </c>
      <c r="N86" s="166">
        <v>1</v>
      </c>
      <c r="O86" s="149"/>
      <c r="P86" s="150"/>
      <c r="Q86" s="147">
        <v>350</v>
      </c>
      <c r="R86" s="147"/>
      <c r="S86" s="151"/>
      <c r="T86" s="147"/>
      <c r="U86" s="154"/>
      <c r="V86" s="147" t="s">
        <v>2184</v>
      </c>
      <c r="W86" s="153"/>
      <c r="X86" s="153"/>
      <c r="Y86" s="153"/>
      <c r="Z86" s="153"/>
      <c r="AA86" s="149"/>
      <c r="AB86" s="147"/>
    </row>
    <row r="87" spans="1:28" ht="17.25" thickBot="1">
      <c r="A87" s="8">
        <v>86</v>
      </c>
      <c r="B87" s="142" t="s">
        <v>28</v>
      </c>
      <c r="C87" s="145">
        <v>55</v>
      </c>
      <c r="D87" s="142" t="s">
        <v>29</v>
      </c>
      <c r="E87" s="146">
        <v>4</v>
      </c>
      <c r="F87" s="142">
        <v>1600</v>
      </c>
      <c r="G87" s="143" t="s">
        <v>138</v>
      </c>
      <c r="H87" s="10" t="str">
        <f ca="1">IFERROR(IF(B87="E3",OFFSET(Лист2!$G$1,MATCH($G87,Лист2!$F$2:$F$92,0),0,1,1),OFFSET(Лист2!$D$39,MATCH(Таблица1[[#This Row],[Наименование]],Лист2!$C$40:$C$60,0),0,1,1)),"Спец. Изд.")</f>
        <v>pt</v>
      </c>
      <c r="I87" s="147"/>
      <c r="J87" s="142">
        <v>750</v>
      </c>
      <c r="K87" s="155" t="s">
        <v>2182</v>
      </c>
      <c r="L87" s="148">
        <v>1</v>
      </c>
      <c r="M87" s="162" t="s">
        <v>2192</v>
      </c>
      <c r="N87" s="166">
        <v>1</v>
      </c>
      <c r="O87" s="149"/>
      <c r="P87" s="150"/>
      <c r="Q87" s="147">
        <v>750</v>
      </c>
      <c r="R87" s="147"/>
      <c r="S87" s="151"/>
      <c r="T87" s="147"/>
      <c r="U87" s="152"/>
      <c r="V87" s="147" t="s">
        <v>2184</v>
      </c>
      <c r="W87" s="153"/>
      <c r="X87" s="153"/>
      <c r="Y87" s="153"/>
      <c r="Z87" s="153"/>
      <c r="AA87" s="149"/>
      <c r="AB87" s="147"/>
    </row>
    <row r="88" spans="1:28">
      <c r="A88" s="8">
        <v>87</v>
      </c>
      <c r="B88" s="9" t="s">
        <v>28</v>
      </c>
      <c r="C88" s="9">
        <v>55</v>
      </c>
      <c r="D88" s="9" t="s">
        <v>29</v>
      </c>
      <c r="E88" s="9">
        <v>4</v>
      </c>
      <c r="F88" s="9">
        <v>630</v>
      </c>
      <c r="G88" s="9" t="s">
        <v>33</v>
      </c>
      <c r="H88" s="10" t="str">
        <f ca="1">IFERROR(IF(B88="E3",OFFSET(Лист2!$G$1,MATCH($G88,Лист2!$F$2:$F$92,0),0,1,1),OFFSET(Лист2!$D$39,MATCH(Таблица1[[#This Row],[Наименование]],Лист2!$C$40:$C$60,0),0,1,1)),"Спец. Изд.")</f>
        <v>pt</v>
      </c>
      <c r="I88" s="11" t="str">
        <f t="shared" ca="1" si="30"/>
        <v>0.9</v>
      </c>
      <c r="J88" s="12">
        <v>600</v>
      </c>
      <c r="K88" s="9" t="s">
        <v>103</v>
      </c>
      <c r="L88" s="9">
        <v>1</v>
      </c>
      <c r="M88" s="162" t="s">
        <v>2192</v>
      </c>
      <c r="N88" s="11">
        <v>2</v>
      </c>
      <c r="O88" s="11" t="str">
        <f ca="1">IF(B88="E3",IFERROR(IF(H88="pr",CONCATENATE(OFFSET(артикул!$A$1,MATCH(D88&amp;F88&amp;H88&amp;I88,артикул!$M$2:$M$1799,0),0,1,1),X88),IF(H88="prf",CONCATENATE(OFFSET(артикул!$A$1,MATCH(D88&amp;F88&amp;H88&amp;I88,артикул!$M$2:$M$1799,0),0,1,1),Y88),OFFSET(артикул!$A$1,MATCH(D88&amp;F88&amp;H88&amp;I88,артикул!$M$2:$M$1799,0),0,1,1))),""),"------")</f>
        <v>E3A5A06PPA09</v>
      </c>
      <c r="P88" s="13" t="str">
        <f t="shared" ca="1" si="17"/>
        <v>E3-55-Al-630-4-pt0.9</v>
      </c>
      <c r="Q88" s="11">
        <f t="shared" si="21"/>
        <v>600</v>
      </c>
      <c r="R88" s="11" t="str">
        <f t="shared" si="22"/>
        <v>--</v>
      </c>
      <c r="S88" s="17" t="str">
        <f t="shared" si="23"/>
        <v>--</v>
      </c>
      <c r="T88" s="11">
        <f t="shared" si="24"/>
        <v>600</v>
      </c>
      <c r="U88" s="16">
        <f ca="1">IF(T88="","",IFERROR(IF(AND(D88="Al",E88=4,B88="E3"),OFFSET(Лист2!$A$24,MATCH(F88,Лист2!$A$25:$A$37,0),1),IF(AND(D88="Al",E88=5,B88="E3"),OFFSET(Лист2!$A$24,MATCH(F88,Лист2!$A$25:$A$37,0),2),IF(AND(D88="Cu",E88=4,B88="E3"),OFFSET(Лист2!$A$24,MATCH(F88,Лист2!$A$25:$A$37,0),4),IF(AND(D88="Cu",E88=5,B88="E3"),OFFSET(Лист2!$A$24,MATCH(F88,Лист2!$A$25:$A$37,0),3),IF(AND(D88="Al",E88=4,B88="CR1"),OFFSET(Лист2!$A$65,MATCH(F88,Лист2!$A$66:$A$77,0),1),IF(AND(D88="Al",E88=5,B88="CR1"),OFFSET(Лист2!$A$65,MATCH(F88,Лист2!$A$66:$A$77,0),2),IF(AND(D88="Cu",E88=5,B88="CR1"),OFFSET(Лист2!$A$65,MATCH(F88,Лист2!$A$66:$A$77,0),3),IF(AND(D88="Cu",E88=4,B88="CR1"),OFFSET(Лист2!$A$65,MATCH(F88,Лист2!$A$66:$A$77,0),4),777)))))))),"")*(T88/1000))</f>
        <v>4.4465664</v>
      </c>
      <c r="V88" s="11" t="str">
        <f t="shared" si="31"/>
        <v>ШП4</v>
      </c>
      <c r="W88" s="17" t="e">
        <f t="shared" si="18"/>
        <v>#VALUE!</v>
      </c>
      <c r="X88" s="17" t="e">
        <f t="shared" ca="1" si="19"/>
        <v>#VALUE!</v>
      </c>
      <c r="Y88" s="17" t="e">
        <f t="shared" ca="1" si="20"/>
        <v>#VALUE!</v>
      </c>
      <c r="Z88" s="17" t="str">
        <f ca="1">IFERROR(IF(H88="pr",OFFSET(Лист2!$F$8,MATCH(G88,Лист2!$F$9:$F$14,1),2),""),"")</f>
        <v/>
      </c>
      <c r="AA88" s="11" t="str">
        <f ca="1">IFERROR(IF(H88="prf",OFFSET(Лист2!$F$4,MATCH(G88,Лист2!$F$5:$F$6,1),2),""),"")</f>
        <v/>
      </c>
      <c r="AB88" s="11"/>
    </row>
    <row r="89" spans="1:28">
      <c r="A89" s="8">
        <v>88</v>
      </c>
      <c r="B89" s="9" t="s">
        <v>28</v>
      </c>
      <c r="C89" s="9">
        <v>55</v>
      </c>
      <c r="D89" s="9" t="s">
        <v>29</v>
      </c>
      <c r="E89" s="9">
        <v>4</v>
      </c>
      <c r="F89" s="9">
        <v>630</v>
      </c>
      <c r="G89" s="9" t="s">
        <v>30</v>
      </c>
      <c r="H89" s="10" t="str">
        <f ca="1">IFERROR(IF(B89="E3",OFFSET(Лист2!$G$1,MATCH($G89,Лист2!$F$2:$F$92,0),0,1,1),OFFSET(Лист2!$D$39,MATCH(Таблица1[[#This Row],[Наименование]],Лист2!$C$40:$C$60,0),0,1,1)),"Спец. Изд.")</f>
        <v>ug</v>
      </c>
      <c r="I89" s="11" t="str">
        <f t="shared" ca="1" si="30"/>
        <v/>
      </c>
      <c r="J89" s="12" t="s">
        <v>31</v>
      </c>
      <c r="K89" s="9" t="s">
        <v>103</v>
      </c>
      <c r="L89" s="9">
        <v>1</v>
      </c>
      <c r="M89" s="162" t="s">
        <v>2192</v>
      </c>
      <c r="N89" s="11">
        <v>2</v>
      </c>
      <c r="O89" s="11" t="str">
        <f ca="1">IF(B89="E3",IFERROR(IF(H89="pr",CONCATENATE(OFFSET(артикул!$A$1,MATCH(D89&amp;F89&amp;H89&amp;I89,артикул!$M$2:$M$1799,0),0,1,1),X89),IF(H89="prf",CONCATENATE(OFFSET(артикул!$A$1,MATCH(D89&amp;F89&amp;H89&amp;I89,артикул!$M$2:$M$1799,0),0,1,1),Y89),OFFSET(артикул!$A$1,MATCH(D89&amp;F89&amp;H89&amp;I89,артикул!$M$2:$M$1799,0),0,1,1))),""),"------")</f>
        <v>E3A5A06HЕ55</v>
      </c>
      <c r="P89" s="13" t="str">
        <f t="shared" ca="1" si="17"/>
        <v>E3-55-Al-630-4-ug</v>
      </c>
      <c r="Q89" s="11" t="str">
        <f t="shared" si="21"/>
        <v>300</v>
      </c>
      <c r="R89" s="11" t="str">
        <f t="shared" si="22"/>
        <v>300</v>
      </c>
      <c r="S89" s="17" t="str">
        <f t="shared" si="23"/>
        <v>--</v>
      </c>
      <c r="T89" s="11">
        <f t="shared" si="24"/>
        <v>600</v>
      </c>
      <c r="U89" s="16">
        <f ca="1">IF(T89="","",IFERROR(IF(AND(D89="Al",E89=4,B89="E3"),OFFSET(Лист2!$A$24,MATCH(F89,Лист2!$A$25:$A$37,0),1),IF(AND(D89="Al",E89=5,B89="E3"),OFFSET(Лист2!$A$24,MATCH(F89,Лист2!$A$25:$A$37,0),2),IF(AND(D89="Cu",E89=4,B89="E3"),OFFSET(Лист2!$A$24,MATCH(F89,Лист2!$A$25:$A$37,0),4),IF(AND(D89="Cu",E89=5,B89="E3"),OFFSET(Лист2!$A$24,MATCH(F89,Лист2!$A$25:$A$37,0),3),IF(AND(D89="Al",E89=4,B89="CR1"),OFFSET(Лист2!$A$65,MATCH(F89,Лист2!$A$66:$A$77,0),1),IF(AND(D89="Al",E89=5,B89="CR1"),OFFSET(Лист2!$A$65,MATCH(F89,Лист2!$A$66:$A$77,0),2),IF(AND(D89="Cu",E89=5,B89="CR1"),OFFSET(Лист2!$A$65,MATCH(F89,Лист2!$A$66:$A$77,0),3),IF(AND(D89="Cu",E89=4,B89="CR1"),OFFSET(Лист2!$A$65,MATCH(F89,Лист2!$A$66:$A$77,0),4),777)))))))),"")*(T89/1000))</f>
        <v>4.4465664</v>
      </c>
      <c r="V89" s="11" t="str">
        <f t="shared" si="31"/>
        <v>ШП4</v>
      </c>
      <c r="W89" s="17" t="e">
        <f t="shared" si="18"/>
        <v>#VALUE!</v>
      </c>
      <c r="X89" s="17" t="e">
        <f t="shared" ca="1" si="19"/>
        <v>#VALUE!</v>
      </c>
      <c r="Y89" s="17" t="e">
        <f t="shared" ca="1" si="20"/>
        <v>#VALUE!</v>
      </c>
      <c r="Z89" s="17" t="str">
        <f ca="1">IFERROR(IF(H89="pr",OFFSET(Лист2!$F$8,MATCH(G89,Лист2!$F$9:$F$14,1),2),""),"")</f>
        <v/>
      </c>
      <c r="AA89" s="11" t="str">
        <f ca="1">IFERROR(IF(H89="prf",OFFSET(Лист2!$F$4,MATCH(G89,Лист2!$F$5:$F$6,1),2),""),"")</f>
        <v/>
      </c>
      <c r="AB89" s="11"/>
    </row>
    <row r="90" spans="1:28">
      <c r="A90" s="8">
        <v>89</v>
      </c>
      <c r="B90" s="9" t="s">
        <v>28</v>
      </c>
      <c r="C90" s="9">
        <v>55</v>
      </c>
      <c r="D90" s="9" t="s">
        <v>29</v>
      </c>
      <c r="E90" s="9">
        <v>4</v>
      </c>
      <c r="F90" s="9">
        <v>630</v>
      </c>
      <c r="G90" s="9" t="s">
        <v>30</v>
      </c>
      <c r="H90" s="10" t="str">
        <f ca="1">IFERROR(IF(B90="E3",OFFSET(Лист2!$G$1,MATCH($G90,Лист2!$F$2:$F$92,0),0,1,1),OFFSET(Лист2!$D$39,MATCH(Таблица1[[#This Row],[Наименование]],Лист2!$C$40:$C$60,0),0,1,1)),"Спец. Изд.")</f>
        <v>ug</v>
      </c>
      <c r="I90" s="11" t="str">
        <f t="shared" ca="1" si="30"/>
        <v/>
      </c>
      <c r="J90" s="12" t="s">
        <v>31</v>
      </c>
      <c r="K90" s="9" t="s">
        <v>103</v>
      </c>
      <c r="L90" s="9">
        <v>1</v>
      </c>
      <c r="M90" s="162" t="s">
        <v>2192</v>
      </c>
      <c r="N90" s="11">
        <v>2</v>
      </c>
      <c r="O90" s="11" t="str">
        <f ca="1">IF(B90="E3",IFERROR(IF(H90="pr",CONCATENATE(OFFSET(артикул!$A$1,MATCH(D90&amp;F90&amp;H90&amp;I90,артикул!$M$2:$M$1799,0),0,1,1),X90),IF(H90="prf",CONCATENATE(OFFSET(артикул!$A$1,MATCH(D90&amp;F90&amp;H90&amp;I90,артикул!$M$2:$M$1799,0),0,1,1),Y90),OFFSET(артикул!$A$1,MATCH(D90&amp;F90&amp;H90&amp;I90,артикул!$M$2:$M$1799,0),0,1,1))),""),"------")</f>
        <v>E3A5A06HЕ55</v>
      </c>
      <c r="P90" s="13" t="str">
        <f t="shared" ca="1" si="17"/>
        <v>E3-55-Al-630-4-ug</v>
      </c>
      <c r="Q90" s="11" t="str">
        <f t="shared" si="21"/>
        <v>300</v>
      </c>
      <c r="R90" s="11" t="str">
        <f t="shared" si="22"/>
        <v>300</v>
      </c>
      <c r="S90" s="17" t="str">
        <f t="shared" si="23"/>
        <v>--</v>
      </c>
      <c r="T90" s="11">
        <f t="shared" si="24"/>
        <v>600</v>
      </c>
      <c r="U90" s="16">
        <f ca="1">IF(T90="","",IFERROR(IF(AND(D90="Al",E90=4,B90="E3"),OFFSET(Лист2!$A$24,MATCH(F90,Лист2!$A$25:$A$37,0),1),IF(AND(D90="Al",E90=5,B90="E3"),OFFSET(Лист2!$A$24,MATCH(F90,Лист2!$A$25:$A$37,0),2),IF(AND(D90="Cu",E90=4,B90="E3"),OFFSET(Лист2!$A$24,MATCH(F90,Лист2!$A$25:$A$37,0),4),IF(AND(D90="Cu",E90=5,B90="E3"),OFFSET(Лист2!$A$24,MATCH(F90,Лист2!$A$25:$A$37,0),3),IF(AND(D90="Al",E90=4,B90="CR1"),OFFSET(Лист2!$A$65,MATCH(F90,Лист2!$A$66:$A$77,0),1),IF(AND(D90="Al",E90=5,B90="CR1"),OFFSET(Лист2!$A$65,MATCH(F90,Лист2!$A$66:$A$77,0),2),IF(AND(D90="Cu",E90=5,B90="CR1"),OFFSET(Лист2!$A$65,MATCH(F90,Лист2!$A$66:$A$77,0),3),IF(AND(D90="Cu",E90=4,B90="CR1"),OFFSET(Лист2!$A$65,MATCH(F90,Лист2!$A$66:$A$77,0),4),777)))))))),"")*(T90/1000))</f>
        <v>4.4465664</v>
      </c>
      <c r="V90" s="11" t="str">
        <f t="shared" si="31"/>
        <v>ШП4</v>
      </c>
      <c r="W90" s="17" t="e">
        <f t="shared" si="18"/>
        <v>#VALUE!</v>
      </c>
      <c r="X90" s="17" t="e">
        <f t="shared" ca="1" si="19"/>
        <v>#VALUE!</v>
      </c>
      <c r="Y90" s="17" t="e">
        <f t="shared" ca="1" si="20"/>
        <v>#VALUE!</v>
      </c>
      <c r="Z90" s="17" t="str">
        <f ca="1">IFERROR(IF(H90="pr",OFFSET(Лист2!$F$8,MATCH(G90,Лист2!$F$9:$F$14,1),2),""),"")</f>
        <v/>
      </c>
      <c r="AA90" s="11" t="str">
        <f ca="1">IFERROR(IF(H90="prf",OFFSET(Лист2!$F$4,MATCH(G90,Лист2!$F$5:$F$6,1),2),""),"")</f>
        <v/>
      </c>
      <c r="AB90" s="11"/>
    </row>
    <row r="91" spans="1:28">
      <c r="A91" s="8">
        <v>90</v>
      </c>
      <c r="B91" s="9" t="s">
        <v>28</v>
      </c>
      <c r="C91" s="9">
        <v>55</v>
      </c>
      <c r="D91" s="9" t="s">
        <v>29</v>
      </c>
      <c r="E91" s="9">
        <v>4</v>
      </c>
      <c r="F91" s="9">
        <v>630</v>
      </c>
      <c r="G91" s="9" t="s">
        <v>66</v>
      </c>
      <c r="H91" s="10" t="str">
        <f ca="1">IFERROR(IF(B91="E3",OFFSET(Лист2!$G$1,MATCH($G91,Лист2!$F$2:$F$92,0),0,1,1),OFFSET(Лист2!$D$39,MATCH(Таблица1[[#This Row],[Наименование]],Лист2!$C$40:$C$60,0),0,1,1)),"Спец. Изд.")</f>
        <v>zv</v>
      </c>
      <c r="I91" s="11" t="str">
        <f t="shared" ca="1" si="30"/>
        <v/>
      </c>
      <c r="J91" s="12" t="s">
        <v>67</v>
      </c>
      <c r="K91" s="9" t="s">
        <v>104</v>
      </c>
      <c r="L91" s="9">
        <v>1</v>
      </c>
      <c r="M91" s="162" t="s">
        <v>2192</v>
      </c>
      <c r="N91" s="165">
        <v>1</v>
      </c>
      <c r="O91" s="11" t="str">
        <f ca="1">IF(B91="E3",IFERROR(IF(H91="pr",CONCATENATE(OFFSET(артикул!$A$1,MATCH(D91&amp;F91&amp;H91&amp;I91,артикул!$M$2:$M$1799,0),0,1,1),X91),IF(H91="prf",CONCATENATE(OFFSET(артикул!$A$1,MATCH(D91&amp;F91&amp;H91&amp;I91,артикул!$M$2:$M$1799,0),0,1,1),Y91),OFFSET(артикул!$A$1,MATCH(D91&amp;F91&amp;H91&amp;I91,артикул!$M$2:$M$1799,0),0,1,1))),""),"------")</f>
        <v>E3A5A06BBE55</v>
      </c>
      <c r="P91" s="13" t="str">
        <f t="shared" ca="1" si="17"/>
        <v>E3-55-Al-630-4-zv</v>
      </c>
      <c r="Q91" s="11" t="str">
        <f t="shared" si="21"/>
        <v>300</v>
      </c>
      <c r="R91" s="11" t="str">
        <f t="shared" si="22"/>
        <v>705</v>
      </c>
      <c r="S91" s="17" t="str">
        <f t="shared" si="23"/>
        <v>300</v>
      </c>
      <c r="T91" s="11">
        <f t="shared" si="24"/>
        <v>1305</v>
      </c>
      <c r="U91" s="16">
        <f ca="1">IF(T91="","",IFERROR(IF(AND(D91="Al",E91=4,B91="E3"),OFFSET(Лист2!$A$24,MATCH(F91,Лист2!$A$25:$A$37,0),1),IF(AND(D91="Al",E91=5,B91="E3"),OFFSET(Лист2!$A$24,MATCH(F91,Лист2!$A$25:$A$37,0),2),IF(AND(D91="Cu",E91=4,B91="E3"),OFFSET(Лист2!$A$24,MATCH(F91,Лист2!$A$25:$A$37,0),4),IF(AND(D91="Cu",E91=5,B91="E3"),OFFSET(Лист2!$A$24,MATCH(F91,Лист2!$A$25:$A$37,0),3),IF(AND(D91="Al",E91=4,B91="CR1"),OFFSET(Лист2!$A$65,MATCH(F91,Лист2!$A$66:$A$77,0),1),IF(AND(D91="Al",E91=5,B91="CR1"),OFFSET(Лист2!$A$65,MATCH(F91,Лист2!$A$66:$A$77,0),2),IF(AND(D91="Cu",E91=5,B91="CR1"),OFFSET(Лист2!$A$65,MATCH(F91,Лист2!$A$66:$A$77,0),3),IF(AND(D91="Cu",E91=4,B91="CR1"),OFFSET(Лист2!$A$65,MATCH(F91,Лист2!$A$66:$A$77,0),4),777)))))))),"")*(T91/1000))</f>
        <v>9.6712819200000002</v>
      </c>
      <c r="V91" s="11" t="str">
        <f t="shared" si="31"/>
        <v>ШП4</v>
      </c>
      <c r="W91" s="17" t="e">
        <f t="shared" si="18"/>
        <v>#VALUE!</v>
      </c>
      <c r="X91" s="17" t="e">
        <f t="shared" ca="1" si="19"/>
        <v>#VALUE!</v>
      </c>
      <c r="Y91" s="17" t="e">
        <f t="shared" ca="1" si="20"/>
        <v>#VALUE!</v>
      </c>
      <c r="Z91" s="17" t="str">
        <f ca="1">IFERROR(IF(H91="pr",OFFSET(Лист2!$F$8,MATCH(G91,Лист2!$F$9:$F$14,1),2),""),"")</f>
        <v/>
      </c>
      <c r="AA91" s="11" t="str">
        <f ca="1">IFERROR(IF(H91="prf",OFFSET(Лист2!$F$4,MATCH(G91,Лист2!$F$5:$F$6,1),2),""),"")</f>
        <v/>
      </c>
      <c r="AB91" s="11"/>
    </row>
    <row r="92" spans="1:28">
      <c r="A92" s="8">
        <v>91</v>
      </c>
      <c r="B92" s="9" t="s">
        <v>28</v>
      </c>
      <c r="C92" s="9">
        <v>55</v>
      </c>
      <c r="D92" s="9" t="s">
        <v>29</v>
      </c>
      <c r="E92" s="9">
        <v>4</v>
      </c>
      <c r="F92" s="9">
        <v>630</v>
      </c>
      <c r="G92" s="9" t="s">
        <v>35</v>
      </c>
      <c r="H92" s="10" t="str">
        <f ca="1">IFERROR(IF(B92="E3",OFFSET(Лист2!$G$1,MATCH($G92,Лист2!$F$2:$F$92,0),0,1,1),OFFSET(Лист2!$D$39,MATCH(Таблица1[[#This Row],[Наименование]],Лист2!$C$40:$C$60,0),0,1,1)),"Спец. Изд.")</f>
        <v>uv</v>
      </c>
      <c r="I92" s="11" t="str">
        <f t="shared" ref="I92:I126" ca="1" si="32">IF(AND(H92="pt",J92&lt;=500),"0.5",IF(AND(H92="pt",J92&gt;500,J92&lt;1000),"0.9",IF(AND(H92="pt",J92=1000),"1.0",IF(AND(H92="pt",J92&gt;1000,J92&lt;1500),"1.4",IF(AND(H92="pt",J92=1500),"1.5",IF(AND(H92="pt",J92&gt;1500,J92&lt;2000),"1.9",IF(AND(H92="pt",J92=2000),"2.0",IF(AND(H92="pt",J92&gt;2000,J92&lt;2500),"2.4",IF(AND(H92="pt",J92=2500),"2.5",IF(AND(H92="pt",J92&gt;2500,J92&lt;3000),"2.9",IF(AND(H92="pt",J92=3000),"3.0",IF(H92="pr",Z92,IF(H92="prf",AA92,"")))))))))))))</f>
        <v/>
      </c>
      <c r="J92" s="12" t="s">
        <v>31</v>
      </c>
      <c r="K92" s="9" t="s">
        <v>104</v>
      </c>
      <c r="L92" s="9">
        <v>1</v>
      </c>
      <c r="M92" s="162" t="s">
        <v>2192</v>
      </c>
      <c r="N92" s="11">
        <v>2</v>
      </c>
      <c r="O92" s="11" t="str">
        <f ca="1">IF(B92="E3",IFERROR(IF(H92="pr",CONCATENATE(OFFSET(артикул!$A$1,MATCH(D92&amp;F92&amp;H92&amp;I92,артикул!$M$2:$M$1799,0),0,1,1),X92),IF(H92="prf",CONCATENATE(OFFSET(артикул!$A$1,MATCH(D92&amp;F92&amp;H92&amp;I92,артикул!$M$2:$M$1799,0),0,1,1),Y92),OFFSET(артикул!$A$1,MATCH(D92&amp;F92&amp;H92&amp;I92,артикул!$M$2:$M$1799,0),0,1,1))),""),"------")</f>
        <v>E3A5A06BЕ55</v>
      </c>
      <c r="P92" s="13" t="str">
        <f t="shared" ref="P92:P126" ca="1" si="33">CONCATENATE(B92,"-",C92,"-",D92,"-",F92,"-",E92,"-",H92,I92,)</f>
        <v>E3-55-Al-630-4-uv</v>
      </c>
      <c r="Q92" s="11" t="str">
        <f t="shared" ref="Q92:Q126" si="34">IFERROR(IF(LEN(J92)&lt;2,"--",IF(LEN(J92)&lt;5,J92,IF(LEN(J92)&gt;12,LEFT(J92,FIND("(",J92,1)-1),LEFT(J92,FIND("*",J92,1)-1)))),"")</f>
        <v>300</v>
      </c>
      <c r="R92" s="11" t="str">
        <f t="shared" ref="R92:R126" si="35">IFERROR(IF(OR(LEN(J92)&lt;5,LEN(J92)&gt;12),"--",IF(LEN(J92)&gt;8,MID(J92,5,3),RIGHT(J92,FIND("*",J92,1)-1))),"")</f>
        <v>300</v>
      </c>
      <c r="S92" s="17" t="str">
        <f t="shared" ref="S92:S126" si="36">IFERROR(IF(LEN(J92)&gt;8,RIGHT(J92,FIND("*",J92,1)-1),"--"),"")</f>
        <v>--</v>
      </c>
      <c r="T92" s="11">
        <f t="shared" ref="T92:T126" si="37">IFERROR((IF(R92="--",Q92,IF(S92="--",Q92+R92,IF(LEN(S92&gt;2),Q92+R92+S92,"--")))*L92),"")</f>
        <v>600</v>
      </c>
      <c r="U92" s="16">
        <f ca="1">IF(T92="","",IFERROR(IF(AND(D92="Al",E92=4,B92="E3"),OFFSET(Лист2!$A$24,MATCH(F92,Лист2!$A$25:$A$37,0),1),IF(AND(D92="Al",E92=5,B92="E3"),OFFSET(Лист2!$A$24,MATCH(F92,Лист2!$A$25:$A$37,0),2),IF(AND(D92="Cu",E92=4,B92="E3"),OFFSET(Лист2!$A$24,MATCH(F92,Лист2!$A$25:$A$37,0),4),IF(AND(D92="Cu",E92=5,B92="E3"),OFFSET(Лист2!$A$24,MATCH(F92,Лист2!$A$25:$A$37,0),3),IF(AND(D92="Al",E92=4,B92="CR1"),OFFSET(Лист2!$A$65,MATCH(F92,Лист2!$A$66:$A$77,0),1),IF(AND(D92="Al",E92=5,B92="CR1"),OFFSET(Лист2!$A$65,MATCH(F92,Лист2!$A$66:$A$77,0),2),IF(AND(D92="Cu",E92=5,B92="CR1"),OFFSET(Лист2!$A$65,MATCH(F92,Лист2!$A$66:$A$77,0),3),IF(AND(D92="Cu",E92=4,B92="CR1"),OFFSET(Лист2!$A$65,MATCH(F92,Лист2!$A$66:$A$77,0),4),777)))))))),"")*(T92/1000))</f>
        <v>4.4465664</v>
      </c>
      <c r="V92" s="11" t="str">
        <f t="shared" si="31"/>
        <v>ШП4</v>
      </c>
      <c r="W92" s="17" t="e">
        <f t="shared" ref="W92:W126" si="38">VALUE(LEFT(J92,FIND("(",J92,1)-1))</f>
        <v>#VALUE!</v>
      </c>
      <c r="X92" s="17" t="e">
        <f t="shared" ref="X92:X126" ca="1" si="39">IF(AND(H92="pr",W92&lt;=500),"05",IF(AND(H92="pr",W92&gt;500,W92&lt;1000),"09",IF(AND(H92="pr",W92=1000),"10",IF(AND(H92="pr",W92&gt;1000,W92&lt;1500),"14",IF(AND(H92="pr",W92=1500),"15",IF(AND(H92="pr",W92&gt;1500,W92&lt;2000),"19",IF(AND(H92="pr",W92=2000),"20",IF(AND(H92="pr",W92&gt;2000,W92&lt;2500),"24",IF(AND(H92="pr",W92=2500),"25",IF(AND(H92="pr",W92&gt;2500,W92&lt;3000),"29",IF(AND(H92="pr",W92=3000),"30","")))))))))))</f>
        <v>#VALUE!</v>
      </c>
      <c r="Y92" s="17" t="e">
        <f t="shared" ref="Y92:Y126" ca="1" si="40">IF(AND(H92="pr",W92&lt;=500),"05",IF(AND(H92="pr",W92&gt;500,W92&lt;1000),"09",IF(AND(H92="pr",W92=1000),"10",IF(AND(H92="pr",W92&gt;1000,W92&lt;1500),"14",IF(AND(H92="pr",W92=1500),"15",IF(AND(H92="pr",W92&gt;1500,W92&lt;2000),"19",IF(AND(H92="pr",W92=2000),"20",IF(AND(H92="pr",W92&gt;2000,W92&lt;2500),"24",IF(AND(H92="pr",W92=2500),"25",IF(AND(H92="pr",W92&gt;2500,W92&lt;3000),"29",IF(AND(H92="pr",W92=3000),"30","")))))))))))</f>
        <v>#VALUE!</v>
      </c>
      <c r="Z92" s="17" t="str">
        <f ca="1">IFERROR(IF(H92="pr",OFFSET(Лист2!$F$8,MATCH(G92,Лист2!$F$9:$F$14,1),2),""),"")</f>
        <v/>
      </c>
      <c r="AA92" s="11" t="str">
        <f ca="1">IFERROR(IF(H92="prf",OFFSET(Лист2!$F$4,MATCH(G92,Лист2!$F$5:$F$6,1),2),""),"")</f>
        <v/>
      </c>
      <c r="AB92" s="11"/>
    </row>
    <row r="93" spans="1:28">
      <c r="A93" s="8">
        <v>92</v>
      </c>
      <c r="B93" s="9" t="s">
        <v>28</v>
      </c>
      <c r="C93" s="9">
        <v>55</v>
      </c>
      <c r="D93" s="9" t="s">
        <v>29</v>
      </c>
      <c r="E93" s="9">
        <v>4</v>
      </c>
      <c r="F93" s="9">
        <v>630</v>
      </c>
      <c r="G93" s="9" t="s">
        <v>30</v>
      </c>
      <c r="H93" s="10" t="str">
        <f ca="1">IFERROR(IF(B93="E3",OFFSET(Лист2!$G$1,MATCH($G93,Лист2!$F$2:$F$92,0),0,1,1),OFFSET(Лист2!$D$39,MATCH(Таблица1[[#This Row],[Наименование]],Лист2!$C$40:$C$60,0),0,1,1)),"Спец. Изд.")</f>
        <v>ug</v>
      </c>
      <c r="I93" s="11" t="str">
        <f t="shared" ca="1" si="32"/>
        <v/>
      </c>
      <c r="J93" s="12" t="s">
        <v>31</v>
      </c>
      <c r="K93" s="9" t="s">
        <v>104</v>
      </c>
      <c r="L93" s="9">
        <v>1</v>
      </c>
      <c r="M93" s="162" t="s">
        <v>2192</v>
      </c>
      <c r="N93" s="11">
        <v>2</v>
      </c>
      <c r="O93" s="11" t="str">
        <f ca="1">IF(B93="E3",IFERROR(IF(H93="pr",CONCATENATE(OFFSET(артикул!$A$1,MATCH(D93&amp;F93&amp;H93&amp;I93,артикул!$M$2:$M$1799,0),0,1,1),X93),IF(H93="prf",CONCATENATE(OFFSET(артикул!$A$1,MATCH(D93&amp;F93&amp;H93&amp;I93,артикул!$M$2:$M$1799,0),0,1,1),Y93),OFFSET(артикул!$A$1,MATCH(D93&amp;F93&amp;H93&amp;I93,артикул!$M$2:$M$1799,0),0,1,1))),""),"------")</f>
        <v>E3A5A06HЕ55</v>
      </c>
      <c r="P93" s="13" t="str">
        <f t="shared" ca="1" si="33"/>
        <v>E3-55-Al-630-4-ug</v>
      </c>
      <c r="Q93" s="11" t="str">
        <f t="shared" si="34"/>
        <v>300</v>
      </c>
      <c r="R93" s="11" t="str">
        <f t="shared" si="35"/>
        <v>300</v>
      </c>
      <c r="S93" s="17" t="str">
        <f t="shared" si="36"/>
        <v>--</v>
      </c>
      <c r="T93" s="11">
        <f t="shared" si="37"/>
        <v>600</v>
      </c>
      <c r="U93" s="16">
        <f ca="1">IF(T93="","",IFERROR(IF(AND(D93="Al",E93=4,B93="E3"),OFFSET(Лист2!$A$24,MATCH(F93,Лист2!$A$25:$A$37,0),1),IF(AND(D93="Al",E93=5,B93="E3"),OFFSET(Лист2!$A$24,MATCH(F93,Лист2!$A$25:$A$37,0),2),IF(AND(D93="Cu",E93=4,B93="E3"),OFFSET(Лист2!$A$24,MATCH(F93,Лист2!$A$25:$A$37,0),4),IF(AND(D93="Cu",E93=5,B93="E3"),OFFSET(Лист2!$A$24,MATCH(F93,Лист2!$A$25:$A$37,0),3),IF(AND(D93="Al",E93=4,B93="CR1"),OFFSET(Лист2!$A$65,MATCH(F93,Лист2!$A$66:$A$77,0),1),IF(AND(D93="Al",E93=5,B93="CR1"),OFFSET(Лист2!$A$65,MATCH(F93,Лист2!$A$66:$A$77,0),2),IF(AND(D93="Cu",E93=5,B93="CR1"),OFFSET(Лист2!$A$65,MATCH(F93,Лист2!$A$66:$A$77,0),3),IF(AND(D93="Cu",E93=4,B93="CR1"),OFFSET(Лист2!$A$65,MATCH(F93,Лист2!$A$66:$A$77,0),4),777)))))))),"")*(T93/1000))</f>
        <v>4.4465664</v>
      </c>
      <c r="V93" s="11" t="str">
        <f t="shared" si="31"/>
        <v>ШП4</v>
      </c>
      <c r="W93" s="17" t="e">
        <f t="shared" si="38"/>
        <v>#VALUE!</v>
      </c>
      <c r="X93" s="17" t="e">
        <f t="shared" ca="1" si="39"/>
        <v>#VALUE!</v>
      </c>
      <c r="Y93" s="17" t="e">
        <f t="shared" ca="1" si="40"/>
        <v>#VALUE!</v>
      </c>
      <c r="Z93" s="17" t="str">
        <f ca="1">IFERROR(IF(H93="pr",OFFSET(Лист2!$F$8,MATCH(G93,Лист2!$F$9:$F$14,1),2),""),"")</f>
        <v/>
      </c>
      <c r="AA93" s="11" t="str">
        <f ca="1">IFERROR(IF(H93="prf",OFFSET(Лист2!$F$4,MATCH(G93,Лист2!$F$5:$F$6,1),2),""),"")</f>
        <v/>
      </c>
      <c r="AB93" s="11"/>
    </row>
    <row r="94" spans="1:28">
      <c r="A94" s="8">
        <v>93</v>
      </c>
      <c r="B94" s="9" t="s">
        <v>28</v>
      </c>
      <c r="C94" s="9">
        <v>55</v>
      </c>
      <c r="D94" s="9" t="s">
        <v>29</v>
      </c>
      <c r="E94" s="9">
        <v>4</v>
      </c>
      <c r="F94" s="9">
        <v>630</v>
      </c>
      <c r="G94" s="9" t="s">
        <v>30</v>
      </c>
      <c r="H94" s="10" t="str">
        <f ca="1">IFERROR(IF(B94="E3",OFFSET(Лист2!$G$1,MATCH($G94,Лист2!$F$2:$F$92,0),0,1,1),OFFSET(Лист2!$D$39,MATCH(Таблица1[[#This Row],[Наименование]],Лист2!$C$40:$C$60,0),0,1,1)),"Спец. Изд.")</f>
        <v>ug</v>
      </c>
      <c r="I94" s="11" t="str">
        <f t="shared" ca="1" si="32"/>
        <v/>
      </c>
      <c r="J94" s="12" t="s">
        <v>31</v>
      </c>
      <c r="K94" s="9" t="s">
        <v>104</v>
      </c>
      <c r="L94" s="9">
        <v>1</v>
      </c>
      <c r="M94" s="162" t="s">
        <v>2192</v>
      </c>
      <c r="N94" s="11">
        <v>2</v>
      </c>
      <c r="O94" s="11" t="str">
        <f ca="1">IF(B94="E3",IFERROR(IF(H94="pr",CONCATENATE(OFFSET(артикул!$A$1,MATCH(D94&amp;F94&amp;H94&amp;I94,артикул!$M$2:$M$1799,0),0,1,1),X94),IF(H94="prf",CONCATENATE(OFFSET(артикул!$A$1,MATCH(D94&amp;F94&amp;H94&amp;I94,артикул!$M$2:$M$1799,0),0,1,1),Y94),OFFSET(артикул!$A$1,MATCH(D94&amp;F94&amp;H94&amp;I94,артикул!$M$2:$M$1799,0),0,1,1))),""),"------")</f>
        <v>E3A5A06HЕ55</v>
      </c>
      <c r="P94" s="13" t="str">
        <f t="shared" ca="1" si="33"/>
        <v>E3-55-Al-630-4-ug</v>
      </c>
      <c r="Q94" s="11" t="str">
        <f t="shared" si="34"/>
        <v>300</v>
      </c>
      <c r="R94" s="11" t="str">
        <f t="shared" si="35"/>
        <v>300</v>
      </c>
      <c r="S94" s="17" t="str">
        <f t="shared" si="36"/>
        <v>--</v>
      </c>
      <c r="T94" s="11">
        <f t="shared" si="37"/>
        <v>600</v>
      </c>
      <c r="U94" s="16">
        <f ca="1">IF(T94="","",IFERROR(IF(AND(D94="Al",E94=4,B94="E3"),OFFSET(Лист2!$A$24,MATCH(F94,Лист2!$A$25:$A$37,0),1),IF(AND(D94="Al",E94=5,B94="E3"),OFFSET(Лист2!$A$24,MATCH(F94,Лист2!$A$25:$A$37,0),2),IF(AND(D94="Cu",E94=4,B94="E3"),OFFSET(Лист2!$A$24,MATCH(F94,Лист2!$A$25:$A$37,0),4),IF(AND(D94="Cu",E94=5,B94="E3"),OFFSET(Лист2!$A$24,MATCH(F94,Лист2!$A$25:$A$37,0),3),IF(AND(D94="Al",E94=4,B94="CR1"),OFFSET(Лист2!$A$65,MATCH(F94,Лист2!$A$66:$A$77,0),1),IF(AND(D94="Al",E94=5,B94="CR1"),OFFSET(Лист2!$A$65,MATCH(F94,Лист2!$A$66:$A$77,0),2),IF(AND(D94="Cu",E94=5,B94="CR1"),OFFSET(Лист2!$A$65,MATCH(F94,Лист2!$A$66:$A$77,0),3),IF(AND(D94="Cu",E94=4,B94="CR1"),OFFSET(Лист2!$A$65,MATCH(F94,Лист2!$A$66:$A$77,0),4),777)))))))),"")*(T94/1000))</f>
        <v>4.4465664</v>
      </c>
      <c r="V94" s="11" t="str">
        <f t="shared" si="31"/>
        <v>ШП4</v>
      </c>
      <c r="W94" s="17" t="e">
        <f t="shared" si="38"/>
        <v>#VALUE!</v>
      </c>
      <c r="X94" s="17" t="e">
        <f t="shared" ca="1" si="39"/>
        <v>#VALUE!</v>
      </c>
      <c r="Y94" s="17" t="e">
        <f t="shared" ca="1" si="40"/>
        <v>#VALUE!</v>
      </c>
      <c r="Z94" s="17" t="str">
        <f ca="1">IFERROR(IF(H94="pr",OFFSET(Лист2!$F$8,MATCH(G94,Лист2!$F$9:$F$14,1),2),""),"")</f>
        <v/>
      </c>
      <c r="AA94" s="11" t="str">
        <f ca="1">IFERROR(IF(H94="prf",OFFSET(Лист2!$F$4,MATCH(G94,Лист2!$F$5:$F$6,1),2),""),"")</f>
        <v/>
      </c>
      <c r="AB94" s="11"/>
    </row>
    <row r="95" spans="1:28">
      <c r="A95" s="8">
        <v>94</v>
      </c>
      <c r="B95" s="9" t="s">
        <v>28</v>
      </c>
      <c r="C95" s="9">
        <v>55</v>
      </c>
      <c r="D95" s="9" t="s">
        <v>29</v>
      </c>
      <c r="E95" s="9">
        <v>4</v>
      </c>
      <c r="F95" s="9">
        <v>630</v>
      </c>
      <c r="G95" s="9" t="s">
        <v>33</v>
      </c>
      <c r="H95" s="10" t="str">
        <f ca="1">IFERROR(IF(B95="E3",OFFSET(Лист2!$G$1,MATCH($G95,Лист2!$F$2:$F$92,0),0,1,1),OFFSET(Лист2!$D$39,MATCH(Таблица1[[#This Row],[Наименование]],Лист2!$C$40:$C$60,0),0,1,1)),"Спец. Изд.")</f>
        <v>pt</v>
      </c>
      <c r="I95" s="11" t="str">
        <f t="shared" ca="1" si="32"/>
        <v>1.4</v>
      </c>
      <c r="J95" s="12">
        <v>1431</v>
      </c>
      <c r="K95" s="9" t="s">
        <v>105</v>
      </c>
      <c r="L95" s="9">
        <v>1</v>
      </c>
      <c r="M95" s="162" t="s">
        <v>2192</v>
      </c>
      <c r="N95" s="11">
        <v>2</v>
      </c>
      <c r="O95" s="11" t="str">
        <f ca="1">IF(B95="E3",IFERROR(IF(H95="pr",CONCATENATE(OFFSET(артикул!$A$1,MATCH(D95&amp;F95&amp;H95&amp;I95,артикул!$M$2:$M$1799,0),0,1,1),X95),IF(H95="prf",CONCATENATE(OFFSET(артикул!$A$1,MATCH(D95&amp;F95&amp;H95&amp;I95,артикул!$M$2:$M$1799,0),0,1,1),Y95),OFFSET(артикул!$A$1,MATCH(D95&amp;F95&amp;H95&amp;I95,артикул!$M$2:$M$1799,0),0,1,1))),""),"------")</f>
        <v>E3A5A06PPA14</v>
      </c>
      <c r="P95" s="13" t="str">
        <f t="shared" ca="1" si="33"/>
        <v>E3-55-Al-630-4-pt1.4</v>
      </c>
      <c r="Q95" s="11">
        <f t="shared" si="34"/>
        <v>1431</v>
      </c>
      <c r="R95" s="11" t="str">
        <f t="shared" si="35"/>
        <v>--</v>
      </c>
      <c r="S95" s="17" t="str">
        <f t="shared" si="36"/>
        <v>--</v>
      </c>
      <c r="T95" s="11">
        <f t="shared" si="37"/>
        <v>1431</v>
      </c>
      <c r="U95" s="16">
        <f ca="1">IF(T95="","",IFERROR(IF(AND(D95="Al",E95=4,B95="E3"),OFFSET(Лист2!$A$24,MATCH(F95,Лист2!$A$25:$A$37,0),1),IF(AND(D95="Al",E95=5,B95="E3"),OFFSET(Лист2!$A$24,MATCH(F95,Лист2!$A$25:$A$37,0),2),IF(AND(D95="Cu",E95=4,B95="E3"),OFFSET(Лист2!$A$24,MATCH(F95,Лист2!$A$25:$A$37,0),4),IF(AND(D95="Cu",E95=5,B95="E3"),OFFSET(Лист2!$A$24,MATCH(F95,Лист2!$A$25:$A$37,0),3),IF(AND(D95="Al",E95=4,B95="CR1"),OFFSET(Лист2!$A$65,MATCH(F95,Лист2!$A$66:$A$77,0),1),IF(AND(D95="Al",E95=5,B95="CR1"),OFFSET(Лист2!$A$65,MATCH(F95,Лист2!$A$66:$A$77,0),2),IF(AND(D95="Cu",E95=5,B95="CR1"),OFFSET(Лист2!$A$65,MATCH(F95,Лист2!$A$66:$A$77,0),3),IF(AND(D95="Cu",E95=4,B95="CR1"),OFFSET(Лист2!$A$65,MATCH(F95,Лист2!$A$66:$A$77,0),4),777)))))))),"")*(T95/1000))</f>
        <v>10.605060864000002</v>
      </c>
      <c r="V95" s="11" t="str">
        <f t="shared" si="31"/>
        <v>ШП4</v>
      </c>
      <c r="W95" s="17" t="e">
        <f t="shared" si="38"/>
        <v>#VALUE!</v>
      </c>
      <c r="X95" s="17" t="e">
        <f t="shared" ca="1" si="39"/>
        <v>#VALUE!</v>
      </c>
      <c r="Y95" s="17" t="e">
        <f t="shared" ca="1" si="40"/>
        <v>#VALUE!</v>
      </c>
      <c r="Z95" s="17" t="str">
        <f ca="1">IFERROR(IF(H95="pr",OFFSET(Лист2!$F$8,MATCH(G95,Лист2!$F$9:$F$14,1),2),""),"")</f>
        <v/>
      </c>
      <c r="AA95" s="11" t="str">
        <f ca="1">IFERROR(IF(H95="prf",OFFSET(Лист2!$F$4,MATCH(G95,Лист2!$F$5:$F$6,1),2),""),"")</f>
        <v/>
      </c>
      <c r="AB95" s="11"/>
    </row>
    <row r="96" spans="1:28">
      <c r="A96" s="8">
        <v>95</v>
      </c>
      <c r="B96" s="9" t="s">
        <v>28</v>
      </c>
      <c r="C96" s="9">
        <v>55</v>
      </c>
      <c r="D96" s="9" t="s">
        <v>29</v>
      </c>
      <c r="E96" s="9">
        <v>4</v>
      </c>
      <c r="F96" s="9">
        <v>630</v>
      </c>
      <c r="G96" s="9" t="s">
        <v>33</v>
      </c>
      <c r="H96" s="10" t="str">
        <f ca="1">IFERROR(IF(B96="E3",OFFSET(Лист2!$G$1,MATCH($G96,Лист2!$F$2:$F$92,0),0,1,1),OFFSET(Лист2!$D$39,MATCH(Таблица1[[#This Row],[Наименование]],Лист2!$C$40:$C$60,0),0,1,1)),"Спец. Изд.")</f>
        <v>pt</v>
      </c>
      <c r="I96" s="11" t="str">
        <f t="shared" ca="1" si="32"/>
        <v>1.4</v>
      </c>
      <c r="J96" s="12">
        <v>1040</v>
      </c>
      <c r="K96" s="9" t="s">
        <v>106</v>
      </c>
      <c r="L96" s="9">
        <v>1</v>
      </c>
      <c r="M96" s="162" t="s">
        <v>2192</v>
      </c>
      <c r="N96" s="165">
        <v>1</v>
      </c>
      <c r="O96" s="11" t="str">
        <f ca="1">IF(B96="E3",IFERROR(IF(H96="pr",CONCATENATE(OFFSET(артикул!$A$1,MATCH(D96&amp;F96&amp;H96&amp;I96,артикул!$M$2:$M$1799,0),0,1,1),X96),IF(H96="prf",CONCATENATE(OFFSET(артикул!$A$1,MATCH(D96&amp;F96&amp;H96&amp;I96,артикул!$M$2:$M$1799,0),0,1,1),Y96),OFFSET(артикул!$A$1,MATCH(D96&amp;F96&amp;H96&amp;I96,артикул!$M$2:$M$1799,0),0,1,1))),""),"------")</f>
        <v>E3A5A06PPA14</v>
      </c>
      <c r="P96" s="13" t="str">
        <f t="shared" ca="1" si="33"/>
        <v>E3-55-Al-630-4-pt1.4</v>
      </c>
      <c r="Q96" s="11">
        <f t="shared" si="34"/>
        <v>1040</v>
      </c>
      <c r="R96" s="11" t="str">
        <f t="shared" si="35"/>
        <v>--</v>
      </c>
      <c r="S96" s="17" t="str">
        <f t="shared" si="36"/>
        <v>--</v>
      </c>
      <c r="T96" s="11">
        <f t="shared" si="37"/>
        <v>1040</v>
      </c>
      <c r="U96" s="16">
        <f ca="1">IF(T96="","",IFERROR(IF(AND(D96="Al",E96=4,B96="E3"),OFFSET(Лист2!$A$24,MATCH(F96,Лист2!$A$25:$A$37,0),1),IF(AND(D96="Al",E96=5,B96="E3"),OFFSET(Лист2!$A$24,MATCH(F96,Лист2!$A$25:$A$37,0),2),IF(AND(D96="Cu",E96=4,B96="E3"),OFFSET(Лист2!$A$24,MATCH(F96,Лист2!$A$25:$A$37,0),4),IF(AND(D96="Cu",E96=5,B96="E3"),OFFSET(Лист2!$A$24,MATCH(F96,Лист2!$A$25:$A$37,0),3),IF(AND(D96="Al",E96=4,B96="CR1"),OFFSET(Лист2!$A$65,MATCH(F96,Лист2!$A$66:$A$77,0),1),IF(AND(D96="Al",E96=5,B96="CR1"),OFFSET(Лист2!$A$65,MATCH(F96,Лист2!$A$66:$A$77,0),2),IF(AND(D96="Cu",E96=5,B96="CR1"),OFFSET(Лист2!$A$65,MATCH(F96,Лист2!$A$66:$A$77,0),3),IF(AND(D96="Cu",E96=4,B96="CR1"),OFFSET(Лист2!$A$65,MATCH(F96,Лист2!$A$66:$A$77,0),4),777)))))))),"")*(T96/1000))</f>
        <v>7.7073817600000005</v>
      </c>
      <c r="V96" s="11" t="str">
        <f t="shared" si="31"/>
        <v>ШП4</v>
      </c>
      <c r="W96" s="17" t="e">
        <f t="shared" si="38"/>
        <v>#VALUE!</v>
      </c>
      <c r="X96" s="17" t="e">
        <f t="shared" ca="1" si="39"/>
        <v>#VALUE!</v>
      </c>
      <c r="Y96" s="17" t="e">
        <f t="shared" ca="1" si="40"/>
        <v>#VALUE!</v>
      </c>
      <c r="Z96" s="17" t="str">
        <f ca="1">IFERROR(IF(H96="pr",OFFSET(Лист2!$F$8,MATCH(G96,Лист2!$F$9:$F$14,1),2),""),"")</f>
        <v/>
      </c>
      <c r="AA96" s="11" t="str">
        <f ca="1">IFERROR(IF(H96="prf",OFFSET(Лист2!$F$4,MATCH(G96,Лист2!$F$5:$F$6,1),2),""),"")</f>
        <v/>
      </c>
      <c r="AB96" s="11"/>
    </row>
    <row r="97" spans="1:28">
      <c r="A97" s="8">
        <v>96</v>
      </c>
      <c r="B97" s="9" t="s">
        <v>28</v>
      </c>
      <c r="C97" s="9">
        <v>55</v>
      </c>
      <c r="D97" s="9" t="s">
        <v>29</v>
      </c>
      <c r="E97" s="9">
        <v>4</v>
      </c>
      <c r="F97" s="9">
        <v>630</v>
      </c>
      <c r="G97" s="9" t="s">
        <v>33</v>
      </c>
      <c r="H97" s="10" t="str">
        <f ca="1">IFERROR(IF(B97="E3",OFFSET(Лист2!$G$1,MATCH($G97,Лист2!$F$2:$F$92,0),0,1,1),OFFSET(Лист2!$D$39,MATCH(Таблица1[[#This Row],[Наименование]],Лист2!$C$40:$C$60,0),0,1,1)),"Спец. Изд.")</f>
        <v>pt</v>
      </c>
      <c r="I97" s="11" t="str">
        <f t="shared" ca="1" si="32"/>
        <v>2.0</v>
      </c>
      <c r="J97" s="12">
        <v>2000</v>
      </c>
      <c r="K97" s="9" t="s">
        <v>107</v>
      </c>
      <c r="L97" s="9">
        <v>1</v>
      </c>
      <c r="M97" s="162" t="s">
        <v>2192</v>
      </c>
      <c r="N97" s="165">
        <v>1</v>
      </c>
      <c r="O97" s="11" t="str">
        <f ca="1">IF(B97="E3",IFERROR(IF(H97="pr",CONCATENATE(OFFSET(артикул!$A$1,MATCH(D97&amp;F97&amp;H97&amp;I97,артикул!$M$2:$M$1799,0),0,1,1),X97),IF(H97="prf",CONCATENATE(OFFSET(артикул!$A$1,MATCH(D97&amp;F97&amp;H97&amp;I97,артикул!$M$2:$M$1799,0),0,1,1),Y97),OFFSET(артикул!$A$1,MATCH(D97&amp;F97&amp;H97&amp;I97,артикул!$M$2:$M$1799,0),0,1,1))),""),"------")</f>
        <v>E3A5A06PPA20</v>
      </c>
      <c r="P97" s="13" t="str">
        <f t="shared" ca="1" si="33"/>
        <v>E3-55-Al-630-4-pt2.0</v>
      </c>
      <c r="Q97" s="11">
        <f t="shared" si="34"/>
        <v>2000</v>
      </c>
      <c r="R97" s="11" t="str">
        <f t="shared" si="35"/>
        <v>--</v>
      </c>
      <c r="S97" s="17" t="str">
        <f t="shared" si="36"/>
        <v>--</v>
      </c>
      <c r="T97" s="11">
        <f t="shared" si="37"/>
        <v>2000</v>
      </c>
      <c r="U97" s="16">
        <f ca="1">IF(T97="","",IFERROR(IF(AND(D97="Al",E97=4,B97="E3"),OFFSET(Лист2!$A$24,MATCH(F97,Лист2!$A$25:$A$37,0),1),IF(AND(D97="Al",E97=5,B97="E3"),OFFSET(Лист2!$A$24,MATCH(F97,Лист2!$A$25:$A$37,0),2),IF(AND(D97="Cu",E97=4,B97="E3"),OFFSET(Лист2!$A$24,MATCH(F97,Лист2!$A$25:$A$37,0),4),IF(AND(D97="Cu",E97=5,B97="E3"),OFFSET(Лист2!$A$24,MATCH(F97,Лист2!$A$25:$A$37,0),3),IF(AND(D97="Al",E97=4,B97="CR1"),OFFSET(Лист2!$A$65,MATCH(F97,Лист2!$A$66:$A$77,0),1),IF(AND(D97="Al",E97=5,B97="CR1"),OFFSET(Лист2!$A$65,MATCH(F97,Лист2!$A$66:$A$77,0),2),IF(AND(D97="Cu",E97=5,B97="CR1"),OFFSET(Лист2!$A$65,MATCH(F97,Лист2!$A$66:$A$77,0),3),IF(AND(D97="Cu",E97=4,B97="CR1"),OFFSET(Лист2!$A$65,MATCH(F97,Лист2!$A$66:$A$77,0),4),777)))))))),"")*(T97/1000))</f>
        <v>14.821888000000001</v>
      </c>
      <c r="V97" s="11" t="str">
        <f t="shared" si="31"/>
        <v>ШП4</v>
      </c>
      <c r="W97" s="17" t="e">
        <f t="shared" si="38"/>
        <v>#VALUE!</v>
      </c>
      <c r="X97" s="17" t="e">
        <f t="shared" ca="1" si="39"/>
        <v>#VALUE!</v>
      </c>
      <c r="Y97" s="17" t="e">
        <f t="shared" ca="1" si="40"/>
        <v>#VALUE!</v>
      </c>
      <c r="Z97" s="17" t="str">
        <f ca="1">IFERROR(IF(H97="pr",OFFSET(Лист2!$F$8,MATCH(G97,Лист2!$F$9:$F$14,1),2),""),"")</f>
        <v/>
      </c>
      <c r="AA97" s="11" t="str">
        <f ca="1">IFERROR(IF(H97="prf",OFFSET(Лист2!$F$4,MATCH(G97,Лист2!$F$5:$F$6,1),2),""),"")</f>
        <v/>
      </c>
      <c r="AB97" s="11"/>
    </row>
    <row r="98" spans="1:28">
      <c r="A98" s="8">
        <v>97</v>
      </c>
      <c r="B98" s="9" t="s">
        <v>28</v>
      </c>
      <c r="C98" s="9">
        <v>55</v>
      </c>
      <c r="D98" s="9" t="s">
        <v>29</v>
      </c>
      <c r="E98" s="9">
        <v>4</v>
      </c>
      <c r="F98" s="9">
        <v>630</v>
      </c>
      <c r="G98" s="9" t="s">
        <v>66</v>
      </c>
      <c r="H98" s="10" t="str">
        <f ca="1">IFERROR(IF(B98="E3",OFFSET(Лист2!$G$1,MATCH($G98,Лист2!$F$2:$F$92,0),0,1,1),OFFSET(Лист2!$D$39,MATCH(Таблица1[[#This Row],[Наименование]],Лист2!$C$40:$C$60,0),0,1,1)),"Спец. Изд.")</f>
        <v>zv</v>
      </c>
      <c r="I98" s="11" t="str">
        <f t="shared" ca="1" si="32"/>
        <v/>
      </c>
      <c r="J98" s="12" t="s">
        <v>108</v>
      </c>
      <c r="K98" s="9" t="s">
        <v>109</v>
      </c>
      <c r="L98" s="9">
        <v>1</v>
      </c>
      <c r="M98" s="162" t="s">
        <v>2192</v>
      </c>
      <c r="N98" s="165">
        <v>1</v>
      </c>
      <c r="O98" s="11" t="str">
        <f ca="1">IF(B98="E3",IFERROR(IF(H98="pr",CONCATENATE(OFFSET(артикул!$A$1,MATCH(D98&amp;F98&amp;H98&amp;I98,артикул!$M$2:$M$1799,0),0,1,1),X98),IF(H98="prf",CONCATENATE(OFFSET(артикул!$A$1,MATCH(D98&amp;F98&amp;H98&amp;I98,артикул!$M$2:$M$1799,0),0,1,1),Y98),OFFSET(артикул!$A$1,MATCH(D98&amp;F98&amp;H98&amp;I98,артикул!$M$2:$M$1799,0),0,1,1))),""),"------")</f>
        <v>E3A5A06BBE55</v>
      </c>
      <c r="P98" s="13" t="str">
        <f t="shared" ca="1" si="33"/>
        <v>E3-55-Al-630-4-zv</v>
      </c>
      <c r="Q98" s="11" t="str">
        <f t="shared" si="34"/>
        <v>500</v>
      </c>
      <c r="R98" s="11" t="str">
        <f t="shared" si="35"/>
        <v>440</v>
      </c>
      <c r="S98" s="17" t="str">
        <f t="shared" si="36"/>
        <v>700</v>
      </c>
      <c r="T98" s="11">
        <f t="shared" si="37"/>
        <v>1640</v>
      </c>
      <c r="U98" s="16">
        <f ca="1">IF(T98="","",IFERROR(IF(AND(D98="Al",E98=4,B98="E3"),OFFSET(Лист2!$A$24,MATCH(F98,Лист2!$A$25:$A$37,0),1),IF(AND(D98="Al",E98=5,B98="E3"),OFFSET(Лист2!$A$24,MATCH(F98,Лист2!$A$25:$A$37,0),2),IF(AND(D98="Cu",E98=4,B98="E3"),OFFSET(Лист2!$A$24,MATCH(F98,Лист2!$A$25:$A$37,0),4),IF(AND(D98="Cu",E98=5,B98="E3"),OFFSET(Лист2!$A$24,MATCH(F98,Лист2!$A$25:$A$37,0),3),IF(AND(D98="Al",E98=4,B98="CR1"),OFFSET(Лист2!$A$65,MATCH(F98,Лист2!$A$66:$A$77,0),1),IF(AND(D98="Al",E98=5,B98="CR1"),OFFSET(Лист2!$A$65,MATCH(F98,Лист2!$A$66:$A$77,0),2),IF(AND(D98="Cu",E98=5,B98="CR1"),OFFSET(Лист2!$A$65,MATCH(F98,Лист2!$A$66:$A$77,0),3),IF(AND(D98="Cu",E98=4,B98="CR1"),OFFSET(Лист2!$A$65,MATCH(F98,Лист2!$A$66:$A$77,0),4),777)))))))),"")*(T98/1000))</f>
        <v>12.153948160000001</v>
      </c>
      <c r="V98" s="11" t="str">
        <f t="shared" si="31"/>
        <v>ШП4</v>
      </c>
      <c r="W98" s="17" t="e">
        <f t="shared" si="38"/>
        <v>#VALUE!</v>
      </c>
      <c r="X98" s="17" t="e">
        <f t="shared" ca="1" si="39"/>
        <v>#VALUE!</v>
      </c>
      <c r="Y98" s="17" t="e">
        <f t="shared" ca="1" si="40"/>
        <v>#VALUE!</v>
      </c>
      <c r="Z98" s="17" t="str">
        <f ca="1">IFERROR(IF(H98="pr",OFFSET(Лист2!$F$8,MATCH(G98,Лист2!$F$9:$F$14,1),2),""),"")</f>
        <v/>
      </c>
      <c r="AA98" s="11" t="str">
        <f ca="1">IFERROR(IF(H98="prf",OFFSET(Лист2!$F$4,MATCH(G98,Лист2!$F$5:$F$6,1),2),""),"")</f>
        <v/>
      </c>
      <c r="AB98" s="11"/>
    </row>
    <row r="99" spans="1:28">
      <c r="A99" s="8">
        <v>98</v>
      </c>
      <c r="B99" s="9" t="s">
        <v>28</v>
      </c>
      <c r="C99" s="9">
        <v>55</v>
      </c>
      <c r="D99" s="9" t="s">
        <v>29</v>
      </c>
      <c r="E99" s="9">
        <v>4</v>
      </c>
      <c r="F99" s="9">
        <v>630</v>
      </c>
      <c r="G99" s="9" t="s">
        <v>33</v>
      </c>
      <c r="H99" s="10" t="str">
        <f ca="1">IFERROR(IF(B99="E3",OFFSET(Лист2!$G$1,MATCH($G99,Лист2!$F$2:$F$92,0),0,1,1),OFFSET(Лист2!$D$39,MATCH(Таблица1[[#This Row],[Наименование]],Лист2!$C$40:$C$60,0),0,1,1)),"Спец. Изд.")</f>
        <v>pt</v>
      </c>
      <c r="I99" s="11" t="str">
        <f t="shared" ca="1" si="32"/>
        <v>1.4</v>
      </c>
      <c r="J99" s="12">
        <v>1160</v>
      </c>
      <c r="K99" s="9" t="s">
        <v>110</v>
      </c>
      <c r="L99" s="9">
        <v>1</v>
      </c>
      <c r="M99" s="162" t="s">
        <v>2192</v>
      </c>
      <c r="N99" s="165">
        <v>1</v>
      </c>
      <c r="O99" s="11" t="str">
        <f ca="1">IF(B99="E3",IFERROR(IF(H99="pr",CONCATENATE(OFFSET(артикул!$A$1,MATCH(D99&amp;F99&amp;H99&amp;I99,артикул!$M$2:$M$1799,0),0,1,1),X99),IF(H99="prf",CONCATENATE(OFFSET(артикул!$A$1,MATCH(D99&amp;F99&amp;H99&amp;I99,артикул!$M$2:$M$1799,0),0,1,1),Y99),OFFSET(артикул!$A$1,MATCH(D99&amp;F99&amp;H99&amp;I99,артикул!$M$2:$M$1799,0),0,1,1))),""),"------")</f>
        <v>E3A5A06PPA14</v>
      </c>
      <c r="P99" s="13" t="str">
        <f t="shared" ca="1" si="33"/>
        <v>E3-55-Al-630-4-pt1.4</v>
      </c>
      <c r="Q99" s="11">
        <f t="shared" si="34"/>
        <v>1160</v>
      </c>
      <c r="R99" s="11" t="str">
        <f t="shared" si="35"/>
        <v>--</v>
      </c>
      <c r="S99" s="17" t="str">
        <f t="shared" si="36"/>
        <v>--</v>
      </c>
      <c r="T99" s="11">
        <f t="shared" si="37"/>
        <v>1160</v>
      </c>
      <c r="U99" s="16">
        <f ca="1">IF(T99="","",IFERROR(IF(AND(D99="Al",E99=4,B99="E3"),OFFSET(Лист2!$A$24,MATCH(F99,Лист2!$A$25:$A$37,0),1),IF(AND(D99="Al",E99=5,B99="E3"),OFFSET(Лист2!$A$24,MATCH(F99,Лист2!$A$25:$A$37,0),2),IF(AND(D99="Cu",E99=4,B99="E3"),OFFSET(Лист2!$A$24,MATCH(F99,Лист2!$A$25:$A$37,0),4),IF(AND(D99="Cu",E99=5,B99="E3"),OFFSET(Лист2!$A$24,MATCH(F99,Лист2!$A$25:$A$37,0),3),IF(AND(D99="Al",E99=4,B99="CR1"),OFFSET(Лист2!$A$65,MATCH(F99,Лист2!$A$66:$A$77,0),1),IF(AND(D99="Al",E99=5,B99="CR1"),OFFSET(Лист2!$A$65,MATCH(F99,Лист2!$A$66:$A$77,0),2),IF(AND(D99="Cu",E99=5,B99="CR1"),OFFSET(Лист2!$A$65,MATCH(F99,Лист2!$A$66:$A$77,0),3),IF(AND(D99="Cu",E99=4,B99="CR1"),OFFSET(Лист2!$A$65,MATCH(F99,Лист2!$A$66:$A$77,0),4),777)))))))),"")*(T99/1000))</f>
        <v>8.5966950400000002</v>
      </c>
      <c r="V99" s="11" t="str">
        <f t="shared" si="31"/>
        <v>ШП4</v>
      </c>
      <c r="W99" s="17" t="e">
        <f t="shared" si="38"/>
        <v>#VALUE!</v>
      </c>
      <c r="X99" s="17" t="e">
        <f t="shared" ca="1" si="39"/>
        <v>#VALUE!</v>
      </c>
      <c r="Y99" s="17" t="e">
        <f t="shared" ca="1" si="40"/>
        <v>#VALUE!</v>
      </c>
      <c r="Z99" s="17" t="str">
        <f ca="1">IFERROR(IF(H99="pr",OFFSET(Лист2!$F$8,MATCH(G99,Лист2!$F$9:$F$14,1),2),""),"")</f>
        <v/>
      </c>
      <c r="AA99" s="11" t="str">
        <f ca="1">IFERROR(IF(H99="prf",OFFSET(Лист2!$F$4,MATCH(G99,Лист2!$F$5:$F$6,1),2),""),"")</f>
        <v/>
      </c>
      <c r="AB99" s="11"/>
    </row>
    <row r="100" spans="1:28">
      <c r="A100" s="8">
        <v>99</v>
      </c>
      <c r="B100" s="9" t="s">
        <v>28</v>
      </c>
      <c r="C100" s="9">
        <v>55</v>
      </c>
      <c r="D100" s="9" t="s">
        <v>29</v>
      </c>
      <c r="E100" s="9">
        <v>4</v>
      </c>
      <c r="F100" s="9">
        <v>630</v>
      </c>
      <c r="G100" s="9" t="s">
        <v>33</v>
      </c>
      <c r="H100" s="10" t="str">
        <f ca="1">IFERROR(IF(B100="E3",OFFSET(Лист2!$G$1,MATCH($G100,Лист2!$F$2:$F$92,0),0,1,1),OFFSET(Лист2!$D$39,MATCH(Таблица1[[#This Row],[Наименование]],Лист2!$C$40:$C$60,0),0,1,1)),"Спец. Изд.")</f>
        <v>pt</v>
      </c>
      <c r="I100" s="11" t="str">
        <f t="shared" ca="1" si="32"/>
        <v>2.9</v>
      </c>
      <c r="J100" s="12">
        <v>2560</v>
      </c>
      <c r="K100" s="9" t="s">
        <v>111</v>
      </c>
      <c r="L100" s="9">
        <v>1</v>
      </c>
      <c r="M100" s="162" t="s">
        <v>2192</v>
      </c>
      <c r="N100" s="165">
        <v>1</v>
      </c>
      <c r="O100" s="11" t="str">
        <f ca="1">IF(B100="E3",IFERROR(IF(H100="pr",CONCATENATE(OFFSET(артикул!$A$1,MATCH(D100&amp;F100&amp;H100&amp;I100,артикул!$M$2:$M$1799,0),0,1,1),X100),IF(H100="prf",CONCATENATE(OFFSET(артикул!$A$1,MATCH(D100&amp;F100&amp;H100&amp;I100,артикул!$M$2:$M$1799,0),0,1,1),Y100),OFFSET(артикул!$A$1,MATCH(D100&amp;F100&amp;H100&amp;I100,артикул!$M$2:$M$1799,0),0,1,1))),""),"------")</f>
        <v>E3A5A06PPA29</v>
      </c>
      <c r="P100" s="13" t="str">
        <f t="shared" ca="1" si="33"/>
        <v>E3-55-Al-630-4-pt2.9</v>
      </c>
      <c r="Q100" s="11">
        <f t="shared" si="34"/>
        <v>2560</v>
      </c>
      <c r="R100" s="11" t="str">
        <f t="shared" si="35"/>
        <v>--</v>
      </c>
      <c r="S100" s="17" t="str">
        <f t="shared" si="36"/>
        <v>--</v>
      </c>
      <c r="T100" s="11">
        <f t="shared" si="37"/>
        <v>2560</v>
      </c>
      <c r="U100" s="16">
        <f ca="1">IF(T100="","",IFERROR(IF(AND(D100="Al",E100=4,B100="E3"),OFFSET(Лист2!$A$24,MATCH(F100,Лист2!$A$25:$A$37,0),1),IF(AND(D100="Al",E100=5,B100="E3"),OFFSET(Лист2!$A$24,MATCH(F100,Лист2!$A$25:$A$37,0),2),IF(AND(D100="Cu",E100=4,B100="E3"),OFFSET(Лист2!$A$24,MATCH(F100,Лист2!$A$25:$A$37,0),4),IF(AND(D100="Cu",E100=5,B100="E3"),OFFSET(Лист2!$A$24,MATCH(F100,Лист2!$A$25:$A$37,0),3),IF(AND(D100="Al",E100=4,B100="CR1"),OFFSET(Лист2!$A$65,MATCH(F100,Лист2!$A$66:$A$77,0),1),IF(AND(D100="Al",E100=5,B100="CR1"),OFFSET(Лист2!$A$65,MATCH(F100,Лист2!$A$66:$A$77,0),2),IF(AND(D100="Cu",E100=5,B100="CR1"),OFFSET(Лист2!$A$65,MATCH(F100,Лист2!$A$66:$A$77,0),3),IF(AND(D100="Cu",E100=4,B100="CR1"),OFFSET(Лист2!$A$65,MATCH(F100,Лист2!$A$66:$A$77,0),4),777)))))))),"")*(T100/1000))</f>
        <v>18.972016640000003</v>
      </c>
      <c r="V100" s="11" t="str">
        <f t="shared" si="31"/>
        <v>ШП4</v>
      </c>
      <c r="W100" s="17" t="e">
        <f t="shared" si="38"/>
        <v>#VALUE!</v>
      </c>
      <c r="X100" s="17" t="e">
        <f t="shared" ca="1" si="39"/>
        <v>#VALUE!</v>
      </c>
      <c r="Y100" s="17" t="e">
        <f t="shared" ca="1" si="40"/>
        <v>#VALUE!</v>
      </c>
      <c r="Z100" s="17" t="str">
        <f ca="1">IFERROR(IF(H100="pr",OFFSET(Лист2!$F$8,MATCH(G100,Лист2!$F$9:$F$14,1),2),""),"")</f>
        <v/>
      </c>
      <c r="AA100" s="11" t="str">
        <f ca="1">IFERROR(IF(H100="prf",OFFSET(Лист2!$F$4,MATCH(G100,Лист2!$F$5:$F$6,1),2),""),"")</f>
        <v/>
      </c>
      <c r="AB100" s="11"/>
    </row>
    <row r="101" spans="1:28">
      <c r="A101" s="8">
        <v>100</v>
      </c>
      <c r="B101" s="9" t="s">
        <v>28</v>
      </c>
      <c r="C101" s="9">
        <v>55</v>
      </c>
      <c r="D101" s="9" t="s">
        <v>29</v>
      </c>
      <c r="E101" s="9">
        <v>4</v>
      </c>
      <c r="F101" s="9">
        <v>630</v>
      </c>
      <c r="G101" s="9" t="s">
        <v>33</v>
      </c>
      <c r="H101" s="10" t="str">
        <f ca="1">IFERROR(IF(B101="E3",OFFSET(Лист2!$G$1,MATCH($G101,Лист2!$F$2:$F$92,0),0,1,1),OFFSET(Лист2!$D$39,MATCH(Таблица1[[#This Row],[Наименование]],Лист2!$C$40:$C$60,0),0,1,1)),"Спец. Изд.")</f>
        <v>pt</v>
      </c>
      <c r="I101" s="11" t="str">
        <f t="shared" ca="1" si="32"/>
        <v>1.4</v>
      </c>
      <c r="J101" s="12">
        <v>1340</v>
      </c>
      <c r="K101" s="9" t="s">
        <v>112</v>
      </c>
      <c r="L101" s="9">
        <v>1</v>
      </c>
      <c r="M101" s="162" t="s">
        <v>2192</v>
      </c>
      <c r="N101" s="11">
        <v>2</v>
      </c>
      <c r="O101" s="11" t="str">
        <f ca="1">IF(B101="E3",IFERROR(IF(H101="pr",CONCATENATE(OFFSET(артикул!$A$1,MATCH(D101&amp;F101&amp;H101&amp;I101,артикул!$M$2:$M$1799,0),0,1,1),X101),IF(H101="prf",CONCATENATE(OFFSET(артикул!$A$1,MATCH(D101&amp;F101&amp;H101&amp;I101,артикул!$M$2:$M$1799,0),0,1,1),Y101),OFFSET(артикул!$A$1,MATCH(D101&amp;F101&amp;H101&amp;I101,артикул!$M$2:$M$1799,0),0,1,1))),""),"------")</f>
        <v>E3A5A06PPA14</v>
      </c>
      <c r="P101" s="13" t="str">
        <f t="shared" ca="1" si="33"/>
        <v>E3-55-Al-630-4-pt1.4</v>
      </c>
      <c r="Q101" s="11">
        <f t="shared" si="34"/>
        <v>1340</v>
      </c>
      <c r="R101" s="11" t="str">
        <f t="shared" si="35"/>
        <v>--</v>
      </c>
      <c r="S101" s="17" t="str">
        <f t="shared" si="36"/>
        <v>--</v>
      </c>
      <c r="T101" s="11">
        <f t="shared" si="37"/>
        <v>1340</v>
      </c>
      <c r="U101" s="16">
        <f ca="1">IF(T101="","",IFERROR(IF(AND(D101="Al",E101=4,B101="E3"),OFFSET(Лист2!$A$24,MATCH(F101,Лист2!$A$25:$A$37,0),1),IF(AND(D101="Al",E101=5,B101="E3"),OFFSET(Лист2!$A$24,MATCH(F101,Лист2!$A$25:$A$37,0),2),IF(AND(D101="Cu",E101=4,B101="E3"),OFFSET(Лист2!$A$24,MATCH(F101,Лист2!$A$25:$A$37,0),4),IF(AND(D101="Cu",E101=5,B101="E3"),OFFSET(Лист2!$A$24,MATCH(F101,Лист2!$A$25:$A$37,0),3),IF(AND(D101="Al",E101=4,B101="CR1"),OFFSET(Лист2!$A$65,MATCH(F101,Лист2!$A$66:$A$77,0),1),IF(AND(D101="Al",E101=5,B101="CR1"),OFFSET(Лист2!$A$65,MATCH(F101,Лист2!$A$66:$A$77,0),2),IF(AND(D101="Cu",E101=5,B101="CR1"),OFFSET(Лист2!$A$65,MATCH(F101,Лист2!$A$66:$A$77,0),3),IF(AND(D101="Cu",E101=4,B101="CR1"),OFFSET(Лист2!$A$65,MATCH(F101,Лист2!$A$66:$A$77,0),4),777)))))))),"")*(T101/1000))</f>
        <v>9.9306649600000014</v>
      </c>
      <c r="V101" s="11" t="str">
        <f t="shared" si="31"/>
        <v>ШП4</v>
      </c>
      <c r="W101" s="17" t="e">
        <f t="shared" si="38"/>
        <v>#VALUE!</v>
      </c>
      <c r="X101" s="17" t="e">
        <f t="shared" ca="1" si="39"/>
        <v>#VALUE!</v>
      </c>
      <c r="Y101" s="17" t="e">
        <f t="shared" ca="1" si="40"/>
        <v>#VALUE!</v>
      </c>
      <c r="Z101" s="17" t="str">
        <f ca="1">IFERROR(IF(H101="pr",OFFSET(Лист2!$F$8,MATCH(G101,Лист2!$F$9:$F$14,1),2),""),"")</f>
        <v/>
      </c>
      <c r="AA101" s="11" t="str">
        <f ca="1">IFERROR(IF(H101="prf",OFFSET(Лист2!$F$4,MATCH(G101,Лист2!$F$5:$F$6,1),2),""),"")</f>
        <v/>
      </c>
      <c r="AB101" s="11"/>
    </row>
    <row r="102" spans="1:28">
      <c r="A102" s="8">
        <v>101</v>
      </c>
      <c r="B102" s="133" t="s">
        <v>28</v>
      </c>
      <c r="C102" s="134">
        <v>55</v>
      </c>
      <c r="D102" s="133" t="s">
        <v>29</v>
      </c>
      <c r="E102" s="135">
        <v>4</v>
      </c>
      <c r="F102" s="142">
        <v>630</v>
      </c>
      <c r="G102" s="132" t="s">
        <v>159</v>
      </c>
      <c r="H102" s="10" t="str">
        <f ca="1">IFERROR(IF(B102="E3",OFFSET(Лист2!$G$1,MATCH($G102,Лист2!$F$2:$F$92,0),0,1,1),OFFSET(Лист2!$D$39,MATCH(Таблица1[[#This Row],[Наименование]],Лист2!$C$40:$C$60,0),0,1,1)),"Спец. Изд.")</f>
        <v>pr</v>
      </c>
      <c r="I102" s="136">
        <v>3</v>
      </c>
      <c r="J102" s="159" t="s">
        <v>2205</v>
      </c>
      <c r="K102" s="9" t="s">
        <v>2179</v>
      </c>
      <c r="L102" s="137">
        <v>1</v>
      </c>
      <c r="M102" s="162" t="s">
        <v>2192</v>
      </c>
      <c r="N102" s="165">
        <v>1</v>
      </c>
      <c r="O102" s="138"/>
      <c r="P102" s="139"/>
      <c r="Q102" s="136">
        <v>3000</v>
      </c>
      <c r="R102" s="136"/>
      <c r="S102" s="140"/>
      <c r="T102" s="136">
        <v>3000</v>
      </c>
      <c r="U102" s="144"/>
      <c r="V102" s="136" t="s">
        <v>2185</v>
      </c>
      <c r="W102" s="141"/>
      <c r="X102" s="141"/>
      <c r="Y102" s="141"/>
      <c r="Z102" s="141"/>
      <c r="AA102" s="138"/>
      <c r="AB102" s="136"/>
    </row>
    <row r="103" spans="1:28">
      <c r="A103" s="8">
        <v>102</v>
      </c>
      <c r="B103" s="133" t="s">
        <v>28</v>
      </c>
      <c r="C103" s="134">
        <v>55</v>
      </c>
      <c r="D103" s="133" t="s">
        <v>29</v>
      </c>
      <c r="E103" s="135">
        <v>4</v>
      </c>
      <c r="F103" s="142">
        <v>630</v>
      </c>
      <c r="G103" s="132" t="s">
        <v>232</v>
      </c>
      <c r="H103" s="10" t="str">
        <f ca="1">IFERROR(IF(B103="E3",OFFSET(Лист2!$G$1,MATCH($G103,Лист2!$F$2:$F$92,0),0,1,1),OFFSET(Лист2!$D$39,MATCH(Таблица1[[#This Row],[Наименование]],Лист2!$C$40:$C$60,0),0,1,1)),"Спец. Изд.")</f>
        <v>kz</v>
      </c>
      <c r="I103" s="136"/>
      <c r="J103" s="133"/>
      <c r="K103" s="133" t="s">
        <v>2187</v>
      </c>
      <c r="L103" s="137">
        <v>1</v>
      </c>
      <c r="M103" s="162" t="s">
        <v>2192</v>
      </c>
      <c r="N103" s="165">
        <v>1</v>
      </c>
      <c r="O103" s="138"/>
      <c r="P103" s="139"/>
      <c r="Q103" s="136"/>
      <c r="R103" s="136"/>
      <c r="S103" s="140"/>
      <c r="T103" s="136"/>
      <c r="U103" s="156"/>
      <c r="V103" s="136" t="s">
        <v>2185</v>
      </c>
      <c r="W103" s="141"/>
      <c r="X103" s="141"/>
      <c r="Y103" s="141"/>
      <c r="Z103" s="141"/>
      <c r="AA103" s="138"/>
      <c r="AB103" s="136"/>
    </row>
    <row r="104" spans="1:28">
      <c r="A104" s="8">
        <v>103</v>
      </c>
      <c r="B104" s="9" t="s">
        <v>28</v>
      </c>
      <c r="C104" s="9">
        <v>55</v>
      </c>
      <c r="D104" s="9" t="s">
        <v>29</v>
      </c>
      <c r="E104" s="9">
        <v>4</v>
      </c>
      <c r="F104" s="9">
        <v>1250</v>
      </c>
      <c r="G104" s="9" t="s">
        <v>33</v>
      </c>
      <c r="H104" s="10" t="str">
        <f ca="1">IFERROR(IF(B104="E3",OFFSET(Лист2!$G$1,MATCH($G104,Лист2!$F$2:$F$92,0),0,1,1),OFFSET(Лист2!$D$39,MATCH(Таблица1[[#This Row],[Наименование]],Лист2!$C$40:$C$60,0),0,1,1)),"Спец. Изд.")</f>
        <v>pt</v>
      </c>
      <c r="I104" s="11" t="str">
        <f t="shared" ca="1" si="32"/>
        <v>3.0</v>
      </c>
      <c r="J104" s="12">
        <v>3000</v>
      </c>
      <c r="K104" s="9" t="s">
        <v>113</v>
      </c>
      <c r="L104" s="9">
        <v>1</v>
      </c>
      <c r="M104" s="162" t="s">
        <v>2192</v>
      </c>
      <c r="N104" s="11">
        <v>2</v>
      </c>
      <c r="O104" s="11" t="str">
        <f ca="1">IF(B104="E3",IFERROR(IF(H104="pr",CONCATENATE(OFFSET(артикул!$A$1,MATCH(D104&amp;F104&amp;H104&amp;I104,артикул!$M$2:$M$1799,0),0,1,1),X104),IF(H104="prf",CONCATENATE(OFFSET(артикул!$A$1,MATCH(D104&amp;F104&amp;H104&amp;I104,артикул!$M$2:$M$1799,0),0,1,1),Y104),OFFSET(артикул!$A$1,MATCH(D104&amp;F104&amp;H104&amp;I104,артикул!$M$2:$M$1799,0),0,1,1))),""),"------")</f>
        <v>E3A5A12PPA30</v>
      </c>
      <c r="P104" s="13" t="str">
        <f t="shared" ca="1" si="33"/>
        <v>E3-55-Al-1250-4-pt3.0</v>
      </c>
      <c r="Q104" s="11">
        <f t="shared" si="34"/>
        <v>3000</v>
      </c>
      <c r="R104" s="11" t="str">
        <f t="shared" si="35"/>
        <v>--</v>
      </c>
      <c r="S104" s="17" t="str">
        <f t="shared" si="36"/>
        <v>--</v>
      </c>
      <c r="T104" s="11">
        <f t="shared" si="37"/>
        <v>3000</v>
      </c>
      <c r="U104" s="16">
        <f ca="1">IF(T104="","",IFERROR(IF(AND(D104="Al",E104=4,B104="E3"),OFFSET(Лист2!$A$24,MATCH(F104,Лист2!$A$25:$A$37,0),1),IF(AND(D104="Al",E104=5,B104="E3"),OFFSET(Лист2!$A$24,MATCH(F104,Лист2!$A$25:$A$37,0),2),IF(AND(D104="Cu",E104=4,B104="E3"),OFFSET(Лист2!$A$24,MATCH(F104,Лист2!$A$25:$A$37,0),4),IF(AND(D104="Cu",E104=5,B104="E3"),OFFSET(Лист2!$A$24,MATCH(F104,Лист2!$A$25:$A$37,0),3),IF(AND(D104="Al",E104=4,B104="CR1"),OFFSET(Лист2!$A$65,MATCH(F104,Лист2!$A$66:$A$77,0),1),IF(AND(D104="Al",E104=5,B104="CR1"),OFFSET(Лист2!$A$65,MATCH(F104,Лист2!$A$66:$A$77,0),2),IF(AND(D104="Cu",E104=5,B104="CR1"),OFFSET(Лист2!$A$65,MATCH(F104,Лист2!$A$66:$A$77,0),3),IF(AND(D104="Cu",E104=4,B104="CR1"),OFFSET(Лист2!$A$65,MATCH(F104,Лист2!$A$66:$A$77,0),4),777)))))))),"")*(T104/1000))</f>
        <v>39.255288</v>
      </c>
      <c r="V104" s="11" t="str">
        <f t="shared" si="31"/>
        <v>ШП5</v>
      </c>
      <c r="W104" s="17" t="e">
        <f t="shared" si="38"/>
        <v>#VALUE!</v>
      </c>
      <c r="X104" s="17" t="e">
        <f t="shared" ca="1" si="39"/>
        <v>#VALUE!</v>
      </c>
      <c r="Y104" s="17" t="e">
        <f t="shared" ca="1" si="40"/>
        <v>#VALUE!</v>
      </c>
      <c r="Z104" s="17" t="str">
        <f ca="1">IFERROR(IF(H104="pr",OFFSET(Лист2!$F$8,MATCH(G104,Лист2!$F$9:$F$14,1),2),""),"")</f>
        <v/>
      </c>
      <c r="AA104" s="11" t="str">
        <f ca="1">IFERROR(IF(H104="prf",OFFSET(Лист2!$F$4,MATCH(G104,Лист2!$F$5:$F$6,1),2),""),"")</f>
        <v/>
      </c>
      <c r="AB104" s="11"/>
    </row>
    <row r="105" spans="1:28">
      <c r="A105" s="8">
        <v>104</v>
      </c>
      <c r="B105" s="9" t="s">
        <v>28</v>
      </c>
      <c r="C105" s="9">
        <v>55</v>
      </c>
      <c r="D105" s="9" t="s">
        <v>29</v>
      </c>
      <c r="E105" s="9">
        <v>4</v>
      </c>
      <c r="F105" s="9">
        <v>1250</v>
      </c>
      <c r="G105" s="9" t="s">
        <v>66</v>
      </c>
      <c r="H105" s="10" t="str">
        <f ca="1">IFERROR(IF(B105="E3",OFFSET(Лист2!$G$1,MATCH($G105,Лист2!$F$2:$F$92,0),0,1,1),OFFSET(Лист2!$D$39,MATCH(Таблица1[[#This Row],[Наименование]],Лист2!$C$40:$C$60,0),0,1,1)),"Спец. Изд.")</f>
        <v>zv</v>
      </c>
      <c r="I105" s="11" t="str">
        <f t="shared" ca="1" si="32"/>
        <v/>
      </c>
      <c r="J105" s="12" t="s">
        <v>67</v>
      </c>
      <c r="K105" s="9" t="s">
        <v>114</v>
      </c>
      <c r="L105" s="9">
        <v>1</v>
      </c>
      <c r="M105" s="162" t="s">
        <v>2192</v>
      </c>
      <c r="N105" s="165">
        <v>1</v>
      </c>
      <c r="O105" s="11" t="str">
        <f ca="1">IF(B105="E3",IFERROR(IF(H105="pr",CONCATENATE(OFFSET(артикул!$A$1,MATCH(D105&amp;F105&amp;H105&amp;I105,артикул!$M$2:$M$1799,0),0,1,1),X105),IF(H105="prf",CONCATENATE(OFFSET(артикул!$A$1,MATCH(D105&amp;F105&amp;H105&amp;I105,артикул!$M$2:$M$1799,0),0,1,1),Y105),OFFSET(артикул!$A$1,MATCH(D105&amp;F105&amp;H105&amp;I105,артикул!$M$2:$M$1799,0),0,1,1))),""),"------")</f>
        <v>E3A5A12BBE55</v>
      </c>
      <c r="P105" s="13" t="str">
        <f t="shared" ca="1" si="33"/>
        <v>E3-55-Al-1250-4-zv</v>
      </c>
      <c r="Q105" s="11" t="str">
        <f t="shared" si="34"/>
        <v>300</v>
      </c>
      <c r="R105" s="11" t="str">
        <f t="shared" si="35"/>
        <v>705</v>
      </c>
      <c r="S105" s="17" t="str">
        <f t="shared" si="36"/>
        <v>300</v>
      </c>
      <c r="T105" s="11">
        <f t="shared" si="37"/>
        <v>1305</v>
      </c>
      <c r="U105" s="16">
        <f ca="1">IF(T105="","",IFERROR(IF(AND(D105="Al",E105=4,B105="E3"),OFFSET(Лист2!$A$24,MATCH(F105,Лист2!$A$25:$A$37,0),1),IF(AND(D105="Al",E105=5,B105="E3"),OFFSET(Лист2!$A$24,MATCH(F105,Лист2!$A$25:$A$37,0),2),IF(AND(D105="Cu",E105=4,B105="E3"),OFFSET(Лист2!$A$24,MATCH(F105,Лист2!$A$25:$A$37,0),4),IF(AND(D105="Cu",E105=5,B105="E3"),OFFSET(Лист2!$A$24,MATCH(F105,Лист2!$A$25:$A$37,0),3),IF(AND(D105="Al",E105=4,B105="CR1"),OFFSET(Лист2!$A$65,MATCH(F105,Лист2!$A$66:$A$77,0),1),IF(AND(D105="Al",E105=5,B105="CR1"),OFFSET(Лист2!$A$65,MATCH(F105,Лист2!$A$66:$A$77,0),2),IF(AND(D105="Cu",E105=5,B105="CR1"),OFFSET(Лист2!$A$65,MATCH(F105,Лист2!$A$66:$A$77,0),3),IF(AND(D105="Cu",E105=4,B105="CR1"),OFFSET(Лист2!$A$65,MATCH(F105,Лист2!$A$66:$A$77,0),4),777)))))))),"")*(T105/1000))</f>
        <v>17.07605028</v>
      </c>
      <c r="V105" s="11" t="str">
        <f t="shared" si="31"/>
        <v>ШП5</v>
      </c>
      <c r="W105" s="17" t="e">
        <f t="shared" si="38"/>
        <v>#VALUE!</v>
      </c>
      <c r="X105" s="17" t="e">
        <f t="shared" ca="1" si="39"/>
        <v>#VALUE!</v>
      </c>
      <c r="Y105" s="17" t="e">
        <f t="shared" ca="1" si="40"/>
        <v>#VALUE!</v>
      </c>
      <c r="Z105" s="17" t="str">
        <f ca="1">IFERROR(IF(H105="pr",OFFSET(Лист2!$F$8,MATCH(G105,Лист2!$F$9:$F$14,1),2),""),"")</f>
        <v/>
      </c>
      <c r="AA105" s="11" t="str">
        <f ca="1">IFERROR(IF(H105="prf",OFFSET(Лист2!$F$4,MATCH(G105,Лист2!$F$5:$F$6,1),2),""),"")</f>
        <v/>
      </c>
      <c r="AB105" s="11"/>
    </row>
    <row r="106" spans="1:28">
      <c r="A106" s="8">
        <v>105</v>
      </c>
      <c r="B106" s="9" t="s">
        <v>28</v>
      </c>
      <c r="C106" s="9">
        <v>55</v>
      </c>
      <c r="D106" s="9" t="s">
        <v>29</v>
      </c>
      <c r="E106" s="9">
        <v>4</v>
      </c>
      <c r="F106" s="9">
        <v>1250</v>
      </c>
      <c r="G106" s="9" t="s">
        <v>33</v>
      </c>
      <c r="H106" s="10" t="str">
        <f ca="1">IFERROR(IF(B106="E3",OFFSET(Лист2!$G$1,MATCH($G106,Лист2!$F$2:$F$92,0),0,1,1),OFFSET(Лист2!$D$39,MATCH(Таблица1[[#This Row],[Наименование]],Лист2!$C$40:$C$60,0),0,1,1)),"Спец. Изд.")</f>
        <v>pt</v>
      </c>
      <c r="I106" s="11" t="str">
        <f t="shared" ca="1" si="32"/>
        <v>2.4</v>
      </c>
      <c r="J106" s="12">
        <v>2421</v>
      </c>
      <c r="K106" s="9" t="s">
        <v>114</v>
      </c>
      <c r="L106" s="9">
        <v>1</v>
      </c>
      <c r="M106" s="162" t="s">
        <v>2192</v>
      </c>
      <c r="N106" s="11">
        <v>2</v>
      </c>
      <c r="O106" s="11" t="str">
        <f ca="1">IF(B106="E3",IFERROR(IF(H106="pr",CONCATENATE(OFFSET(артикул!$A$1,MATCH(D106&amp;F106&amp;H106&amp;I106,артикул!$M$2:$M$1799,0),0,1,1),X106),IF(H106="prf",CONCATENATE(OFFSET(артикул!$A$1,MATCH(D106&amp;F106&amp;H106&amp;I106,артикул!$M$2:$M$1799,0),0,1,1),Y106),OFFSET(артикул!$A$1,MATCH(D106&amp;F106&amp;H106&amp;I106,артикул!$M$2:$M$1799,0),0,1,1))),""),"------")</f>
        <v>E3A5A12PPA24</v>
      </c>
      <c r="P106" s="13" t="str">
        <f t="shared" ca="1" si="33"/>
        <v>E3-55-Al-1250-4-pt2.4</v>
      </c>
      <c r="Q106" s="11">
        <f t="shared" si="34"/>
        <v>2421</v>
      </c>
      <c r="R106" s="11" t="str">
        <f t="shared" si="35"/>
        <v>--</v>
      </c>
      <c r="S106" s="17" t="str">
        <f t="shared" si="36"/>
        <v>--</v>
      </c>
      <c r="T106" s="11">
        <f t="shared" si="37"/>
        <v>2421</v>
      </c>
      <c r="U106" s="16">
        <f ca="1">IF(T106="","",IFERROR(IF(AND(D106="Al",E106=4,B106="E3"),OFFSET(Лист2!$A$24,MATCH(F106,Лист2!$A$25:$A$37,0),1),IF(AND(D106="Al",E106=5,B106="E3"),OFFSET(Лист2!$A$24,MATCH(F106,Лист2!$A$25:$A$37,0),2),IF(AND(D106="Cu",E106=4,B106="E3"),OFFSET(Лист2!$A$24,MATCH(F106,Лист2!$A$25:$A$37,0),4),IF(AND(D106="Cu",E106=5,B106="E3"),OFFSET(Лист2!$A$24,MATCH(F106,Лист2!$A$25:$A$37,0),3),IF(AND(D106="Al",E106=4,B106="CR1"),OFFSET(Лист2!$A$65,MATCH(F106,Лист2!$A$66:$A$77,0),1),IF(AND(D106="Al",E106=5,B106="CR1"),OFFSET(Лист2!$A$65,MATCH(F106,Лист2!$A$66:$A$77,0),2),IF(AND(D106="Cu",E106=5,B106="CR1"),OFFSET(Лист2!$A$65,MATCH(F106,Лист2!$A$66:$A$77,0),3),IF(AND(D106="Cu",E106=4,B106="CR1"),OFFSET(Лист2!$A$65,MATCH(F106,Лист2!$A$66:$A$77,0),4),777)))))))),"")*(T106/1000))</f>
        <v>31.679017415999997</v>
      </c>
      <c r="V106" s="11" t="str">
        <f t="shared" si="31"/>
        <v>ШП5</v>
      </c>
      <c r="W106" s="17" t="e">
        <f t="shared" si="38"/>
        <v>#VALUE!</v>
      </c>
      <c r="X106" s="17" t="e">
        <f t="shared" ca="1" si="39"/>
        <v>#VALUE!</v>
      </c>
      <c r="Y106" s="17" t="e">
        <f t="shared" ca="1" si="40"/>
        <v>#VALUE!</v>
      </c>
      <c r="Z106" s="17" t="str">
        <f ca="1">IFERROR(IF(H106="pr",OFFSET(Лист2!$F$8,MATCH(G106,Лист2!$F$9:$F$14,1),2),""),"")</f>
        <v/>
      </c>
      <c r="AA106" s="11" t="str">
        <f ca="1">IFERROR(IF(H106="prf",OFFSET(Лист2!$F$4,MATCH(G106,Лист2!$F$5:$F$6,1),2),""),"")</f>
        <v/>
      </c>
      <c r="AB106" s="11"/>
    </row>
    <row r="107" spans="1:28">
      <c r="A107" s="8">
        <v>106</v>
      </c>
      <c r="B107" s="9" t="s">
        <v>28</v>
      </c>
      <c r="C107" s="9">
        <v>55</v>
      </c>
      <c r="D107" s="9" t="s">
        <v>29</v>
      </c>
      <c r="E107" s="9">
        <v>4</v>
      </c>
      <c r="F107" s="9">
        <v>1250</v>
      </c>
      <c r="G107" s="9" t="s">
        <v>30</v>
      </c>
      <c r="H107" s="10" t="str">
        <f ca="1">IFERROR(IF(B107="E3",OFFSET(Лист2!$G$1,MATCH($G107,Лист2!$F$2:$F$92,0),0,1,1),OFFSET(Лист2!$D$39,MATCH(Таблица1[[#This Row],[Наименование]],Лист2!$C$40:$C$60,0),0,1,1)),"Спец. Изд.")</f>
        <v>ug</v>
      </c>
      <c r="I107" s="11" t="str">
        <f t="shared" ca="1" si="32"/>
        <v/>
      </c>
      <c r="J107" s="12" t="s">
        <v>31</v>
      </c>
      <c r="K107" s="9" t="s">
        <v>114</v>
      </c>
      <c r="L107" s="9">
        <v>1</v>
      </c>
      <c r="M107" s="162" t="s">
        <v>2192</v>
      </c>
      <c r="N107" s="11">
        <v>2</v>
      </c>
      <c r="O107" s="11" t="str">
        <f ca="1">IF(B107="E3",IFERROR(IF(H107="pr",CONCATENATE(OFFSET(артикул!$A$1,MATCH(D107&amp;F107&amp;H107&amp;I107,артикул!$M$2:$M$1799,0),0,1,1),X107),IF(H107="prf",CONCATENATE(OFFSET(артикул!$A$1,MATCH(D107&amp;F107&amp;H107&amp;I107,артикул!$M$2:$M$1799,0),0,1,1),Y107),OFFSET(артикул!$A$1,MATCH(D107&amp;F107&amp;H107&amp;I107,артикул!$M$2:$M$1799,0),0,1,1))),""),"------")</f>
        <v>E3A5A12HЕ55</v>
      </c>
      <c r="P107" s="13" t="str">
        <f t="shared" ca="1" si="33"/>
        <v>E3-55-Al-1250-4-ug</v>
      </c>
      <c r="Q107" s="11" t="str">
        <f t="shared" si="34"/>
        <v>300</v>
      </c>
      <c r="R107" s="11" t="str">
        <f t="shared" si="35"/>
        <v>300</v>
      </c>
      <c r="S107" s="17" t="str">
        <f t="shared" si="36"/>
        <v>--</v>
      </c>
      <c r="T107" s="11">
        <f t="shared" si="37"/>
        <v>600</v>
      </c>
      <c r="U107" s="16">
        <f ca="1">IF(T107="","",IFERROR(IF(AND(D107="Al",E107=4,B107="E3"),OFFSET(Лист2!$A$24,MATCH(F107,Лист2!$A$25:$A$37,0),1),IF(AND(D107="Al",E107=5,B107="E3"),OFFSET(Лист2!$A$24,MATCH(F107,Лист2!$A$25:$A$37,0),2),IF(AND(D107="Cu",E107=4,B107="E3"),OFFSET(Лист2!$A$24,MATCH(F107,Лист2!$A$25:$A$37,0),4),IF(AND(D107="Cu",E107=5,B107="E3"),OFFSET(Лист2!$A$24,MATCH(F107,Лист2!$A$25:$A$37,0),3),IF(AND(D107="Al",E107=4,B107="CR1"),OFFSET(Лист2!$A$65,MATCH(F107,Лист2!$A$66:$A$77,0),1),IF(AND(D107="Al",E107=5,B107="CR1"),OFFSET(Лист2!$A$65,MATCH(F107,Лист2!$A$66:$A$77,0),2),IF(AND(D107="Cu",E107=5,B107="CR1"),OFFSET(Лист2!$A$65,MATCH(F107,Лист2!$A$66:$A$77,0),3),IF(AND(D107="Cu",E107=4,B107="CR1"),OFFSET(Лист2!$A$65,MATCH(F107,Лист2!$A$66:$A$77,0),4),777)))))))),"")*(T107/1000))</f>
        <v>7.8510575999999999</v>
      </c>
      <c r="V107" s="11" t="str">
        <f t="shared" si="31"/>
        <v>ШП5</v>
      </c>
      <c r="W107" s="17" t="e">
        <f t="shared" si="38"/>
        <v>#VALUE!</v>
      </c>
      <c r="X107" s="17" t="e">
        <f t="shared" ca="1" si="39"/>
        <v>#VALUE!</v>
      </c>
      <c r="Y107" s="17" t="e">
        <f t="shared" ca="1" si="40"/>
        <v>#VALUE!</v>
      </c>
      <c r="Z107" s="17" t="str">
        <f ca="1">IFERROR(IF(H107="pr",OFFSET(Лист2!$F$8,MATCH(G107,Лист2!$F$9:$F$14,1),2),""),"")</f>
        <v/>
      </c>
      <c r="AA107" s="11" t="str">
        <f ca="1">IFERROR(IF(H107="prf",OFFSET(Лист2!$F$4,MATCH(G107,Лист2!$F$5:$F$6,1),2),""),"")</f>
        <v/>
      </c>
      <c r="AB107" s="11"/>
    </row>
    <row r="108" spans="1:28">
      <c r="A108" s="8">
        <v>107</v>
      </c>
      <c r="B108" s="9" t="s">
        <v>28</v>
      </c>
      <c r="C108" s="9">
        <v>55</v>
      </c>
      <c r="D108" s="9" t="s">
        <v>29</v>
      </c>
      <c r="E108" s="9">
        <v>4</v>
      </c>
      <c r="F108" s="9">
        <v>1250</v>
      </c>
      <c r="G108" s="9" t="s">
        <v>30</v>
      </c>
      <c r="H108" s="10" t="str">
        <f ca="1">IFERROR(IF(B108="E3",OFFSET(Лист2!$G$1,MATCH($G108,Лист2!$F$2:$F$92,0),0,1,1),OFFSET(Лист2!$D$39,MATCH(Таблица1[[#This Row],[Наименование]],Лист2!$C$40:$C$60,0),0,1,1)),"Спец. Изд.")</f>
        <v>ug</v>
      </c>
      <c r="I108" s="11" t="str">
        <f t="shared" ca="1" si="32"/>
        <v/>
      </c>
      <c r="J108" s="12" t="s">
        <v>31</v>
      </c>
      <c r="K108" s="9" t="s">
        <v>114</v>
      </c>
      <c r="L108" s="9">
        <v>1</v>
      </c>
      <c r="M108" s="162" t="s">
        <v>2192</v>
      </c>
      <c r="N108" s="11">
        <v>2</v>
      </c>
      <c r="O108" s="11" t="str">
        <f ca="1">IF(B108="E3",IFERROR(IF(H108="pr",CONCATENATE(OFFSET(артикул!$A$1,MATCH(D108&amp;F108&amp;H108&amp;I108,артикул!$M$2:$M$1799,0),0,1,1),X108),IF(H108="prf",CONCATENATE(OFFSET(артикул!$A$1,MATCH(D108&amp;F108&amp;H108&amp;I108,артикул!$M$2:$M$1799,0),0,1,1),Y108),OFFSET(артикул!$A$1,MATCH(D108&amp;F108&amp;H108&amp;I108,артикул!$M$2:$M$1799,0),0,1,1))),""),"------")</f>
        <v>E3A5A12HЕ55</v>
      </c>
      <c r="P108" s="13" t="str">
        <f t="shared" ca="1" si="33"/>
        <v>E3-55-Al-1250-4-ug</v>
      </c>
      <c r="Q108" s="11" t="str">
        <f t="shared" si="34"/>
        <v>300</v>
      </c>
      <c r="R108" s="11" t="str">
        <f t="shared" si="35"/>
        <v>300</v>
      </c>
      <c r="S108" s="17" t="str">
        <f t="shared" si="36"/>
        <v>--</v>
      </c>
      <c r="T108" s="11">
        <f t="shared" si="37"/>
        <v>600</v>
      </c>
      <c r="U108" s="16">
        <f ca="1">IF(T108="","",IFERROR(IF(AND(D108="Al",E108=4,B108="E3"),OFFSET(Лист2!$A$24,MATCH(F108,Лист2!$A$25:$A$37,0),1),IF(AND(D108="Al",E108=5,B108="E3"),OFFSET(Лист2!$A$24,MATCH(F108,Лист2!$A$25:$A$37,0),2),IF(AND(D108="Cu",E108=4,B108="E3"),OFFSET(Лист2!$A$24,MATCH(F108,Лист2!$A$25:$A$37,0),4),IF(AND(D108="Cu",E108=5,B108="E3"),OFFSET(Лист2!$A$24,MATCH(F108,Лист2!$A$25:$A$37,0),3),IF(AND(D108="Al",E108=4,B108="CR1"),OFFSET(Лист2!$A$65,MATCH(F108,Лист2!$A$66:$A$77,0),1),IF(AND(D108="Al",E108=5,B108="CR1"),OFFSET(Лист2!$A$65,MATCH(F108,Лист2!$A$66:$A$77,0),2),IF(AND(D108="Cu",E108=5,B108="CR1"),OFFSET(Лист2!$A$65,MATCH(F108,Лист2!$A$66:$A$77,0),3),IF(AND(D108="Cu",E108=4,B108="CR1"),OFFSET(Лист2!$A$65,MATCH(F108,Лист2!$A$66:$A$77,0),4),777)))))))),"")*(T108/1000))</f>
        <v>7.8510575999999999</v>
      </c>
      <c r="V108" s="11" t="str">
        <f t="shared" si="31"/>
        <v>ШП5</v>
      </c>
      <c r="W108" s="17" t="e">
        <f t="shared" si="38"/>
        <v>#VALUE!</v>
      </c>
      <c r="X108" s="17" t="e">
        <f t="shared" ca="1" si="39"/>
        <v>#VALUE!</v>
      </c>
      <c r="Y108" s="17" t="e">
        <f t="shared" ca="1" si="40"/>
        <v>#VALUE!</v>
      </c>
      <c r="Z108" s="17" t="str">
        <f ca="1">IFERROR(IF(H108="pr",OFFSET(Лист2!$F$8,MATCH(G108,Лист2!$F$9:$F$14,1),2),""),"")</f>
        <v/>
      </c>
      <c r="AA108" s="11" t="str">
        <f ca="1">IFERROR(IF(H108="prf",OFFSET(Лист2!$F$4,MATCH(G108,Лист2!$F$5:$F$6,1),2),""),"")</f>
        <v/>
      </c>
      <c r="AB108" s="11"/>
    </row>
    <row r="109" spans="1:28">
      <c r="A109" s="8">
        <v>108</v>
      </c>
      <c r="B109" s="9" t="s">
        <v>28</v>
      </c>
      <c r="C109" s="9">
        <v>55</v>
      </c>
      <c r="D109" s="9" t="s">
        <v>29</v>
      </c>
      <c r="E109" s="9">
        <v>4</v>
      </c>
      <c r="F109" s="9">
        <v>1250</v>
      </c>
      <c r="G109" s="9" t="s">
        <v>33</v>
      </c>
      <c r="H109" s="10" t="str">
        <f ca="1">IFERROR(IF(B109="E3",OFFSET(Лист2!$G$1,MATCH($G109,Лист2!$F$2:$F$92,0),0,1,1),OFFSET(Лист2!$D$39,MATCH(Таблица1[[#This Row],[Наименование]],Лист2!$C$40:$C$60,0),0,1,1)),"Спец. Изд.")</f>
        <v>pt</v>
      </c>
      <c r="I109" s="11" t="str">
        <f t="shared" ca="1" si="32"/>
        <v>1.4</v>
      </c>
      <c r="J109" s="12">
        <v>1366</v>
      </c>
      <c r="K109" s="9" t="s">
        <v>115</v>
      </c>
      <c r="L109" s="9">
        <v>1</v>
      </c>
      <c r="M109" s="162" t="s">
        <v>2192</v>
      </c>
      <c r="N109" s="11">
        <v>2</v>
      </c>
      <c r="O109" s="11" t="str">
        <f ca="1">IF(B109="E3",IFERROR(IF(H109="pr",CONCATENATE(OFFSET(артикул!$A$1,MATCH(D109&amp;F109&amp;H109&amp;I109,артикул!$M$2:$M$1799,0),0,1,1),X109),IF(H109="prf",CONCATENATE(OFFSET(артикул!$A$1,MATCH(D109&amp;F109&amp;H109&amp;I109,артикул!$M$2:$M$1799,0),0,1,1),Y109),OFFSET(артикул!$A$1,MATCH(D109&amp;F109&amp;H109&amp;I109,артикул!$M$2:$M$1799,0),0,1,1))),""),"------")</f>
        <v>E3A5A12PPA14</v>
      </c>
      <c r="P109" s="13" t="str">
        <f t="shared" ca="1" si="33"/>
        <v>E3-55-Al-1250-4-pt1.4</v>
      </c>
      <c r="Q109" s="11">
        <f t="shared" si="34"/>
        <v>1366</v>
      </c>
      <c r="R109" s="11" t="str">
        <f t="shared" si="35"/>
        <v>--</v>
      </c>
      <c r="S109" s="17" t="str">
        <f t="shared" si="36"/>
        <v>--</v>
      </c>
      <c r="T109" s="11">
        <f t="shared" si="37"/>
        <v>1366</v>
      </c>
      <c r="U109" s="16">
        <f ca="1">IF(T109="","",IFERROR(IF(AND(D109="Al",E109=4,B109="E3"),OFFSET(Лист2!$A$24,MATCH(F109,Лист2!$A$25:$A$37,0),1),IF(AND(D109="Al",E109=5,B109="E3"),OFFSET(Лист2!$A$24,MATCH(F109,Лист2!$A$25:$A$37,0),2),IF(AND(D109="Cu",E109=4,B109="E3"),OFFSET(Лист2!$A$24,MATCH(F109,Лист2!$A$25:$A$37,0),4),IF(AND(D109="Cu",E109=5,B109="E3"),OFFSET(Лист2!$A$24,MATCH(F109,Лист2!$A$25:$A$37,0),3),IF(AND(D109="Al",E109=4,B109="CR1"),OFFSET(Лист2!$A$65,MATCH(F109,Лист2!$A$66:$A$77,0),1),IF(AND(D109="Al",E109=5,B109="CR1"),OFFSET(Лист2!$A$65,MATCH(F109,Лист2!$A$66:$A$77,0),2),IF(AND(D109="Cu",E109=5,B109="CR1"),OFFSET(Лист2!$A$65,MATCH(F109,Лист2!$A$66:$A$77,0),3),IF(AND(D109="Cu",E109=4,B109="CR1"),OFFSET(Лист2!$A$65,MATCH(F109,Лист2!$A$66:$A$77,0),4),777)))))))),"")*(T109/1000))</f>
        <v>17.874241136000002</v>
      </c>
      <c r="V109" s="11" t="str">
        <f t="shared" si="31"/>
        <v>ШП5</v>
      </c>
      <c r="W109" s="17" t="e">
        <f t="shared" si="38"/>
        <v>#VALUE!</v>
      </c>
      <c r="X109" s="17" t="e">
        <f t="shared" ca="1" si="39"/>
        <v>#VALUE!</v>
      </c>
      <c r="Y109" s="17" t="e">
        <f t="shared" ca="1" si="40"/>
        <v>#VALUE!</v>
      </c>
      <c r="Z109" s="17" t="str">
        <f ca="1">IFERROR(IF(H109="pr",OFFSET(Лист2!$F$8,MATCH(G109,Лист2!$F$9:$F$14,1),2),""),"")</f>
        <v/>
      </c>
      <c r="AA109" s="11" t="str">
        <f ca="1">IFERROR(IF(H109="prf",OFFSET(Лист2!$F$4,MATCH(G109,Лист2!$F$5:$F$6,1),2),""),"")</f>
        <v/>
      </c>
      <c r="AB109" s="11"/>
    </row>
    <row r="110" spans="1:28">
      <c r="A110" s="8">
        <v>109</v>
      </c>
      <c r="B110" s="9" t="s">
        <v>28</v>
      </c>
      <c r="C110" s="9">
        <v>55</v>
      </c>
      <c r="D110" s="9" t="s">
        <v>29</v>
      </c>
      <c r="E110" s="9">
        <v>4</v>
      </c>
      <c r="F110" s="9">
        <v>1250</v>
      </c>
      <c r="G110" s="9" t="s">
        <v>30</v>
      </c>
      <c r="H110" s="10" t="str">
        <f ca="1">IFERROR(IF(B110="E3",OFFSET(Лист2!$G$1,MATCH($G110,Лист2!$F$2:$F$92,0),0,1,1),OFFSET(Лист2!$D$39,MATCH(Таблица1[[#This Row],[Наименование]],Лист2!$C$40:$C$60,0),0,1,1)),"Спец. Изд.")</f>
        <v>ug</v>
      </c>
      <c r="I110" s="11" t="str">
        <f t="shared" ca="1" si="32"/>
        <v/>
      </c>
      <c r="J110" s="12" t="s">
        <v>116</v>
      </c>
      <c r="K110" s="9" t="s">
        <v>115</v>
      </c>
      <c r="L110" s="9">
        <v>1</v>
      </c>
      <c r="M110" s="162" t="s">
        <v>2192</v>
      </c>
      <c r="N110" s="11">
        <v>2</v>
      </c>
      <c r="O110" s="11" t="str">
        <f ca="1">IF(B110="E3",IFERROR(IF(H110="pr",CONCATENATE(OFFSET(артикул!$A$1,MATCH(D110&amp;F110&amp;H110&amp;I110,артикул!$M$2:$M$1799,0),0,1,1),X110),IF(H110="prf",CONCATENATE(OFFSET(артикул!$A$1,MATCH(D110&amp;F110&amp;H110&amp;I110,артикул!$M$2:$M$1799,0),0,1,1),Y110),OFFSET(артикул!$A$1,MATCH(D110&amp;F110&amp;H110&amp;I110,артикул!$M$2:$M$1799,0),0,1,1))),""),"------")</f>
        <v>E3A5A12HЕ55</v>
      </c>
      <c r="P110" s="13" t="str">
        <f t="shared" ca="1" si="33"/>
        <v>E3-55-Al-1250-4-ug</v>
      </c>
      <c r="Q110" s="11" t="str">
        <f t="shared" si="34"/>
        <v>300</v>
      </c>
      <c r="R110" s="11" t="str">
        <f t="shared" si="35"/>
        <v>850</v>
      </c>
      <c r="S110" s="17" t="str">
        <f t="shared" si="36"/>
        <v>--</v>
      </c>
      <c r="T110" s="11">
        <f t="shared" si="37"/>
        <v>1150</v>
      </c>
      <c r="U110" s="16">
        <f ca="1">IF(T110="","",IFERROR(IF(AND(D110="Al",E110=4,B110="E3"),OFFSET(Лист2!$A$24,MATCH(F110,Лист2!$A$25:$A$37,0),1),IF(AND(D110="Al",E110=5,B110="E3"),OFFSET(Лист2!$A$24,MATCH(F110,Лист2!$A$25:$A$37,0),2),IF(AND(D110="Cu",E110=4,B110="E3"),OFFSET(Лист2!$A$24,MATCH(F110,Лист2!$A$25:$A$37,0),4),IF(AND(D110="Cu",E110=5,B110="E3"),OFFSET(Лист2!$A$24,MATCH(F110,Лист2!$A$25:$A$37,0),3),IF(AND(D110="Al",E110=4,B110="CR1"),OFFSET(Лист2!$A$65,MATCH(F110,Лист2!$A$66:$A$77,0),1),IF(AND(D110="Al",E110=5,B110="CR1"),OFFSET(Лист2!$A$65,MATCH(F110,Лист2!$A$66:$A$77,0),2),IF(AND(D110="Cu",E110=5,B110="CR1"),OFFSET(Лист2!$A$65,MATCH(F110,Лист2!$A$66:$A$77,0),3),IF(AND(D110="Cu",E110=4,B110="CR1"),OFFSET(Лист2!$A$65,MATCH(F110,Лист2!$A$66:$A$77,0),4),777)))))))),"")*(T110/1000))</f>
        <v>15.047860399999999</v>
      </c>
      <c r="V110" s="11" t="str">
        <f t="shared" si="31"/>
        <v>ШП5</v>
      </c>
      <c r="W110" s="17" t="e">
        <f t="shared" si="38"/>
        <v>#VALUE!</v>
      </c>
      <c r="X110" s="17" t="e">
        <f t="shared" ca="1" si="39"/>
        <v>#VALUE!</v>
      </c>
      <c r="Y110" s="17" t="e">
        <f t="shared" ca="1" si="40"/>
        <v>#VALUE!</v>
      </c>
      <c r="Z110" s="17" t="str">
        <f ca="1">IFERROR(IF(H110="pr",OFFSET(Лист2!$F$8,MATCH(G110,Лист2!$F$9:$F$14,1),2),""),"")</f>
        <v/>
      </c>
      <c r="AA110" s="11" t="str">
        <f ca="1">IFERROR(IF(H110="prf",OFFSET(Лист2!$F$4,MATCH(G110,Лист2!$F$5:$F$6,1),2),""),"")</f>
        <v/>
      </c>
      <c r="AB110" s="11"/>
    </row>
    <row r="111" spans="1:28">
      <c r="A111" s="8">
        <v>110</v>
      </c>
      <c r="B111" s="9" t="s">
        <v>28</v>
      </c>
      <c r="C111" s="9">
        <v>55</v>
      </c>
      <c r="D111" s="9" t="s">
        <v>29</v>
      </c>
      <c r="E111" s="9">
        <v>4</v>
      </c>
      <c r="F111" s="9">
        <v>1250</v>
      </c>
      <c r="G111" s="9" t="s">
        <v>33</v>
      </c>
      <c r="H111" s="10" t="str">
        <f ca="1">IFERROR(IF(B111="E3",OFFSET(Лист2!$G$1,MATCH($G111,Лист2!$F$2:$F$92,0),0,1,1),OFFSET(Лист2!$D$39,MATCH(Таблица1[[#This Row],[Наименование]],Лист2!$C$40:$C$60,0),0,1,1)),"Спец. Изд.")</f>
        <v>pt</v>
      </c>
      <c r="I111" s="11" t="str">
        <f t="shared" ca="1" si="32"/>
        <v>2.9</v>
      </c>
      <c r="J111" s="12">
        <v>2989</v>
      </c>
      <c r="K111" s="9" t="s">
        <v>117</v>
      </c>
      <c r="L111" s="9">
        <v>1</v>
      </c>
      <c r="M111" s="162" t="s">
        <v>2192</v>
      </c>
      <c r="N111" s="165">
        <v>1</v>
      </c>
      <c r="O111" s="11" t="str">
        <f ca="1">IF(B111="E3",IFERROR(IF(H111="pr",CONCATENATE(OFFSET(артикул!$A$1,MATCH(D111&amp;F111&amp;H111&amp;I111,артикул!$M$2:$M$1799,0),0,1,1),X111),IF(H111="prf",CONCATENATE(OFFSET(артикул!$A$1,MATCH(D111&amp;F111&amp;H111&amp;I111,артикул!$M$2:$M$1799,0),0,1,1),Y111),OFFSET(артикул!$A$1,MATCH(D111&amp;F111&amp;H111&amp;I111,артикул!$M$2:$M$1799,0),0,1,1))),""),"------")</f>
        <v>E3A5A12PPA29</v>
      </c>
      <c r="P111" s="13" t="str">
        <f t="shared" ca="1" si="33"/>
        <v>E3-55-Al-1250-4-pt2.9</v>
      </c>
      <c r="Q111" s="11">
        <f t="shared" si="34"/>
        <v>2989</v>
      </c>
      <c r="R111" s="11" t="str">
        <f t="shared" si="35"/>
        <v>--</v>
      </c>
      <c r="S111" s="17" t="str">
        <f t="shared" si="36"/>
        <v>--</v>
      </c>
      <c r="T111" s="11">
        <f t="shared" si="37"/>
        <v>2989</v>
      </c>
      <c r="U111" s="16">
        <f ca="1">IF(T111="","",IFERROR(IF(AND(D111="Al",E111=4,B111="E3"),OFFSET(Лист2!$A$24,MATCH(F111,Лист2!$A$25:$A$37,0),1),IF(AND(D111="Al",E111=5,B111="E3"),OFFSET(Лист2!$A$24,MATCH(F111,Лист2!$A$25:$A$37,0),2),IF(AND(D111="Cu",E111=4,B111="E3"),OFFSET(Лист2!$A$24,MATCH(F111,Лист2!$A$25:$A$37,0),4),IF(AND(D111="Cu",E111=5,B111="E3"),OFFSET(Лист2!$A$24,MATCH(F111,Лист2!$A$25:$A$37,0),3),IF(AND(D111="Al",E111=4,B111="CR1"),OFFSET(Лист2!$A$65,MATCH(F111,Лист2!$A$66:$A$77,0),1),IF(AND(D111="Al",E111=5,B111="CR1"),OFFSET(Лист2!$A$65,MATCH(F111,Лист2!$A$66:$A$77,0),2),IF(AND(D111="Cu",E111=5,B111="CR1"),OFFSET(Лист2!$A$65,MATCH(F111,Лист2!$A$66:$A$77,0),3),IF(AND(D111="Cu",E111=4,B111="CR1"),OFFSET(Лист2!$A$65,MATCH(F111,Лист2!$A$66:$A$77,0),4),777)))))))),"")*(T111/1000))</f>
        <v>39.111351943999999</v>
      </c>
      <c r="V111" s="11" t="str">
        <f t="shared" si="31"/>
        <v>ШП5</v>
      </c>
      <c r="W111" s="17" t="e">
        <f t="shared" si="38"/>
        <v>#VALUE!</v>
      </c>
      <c r="X111" s="17" t="e">
        <f t="shared" ca="1" si="39"/>
        <v>#VALUE!</v>
      </c>
      <c r="Y111" s="17" t="e">
        <f t="shared" ca="1" si="40"/>
        <v>#VALUE!</v>
      </c>
      <c r="Z111" s="17" t="str">
        <f ca="1">IFERROR(IF(H111="pr",OFFSET(Лист2!$F$8,MATCH(G111,Лист2!$F$9:$F$14,1),2),""),"")</f>
        <v/>
      </c>
      <c r="AA111" s="11" t="str">
        <f ca="1">IFERROR(IF(H111="prf",OFFSET(Лист2!$F$4,MATCH(G111,Лист2!$F$5:$F$6,1),2),""),"")</f>
        <v/>
      </c>
      <c r="AB111" s="11"/>
    </row>
    <row r="112" spans="1:28">
      <c r="A112" s="8">
        <v>111</v>
      </c>
      <c r="B112" s="9" t="s">
        <v>28</v>
      </c>
      <c r="C112" s="9">
        <v>55</v>
      </c>
      <c r="D112" s="9" t="s">
        <v>29</v>
      </c>
      <c r="E112" s="9">
        <v>4</v>
      </c>
      <c r="F112" s="9">
        <v>1250</v>
      </c>
      <c r="G112" s="9" t="s">
        <v>30</v>
      </c>
      <c r="H112" s="10" t="str">
        <f ca="1">IFERROR(IF(B112="E3",OFFSET(Лист2!$G$1,MATCH($G112,Лист2!$F$2:$F$92,0),0,1,1),OFFSET(Лист2!$D$39,MATCH(Таблица1[[#This Row],[Наименование]],Лист2!$C$40:$C$60,0),0,1,1)),"Спец. Изд.")</f>
        <v>ug</v>
      </c>
      <c r="I112" s="11" t="str">
        <f t="shared" ca="1" si="32"/>
        <v/>
      </c>
      <c r="J112" s="12" t="s">
        <v>31</v>
      </c>
      <c r="K112" s="9" t="s">
        <v>118</v>
      </c>
      <c r="L112" s="9">
        <v>1</v>
      </c>
      <c r="M112" s="162" t="s">
        <v>2192</v>
      </c>
      <c r="N112" s="11">
        <v>2</v>
      </c>
      <c r="O112" s="11" t="str">
        <f ca="1">IF(B112="E3",IFERROR(IF(H112="pr",CONCATENATE(OFFSET(артикул!$A$1,MATCH(D112&amp;F112&amp;H112&amp;I112,артикул!$M$2:$M$1799,0),0,1,1),X112),IF(H112="prf",CONCATENATE(OFFSET(артикул!$A$1,MATCH(D112&amp;F112&amp;H112&amp;I112,артикул!$M$2:$M$1799,0),0,1,1),Y112),OFFSET(артикул!$A$1,MATCH(D112&amp;F112&amp;H112&amp;I112,артикул!$M$2:$M$1799,0),0,1,1))),""),"------")</f>
        <v>E3A5A12HЕ55</v>
      </c>
      <c r="P112" s="13" t="str">
        <f t="shared" ca="1" si="33"/>
        <v>E3-55-Al-1250-4-ug</v>
      </c>
      <c r="Q112" s="11" t="str">
        <f t="shared" si="34"/>
        <v>300</v>
      </c>
      <c r="R112" s="11" t="str">
        <f t="shared" si="35"/>
        <v>300</v>
      </c>
      <c r="S112" s="17" t="str">
        <f t="shared" si="36"/>
        <v>--</v>
      </c>
      <c r="T112" s="11">
        <f t="shared" si="37"/>
        <v>600</v>
      </c>
      <c r="U112" s="16">
        <f ca="1">IF(T112="","",IFERROR(IF(AND(D112="Al",E112=4,B112="E3"),OFFSET(Лист2!$A$24,MATCH(F112,Лист2!$A$25:$A$37,0),1),IF(AND(D112="Al",E112=5,B112="E3"),OFFSET(Лист2!$A$24,MATCH(F112,Лист2!$A$25:$A$37,0),2),IF(AND(D112="Cu",E112=4,B112="E3"),OFFSET(Лист2!$A$24,MATCH(F112,Лист2!$A$25:$A$37,0),4),IF(AND(D112="Cu",E112=5,B112="E3"),OFFSET(Лист2!$A$24,MATCH(F112,Лист2!$A$25:$A$37,0),3),IF(AND(D112="Al",E112=4,B112="CR1"),OFFSET(Лист2!$A$65,MATCH(F112,Лист2!$A$66:$A$77,0),1),IF(AND(D112="Al",E112=5,B112="CR1"),OFFSET(Лист2!$A$65,MATCH(F112,Лист2!$A$66:$A$77,0),2),IF(AND(D112="Cu",E112=5,B112="CR1"),OFFSET(Лист2!$A$65,MATCH(F112,Лист2!$A$66:$A$77,0),3),IF(AND(D112="Cu",E112=4,B112="CR1"),OFFSET(Лист2!$A$65,MATCH(F112,Лист2!$A$66:$A$77,0),4),777)))))))),"")*(T112/1000))</f>
        <v>7.8510575999999999</v>
      </c>
      <c r="V112" s="11" t="str">
        <f t="shared" si="31"/>
        <v>ШП5</v>
      </c>
      <c r="W112" s="17" t="e">
        <f t="shared" si="38"/>
        <v>#VALUE!</v>
      </c>
      <c r="X112" s="17" t="e">
        <f t="shared" ca="1" si="39"/>
        <v>#VALUE!</v>
      </c>
      <c r="Y112" s="17" t="e">
        <f t="shared" ca="1" si="40"/>
        <v>#VALUE!</v>
      </c>
      <c r="Z112" s="17" t="str">
        <f ca="1">IFERROR(IF(H112="pr",OFFSET(Лист2!$F$8,MATCH(G112,Лист2!$F$9:$F$14,1),2),""),"")</f>
        <v/>
      </c>
      <c r="AA112" s="11" t="str">
        <f ca="1">IFERROR(IF(H112="prf",OFFSET(Лист2!$F$4,MATCH(G112,Лист2!$F$5:$F$6,1),2),""),"")</f>
        <v/>
      </c>
      <c r="AB112" s="11"/>
    </row>
    <row r="113" spans="1:28">
      <c r="A113" s="8">
        <v>112</v>
      </c>
      <c r="B113" s="9" t="s">
        <v>28</v>
      </c>
      <c r="C113" s="9">
        <v>55</v>
      </c>
      <c r="D113" s="9" t="s">
        <v>29</v>
      </c>
      <c r="E113" s="9">
        <v>4</v>
      </c>
      <c r="F113" s="9">
        <v>1250</v>
      </c>
      <c r="G113" s="9" t="s">
        <v>35</v>
      </c>
      <c r="H113" s="10" t="str">
        <f ca="1">IFERROR(IF(B113="E3",OFFSET(Лист2!$G$1,MATCH($G113,Лист2!$F$2:$F$92,0),0,1,1),OFFSET(Лист2!$D$39,MATCH(Таблица1[[#This Row],[Наименование]],Лист2!$C$40:$C$60,0),0,1,1)),"Спец. Изд.")</f>
        <v>uv</v>
      </c>
      <c r="I113" s="11" t="str">
        <f t="shared" ca="1" si="32"/>
        <v/>
      </c>
      <c r="J113" s="12" t="s">
        <v>31</v>
      </c>
      <c r="K113" s="9" t="s">
        <v>119</v>
      </c>
      <c r="L113" s="9">
        <v>1</v>
      </c>
      <c r="M113" s="162" t="s">
        <v>2192</v>
      </c>
      <c r="N113" s="11">
        <v>2</v>
      </c>
      <c r="O113" s="11" t="str">
        <f ca="1">IF(B113="E3",IFERROR(IF(H113="pr",CONCATENATE(OFFSET(артикул!$A$1,MATCH(D113&amp;F113&amp;H113&amp;I113,артикул!$M$2:$M$1799,0),0,1,1),X113),IF(H113="prf",CONCATENATE(OFFSET(артикул!$A$1,MATCH(D113&amp;F113&amp;H113&amp;I113,артикул!$M$2:$M$1799,0),0,1,1),Y113),OFFSET(артикул!$A$1,MATCH(D113&amp;F113&amp;H113&amp;I113,артикул!$M$2:$M$1799,0),0,1,1))),""),"------")</f>
        <v>E3A5A12BЕ55</v>
      </c>
      <c r="P113" s="13" t="str">
        <f t="shared" ca="1" si="33"/>
        <v>E3-55-Al-1250-4-uv</v>
      </c>
      <c r="Q113" s="11" t="str">
        <f t="shared" si="34"/>
        <v>300</v>
      </c>
      <c r="R113" s="11" t="str">
        <f t="shared" si="35"/>
        <v>300</v>
      </c>
      <c r="S113" s="17" t="str">
        <f t="shared" si="36"/>
        <v>--</v>
      </c>
      <c r="T113" s="11">
        <f t="shared" si="37"/>
        <v>600</v>
      </c>
      <c r="U113" s="16">
        <f ca="1">IF(T113="","",IFERROR(IF(AND(D113="Al",E113=4,B113="E3"),OFFSET(Лист2!$A$24,MATCH(F113,Лист2!$A$25:$A$37,0),1),IF(AND(D113="Al",E113=5,B113="E3"),OFFSET(Лист2!$A$24,MATCH(F113,Лист2!$A$25:$A$37,0),2),IF(AND(D113="Cu",E113=4,B113="E3"),OFFSET(Лист2!$A$24,MATCH(F113,Лист2!$A$25:$A$37,0),4),IF(AND(D113="Cu",E113=5,B113="E3"),OFFSET(Лист2!$A$24,MATCH(F113,Лист2!$A$25:$A$37,0),3),IF(AND(D113="Al",E113=4,B113="CR1"),OFFSET(Лист2!$A$65,MATCH(F113,Лист2!$A$66:$A$77,0),1),IF(AND(D113="Al",E113=5,B113="CR1"),OFFSET(Лист2!$A$65,MATCH(F113,Лист2!$A$66:$A$77,0),2),IF(AND(D113="Cu",E113=5,B113="CR1"),OFFSET(Лист2!$A$65,MATCH(F113,Лист2!$A$66:$A$77,0),3),IF(AND(D113="Cu",E113=4,B113="CR1"),OFFSET(Лист2!$A$65,MATCH(F113,Лист2!$A$66:$A$77,0),4),777)))))))),"")*(T113/1000))</f>
        <v>7.8510575999999999</v>
      </c>
      <c r="V113" s="11" t="str">
        <f t="shared" si="31"/>
        <v>ШП5</v>
      </c>
      <c r="W113" s="17" t="e">
        <f t="shared" si="38"/>
        <v>#VALUE!</v>
      </c>
      <c r="X113" s="17" t="e">
        <f t="shared" ca="1" si="39"/>
        <v>#VALUE!</v>
      </c>
      <c r="Y113" s="17" t="e">
        <f t="shared" ca="1" si="40"/>
        <v>#VALUE!</v>
      </c>
      <c r="Z113" s="17" t="str">
        <f ca="1">IFERROR(IF(H113="pr",OFFSET(Лист2!$F$8,MATCH(G113,Лист2!$F$9:$F$14,1),2),""),"")</f>
        <v/>
      </c>
      <c r="AA113" s="11" t="str">
        <f ca="1">IFERROR(IF(H113="prf",OFFSET(Лист2!$F$4,MATCH(G113,Лист2!$F$5:$F$6,1),2),""),"")</f>
        <v/>
      </c>
      <c r="AB113" s="11"/>
    </row>
    <row r="114" spans="1:28">
      <c r="A114" s="8">
        <v>113</v>
      </c>
      <c r="B114" s="9" t="s">
        <v>28</v>
      </c>
      <c r="C114" s="9">
        <v>55</v>
      </c>
      <c r="D114" s="9" t="s">
        <v>29</v>
      </c>
      <c r="E114" s="9">
        <v>4</v>
      </c>
      <c r="F114" s="9">
        <v>1250</v>
      </c>
      <c r="G114" s="9" t="s">
        <v>33</v>
      </c>
      <c r="H114" s="10" t="str">
        <f ca="1">IFERROR(IF(B114="E3",OFFSET(Лист2!$G$1,MATCH($G114,Лист2!$F$2:$F$92,0),0,1,1),OFFSET(Лист2!$D$39,MATCH(Таблица1[[#This Row],[Наименование]],Лист2!$C$40:$C$60,0),0,1,1)),"Спец. Изд.")</f>
        <v>pt</v>
      </c>
      <c r="I114" s="11" t="str">
        <f t="shared" ca="1" si="32"/>
        <v>1.4</v>
      </c>
      <c r="J114" s="12">
        <v>1360</v>
      </c>
      <c r="K114" s="9" t="s">
        <v>120</v>
      </c>
      <c r="L114" s="9">
        <v>1</v>
      </c>
      <c r="M114" s="162" t="s">
        <v>2192</v>
      </c>
      <c r="N114" s="11">
        <v>2</v>
      </c>
      <c r="O114" s="11" t="str">
        <f ca="1">IF(B114="E3",IFERROR(IF(H114="pr",CONCATENATE(OFFSET(артикул!$A$1,MATCH(D114&amp;F114&amp;H114&amp;I114,артикул!$M$2:$M$1799,0),0,1,1),X114),IF(H114="prf",CONCATENATE(OFFSET(артикул!$A$1,MATCH(D114&amp;F114&amp;H114&amp;I114,артикул!$M$2:$M$1799,0),0,1,1),Y114),OFFSET(артикул!$A$1,MATCH(D114&amp;F114&amp;H114&amp;I114,артикул!$M$2:$M$1799,0),0,1,1))),""),"------")</f>
        <v>E3A5A12PPA14</v>
      </c>
      <c r="P114" s="13" t="str">
        <f t="shared" ca="1" si="33"/>
        <v>E3-55-Al-1250-4-pt1.4</v>
      </c>
      <c r="Q114" s="11">
        <f t="shared" si="34"/>
        <v>1360</v>
      </c>
      <c r="R114" s="11" t="str">
        <f t="shared" si="35"/>
        <v>--</v>
      </c>
      <c r="S114" s="17" t="str">
        <f t="shared" si="36"/>
        <v>--</v>
      </c>
      <c r="T114" s="11">
        <f t="shared" si="37"/>
        <v>1360</v>
      </c>
      <c r="U114" s="16">
        <f ca="1">IF(T114="","",IFERROR(IF(AND(D114="Al",E114=4,B114="E3"),OFFSET(Лист2!$A$24,MATCH(F114,Лист2!$A$25:$A$37,0),1),IF(AND(D114="Al",E114=5,B114="E3"),OFFSET(Лист2!$A$24,MATCH(F114,Лист2!$A$25:$A$37,0),2),IF(AND(D114="Cu",E114=4,B114="E3"),OFFSET(Лист2!$A$24,MATCH(F114,Лист2!$A$25:$A$37,0),4),IF(AND(D114="Cu",E114=5,B114="E3"),OFFSET(Лист2!$A$24,MATCH(F114,Лист2!$A$25:$A$37,0),3),IF(AND(D114="Al",E114=4,B114="CR1"),OFFSET(Лист2!$A$65,MATCH(F114,Лист2!$A$66:$A$77,0),1),IF(AND(D114="Al",E114=5,B114="CR1"),OFFSET(Лист2!$A$65,MATCH(F114,Лист2!$A$66:$A$77,0),2),IF(AND(D114="Cu",E114=5,B114="CR1"),OFFSET(Лист2!$A$65,MATCH(F114,Лист2!$A$66:$A$77,0),3),IF(AND(D114="Cu",E114=4,B114="CR1"),OFFSET(Лист2!$A$65,MATCH(F114,Лист2!$A$66:$A$77,0),4),777)))))))),"")*(T114/1000))</f>
        <v>17.795730560000003</v>
      </c>
      <c r="V114" s="11" t="str">
        <f t="shared" si="31"/>
        <v>ШП5</v>
      </c>
      <c r="W114" s="17" t="e">
        <f t="shared" si="38"/>
        <v>#VALUE!</v>
      </c>
      <c r="X114" s="17" t="e">
        <f t="shared" ca="1" si="39"/>
        <v>#VALUE!</v>
      </c>
      <c r="Y114" s="17" t="e">
        <f t="shared" ca="1" si="40"/>
        <v>#VALUE!</v>
      </c>
      <c r="Z114" s="17" t="str">
        <f ca="1">IFERROR(IF(H114="pr",OFFSET(Лист2!$F$8,MATCH(G114,Лист2!$F$9:$F$14,1),2),""),"")</f>
        <v/>
      </c>
      <c r="AA114" s="11" t="str">
        <f ca="1">IFERROR(IF(H114="prf",OFFSET(Лист2!$F$4,MATCH(G114,Лист2!$F$5:$F$6,1),2),""),"")</f>
        <v/>
      </c>
      <c r="AB114" s="11"/>
    </row>
    <row r="115" spans="1:28">
      <c r="A115" s="8">
        <v>114</v>
      </c>
      <c r="B115" s="9" t="s">
        <v>28</v>
      </c>
      <c r="C115" s="9">
        <v>55</v>
      </c>
      <c r="D115" s="9" t="s">
        <v>29</v>
      </c>
      <c r="E115" s="9">
        <v>4</v>
      </c>
      <c r="F115" s="9">
        <v>1250</v>
      </c>
      <c r="G115" s="9" t="s">
        <v>66</v>
      </c>
      <c r="H115" s="10" t="str">
        <f ca="1">IFERROR(IF(B115="E3",OFFSET(Лист2!$G$1,MATCH($G115,Лист2!$F$2:$F$92,0),0,1,1),OFFSET(Лист2!$D$39,MATCH(Таблица1[[#This Row],[Наименование]],Лист2!$C$40:$C$60,0),0,1,1)),"Спец. Изд.")</f>
        <v>zv</v>
      </c>
      <c r="I115" s="11" t="str">
        <f t="shared" ca="1" si="32"/>
        <v/>
      </c>
      <c r="J115" s="12" t="s">
        <v>121</v>
      </c>
      <c r="K115" s="9" t="s">
        <v>122</v>
      </c>
      <c r="L115" s="9">
        <v>1</v>
      </c>
      <c r="M115" s="162" t="s">
        <v>2192</v>
      </c>
      <c r="N115" s="165">
        <v>1</v>
      </c>
      <c r="O115" s="11" t="str">
        <f ca="1">IF(B115="E3",IFERROR(IF(H115="pr",CONCATENATE(OFFSET(артикул!$A$1,MATCH(D115&amp;F115&amp;H115&amp;I115,артикул!$M$2:$M$1799,0),0,1,1),X115),IF(H115="prf",CONCATENATE(OFFSET(артикул!$A$1,MATCH(D115&amp;F115&amp;H115&amp;I115,артикул!$M$2:$M$1799,0),0,1,1),Y115),OFFSET(артикул!$A$1,MATCH(D115&amp;F115&amp;H115&amp;I115,артикул!$M$2:$M$1799,0),0,1,1))),""),"------")</f>
        <v>E3A5A12BBE55</v>
      </c>
      <c r="P115" s="13" t="str">
        <f t="shared" ca="1" si="33"/>
        <v>E3-55-Al-1250-4-zv</v>
      </c>
      <c r="Q115" s="11" t="str">
        <f t="shared" si="34"/>
        <v>300</v>
      </c>
      <c r="R115" s="11" t="str">
        <f t="shared" si="35"/>
        <v>440</v>
      </c>
      <c r="S115" s="17" t="str">
        <f t="shared" si="36"/>
        <v>750</v>
      </c>
      <c r="T115" s="11">
        <f t="shared" si="37"/>
        <v>1490</v>
      </c>
      <c r="U115" s="16">
        <f ca="1">IF(T115="","",IFERROR(IF(AND(D115="Al",E115=4,B115="E3"),OFFSET(Лист2!$A$24,MATCH(F115,Лист2!$A$25:$A$37,0),1),IF(AND(D115="Al",E115=5,B115="E3"),OFFSET(Лист2!$A$24,MATCH(F115,Лист2!$A$25:$A$37,0),2),IF(AND(D115="Cu",E115=4,B115="E3"),OFFSET(Лист2!$A$24,MATCH(F115,Лист2!$A$25:$A$37,0),4),IF(AND(D115="Cu",E115=5,B115="E3"),OFFSET(Лист2!$A$24,MATCH(F115,Лист2!$A$25:$A$37,0),3),IF(AND(D115="Al",E115=4,B115="CR1"),OFFSET(Лист2!$A$65,MATCH(F115,Лист2!$A$66:$A$77,0),1),IF(AND(D115="Al",E115=5,B115="CR1"),OFFSET(Лист2!$A$65,MATCH(F115,Лист2!$A$66:$A$77,0),2),IF(AND(D115="Cu",E115=5,B115="CR1"),OFFSET(Лист2!$A$65,MATCH(F115,Лист2!$A$66:$A$77,0),3),IF(AND(D115="Cu",E115=4,B115="CR1"),OFFSET(Лист2!$A$65,MATCH(F115,Лист2!$A$66:$A$77,0),4),777)))))))),"")*(T115/1000))</f>
        <v>19.49679304</v>
      </c>
      <c r="V115" s="11" t="str">
        <f t="shared" si="31"/>
        <v>ШП5</v>
      </c>
      <c r="W115" s="17" t="e">
        <f t="shared" si="38"/>
        <v>#VALUE!</v>
      </c>
      <c r="X115" s="17" t="e">
        <f t="shared" ca="1" si="39"/>
        <v>#VALUE!</v>
      </c>
      <c r="Y115" s="17" t="e">
        <f t="shared" ca="1" si="40"/>
        <v>#VALUE!</v>
      </c>
      <c r="Z115" s="17" t="str">
        <f ca="1">IFERROR(IF(H115="pr",OFFSET(Лист2!$F$8,MATCH(G115,Лист2!$F$9:$F$14,1),2),""),"")</f>
        <v/>
      </c>
      <c r="AA115" s="11" t="str">
        <f ca="1">IFERROR(IF(H115="prf",OFFSET(Лист2!$F$4,MATCH(G115,Лист2!$F$5:$F$6,1),2),""),"")</f>
        <v/>
      </c>
      <c r="AB115" s="11"/>
    </row>
    <row r="116" spans="1:28">
      <c r="A116" s="8">
        <v>115</v>
      </c>
      <c r="B116" s="9" t="s">
        <v>28</v>
      </c>
      <c r="C116" s="9">
        <v>55</v>
      </c>
      <c r="D116" s="9" t="s">
        <v>29</v>
      </c>
      <c r="E116" s="9">
        <v>4</v>
      </c>
      <c r="F116" s="9">
        <v>1250</v>
      </c>
      <c r="G116" s="9" t="s">
        <v>33</v>
      </c>
      <c r="H116" s="10" t="str">
        <f ca="1">IFERROR(IF(B116="E3",OFFSET(Лист2!$G$1,MATCH($G116,Лист2!$F$2:$F$92,0),0,1,1),OFFSET(Лист2!$D$39,MATCH(Таблица1[[#This Row],[Наименование]],Лист2!$C$40:$C$60,0),0,1,1)),"Спец. Изд.")</f>
        <v>pt</v>
      </c>
      <c r="I116" s="11" t="str">
        <f t="shared" ca="1" si="32"/>
        <v>2.9</v>
      </c>
      <c r="J116" s="12">
        <v>2560</v>
      </c>
      <c r="K116" s="9" t="s">
        <v>123</v>
      </c>
      <c r="L116" s="9">
        <v>1</v>
      </c>
      <c r="M116" s="162" t="s">
        <v>2192</v>
      </c>
      <c r="N116" s="165">
        <v>1</v>
      </c>
      <c r="O116" s="11" t="str">
        <f ca="1">IF(B116="E3",IFERROR(IF(H116="pr",CONCATENATE(OFFSET(артикул!$A$1,MATCH(D116&amp;F116&amp;H116&amp;I116,артикул!$M$2:$M$1799,0),0,1,1),X116),IF(H116="prf",CONCATENATE(OFFSET(артикул!$A$1,MATCH(D116&amp;F116&amp;H116&amp;I116,артикул!$M$2:$M$1799,0),0,1,1),Y116),OFFSET(артикул!$A$1,MATCH(D116&amp;F116&amp;H116&amp;I116,артикул!$M$2:$M$1799,0),0,1,1))),""),"------")</f>
        <v>E3A5A12PPA29</v>
      </c>
      <c r="P116" s="13" t="str">
        <f t="shared" ca="1" si="33"/>
        <v>E3-55-Al-1250-4-pt2.9</v>
      </c>
      <c r="Q116" s="11">
        <f t="shared" si="34"/>
        <v>2560</v>
      </c>
      <c r="R116" s="11" t="str">
        <f t="shared" si="35"/>
        <v>--</v>
      </c>
      <c r="S116" s="17" t="str">
        <f t="shared" si="36"/>
        <v>--</v>
      </c>
      <c r="T116" s="11">
        <f t="shared" si="37"/>
        <v>2560</v>
      </c>
      <c r="U116" s="16">
        <f ca="1">IF(T116="","",IFERROR(IF(AND(D116="Al",E116=4,B116="E3"),OFFSET(Лист2!$A$24,MATCH(F116,Лист2!$A$25:$A$37,0),1),IF(AND(D116="Al",E116=5,B116="E3"),OFFSET(Лист2!$A$24,MATCH(F116,Лист2!$A$25:$A$37,0),2),IF(AND(D116="Cu",E116=4,B116="E3"),OFFSET(Лист2!$A$24,MATCH(F116,Лист2!$A$25:$A$37,0),4),IF(AND(D116="Cu",E116=5,B116="E3"),OFFSET(Лист2!$A$24,MATCH(F116,Лист2!$A$25:$A$37,0),3),IF(AND(D116="Al",E116=4,B116="CR1"),OFFSET(Лист2!$A$65,MATCH(F116,Лист2!$A$66:$A$77,0),1),IF(AND(D116="Al",E116=5,B116="CR1"),OFFSET(Лист2!$A$65,MATCH(F116,Лист2!$A$66:$A$77,0),2),IF(AND(D116="Cu",E116=5,B116="CR1"),OFFSET(Лист2!$A$65,MATCH(F116,Лист2!$A$66:$A$77,0),3),IF(AND(D116="Cu",E116=4,B116="CR1"),OFFSET(Лист2!$A$65,MATCH(F116,Лист2!$A$66:$A$77,0),4),777)))))))),"")*(T116/1000))</f>
        <v>33.497845760000004</v>
      </c>
      <c r="V116" s="11" t="str">
        <f t="shared" si="31"/>
        <v>ШП5</v>
      </c>
      <c r="W116" s="17" t="e">
        <f t="shared" si="38"/>
        <v>#VALUE!</v>
      </c>
      <c r="X116" s="17" t="e">
        <f t="shared" ca="1" si="39"/>
        <v>#VALUE!</v>
      </c>
      <c r="Y116" s="17" t="e">
        <f t="shared" ca="1" si="40"/>
        <v>#VALUE!</v>
      </c>
      <c r="Z116" s="17" t="str">
        <f ca="1">IFERROR(IF(H116="pr",OFFSET(Лист2!$F$8,MATCH(G116,Лист2!$F$9:$F$14,1),2),""),"")</f>
        <v/>
      </c>
      <c r="AA116" s="11" t="str">
        <f ca="1">IFERROR(IF(H116="prf",OFFSET(Лист2!$F$4,MATCH(G116,Лист2!$F$5:$F$6,1),2),""),"")</f>
        <v/>
      </c>
      <c r="AB116" s="11"/>
    </row>
    <row r="117" spans="1:28">
      <c r="A117" s="8">
        <v>116</v>
      </c>
      <c r="B117" s="9" t="s">
        <v>28</v>
      </c>
      <c r="C117" s="9">
        <v>55</v>
      </c>
      <c r="D117" s="9" t="s">
        <v>29</v>
      </c>
      <c r="E117" s="9">
        <v>4</v>
      </c>
      <c r="F117" s="9">
        <v>1250</v>
      </c>
      <c r="G117" s="9" t="s">
        <v>33</v>
      </c>
      <c r="H117" s="10" t="str">
        <f ca="1">IFERROR(IF(B117="E3",OFFSET(Лист2!$G$1,MATCH($G117,Лист2!$F$2:$F$92,0),0,1,1),OFFSET(Лист2!$D$39,MATCH(Таблица1[[#This Row],[Наименование]],Лист2!$C$40:$C$60,0),0,1,1)),"Спец. Изд.")</f>
        <v>pt</v>
      </c>
      <c r="I117" s="11" t="str">
        <f t="shared" ca="1" si="32"/>
        <v>1.4</v>
      </c>
      <c r="J117" s="12">
        <v>1361</v>
      </c>
      <c r="K117" s="9" t="s">
        <v>124</v>
      </c>
      <c r="L117" s="9">
        <v>1</v>
      </c>
      <c r="M117" s="162" t="s">
        <v>2192</v>
      </c>
      <c r="N117" s="165">
        <v>1</v>
      </c>
      <c r="O117" s="11" t="str">
        <f ca="1">IF(B117="E3",IFERROR(IF(H117="pr",CONCATENATE(OFFSET(артикул!$A$1,MATCH(D117&amp;F117&amp;H117&amp;I117,артикул!$M$2:$M$1799,0),0,1,1),X117),IF(H117="prf",CONCATENATE(OFFSET(артикул!$A$1,MATCH(D117&amp;F117&amp;H117&amp;I117,артикул!$M$2:$M$1799,0),0,1,1),Y117),OFFSET(артикул!$A$1,MATCH(D117&amp;F117&amp;H117&amp;I117,артикул!$M$2:$M$1799,0),0,1,1))),""),"------")</f>
        <v>E3A5A12PPA14</v>
      </c>
      <c r="P117" s="13" t="str">
        <f t="shared" ca="1" si="33"/>
        <v>E3-55-Al-1250-4-pt1.4</v>
      </c>
      <c r="Q117" s="11">
        <f t="shared" si="34"/>
        <v>1361</v>
      </c>
      <c r="R117" s="11" t="str">
        <f t="shared" si="35"/>
        <v>--</v>
      </c>
      <c r="S117" s="17" t="str">
        <f t="shared" si="36"/>
        <v>--</v>
      </c>
      <c r="T117" s="11">
        <f t="shared" si="37"/>
        <v>1361</v>
      </c>
      <c r="U117" s="16">
        <f ca="1">IF(T117="","",IFERROR(IF(AND(D117="Al",E117=4,B117="E3"),OFFSET(Лист2!$A$24,MATCH(F117,Лист2!$A$25:$A$37,0),1),IF(AND(D117="Al",E117=5,B117="E3"),OFFSET(Лист2!$A$24,MATCH(F117,Лист2!$A$25:$A$37,0),2),IF(AND(D117="Cu",E117=4,B117="E3"),OFFSET(Лист2!$A$24,MATCH(F117,Лист2!$A$25:$A$37,0),4),IF(AND(D117="Cu",E117=5,B117="E3"),OFFSET(Лист2!$A$24,MATCH(F117,Лист2!$A$25:$A$37,0),3),IF(AND(D117="Al",E117=4,B117="CR1"),OFFSET(Лист2!$A$65,MATCH(F117,Лист2!$A$66:$A$77,0),1),IF(AND(D117="Al",E117=5,B117="CR1"),OFFSET(Лист2!$A$65,MATCH(F117,Лист2!$A$66:$A$77,0),2),IF(AND(D117="Cu",E117=5,B117="CR1"),OFFSET(Лист2!$A$65,MATCH(F117,Лист2!$A$66:$A$77,0),3),IF(AND(D117="Cu",E117=4,B117="CR1"),OFFSET(Лист2!$A$65,MATCH(F117,Лист2!$A$66:$A$77,0),4),777)))))))),"")*(T117/1000))</f>
        <v>17.808815656</v>
      </c>
      <c r="V117" s="11" t="str">
        <f t="shared" si="31"/>
        <v>ШП5</v>
      </c>
      <c r="W117" s="17" t="e">
        <f t="shared" si="38"/>
        <v>#VALUE!</v>
      </c>
      <c r="X117" s="17" t="e">
        <f t="shared" ca="1" si="39"/>
        <v>#VALUE!</v>
      </c>
      <c r="Y117" s="17" t="e">
        <f t="shared" ca="1" si="40"/>
        <v>#VALUE!</v>
      </c>
      <c r="Z117" s="17" t="str">
        <f ca="1">IFERROR(IF(H117="pr",OFFSET(Лист2!$F$8,MATCH(G117,Лист2!$F$9:$F$14,1),2),""),"")</f>
        <v/>
      </c>
      <c r="AA117" s="11" t="str">
        <f ca="1">IFERROR(IF(H117="prf",OFFSET(Лист2!$F$4,MATCH(G117,Лист2!$F$5:$F$6,1),2),""),"")</f>
        <v/>
      </c>
      <c r="AB117" s="11"/>
    </row>
    <row r="118" spans="1:28">
      <c r="A118" s="8">
        <v>117</v>
      </c>
      <c r="B118" s="9" t="s">
        <v>28</v>
      </c>
      <c r="C118" s="9">
        <v>55</v>
      </c>
      <c r="D118" s="9" t="s">
        <v>29</v>
      </c>
      <c r="E118" s="9">
        <v>4</v>
      </c>
      <c r="F118" s="9">
        <v>1250</v>
      </c>
      <c r="G118" s="9" t="s">
        <v>33</v>
      </c>
      <c r="H118" s="10" t="str">
        <f ca="1">IFERROR(IF(B118="E3",OFFSET(Лист2!$G$1,MATCH($G118,Лист2!$F$2:$F$92,0),0,1,1),OFFSET(Лист2!$D$39,MATCH(Таблица1[[#This Row],[Наименование]],Лист2!$C$40:$C$60,0),0,1,1)),"Спец. Изд.")</f>
        <v>pt</v>
      </c>
      <c r="I118" s="11" t="str">
        <f t="shared" ca="1" si="32"/>
        <v>1.4</v>
      </c>
      <c r="J118" s="12">
        <v>1103</v>
      </c>
      <c r="K118" s="9" t="s">
        <v>125</v>
      </c>
      <c r="L118" s="9">
        <v>1</v>
      </c>
      <c r="M118" s="162" t="s">
        <v>2192</v>
      </c>
      <c r="N118" s="11">
        <v>2</v>
      </c>
      <c r="O118" s="11" t="str">
        <f ca="1">IF(B118="E3",IFERROR(IF(H118="pr",CONCATENATE(OFFSET(артикул!$A$1,MATCH(D118&amp;F118&amp;H118&amp;I118,артикул!$M$2:$M$1799,0),0,1,1),X118),IF(H118="prf",CONCATENATE(OFFSET(артикул!$A$1,MATCH(D118&amp;F118&amp;H118&amp;I118,артикул!$M$2:$M$1799,0),0,1,1),Y118),OFFSET(артикул!$A$1,MATCH(D118&amp;F118&amp;H118&amp;I118,артикул!$M$2:$M$1799,0),0,1,1))),""),"------")</f>
        <v>E3A5A12PPA14</v>
      </c>
      <c r="P118" s="13" t="str">
        <f t="shared" ca="1" si="33"/>
        <v>E3-55-Al-1250-4-pt1.4</v>
      </c>
      <c r="Q118" s="11">
        <f t="shared" si="34"/>
        <v>1103</v>
      </c>
      <c r="R118" s="11" t="str">
        <f t="shared" si="35"/>
        <v>--</v>
      </c>
      <c r="S118" s="17" t="str">
        <f t="shared" si="36"/>
        <v>--</v>
      </c>
      <c r="T118" s="11">
        <f t="shared" si="37"/>
        <v>1103</v>
      </c>
      <c r="U118" s="16">
        <f ca="1">IF(T118="","",IFERROR(IF(AND(D118="Al",E118=4,B118="E3"),OFFSET(Лист2!$A$24,MATCH(F118,Лист2!$A$25:$A$37,0),1),IF(AND(D118="Al",E118=5,B118="E3"),OFFSET(Лист2!$A$24,MATCH(F118,Лист2!$A$25:$A$37,0),2),IF(AND(D118="Cu",E118=4,B118="E3"),OFFSET(Лист2!$A$24,MATCH(F118,Лист2!$A$25:$A$37,0),4),IF(AND(D118="Cu",E118=5,B118="E3"),OFFSET(Лист2!$A$24,MATCH(F118,Лист2!$A$25:$A$37,0),3),IF(AND(D118="Al",E118=4,B118="CR1"),OFFSET(Лист2!$A$65,MATCH(F118,Лист2!$A$66:$A$77,0),1),IF(AND(D118="Al",E118=5,B118="CR1"),OFFSET(Лист2!$A$65,MATCH(F118,Лист2!$A$66:$A$77,0),2),IF(AND(D118="Cu",E118=5,B118="CR1"),OFFSET(Лист2!$A$65,MATCH(F118,Лист2!$A$66:$A$77,0),3),IF(AND(D118="Cu",E118=4,B118="CR1"),OFFSET(Лист2!$A$65,MATCH(F118,Лист2!$A$66:$A$77,0),4),777)))))))),"")*(T118/1000))</f>
        <v>14.432860888</v>
      </c>
      <c r="V118" s="11" t="str">
        <f t="shared" si="31"/>
        <v>ШП5</v>
      </c>
      <c r="W118" s="17" t="e">
        <f t="shared" si="38"/>
        <v>#VALUE!</v>
      </c>
      <c r="X118" s="17" t="e">
        <f t="shared" ca="1" si="39"/>
        <v>#VALUE!</v>
      </c>
      <c r="Y118" s="17" t="e">
        <f t="shared" ca="1" si="40"/>
        <v>#VALUE!</v>
      </c>
      <c r="Z118" s="17" t="str">
        <f ca="1">IFERROR(IF(H118="pr",OFFSET(Лист2!$F$8,MATCH(G118,Лист2!$F$9:$F$14,1),2),""),"")</f>
        <v/>
      </c>
      <c r="AA118" s="11" t="str">
        <f ca="1">IFERROR(IF(H118="prf",OFFSET(Лист2!$F$4,MATCH(G118,Лист2!$F$5:$F$6,1),2),""),"")</f>
        <v/>
      </c>
      <c r="AB118" s="11"/>
    </row>
    <row r="119" spans="1:28">
      <c r="A119" s="8">
        <v>118</v>
      </c>
      <c r="B119" s="142" t="s">
        <v>28</v>
      </c>
      <c r="C119" s="145">
        <v>55</v>
      </c>
      <c r="D119" s="142" t="s">
        <v>29</v>
      </c>
      <c r="E119" s="146">
        <v>4</v>
      </c>
      <c r="F119" s="142">
        <v>1250</v>
      </c>
      <c r="G119" s="143" t="s">
        <v>142</v>
      </c>
      <c r="H119" s="10" t="str">
        <f ca="1">IFERROR(IF(B119="E3",OFFSET(Лист2!$G$1,MATCH($G119,Лист2!$F$2:$F$92,0),0,1,1),OFFSET(Лист2!$D$39,MATCH(Таблица1[[#This Row],[Наименование]],Лист2!$C$40:$C$60,0),0,1,1)),"Спец. Изд.")</f>
        <v>pf</v>
      </c>
      <c r="I119" s="147"/>
      <c r="J119" s="159" t="s">
        <v>2204</v>
      </c>
      <c r="K119" s="142" t="s">
        <v>2180</v>
      </c>
      <c r="L119" s="148">
        <v>1</v>
      </c>
      <c r="M119" s="162" t="s">
        <v>2192</v>
      </c>
      <c r="N119" s="165">
        <v>1</v>
      </c>
      <c r="O119" s="149"/>
      <c r="P119" s="150"/>
      <c r="Q119" s="147">
        <v>350</v>
      </c>
      <c r="R119" s="147"/>
      <c r="S119" s="151"/>
      <c r="T119" s="147"/>
      <c r="U119" s="154"/>
      <c r="V119" s="147" t="s">
        <v>2186</v>
      </c>
      <c r="W119" s="153"/>
      <c r="X119" s="153"/>
      <c r="Y119" s="153"/>
      <c r="Z119" s="153"/>
      <c r="AA119" s="149"/>
      <c r="AB119" s="147"/>
    </row>
    <row r="120" spans="1:28">
      <c r="A120" s="8">
        <v>119</v>
      </c>
      <c r="B120" s="142" t="s">
        <v>28</v>
      </c>
      <c r="C120" s="145">
        <v>55</v>
      </c>
      <c r="D120" s="142" t="s">
        <v>29</v>
      </c>
      <c r="E120" s="146">
        <v>4</v>
      </c>
      <c r="F120" s="142">
        <v>1250</v>
      </c>
      <c r="G120" s="143" t="s">
        <v>138</v>
      </c>
      <c r="H120" s="10" t="str">
        <f ca="1">IFERROR(IF(B120="E3",OFFSET(Лист2!$G$1,MATCH($G120,Лист2!$F$2:$F$92,0),0,1,1),OFFSET(Лист2!$D$39,MATCH(Таблица1[[#This Row],[Наименование]],Лист2!$C$40:$C$60,0),0,1,1)),"Спец. Изд.")</f>
        <v>pt</v>
      </c>
      <c r="I120" s="147"/>
      <c r="J120" s="142">
        <v>750</v>
      </c>
      <c r="K120" s="142" t="s">
        <v>2183</v>
      </c>
      <c r="L120" s="148">
        <v>1</v>
      </c>
      <c r="M120" s="162" t="s">
        <v>2192</v>
      </c>
      <c r="N120" s="165">
        <v>1</v>
      </c>
      <c r="O120" s="149"/>
      <c r="P120" s="150"/>
      <c r="Q120" s="147">
        <v>750</v>
      </c>
      <c r="R120" s="147"/>
      <c r="S120" s="151"/>
      <c r="T120" s="147"/>
      <c r="U120" s="152"/>
      <c r="V120" s="147" t="s">
        <v>2186</v>
      </c>
      <c r="W120" s="153"/>
      <c r="X120" s="153"/>
      <c r="Y120" s="153"/>
      <c r="Z120" s="153"/>
      <c r="AA120" s="149"/>
      <c r="AB120" s="147"/>
    </row>
    <row r="121" spans="1:28">
      <c r="A121" s="8">
        <v>120</v>
      </c>
      <c r="B121" s="9" t="s">
        <v>28</v>
      </c>
      <c r="C121" s="9">
        <v>55</v>
      </c>
      <c r="D121" s="9" t="s">
        <v>29</v>
      </c>
      <c r="E121" s="9">
        <v>4</v>
      </c>
      <c r="F121" s="11"/>
      <c r="G121" s="21" t="s">
        <v>126</v>
      </c>
      <c r="H121" s="11" t="str">
        <f ca="1">IFERROR(IF(B121="E3",OFFSET(Лист2!$G$1,MATCH($G121,Лист2!$F$2:$F$92,0),0,1,1),OFFSET(Лист2!$D$39,MATCH(Таблица1[[#This Row],[Наименование]],Лист2!$C$40:$C$60,0),0,1,1)),"Спец. Изд.")</f>
        <v>ks</v>
      </c>
      <c r="I121" s="11" t="str">
        <f t="shared" ca="1" si="32"/>
        <v/>
      </c>
      <c r="J121" s="11"/>
      <c r="K121" s="11"/>
      <c r="L121" s="22">
        <v>190</v>
      </c>
      <c r="M121" s="162" t="s">
        <v>2192</v>
      </c>
      <c r="N121" s="165">
        <v>1</v>
      </c>
      <c r="O121" s="11" t="str">
        <f ca="1">IF(B121="E3",IFERROR(IF(H121="pr",CONCATENATE(OFFSET(артикул!$A$1,MATCH(D121&amp;F121&amp;H121&amp;I121,артикул!$M$2:$M$1799,0),0,1,1),X121),IF(H121="prf",CONCATENATE(OFFSET(артикул!$A$1,MATCH(D121&amp;F121&amp;H121&amp;I121,артикул!$M$2:$M$1799,0),0,1,1),Y121),OFFSET(артикул!$A$1,MATCH(D121&amp;F121&amp;H121&amp;I121,артикул!$M$2:$M$1799,0),0,1,1))),""),"------")</f>
        <v/>
      </c>
      <c r="P121" s="13" t="str">
        <f t="shared" ca="1" si="33"/>
        <v>E3-55-Al--4-ks</v>
      </c>
      <c r="Q121" s="11" t="str">
        <f t="shared" si="34"/>
        <v>--</v>
      </c>
      <c r="R121" s="11" t="str">
        <f t="shared" si="35"/>
        <v>--</v>
      </c>
      <c r="S121" s="17" t="str">
        <f t="shared" si="36"/>
        <v>--</v>
      </c>
      <c r="T121" s="11" t="str">
        <f t="shared" si="37"/>
        <v/>
      </c>
      <c r="U121" s="16" t="str">
        <f ca="1">IF(T121="","",IFERROR(IF(AND(D121="Al",E121=4,B121="E3"),OFFSET(Лист2!$A$24,MATCH(F121,Лист2!$A$25:$A$37,0),1),IF(AND(D121="Al",E121=5,B121="E3"),OFFSET(Лист2!$A$24,MATCH(F121,Лист2!$A$25:$A$37,0),2),IF(AND(D121="Cu",E121=4,B121="E3"),OFFSET(Лист2!$A$24,MATCH(F121,Лист2!$A$25:$A$37,0),4),IF(AND(D121="Cu",E121=5,B121="E3"),OFFSET(Лист2!$A$24,MATCH(F121,Лист2!$A$25:$A$37,0),3),IF(AND(D121="Al",E121=4,B121="CR1"),OFFSET(Лист2!$A$65,MATCH(F121,Лист2!$A$66:$A$77,0),1),IF(AND(D121="Al",E121=5,B121="CR1"),OFFSET(Лист2!$A$65,MATCH(F121,Лист2!$A$66:$A$77,0),2),IF(AND(D121="Cu",E121=5,B121="CR1"),OFFSET(Лист2!$A$65,MATCH(F121,Лист2!$A$66:$A$77,0),3),IF(AND(D121="Cu",E121=4,B121="CR1"),OFFSET(Лист2!$A$65,MATCH(F121,Лист2!$A$66:$A$77,0),4),777)))))))),"")*(T121/1000))</f>
        <v/>
      </c>
      <c r="V121" s="11"/>
      <c r="W121" s="17" t="e">
        <f t="shared" si="38"/>
        <v>#VALUE!</v>
      </c>
      <c r="X121" s="17" t="e">
        <f t="shared" ca="1" si="39"/>
        <v>#VALUE!</v>
      </c>
      <c r="Y121" s="17" t="e">
        <f t="shared" ca="1" si="40"/>
        <v>#VALUE!</v>
      </c>
      <c r="Z121" s="17" t="str">
        <f ca="1">IFERROR(IF(H121="pr",OFFSET(Лист2!$F$8,MATCH(G121,Лист2!$F$9:$F$14,1),2),""),"")</f>
        <v/>
      </c>
      <c r="AA121" s="11" t="str">
        <f ca="1">IFERROR(IF(H121="prf",OFFSET(Лист2!$F$4,MATCH(G121,Лист2!$F$5:$F$6,1),2),""),"")</f>
        <v/>
      </c>
      <c r="AB121" s="11"/>
    </row>
    <row r="122" spans="1:28">
      <c r="A122" s="8">
        <v>121</v>
      </c>
      <c r="B122" s="9" t="s">
        <v>28</v>
      </c>
      <c r="C122" s="9">
        <v>55</v>
      </c>
      <c r="D122" s="9" t="s">
        <v>29</v>
      </c>
      <c r="E122" s="9">
        <v>4</v>
      </c>
      <c r="F122" s="11">
        <v>630</v>
      </c>
      <c r="G122" s="21" t="s">
        <v>127</v>
      </c>
      <c r="H122" s="11" t="str">
        <f ca="1">IFERROR(IF(B122="E3",OFFSET(Лист2!$G$1,MATCH($G122,Лист2!$F$2:$F$92,0),0,1,1),OFFSET(Лист2!$D$39,MATCH(Таблица1[[#This Row],[Наименование]],Лист2!$C$40:$C$60,0),0,1,1)),"Спец. Изд.")</f>
        <v>sb</v>
      </c>
      <c r="I122" s="11" t="str">
        <f t="shared" ca="1" si="32"/>
        <v/>
      </c>
      <c r="J122" s="11"/>
      <c r="K122" s="11"/>
      <c r="L122" s="22">
        <v>14</v>
      </c>
      <c r="M122" s="162" t="s">
        <v>2192</v>
      </c>
      <c r="N122" s="165">
        <v>1</v>
      </c>
      <c r="O122" s="11" t="str">
        <f ca="1">IF(B122="E3",IFERROR(IF(H122="pr",CONCATENATE(OFFSET(артикул!$A$1,MATCH(D122&amp;F122&amp;H122&amp;I122,артикул!$M$2:$M$1799,0),0,1,1),X122),IF(H122="prf",CONCATENATE(OFFSET(артикул!$A$1,MATCH(D122&amp;F122&amp;H122&amp;I122,артикул!$M$2:$M$1799,0),0,1,1),Y122),OFFSET(артикул!$A$1,MATCH(D122&amp;F122&amp;H122&amp;I122,артикул!$M$2:$M$1799,0),0,1,1))),""),"------")</f>
        <v>E3A5A06TT</v>
      </c>
      <c r="P122" s="13" t="str">
        <f t="shared" ca="1" si="33"/>
        <v>E3-55-Al-630-4-sb</v>
      </c>
      <c r="Q122" s="11" t="str">
        <f t="shared" si="34"/>
        <v>--</v>
      </c>
      <c r="R122" s="11" t="str">
        <f t="shared" si="35"/>
        <v>--</v>
      </c>
      <c r="S122" s="17" t="str">
        <f t="shared" si="36"/>
        <v>--</v>
      </c>
      <c r="T122" s="11" t="str">
        <f t="shared" si="37"/>
        <v/>
      </c>
      <c r="U122" s="16" t="str">
        <f ca="1">IF(T122="","",IFERROR(IF(AND(D122="Al",E122=4,B122="E3"),OFFSET(Лист2!$A$24,MATCH(F122,Лист2!$A$25:$A$37,0),1),IF(AND(D122="Al",E122=5,B122="E3"),OFFSET(Лист2!$A$24,MATCH(F122,Лист2!$A$25:$A$37,0),2),IF(AND(D122="Cu",E122=4,B122="E3"),OFFSET(Лист2!$A$24,MATCH(F122,Лист2!$A$25:$A$37,0),4),IF(AND(D122="Cu",E122=5,B122="E3"),OFFSET(Лист2!$A$24,MATCH(F122,Лист2!$A$25:$A$37,0),3),IF(AND(D122="Al",E122=4,B122="CR1"),OFFSET(Лист2!$A$65,MATCH(F122,Лист2!$A$66:$A$77,0),1),IF(AND(D122="Al",E122=5,B122="CR1"),OFFSET(Лист2!$A$65,MATCH(F122,Лист2!$A$66:$A$77,0),2),IF(AND(D122="Cu",E122=5,B122="CR1"),OFFSET(Лист2!$A$65,MATCH(F122,Лист2!$A$66:$A$77,0),3),IF(AND(D122="Cu",E122=4,B122="CR1"),OFFSET(Лист2!$A$65,MATCH(F122,Лист2!$A$66:$A$77,0),4),777)))))))),"")*(T122/1000))</f>
        <v/>
      </c>
      <c r="V122" s="11"/>
      <c r="W122" s="17" t="e">
        <f t="shared" si="38"/>
        <v>#VALUE!</v>
      </c>
      <c r="X122" s="17" t="e">
        <f t="shared" ca="1" si="39"/>
        <v>#VALUE!</v>
      </c>
      <c r="Y122" s="17" t="e">
        <f t="shared" ca="1" si="40"/>
        <v>#VALUE!</v>
      </c>
      <c r="Z122" s="17" t="str">
        <f ca="1">IFERROR(IF(H122="pr",OFFSET(Лист2!$F$8,MATCH(G122,Лист2!$F$9:$F$14,1),2),""),"")</f>
        <v/>
      </c>
      <c r="AA122" s="11" t="str">
        <f ca="1">IFERROR(IF(H122="prf",OFFSET(Лист2!$F$4,MATCH(G122,Лист2!$F$5:$F$6,1),2),""),"")</f>
        <v/>
      </c>
      <c r="AB122" s="11"/>
    </row>
    <row r="123" spans="1:28">
      <c r="A123" s="8">
        <v>122</v>
      </c>
      <c r="B123" s="9" t="s">
        <v>28</v>
      </c>
      <c r="C123" s="9">
        <v>55</v>
      </c>
      <c r="D123" s="9" t="s">
        <v>29</v>
      </c>
      <c r="E123" s="9">
        <v>4</v>
      </c>
      <c r="F123" s="11">
        <v>1250</v>
      </c>
      <c r="G123" s="21" t="s">
        <v>127</v>
      </c>
      <c r="H123" s="11" t="str">
        <f ca="1">IFERROR(IF(B123="E3",OFFSET(Лист2!$G$1,MATCH($G123,Лист2!$F$2:$F$92,0),0,1,1),OFFSET(Лист2!$D$39,MATCH(Таблица1[[#This Row],[Наименование]],Лист2!$C$40:$C$60,0),0,1,1)),"Спец. Изд.")</f>
        <v>sb</v>
      </c>
      <c r="I123" s="11" t="str">
        <f t="shared" ca="1" si="32"/>
        <v/>
      </c>
      <c r="J123" s="11"/>
      <c r="K123" s="11"/>
      <c r="L123" s="22">
        <v>48</v>
      </c>
      <c r="M123" s="162" t="s">
        <v>2192</v>
      </c>
      <c r="N123" s="165">
        <v>1</v>
      </c>
      <c r="O123" s="11" t="str">
        <f ca="1">IF(B123="E3",IFERROR(IF(H123="pr",CONCATENATE(OFFSET(артикул!$A$1,MATCH(D123&amp;F123&amp;H123&amp;I123,артикул!$M$2:$M$1799,0),0,1,1),X123),IF(H123="prf",CONCATENATE(OFFSET(артикул!$A$1,MATCH(D123&amp;F123&amp;H123&amp;I123,артикул!$M$2:$M$1799,0),0,1,1),Y123),OFFSET(артикул!$A$1,MATCH(D123&amp;F123&amp;H123&amp;I123,артикул!$M$2:$M$1799,0),0,1,1))),""),"------")</f>
        <v>E3A5A12TT</v>
      </c>
      <c r="P123" s="13" t="str">
        <f t="shared" ca="1" si="33"/>
        <v>E3-55-Al-1250-4-sb</v>
      </c>
      <c r="Q123" s="11" t="str">
        <f t="shared" si="34"/>
        <v>--</v>
      </c>
      <c r="R123" s="11" t="str">
        <f t="shared" si="35"/>
        <v>--</v>
      </c>
      <c r="S123" s="17" t="str">
        <f t="shared" si="36"/>
        <v>--</v>
      </c>
      <c r="T123" s="11" t="str">
        <f t="shared" si="37"/>
        <v/>
      </c>
      <c r="U123" s="16" t="str">
        <f ca="1">IF(T123="","",IFERROR(IF(AND(D123="Al",E123=4,B123="E3"),OFFSET(Лист2!$A$24,MATCH(F123,Лист2!$A$25:$A$37,0),1),IF(AND(D123="Al",E123=5,B123="E3"),OFFSET(Лист2!$A$24,MATCH(F123,Лист2!$A$25:$A$37,0),2),IF(AND(D123="Cu",E123=4,B123="E3"),OFFSET(Лист2!$A$24,MATCH(F123,Лист2!$A$25:$A$37,0),4),IF(AND(D123="Cu",E123=5,B123="E3"),OFFSET(Лист2!$A$24,MATCH(F123,Лист2!$A$25:$A$37,0),3),IF(AND(D123="Al",E123=4,B123="CR1"),OFFSET(Лист2!$A$65,MATCH(F123,Лист2!$A$66:$A$77,0),1),IF(AND(D123="Al",E123=5,B123="CR1"),OFFSET(Лист2!$A$65,MATCH(F123,Лист2!$A$66:$A$77,0),2),IF(AND(D123="Cu",E123=5,B123="CR1"),OFFSET(Лист2!$A$65,MATCH(F123,Лист2!$A$66:$A$77,0),3),IF(AND(D123="Cu",E123=4,B123="CR1"),OFFSET(Лист2!$A$65,MATCH(F123,Лист2!$A$66:$A$77,0),4),777)))))))),"")*(T123/1000))</f>
        <v/>
      </c>
      <c r="V123" s="11"/>
      <c r="W123" s="17" t="e">
        <f t="shared" si="38"/>
        <v>#VALUE!</v>
      </c>
      <c r="X123" s="17" t="e">
        <f t="shared" ca="1" si="39"/>
        <v>#VALUE!</v>
      </c>
      <c r="Y123" s="17" t="e">
        <f t="shared" ca="1" si="40"/>
        <v>#VALUE!</v>
      </c>
      <c r="Z123" s="17" t="str">
        <f ca="1">IFERROR(IF(H123="pr",OFFSET(Лист2!$F$8,MATCH(G123,Лист2!$F$9:$F$14,1),2),""),"")</f>
        <v/>
      </c>
      <c r="AA123" s="11" t="str">
        <f ca="1">IFERROR(IF(H123="prf",OFFSET(Лист2!$F$4,MATCH(G123,Лист2!$F$5:$F$6,1),2),""),"")</f>
        <v/>
      </c>
      <c r="AB123" s="11"/>
    </row>
    <row r="124" spans="1:28">
      <c r="A124" s="8">
        <v>123</v>
      </c>
      <c r="B124" s="9" t="s">
        <v>28</v>
      </c>
      <c r="C124" s="9">
        <v>55</v>
      </c>
      <c r="D124" s="9" t="s">
        <v>29</v>
      </c>
      <c r="E124" s="9">
        <v>4</v>
      </c>
      <c r="F124" s="11">
        <v>1600</v>
      </c>
      <c r="G124" s="21" t="s">
        <v>127</v>
      </c>
      <c r="H124" s="11" t="str">
        <f ca="1">IFERROR(IF(B124="E3",OFFSET(Лист2!$G$1,MATCH($G124,Лист2!$F$2:$F$92,0),0,1,1),OFFSET(Лист2!$D$39,MATCH(Таблица1[[#This Row],[Наименование]],Лист2!$C$40:$C$60,0),0,1,1)),"Спец. Изд.")</f>
        <v>sb</v>
      </c>
      <c r="I124" s="11" t="str">
        <f t="shared" ca="1" si="32"/>
        <v/>
      </c>
      <c r="J124" s="11"/>
      <c r="K124" s="11"/>
      <c r="L124" s="22">
        <v>26</v>
      </c>
      <c r="M124" s="162" t="s">
        <v>2192</v>
      </c>
      <c r="N124" s="165">
        <v>1</v>
      </c>
      <c r="O124" s="11" t="str">
        <f ca="1">IF(B124="E3",IFERROR(IF(H124="pr",CONCATENATE(OFFSET(артикул!$A$1,MATCH(D124&amp;F124&amp;H124&amp;I124,артикул!$M$2:$M$1799,0),0,1,1),X124),IF(H124="prf",CONCATENATE(OFFSET(артикул!$A$1,MATCH(D124&amp;F124&amp;H124&amp;I124,артикул!$M$2:$M$1799,0),0,1,1),Y124),OFFSET(артикул!$A$1,MATCH(D124&amp;F124&amp;H124&amp;I124,артикул!$M$2:$M$1799,0),0,1,1))),""),"------")</f>
        <v>E3A5A16TT</v>
      </c>
      <c r="P124" s="13" t="str">
        <f t="shared" ca="1" si="33"/>
        <v>E3-55-Al-1600-4-sb</v>
      </c>
      <c r="Q124" s="11" t="str">
        <f t="shared" si="34"/>
        <v>--</v>
      </c>
      <c r="R124" s="11" t="str">
        <f t="shared" si="35"/>
        <v>--</v>
      </c>
      <c r="S124" s="17" t="str">
        <f t="shared" si="36"/>
        <v>--</v>
      </c>
      <c r="T124" s="11" t="str">
        <f t="shared" si="37"/>
        <v/>
      </c>
      <c r="U124" s="16" t="str">
        <f ca="1">IF(T124="","",IFERROR(IF(AND(D124="Al",E124=4,B124="E3"),OFFSET(Лист2!$A$24,MATCH(F124,Лист2!$A$25:$A$37,0),1),IF(AND(D124="Al",E124=5,B124="E3"),OFFSET(Лист2!$A$24,MATCH(F124,Лист2!$A$25:$A$37,0),2),IF(AND(D124="Cu",E124=4,B124="E3"),OFFSET(Лист2!$A$24,MATCH(F124,Лист2!$A$25:$A$37,0),4),IF(AND(D124="Cu",E124=5,B124="E3"),OFFSET(Лист2!$A$24,MATCH(F124,Лист2!$A$25:$A$37,0),3),IF(AND(D124="Al",E124=4,B124="CR1"),OFFSET(Лист2!$A$65,MATCH(F124,Лист2!$A$66:$A$77,0),1),IF(AND(D124="Al",E124=5,B124="CR1"),OFFSET(Лист2!$A$65,MATCH(F124,Лист2!$A$66:$A$77,0),2),IF(AND(D124="Cu",E124=5,B124="CR1"),OFFSET(Лист2!$A$65,MATCH(F124,Лист2!$A$66:$A$77,0),3),IF(AND(D124="Cu",E124=4,B124="CR1"),OFFSET(Лист2!$A$65,MATCH(F124,Лист2!$A$66:$A$77,0),4),777)))))))),"")*(T124/1000))</f>
        <v/>
      </c>
      <c r="V124" s="11"/>
      <c r="W124" s="17" t="e">
        <f t="shared" si="38"/>
        <v>#VALUE!</v>
      </c>
      <c r="X124" s="17" t="e">
        <f t="shared" ca="1" si="39"/>
        <v>#VALUE!</v>
      </c>
      <c r="Y124" s="17" t="e">
        <f t="shared" ca="1" si="40"/>
        <v>#VALUE!</v>
      </c>
      <c r="Z124" s="17" t="str">
        <f ca="1">IFERROR(IF(H124="pr",OFFSET(Лист2!$F$8,MATCH(G124,Лист2!$F$9:$F$14,1),2),""),"")</f>
        <v/>
      </c>
      <c r="AA124" s="11" t="str">
        <f ca="1">IFERROR(IF(H124="prf",OFFSET(Лист2!$F$4,MATCH(G124,Лист2!$F$5:$F$6,1),2),""),"")</f>
        <v/>
      </c>
      <c r="AB124" s="11"/>
    </row>
    <row r="125" spans="1:28">
      <c r="A125" s="8">
        <v>124</v>
      </c>
      <c r="B125" s="9" t="s">
        <v>28</v>
      </c>
      <c r="C125" s="9">
        <v>55</v>
      </c>
      <c r="D125" s="9" t="s">
        <v>29</v>
      </c>
      <c r="E125" s="9">
        <v>4</v>
      </c>
      <c r="F125" s="11">
        <v>2500</v>
      </c>
      <c r="G125" s="21" t="s">
        <v>127</v>
      </c>
      <c r="H125" s="11" t="str">
        <f ca="1">IFERROR(IF(B125="E3",OFFSET(Лист2!$G$1,MATCH($G125,Лист2!$F$2:$F$92,0),0,1,1),OFFSET(Лист2!$D$39,MATCH(Таблица1[[#This Row],[Наименование]],Лист2!$C$40:$C$60,0),0,1,1)),"Спец. Изд.")</f>
        <v>sb</v>
      </c>
      <c r="I125" s="11" t="str">
        <f t="shared" ca="1" si="32"/>
        <v/>
      </c>
      <c r="J125" s="11"/>
      <c r="K125" s="11"/>
      <c r="L125" s="22">
        <v>25</v>
      </c>
      <c r="M125" s="162" t="s">
        <v>2192</v>
      </c>
      <c r="N125" s="165">
        <v>1</v>
      </c>
      <c r="O125" s="11" t="str">
        <f ca="1">IF(B125="E3",IFERROR(IF(H125="pr",CONCATENATE(OFFSET(артикул!$A$1,MATCH(D125&amp;F125&amp;H125&amp;I125,артикул!$M$2:$M$1799,0),0,1,1),X125),IF(H125="prf",CONCATENATE(OFFSET(артикул!$A$1,MATCH(D125&amp;F125&amp;H125&amp;I125,артикул!$M$2:$M$1799,0),0,1,1),Y125),OFFSET(артикул!$A$1,MATCH(D125&amp;F125&amp;H125&amp;I125,артикул!$M$2:$M$1799,0),0,1,1))),""),"------")</f>
        <v>E3A5A25TT</v>
      </c>
      <c r="P125" s="13" t="str">
        <f t="shared" ca="1" si="33"/>
        <v>E3-55-Al-2500-4-sb</v>
      </c>
      <c r="Q125" s="11" t="str">
        <f t="shared" si="34"/>
        <v>--</v>
      </c>
      <c r="R125" s="11" t="str">
        <f t="shared" si="35"/>
        <v>--</v>
      </c>
      <c r="S125" s="17" t="str">
        <f t="shared" si="36"/>
        <v>--</v>
      </c>
      <c r="T125" s="11" t="str">
        <f t="shared" si="37"/>
        <v/>
      </c>
      <c r="U125" s="16" t="str">
        <f ca="1">IF(T125="","",IFERROR(IF(AND(D125="Al",E125=4,B125="E3"),OFFSET(Лист2!$A$24,MATCH(F125,Лист2!$A$25:$A$37,0),1),IF(AND(D125="Al",E125=5,B125="E3"),OFFSET(Лист2!$A$24,MATCH(F125,Лист2!$A$25:$A$37,0),2),IF(AND(D125="Cu",E125=4,B125="E3"),OFFSET(Лист2!$A$24,MATCH(F125,Лист2!$A$25:$A$37,0),4),IF(AND(D125="Cu",E125=5,B125="E3"),OFFSET(Лист2!$A$24,MATCH(F125,Лист2!$A$25:$A$37,0),3),IF(AND(D125="Al",E125=4,B125="CR1"),OFFSET(Лист2!$A$65,MATCH(F125,Лист2!$A$66:$A$77,0),1),IF(AND(D125="Al",E125=5,B125="CR1"),OFFSET(Лист2!$A$65,MATCH(F125,Лист2!$A$66:$A$77,0),2),IF(AND(D125="Cu",E125=5,B125="CR1"),OFFSET(Лист2!$A$65,MATCH(F125,Лист2!$A$66:$A$77,0),3),IF(AND(D125="Cu",E125=4,B125="CR1"),OFFSET(Лист2!$A$65,MATCH(F125,Лист2!$A$66:$A$77,0),4),777)))))))),"")*(T125/1000))</f>
        <v/>
      </c>
      <c r="V125" s="11"/>
      <c r="W125" s="17" t="e">
        <f t="shared" si="38"/>
        <v>#VALUE!</v>
      </c>
      <c r="X125" s="17" t="e">
        <f t="shared" ca="1" si="39"/>
        <v>#VALUE!</v>
      </c>
      <c r="Y125" s="17" t="e">
        <f t="shared" ca="1" si="40"/>
        <v>#VALUE!</v>
      </c>
      <c r="Z125" s="17" t="str">
        <f ca="1">IFERROR(IF(H125="pr",OFFSET(Лист2!$F$8,MATCH(G125,Лист2!$F$9:$F$14,1),2),""),"")</f>
        <v/>
      </c>
      <c r="AA125" s="11" t="str">
        <f ca="1">IFERROR(IF(H125="prf",OFFSET(Лист2!$F$4,MATCH(G125,Лист2!$F$5:$F$6,1),2),""),"")</f>
        <v/>
      </c>
      <c r="AB125" s="11"/>
    </row>
    <row r="126" spans="1:28">
      <c r="A126" s="8">
        <v>125</v>
      </c>
      <c r="B126" s="9" t="s">
        <v>28</v>
      </c>
      <c r="C126" s="9">
        <v>55</v>
      </c>
      <c r="D126" s="9" t="s">
        <v>29</v>
      </c>
      <c r="E126" s="9">
        <v>4</v>
      </c>
      <c r="F126" s="11"/>
      <c r="G126" s="21" t="s">
        <v>128</v>
      </c>
      <c r="H126" s="11" t="str">
        <f ca="1">IFERROR(IF(B126="E3",OFFSET(Лист2!$G$1,MATCH($G126,Лист2!$F$2:$F$92,0),0,1,1),OFFSET(Лист2!$D$39,MATCH(Таблица1[[#This Row],[Наименование]],Лист2!$C$40:$C$60,0),0,1,1)),"Спец. Изд.")</f>
        <v>ksb</v>
      </c>
      <c r="I126" s="11" t="str">
        <f t="shared" ca="1" si="32"/>
        <v/>
      </c>
      <c r="J126" s="11"/>
      <c r="K126" s="11"/>
      <c r="L126" s="22">
        <v>226</v>
      </c>
      <c r="M126" s="162" t="s">
        <v>2192</v>
      </c>
      <c r="N126" s="165">
        <v>1</v>
      </c>
      <c r="O126" s="11" t="str">
        <f ca="1">IF(B126="E3",IFERROR(IF(H126="pr",CONCATENATE(OFFSET(артикул!$A$1,MATCH(D126&amp;F126&amp;H126&amp;I126,артикул!$M$2:$M$1799,0),0,1,1),X126),IF(H126="prf",CONCATENATE(OFFSET(артикул!$A$1,MATCH(D126&amp;F126&amp;H126&amp;I126,артикул!$M$2:$M$1799,0),0,1,1),Y126),OFFSET(артикул!$A$1,MATCH(D126&amp;F126&amp;H126&amp;I126,артикул!$M$2:$M$1799,0),0,1,1))),""),"------")</f>
        <v/>
      </c>
      <c r="P126" s="13" t="str">
        <f t="shared" ca="1" si="33"/>
        <v>E3-55-Al--4-ksb</v>
      </c>
      <c r="Q126" s="11" t="str">
        <f t="shared" si="34"/>
        <v>--</v>
      </c>
      <c r="R126" s="11" t="str">
        <f t="shared" si="35"/>
        <v>--</v>
      </c>
      <c r="S126" s="17" t="str">
        <f t="shared" si="36"/>
        <v>--</v>
      </c>
      <c r="T126" s="11" t="str">
        <f t="shared" si="37"/>
        <v/>
      </c>
      <c r="U126" s="16" t="str">
        <f ca="1">IF(T126="","",IFERROR(IF(AND(D126="Al",E126=4,B126="E3"),OFFSET(Лист2!$A$24,MATCH(F126,Лист2!$A$25:$A$37,0),1),IF(AND(D126="Al",E126=5,B126="E3"),OFFSET(Лист2!$A$24,MATCH(F126,Лист2!$A$25:$A$37,0),2),IF(AND(D126="Cu",E126=4,B126="E3"),OFFSET(Лист2!$A$24,MATCH(F126,Лист2!$A$25:$A$37,0),4),IF(AND(D126="Cu",E126=5,B126="E3"),OFFSET(Лист2!$A$24,MATCH(F126,Лист2!$A$25:$A$37,0),3),IF(AND(D126="Al",E126=4,B126="CR1"),OFFSET(Лист2!$A$65,MATCH(F126,Лист2!$A$66:$A$77,0),1),IF(AND(D126="Al",E126=5,B126="CR1"),OFFSET(Лист2!$A$65,MATCH(F126,Лист2!$A$66:$A$77,0),2),IF(AND(D126="Cu",E126=5,B126="CR1"),OFFSET(Лист2!$A$65,MATCH(F126,Лист2!$A$66:$A$77,0),3),IF(AND(D126="Cu",E126=4,B126="CR1"),OFFSET(Лист2!$A$65,MATCH(F126,Лист2!$A$66:$A$77,0),4),777)))))))),"")*(T126/1000))</f>
        <v/>
      </c>
      <c r="V126" s="11"/>
      <c r="W126" s="17" t="e">
        <f t="shared" si="38"/>
        <v>#VALUE!</v>
      </c>
      <c r="X126" s="17" t="e">
        <f t="shared" ca="1" si="39"/>
        <v>#VALUE!</v>
      </c>
      <c r="Y126" s="17" t="e">
        <f t="shared" ca="1" si="40"/>
        <v>#VALUE!</v>
      </c>
      <c r="Z126" s="17" t="str">
        <f ca="1">IFERROR(IF(H126="pr",OFFSET(Лист2!$F$8,MATCH(G126,Лист2!$F$9:$F$14,1),2),""),"")</f>
        <v/>
      </c>
      <c r="AA126" s="11" t="str">
        <f ca="1">IFERROR(IF(H126="prf",OFFSET(Лист2!$F$4,MATCH(G126,Лист2!$F$5:$F$6,1),2),""),"")</f>
        <v/>
      </c>
      <c r="AB126" s="11"/>
    </row>
    <row r="127" spans="1:28">
      <c r="A127" s="8">
        <v>126</v>
      </c>
      <c r="B127" s="9" t="s">
        <v>28</v>
      </c>
      <c r="C127" s="9">
        <v>55</v>
      </c>
      <c r="D127" s="9" t="s">
        <v>29</v>
      </c>
      <c r="E127" s="9">
        <v>4</v>
      </c>
      <c r="F127" s="169">
        <v>2500</v>
      </c>
      <c r="G127" s="170" t="s">
        <v>250</v>
      </c>
      <c r="H127" s="176" t="s">
        <v>2197</v>
      </c>
      <c r="I127" s="168"/>
      <c r="J127" s="167"/>
      <c r="K127" s="167"/>
      <c r="L127" s="171">
        <v>12</v>
      </c>
      <c r="M127" s="167"/>
      <c r="N127" s="167">
        <v>2</v>
      </c>
      <c r="O127" s="172"/>
      <c r="P127" s="173"/>
      <c r="Q127" s="168"/>
      <c r="R127" s="168"/>
      <c r="S127" s="174"/>
      <c r="T127" s="168"/>
      <c r="U127" s="177"/>
      <c r="V127" s="168"/>
      <c r="W127" s="175"/>
      <c r="X127" s="175"/>
      <c r="Y127" s="175"/>
      <c r="Z127" s="175"/>
      <c r="AA127" s="172"/>
      <c r="AB127" s="168"/>
    </row>
    <row r="128" spans="1:28">
      <c r="A128" s="8">
        <v>127</v>
      </c>
      <c r="B128" s="9" t="s">
        <v>28</v>
      </c>
      <c r="C128" s="9">
        <v>55</v>
      </c>
      <c r="D128" s="9" t="s">
        <v>29</v>
      </c>
      <c r="E128" s="9">
        <v>4</v>
      </c>
      <c r="F128" s="169">
        <v>2500</v>
      </c>
      <c r="G128" s="170" t="s">
        <v>250</v>
      </c>
      <c r="H128" s="176" t="s">
        <v>2198</v>
      </c>
      <c r="I128" s="168"/>
      <c r="J128" s="167"/>
      <c r="K128" s="167"/>
      <c r="L128" s="171">
        <v>4</v>
      </c>
      <c r="M128" s="167"/>
      <c r="N128" s="167">
        <v>2</v>
      </c>
      <c r="O128" s="172"/>
      <c r="P128" s="173"/>
      <c r="Q128" s="168"/>
      <c r="R128" s="168"/>
      <c r="S128" s="174"/>
      <c r="T128" s="168"/>
      <c r="U128" s="177"/>
      <c r="V128" s="168"/>
      <c r="W128" s="175"/>
      <c r="X128" s="175"/>
      <c r="Y128" s="175"/>
      <c r="Z128" s="175"/>
      <c r="AA128" s="172"/>
      <c r="AB128" s="168"/>
    </row>
    <row r="129" spans="1:28">
      <c r="A129" s="23" t="s">
        <v>129</v>
      </c>
      <c r="B129" s="18"/>
      <c r="C129" s="18"/>
      <c r="D129" s="18"/>
      <c r="E129" s="18"/>
      <c r="F129" s="18"/>
      <c r="G129" s="24"/>
      <c r="H129" s="18"/>
      <c r="I129" s="18"/>
      <c r="J129" s="18"/>
      <c r="K129" s="18"/>
      <c r="L129" s="181">
        <f>SUBTOTAL(109,L2:L128)</f>
        <v>664</v>
      </c>
      <c r="M129" s="18"/>
      <c r="N129" s="18"/>
      <c r="O129" s="18"/>
      <c r="P129" s="18"/>
      <c r="Q129" s="18"/>
      <c r="R129" s="18"/>
      <c r="S129" s="18"/>
      <c r="T129" s="26">
        <f>SUBTOTAL(109,T2:T128)</f>
        <v>144035</v>
      </c>
      <c r="U129" s="26">
        <f ca="1">SUBTOTAL(109,U2:U128)</f>
        <v>2251.3382271280002</v>
      </c>
      <c r="V129" s="18"/>
      <c r="W129" s="18"/>
      <c r="X129" s="18"/>
      <c r="Y129" s="18"/>
      <c r="Z129" s="18"/>
      <c r="AA129" s="18"/>
      <c r="AB129" s="18"/>
    </row>
  </sheetData>
  <phoneticPr fontId="15" type="noConversion"/>
  <pageMargins left="0.70866141732283472" right="0.70866141732283472" top="1.5354330708661421" bottom="0.74803149606299213" header="0.31496062992125984" footer="0.31496062992125984"/>
  <pageSetup paperSize="9" scale="53" orientation="landscape" r:id="rId1"/>
  <headerFooter>
    <oddHeader>&amp;L&amp;G&amp;C&amp;"Century Gothic,полужирный"&amp;14
&amp;A проекта&amp;"Century Gothic,обычный"&amp;12
Наименование:&amp;"Century Gothic,полужирный" &amp;"Century Gothic,обычный"
№: 
&amp;"Century Gothic,курсив"Составил: 
Утвердил:&amp;R
&amp;12&amp;D</oddHeader>
    <oddFooter>&amp;L&amp;Z&amp;F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Лист2!$B$2:$B$5</xm:f>
          </x14:formula1>
          <xm:sqref>C2:C128</xm:sqref>
        </x14:dataValidation>
        <x14:dataValidation type="list" allowBlank="1" showInputMessage="1" showErrorMessage="1">
          <x14:formula1>
            <xm:f>Лист2!$C$2:$C$3</xm:f>
          </x14:formula1>
          <xm:sqref>D2:D128</xm:sqref>
        </x14:dataValidation>
        <x14:dataValidation type="list" allowBlank="1" showInputMessage="1" showErrorMessage="1">
          <x14:formula1>
            <xm:f>Лист2!$D$2:$D$4</xm:f>
          </x14:formula1>
          <xm:sqref>E2:E128</xm:sqref>
        </x14:dataValidation>
        <x14:dataValidation type="list" allowBlank="1" showInputMessage="1" showErrorMessage="1">
          <x14:formula1>
            <xm:f>Лист2!$E$2:$E$15</xm:f>
          </x14:formula1>
          <xm:sqref>F2:F128</xm:sqref>
        </x14:dataValidation>
        <x14:dataValidation type="list" allowBlank="1" showInputMessage="1" showErrorMessage="1">
          <x14:formula1>
            <xm:f>Лист2!$A$2:$A$6</xm:f>
          </x14:formula1>
          <xm:sqref>B2:B128</xm:sqref>
        </x14:dataValidation>
        <x14:dataValidation type="list" allowBlank="1" showInputMessage="1" showErrorMessage="1">
          <x14:formula1>
            <xm:f>Лист2!$F$2:$F$70</xm:f>
          </x14:formula1>
          <xm:sqref>G2:G128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indexed="5"/>
  </sheetPr>
  <dimension ref="A2:A12"/>
  <sheetViews>
    <sheetView zoomScale="120" workbookViewId="0">
      <selection activeCell="C39" sqref="C39"/>
    </sheetView>
  </sheetViews>
  <sheetFormatPr defaultRowHeight="16.5"/>
  <cols>
    <col min="1" max="1" width="170.5" customWidth="1"/>
  </cols>
  <sheetData>
    <row r="2" spans="1:1">
      <c r="A2" t="s">
        <v>2168</v>
      </c>
    </row>
    <row r="3" spans="1:1">
      <c r="A3" t="s">
        <v>2169</v>
      </c>
    </row>
    <row r="4" spans="1:1">
      <c r="A4" t="s">
        <v>2170</v>
      </c>
    </row>
    <row r="5" spans="1:1">
      <c r="A5" t="s">
        <v>2171</v>
      </c>
    </row>
    <row r="6" spans="1:1">
      <c r="A6" s="1" t="s">
        <v>2172</v>
      </c>
    </row>
    <row r="7" spans="1:1">
      <c r="A7" s="1" t="s">
        <v>2173</v>
      </c>
    </row>
    <row r="8" spans="1:1">
      <c r="A8" s="1" t="s">
        <v>2174</v>
      </c>
    </row>
    <row r="9" spans="1:1">
      <c r="A9" s="1" t="s">
        <v>2175</v>
      </c>
    </row>
    <row r="10" spans="1:1">
      <c r="A10" s="1" t="s">
        <v>2176</v>
      </c>
    </row>
    <row r="11" spans="1:1">
      <c r="A11" s="1" t="s">
        <v>2177</v>
      </c>
    </row>
    <row r="12" spans="1:1">
      <c r="A12" s="1" t="s">
        <v>2178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"/>
  <sheetViews>
    <sheetView workbookViewId="0">
      <selection activeCell="C39" sqref="C39"/>
    </sheetView>
  </sheetViews>
  <sheetFormatPr defaultRowHeight="16.5"/>
  <sheetData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C39"/>
    </sheetView>
  </sheetViews>
  <sheetFormatPr defaultRowHeight="16.5"/>
  <sheetData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"/>
  <sheetViews>
    <sheetView workbookViewId="0">
      <selection activeCell="C39" sqref="C39"/>
    </sheetView>
  </sheetViews>
  <sheetFormatPr defaultRowHeight="16.5"/>
  <sheetData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C2:D5"/>
  <sheetViews>
    <sheetView workbookViewId="0">
      <selection activeCell="E8" sqref="E8"/>
    </sheetView>
  </sheetViews>
  <sheetFormatPr defaultRowHeight="16.5"/>
  <cols>
    <col min="3" max="3" width="32.75" customWidth="1"/>
    <col min="4" max="4" width="10.75" bestFit="1" customWidth="1"/>
  </cols>
  <sheetData>
    <row r="2" spans="3:4">
      <c r="C2" s="27" t="s">
        <v>130</v>
      </c>
    </row>
    <row r="3" spans="3:4">
      <c r="C3" s="28" t="s">
        <v>131</v>
      </c>
      <c r="D3" s="29">
        <v>140</v>
      </c>
    </row>
    <row r="5" spans="3:4">
      <c r="C5" s="28" t="s">
        <v>132</v>
      </c>
      <c r="D5" s="30">
        <f>ROUNDUP(EVEN((D3/3)*4),0)</f>
        <v>188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tabColor indexed="5"/>
  </sheetPr>
  <dimension ref="A1:O13"/>
  <sheetViews>
    <sheetView showZeros="0" workbookViewId="0">
      <selection activeCell="F16" sqref="F16"/>
    </sheetView>
  </sheetViews>
  <sheetFormatPr defaultRowHeight="16.5"/>
  <cols>
    <col min="1" max="1" width="5.125" style="1" customWidth="1"/>
    <col min="2" max="2" width="6.75" style="1" customWidth="1"/>
    <col min="3" max="3" width="3.75" style="1" customWidth="1"/>
    <col min="4" max="5" width="5.875" style="1" customWidth="1"/>
    <col min="6" max="6" width="9.5" style="1" customWidth="1"/>
    <col min="7" max="7" width="54.75" style="31" customWidth="1"/>
    <col min="8" max="8" width="11.625" style="1" customWidth="1"/>
    <col min="9" max="9" width="5.25" style="1" customWidth="1"/>
    <col min="10" max="10" width="20.625" style="1" hidden="1" customWidth="1"/>
    <col min="11" max="11" width="10.75" style="1" hidden="1" customWidth="1"/>
    <col min="12" max="12" width="5.75" style="1" customWidth="1"/>
    <col min="13" max="13" width="9.125" style="1" hidden="1" customWidth="1"/>
    <col min="14" max="14" width="6.125" style="1" hidden="1" customWidth="1"/>
    <col min="15" max="15" width="24.625" style="1" customWidth="1"/>
    <col min="16" max="16" width="4.625" style="1" customWidth="1"/>
    <col min="17" max="16384" width="9" style="1"/>
  </cols>
  <sheetData>
    <row r="1" spans="1:15" s="3" customFormat="1" ht="43.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15</v>
      </c>
    </row>
    <row r="2" spans="1:15">
      <c r="A2" s="8">
        <f>Таблица1[#This Row]</f>
        <v>1</v>
      </c>
      <c r="B2" s="8" t="str">
        <f>Таблица1[#This Row]</f>
        <v>E3</v>
      </c>
      <c r="C2" s="8">
        <f>Таблица1[#This Row]</f>
        <v>55</v>
      </c>
      <c r="D2" s="8" t="str">
        <f>Таблица1[#This Row]</f>
        <v>Al</v>
      </c>
      <c r="E2" s="8">
        <f>Таблица1[#This Row]</f>
        <v>4</v>
      </c>
      <c r="F2" s="8">
        <f>Таблица1[#This Row]</f>
        <v>1600</v>
      </c>
      <c r="G2" s="8" t="str">
        <f ca="1">IF(Спецификация!H2="pr","Прямая распределительная секция с розеткой",IF(Спецификация!H2="prf","Прямая распределительная секция c фикс. выводом",Спецификация!G2))</f>
        <v>Угловая горизонтальная секция</v>
      </c>
      <c r="H2" s="8" t="str">
        <f ca="1">Таблица1[#This Row]</f>
        <v>ug</v>
      </c>
      <c r="I2" s="8" t="str">
        <f ca="1">Таблица1[#This Row]</f>
        <v/>
      </c>
      <c r="J2" s="8" t="str">
        <f>Таблица1[#This Row]</f>
        <v>300*300</v>
      </c>
      <c r="K2" s="8" t="str">
        <f>Таблица1[#This Row]</f>
        <v>ППУ32.1-2</v>
      </c>
      <c r="L2" s="8">
        <f>Таблица1[#This Row]</f>
        <v>1</v>
      </c>
      <c r="M2" s="8" t="str">
        <f>Таблица1[#This Row]</f>
        <v>заказ_2</v>
      </c>
      <c r="N2" s="8">
        <f>Таблица1[#This Row]</f>
        <v>2</v>
      </c>
      <c r="O2" s="32" t="str">
        <f t="shared" ref="O2:O10" ca="1" si="0">CONCATENATE(B2,"-",C2,"-",D2,"-",F2,"-",E2,"-",H2,I2,)</f>
        <v>E3-55-Al-1600-4-ug</v>
      </c>
    </row>
    <row r="3" spans="1:15">
      <c r="A3" s="8">
        <f>Таблица1[#This Row]</f>
        <v>2</v>
      </c>
      <c r="B3" s="8" t="str">
        <f>Таблица1[#This Row]</f>
        <v>E3</v>
      </c>
      <c r="C3" s="8">
        <f>Таблица1[#This Row]</f>
        <v>55</v>
      </c>
      <c r="D3" s="8" t="str">
        <f>Таблица1[#This Row]</f>
        <v>Al</v>
      </c>
      <c r="E3" s="8">
        <f>Таблица1[#This Row]</f>
        <v>4</v>
      </c>
      <c r="F3" s="8">
        <f>Таблица1[#This Row]</f>
        <v>1600</v>
      </c>
      <c r="G3" s="8" t="str">
        <f ca="1">IF(Спецификация!H3="pr","Прямая распределительная секция с розеткой",IF(Спецификация!H3="prf","Прямая распределительная секция c фикс. выводом",Спецификация!G3))</f>
        <v>Угловая горизонтальная секция</v>
      </c>
      <c r="H3" s="8" t="str">
        <f ca="1">Таблица1[#This Row]</f>
        <v>ug</v>
      </c>
      <c r="I3" s="8" t="str">
        <f ca="1">Таблица1[#This Row]</f>
        <v/>
      </c>
      <c r="J3" s="8" t="str">
        <f>Таблица1[#This Row]</f>
        <v>300*300</v>
      </c>
      <c r="K3" s="8" t="str">
        <f>Таблица1[#This Row]</f>
        <v>ППУ32.1-2</v>
      </c>
      <c r="L3" s="8">
        <f>Таблица1[#This Row]</f>
        <v>1</v>
      </c>
      <c r="M3" s="8" t="str">
        <f>Таблица1[#This Row]</f>
        <v>заказ_2</v>
      </c>
      <c r="N3" s="8">
        <f>Таблица1[#This Row]</f>
        <v>2</v>
      </c>
      <c r="O3" s="32" t="str">
        <f t="shared" ca="1" si="0"/>
        <v>E3-55-Al-1600-4-ug</v>
      </c>
    </row>
    <row r="4" spans="1:15">
      <c r="A4" s="8">
        <f>Таблица1[#This Row]</f>
        <v>3</v>
      </c>
      <c r="B4" s="8" t="str">
        <f>Таблица1[#This Row]</f>
        <v>E3</v>
      </c>
      <c r="C4" s="8">
        <f>Таблица1[#This Row]</f>
        <v>55</v>
      </c>
      <c r="D4" s="8" t="str">
        <f>Таблица1[#This Row]</f>
        <v>Al</v>
      </c>
      <c r="E4" s="8">
        <f>Таблица1[#This Row]</f>
        <v>4</v>
      </c>
      <c r="F4" s="8">
        <f>Таблица1[#This Row]</f>
        <v>1600</v>
      </c>
      <c r="G4" s="8" t="str">
        <f ca="1">IF(Спецификация!H4="pr","Прямая распределительная секция с розеткой",IF(Спецификация!H4="prf","Прямая распределительная секция c фикс. выводом",Спецификация!G4))</f>
        <v>Прямая секция</v>
      </c>
      <c r="H4" s="8" t="str">
        <f ca="1">Таблица1[#This Row]</f>
        <v>pt</v>
      </c>
      <c r="I4" s="8" t="str">
        <f ca="1">Таблица1[#This Row]</f>
        <v>0.9</v>
      </c>
      <c r="J4" s="8">
        <f>Таблица1[#This Row]</f>
        <v>877</v>
      </c>
      <c r="K4" s="8" t="str">
        <f>Таблица1[#This Row]</f>
        <v>ППУ32.1-3</v>
      </c>
      <c r="L4" s="8">
        <f>Таблица1[#This Row]</f>
        <v>1</v>
      </c>
      <c r="M4" s="8" t="str">
        <f>Таблица1[#This Row]</f>
        <v>заказ_2</v>
      </c>
      <c r="N4" s="8">
        <f>Таблица1[#This Row]</f>
        <v>2</v>
      </c>
      <c r="O4" s="33" t="str">
        <f t="shared" ca="1" si="0"/>
        <v>E3-55-Al-1600-4-pt0.9</v>
      </c>
    </row>
    <row r="5" spans="1:15">
      <c r="A5" s="8">
        <f>Таблица1[#This Row]</f>
        <v>4</v>
      </c>
      <c r="B5" s="8" t="str">
        <f>Таблица1[#This Row]</f>
        <v>E3</v>
      </c>
      <c r="C5" s="8">
        <f>Таблица1[#This Row]</f>
        <v>55</v>
      </c>
      <c r="D5" s="8" t="str">
        <f>Таблица1[#This Row]</f>
        <v>Al</v>
      </c>
      <c r="E5" s="8">
        <f>Таблица1[#This Row]</f>
        <v>4</v>
      </c>
      <c r="F5" s="8">
        <f>Таблица1[#This Row]</f>
        <v>1600</v>
      </c>
      <c r="G5" s="8" t="str">
        <f ca="1">IF(Спецификация!H5="pr","Прямая распределительная секция с розеткой",IF(Спецификация!H5="prf","Прямая распределительная секция c фикс. выводом",Спецификация!G5))</f>
        <v>Угловая вертикальная секция</v>
      </c>
      <c r="H5" s="8" t="str">
        <f ca="1">Таблица1[#This Row]</f>
        <v>uv</v>
      </c>
      <c r="I5" s="8" t="str">
        <f ca="1">Таблица1[#This Row]</f>
        <v/>
      </c>
      <c r="J5" s="8" t="str">
        <f>Таблица1[#This Row]</f>
        <v>350*350</v>
      </c>
      <c r="K5" s="8" t="str">
        <f>Таблица1[#This Row]</f>
        <v>ППУ32.1-4</v>
      </c>
      <c r="L5" s="8">
        <f>Таблица1[#This Row]</f>
        <v>1</v>
      </c>
      <c r="M5" s="8" t="str">
        <f>Таблица1[#This Row]</f>
        <v>заказ_2</v>
      </c>
      <c r="N5" s="8">
        <f>Таблица1[#This Row]</f>
        <v>2</v>
      </c>
      <c r="O5" s="32" t="str">
        <f t="shared" ca="1" si="0"/>
        <v>E3-55-Al-1600-4-uv</v>
      </c>
    </row>
    <row r="6" spans="1:15">
      <c r="A6" s="8">
        <f>Таблица1[#This Row]</f>
        <v>5</v>
      </c>
      <c r="B6" s="8" t="str">
        <f>Таблица1[#This Row]</f>
        <v>E3</v>
      </c>
      <c r="C6" s="8">
        <f>Таблица1[#This Row]</f>
        <v>55</v>
      </c>
      <c r="D6" s="8" t="str">
        <f>Таблица1[#This Row]</f>
        <v>Al</v>
      </c>
      <c r="E6" s="8">
        <f>Таблица1[#This Row]</f>
        <v>4</v>
      </c>
      <c r="F6" s="8">
        <f>Таблица1[#This Row]</f>
        <v>1600</v>
      </c>
      <c r="G6" s="8" t="str">
        <f ca="1">IF(Спецификация!H6="pr","Прямая распределительная секция с розеткой",IF(Спецификация!H6="prf","Прямая распределительная секция c фикс. выводом",Спецификация!G6))</f>
        <v>Угловая вертикальная секция</v>
      </c>
      <c r="H6" s="8" t="str">
        <f ca="1">Таблица1[#This Row]</f>
        <v>uv</v>
      </c>
      <c r="I6" s="8" t="str">
        <f ca="1">Таблица1[#This Row]</f>
        <v/>
      </c>
      <c r="J6" s="8" t="str">
        <f>Таблица1[#This Row]</f>
        <v>350*350</v>
      </c>
      <c r="K6" s="8" t="str">
        <f>Таблица1[#This Row]</f>
        <v>ППУ32.1-4</v>
      </c>
      <c r="L6" s="8">
        <f>Таблица1[#This Row]</f>
        <v>1</v>
      </c>
      <c r="M6" s="8" t="str">
        <f>Таблица1[#This Row]</f>
        <v>заказ_2</v>
      </c>
      <c r="N6" s="8">
        <f>Таблица1[#This Row]</f>
        <v>2</v>
      </c>
      <c r="O6" s="32" t="str">
        <f t="shared" ca="1" si="0"/>
        <v>E3-55-Al-1600-4-uv</v>
      </c>
    </row>
    <row r="7" spans="1:15">
      <c r="A7" s="8">
        <f>Таблица1[#This Row]</f>
        <v>6</v>
      </c>
      <c r="B7" s="8" t="str">
        <f>Таблица1[#This Row]</f>
        <v>E3</v>
      </c>
      <c r="C7" s="8">
        <f>Таблица1[#This Row]</f>
        <v>55</v>
      </c>
      <c r="D7" s="8" t="str">
        <f>Таблица1[#This Row]</f>
        <v>Al</v>
      </c>
      <c r="E7" s="8">
        <f>Таблица1[#This Row]</f>
        <v>4</v>
      </c>
      <c r="F7" s="8">
        <f>Таблица1[#This Row]</f>
        <v>1600</v>
      </c>
      <c r="G7" s="8" t="str">
        <f ca="1">IF(Спецификация!H7="pr","Прямая распределительная секция с розеткой",IF(Спецификация!H7="prf","Прямая распределительная секция c фикс. выводом",Спецификация!G7))</f>
        <v>Прямая секция</v>
      </c>
      <c r="H7" s="8" t="str">
        <f ca="1">Таблица1[#This Row]</f>
        <v>pt</v>
      </c>
      <c r="I7" s="8" t="str">
        <f ca="1">Таблица1[#This Row]</f>
        <v>0.9</v>
      </c>
      <c r="J7" s="8">
        <f>Таблица1[#This Row]</f>
        <v>940</v>
      </c>
      <c r="K7" s="8" t="str">
        <f>Таблица1[#This Row]</f>
        <v>ППУ32.1-5</v>
      </c>
      <c r="L7" s="8">
        <f>Таблица1[#This Row]</f>
        <v>1</v>
      </c>
      <c r="M7" s="8" t="str">
        <f>Таблица1[#This Row]</f>
        <v>заказ_2</v>
      </c>
      <c r="N7" s="8">
        <f>Таблица1[#This Row]</f>
        <v>2</v>
      </c>
      <c r="O7" s="32" t="str">
        <f t="shared" ca="1" si="0"/>
        <v>E3-55-Al-1600-4-pt0.9</v>
      </c>
    </row>
    <row r="8" spans="1:15">
      <c r="A8" s="8">
        <f>Таблица1[#This Row]</f>
        <v>7</v>
      </c>
      <c r="B8" s="8" t="str">
        <f>Таблица1[#This Row]</f>
        <v>E3</v>
      </c>
      <c r="C8" s="8">
        <f>Таблица1[#This Row]</f>
        <v>55</v>
      </c>
      <c r="D8" s="8" t="str">
        <f>Таблица1[#This Row]</f>
        <v>Al</v>
      </c>
      <c r="E8" s="8">
        <f>Таблица1[#This Row]</f>
        <v>4</v>
      </c>
      <c r="F8" s="8">
        <f>Таблица1[#This Row]</f>
        <v>1600</v>
      </c>
      <c r="G8" s="8" t="str">
        <f ca="1">IF(Спецификация!H8="pr","Прямая распределительная секция с розеткой",IF(Спецификация!H8="prf","Прямая распределительная секция c фикс. выводом",Спецификация!G8))</f>
        <v>Угловая горизонтальная секция</v>
      </c>
      <c r="H8" s="8" t="str">
        <f ca="1">Таблица1[#This Row]</f>
        <v>ug</v>
      </c>
      <c r="I8" s="8" t="str">
        <f ca="1">Таблица1[#This Row]</f>
        <v/>
      </c>
      <c r="J8" s="8" t="str">
        <f>Таблица1[#This Row]</f>
        <v>300*550</v>
      </c>
      <c r="K8" s="8" t="str">
        <f>Таблица1[#This Row]</f>
        <v>ППУ32.2-2</v>
      </c>
      <c r="L8" s="8">
        <f>Таблица1[#This Row]</f>
        <v>1</v>
      </c>
      <c r="M8" s="8" t="str">
        <f>Таблица1[#This Row]</f>
        <v>заказ_2</v>
      </c>
      <c r="N8" s="8">
        <f>Таблица1[#This Row]</f>
        <v>2</v>
      </c>
      <c r="O8" s="33" t="str">
        <f t="shared" ca="1" si="0"/>
        <v>E3-55-Al-1600-4-ug</v>
      </c>
    </row>
    <row r="9" spans="1:15">
      <c r="A9" s="8">
        <f>Таблица1[#This Row]</f>
        <v>8</v>
      </c>
      <c r="B9" s="8" t="str">
        <f>Таблица1[#This Row]</f>
        <v>E3</v>
      </c>
      <c r="C9" s="8">
        <f>Таблица1[#This Row]</f>
        <v>55</v>
      </c>
      <c r="D9" s="8" t="str">
        <f>Таблица1[#This Row]</f>
        <v>Al</v>
      </c>
      <c r="E9" s="8">
        <f>Таблица1[#This Row]</f>
        <v>4</v>
      </c>
      <c r="F9" s="8">
        <f>Таблица1[#This Row]</f>
        <v>1600</v>
      </c>
      <c r="G9" s="8" t="e">
        <f t="shared" ref="G9:G12" si="1">IF(Спецификация!#REF!="pr","Прямая распределительная секция с розеткой",IF(Спецификация!#REF!="prf","Прямая распределительная секция c фикс. выводом",Спецификация!#REF!))</f>
        <v>#REF!</v>
      </c>
      <c r="H9" s="8" t="str">
        <f ca="1">Таблица1[#This Row]</f>
        <v>ug</v>
      </c>
      <c r="I9" s="8" t="str">
        <f ca="1">Таблица1[#This Row]</f>
        <v/>
      </c>
      <c r="J9" s="8" t="str">
        <f>Таблица1[#This Row]</f>
        <v>300*550</v>
      </c>
      <c r="K9" s="8" t="str">
        <f>Таблица1[#This Row]</f>
        <v>ППУ32.2-2</v>
      </c>
      <c r="L9" s="8">
        <f>Таблица1[#This Row]</f>
        <v>1</v>
      </c>
      <c r="M9" s="8" t="str">
        <f>Таблица1[#This Row]</f>
        <v>заказ_2</v>
      </c>
      <c r="N9" s="8">
        <f>Таблица1[#This Row]</f>
        <v>2</v>
      </c>
      <c r="O9" s="32" t="str">
        <f t="shared" ca="1" si="0"/>
        <v>E3-55-Al-1600-4-ug</v>
      </c>
    </row>
    <row r="10" spans="1:15">
      <c r="A10" s="8">
        <f>Таблица1[#This Row]</f>
        <v>9</v>
      </c>
      <c r="B10" s="8" t="str">
        <f>Таблица1[#This Row]</f>
        <v>E3</v>
      </c>
      <c r="C10" s="8">
        <f>Таблица1[#This Row]</f>
        <v>55</v>
      </c>
      <c r="D10" s="8" t="str">
        <f>Таблица1[#This Row]</f>
        <v>Al</v>
      </c>
      <c r="E10" s="8">
        <f>Таблица1[#This Row]</f>
        <v>4</v>
      </c>
      <c r="F10" s="8">
        <f>Таблица1[#This Row]</f>
        <v>1600</v>
      </c>
      <c r="G10" s="8" t="e">
        <f t="shared" si="1"/>
        <v>#REF!</v>
      </c>
      <c r="H10" s="8" t="str">
        <f ca="1">Таблица1[#This Row]</f>
        <v>pt</v>
      </c>
      <c r="I10" s="8" t="str">
        <f ca="1">Таблица1[#This Row]</f>
        <v>0.9</v>
      </c>
      <c r="J10" s="8">
        <f>Таблица1[#This Row]</f>
        <v>862</v>
      </c>
      <c r="K10" s="8" t="str">
        <f>Таблица1[#This Row]</f>
        <v>ППУ32.2-3</v>
      </c>
      <c r="L10" s="8">
        <f>Таблица1[#This Row]</f>
        <v>1</v>
      </c>
      <c r="M10" s="8" t="str">
        <f>Таблица1[#This Row]</f>
        <v>заказ_2</v>
      </c>
      <c r="N10" s="8">
        <f>Таблица1[#This Row]</f>
        <v>2</v>
      </c>
      <c r="O10" s="32" t="str">
        <f t="shared" ca="1" si="0"/>
        <v>E3-55-Al-1600-4-pt0.9</v>
      </c>
    </row>
    <row r="11" spans="1:15">
      <c r="A11" s="8">
        <f>Таблица1[#This Row]</f>
        <v>10</v>
      </c>
      <c r="B11" s="8" t="str">
        <f>Таблица1[#This Row]</f>
        <v>E3</v>
      </c>
      <c r="C11" s="8">
        <f>Таблица1[#This Row]</f>
        <v>55</v>
      </c>
      <c r="D11" s="8" t="str">
        <f>Таблица1[#This Row]</f>
        <v>Al</v>
      </c>
      <c r="E11" s="8">
        <f>Таблица1[#This Row]</f>
        <v>4</v>
      </c>
      <c r="F11" s="8">
        <f>Таблица1[#This Row]</f>
        <v>1600</v>
      </c>
      <c r="G11" s="8" t="e">
        <f t="shared" si="1"/>
        <v>#REF!</v>
      </c>
      <c r="H11" s="8" t="str">
        <f ca="1">Таблица1[#This Row]</f>
        <v>uv</v>
      </c>
      <c r="I11" s="8" t="str">
        <f ca="1">Таблица1[#This Row]</f>
        <v/>
      </c>
      <c r="J11" s="8" t="str">
        <f>Таблица1[#This Row]</f>
        <v>350*350</v>
      </c>
      <c r="K11" s="8" t="str">
        <f>Таблица1[#This Row]</f>
        <v>ППУ32.2-4</v>
      </c>
      <c r="L11" s="8">
        <f>Таблица1[#This Row]</f>
        <v>1</v>
      </c>
      <c r="M11" s="8" t="str">
        <f>Таблица1[#This Row]</f>
        <v>заказ_2</v>
      </c>
      <c r="N11" s="8">
        <f>Таблица1[#This Row]</f>
        <v>2</v>
      </c>
      <c r="O11" s="33" t="str">
        <f t="shared" ref="O11:O12" ca="1" si="2">CONCATENATE(B11,"-",C11,"-",D11,"-",F11,"-",E11,"-",H11,I11,)</f>
        <v>E3-55-Al-1600-4-uv</v>
      </c>
    </row>
    <row r="12" spans="1:15">
      <c r="A12" s="8">
        <f>Таблица1[#This Row]</f>
        <v>11</v>
      </c>
      <c r="B12" s="8" t="str">
        <f>Таблица1[#This Row]</f>
        <v>E3</v>
      </c>
      <c r="C12" s="8">
        <f>Таблица1[#This Row]</f>
        <v>55</v>
      </c>
      <c r="D12" s="8" t="str">
        <f>Таблица1[#This Row]</f>
        <v>Al</v>
      </c>
      <c r="E12" s="8">
        <f>Таблица1[#This Row]</f>
        <v>4</v>
      </c>
      <c r="F12" s="8">
        <f>Таблица1[#This Row]</f>
        <v>1600</v>
      </c>
      <c r="G12" s="8" t="e">
        <f t="shared" si="1"/>
        <v>#REF!</v>
      </c>
      <c r="H12" s="8" t="str">
        <f ca="1">Таблица1[#This Row]</f>
        <v>uv</v>
      </c>
      <c r="I12" s="8" t="str">
        <f ca="1">Таблица1[#This Row]</f>
        <v/>
      </c>
      <c r="J12" s="8" t="str">
        <f>Таблица1[#This Row]</f>
        <v>350*350</v>
      </c>
      <c r="K12" s="8" t="str">
        <f>Таблица1[#This Row]</f>
        <v>ППУ32.2-4</v>
      </c>
      <c r="L12" s="8">
        <f>Таблица1[#This Row]</f>
        <v>1</v>
      </c>
      <c r="M12" s="8" t="str">
        <f>Таблица1[#This Row]</f>
        <v>заказ_2</v>
      </c>
      <c r="N12" s="8">
        <f>Таблица1[#This Row]</f>
        <v>2</v>
      </c>
      <c r="O12" s="32" t="str">
        <f t="shared" ca="1" si="2"/>
        <v>E3-55-Al-1600-4-uv</v>
      </c>
    </row>
    <row r="13" spans="1:15">
      <c r="A13" s="23" t="s">
        <v>129</v>
      </c>
      <c r="B13" s="18"/>
      <c r="C13" s="18"/>
      <c r="D13" s="18"/>
      <c r="E13" s="18"/>
      <c r="F13" s="18"/>
      <c r="G13" s="34"/>
      <c r="H13" s="18"/>
      <c r="I13" s="18"/>
      <c r="J13" s="18"/>
      <c r="K13" s="18"/>
      <c r="L13" s="25">
        <f>SUBTOTAL(109,Таблица13[Кол, шт])</f>
        <v>11</v>
      </c>
      <c r="M13" s="18"/>
      <c r="N13" s="18"/>
      <c r="O13" s="18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O77"/>
  <sheetViews>
    <sheetView zoomScale="85" workbookViewId="0">
      <selection activeCell="F59" sqref="F59"/>
    </sheetView>
  </sheetViews>
  <sheetFormatPr defaultRowHeight="16.5"/>
  <cols>
    <col min="1" max="1" width="8.75" style="35"/>
    <col min="2" max="2" width="9.375" customWidth="1"/>
    <col min="3" max="3" width="25.875" customWidth="1"/>
    <col min="4" max="4" width="16.875" customWidth="1"/>
    <col min="5" max="5" width="19.875" customWidth="1"/>
    <col min="6" max="6" width="76.125" customWidth="1"/>
    <col min="7" max="7" width="11.625" customWidth="1"/>
    <col min="8" max="8" width="4" style="36" customWidth="1"/>
    <col min="9" max="9" width="11.5" style="36" customWidth="1"/>
    <col min="10" max="10" width="27.125" customWidth="1"/>
  </cols>
  <sheetData>
    <row r="1" spans="1:15" ht="28.5">
      <c r="A1" s="37" t="s">
        <v>1</v>
      </c>
      <c r="B1" s="37" t="s">
        <v>2</v>
      </c>
      <c r="C1" s="37" t="s">
        <v>133</v>
      </c>
      <c r="D1" s="37" t="s">
        <v>134</v>
      </c>
      <c r="E1" s="37" t="s">
        <v>135</v>
      </c>
      <c r="F1" s="38" t="s">
        <v>6</v>
      </c>
      <c r="G1" s="38" t="s">
        <v>7</v>
      </c>
      <c r="H1" s="37" t="s">
        <v>136</v>
      </c>
      <c r="I1" s="39" t="s">
        <v>137</v>
      </c>
    </row>
    <row r="2" spans="1:15">
      <c r="A2" s="35" t="s">
        <v>28</v>
      </c>
      <c r="B2" s="35">
        <v>55</v>
      </c>
      <c r="C2" s="35" t="s">
        <v>29</v>
      </c>
      <c r="D2" s="35">
        <v>3</v>
      </c>
      <c r="E2" s="35">
        <v>250</v>
      </c>
      <c r="F2" s="1" t="s">
        <v>138</v>
      </c>
      <c r="G2" s="36" t="s">
        <v>139</v>
      </c>
      <c r="J2" t="str">
        <f t="shared" ref="J2:J8" si="0">CONCATENATE(CHAR(34),G2,CHAR(34),": ",CHAR(34),F2,CHAR(34),",")</f>
        <v>"pt": "прямая секция",</v>
      </c>
      <c r="O2">
        <v>2</v>
      </c>
    </row>
    <row r="3" spans="1:15">
      <c r="A3" s="35" t="s">
        <v>140</v>
      </c>
      <c r="B3" s="35">
        <v>68</v>
      </c>
      <c r="C3" s="35" t="s">
        <v>141</v>
      </c>
      <c r="D3" s="35">
        <v>4</v>
      </c>
      <c r="E3" s="35">
        <v>400</v>
      </c>
      <c r="F3" s="1" t="s">
        <v>142</v>
      </c>
      <c r="G3" s="36" t="s">
        <v>143</v>
      </c>
      <c r="J3" t="str">
        <f t="shared" si="0"/>
        <v>"pf": "прямая секция с фланцем",</v>
      </c>
      <c r="O3">
        <v>1</v>
      </c>
    </row>
    <row r="4" spans="1:15">
      <c r="A4" s="35" t="s">
        <v>144</v>
      </c>
      <c r="B4" s="35"/>
      <c r="C4" s="35"/>
      <c r="D4" s="35">
        <v>5</v>
      </c>
      <c r="E4" s="35">
        <v>630</v>
      </c>
      <c r="F4" s="1" t="s">
        <v>145</v>
      </c>
      <c r="G4" s="36" t="s">
        <v>146</v>
      </c>
      <c r="J4" t="str">
        <f t="shared" si="0"/>
        <v>"pfk": "прямая секция с закрытым фланцем",</v>
      </c>
      <c r="O4">
        <v>1</v>
      </c>
    </row>
    <row r="5" spans="1:15">
      <c r="A5" s="35" t="s">
        <v>147</v>
      </c>
      <c r="B5" s="35"/>
      <c r="C5" s="35"/>
      <c r="D5" s="35"/>
      <c r="E5" s="35">
        <v>800</v>
      </c>
      <c r="F5" s="1" t="s">
        <v>148</v>
      </c>
      <c r="G5" s="36" t="s">
        <v>149</v>
      </c>
      <c r="J5" t="str">
        <f t="shared" si="0"/>
        <v>"ug": "угловая горизонтальная секция",</v>
      </c>
      <c r="O5">
        <v>1</v>
      </c>
    </row>
    <row r="6" spans="1:15">
      <c r="A6" s="35" t="s">
        <v>150</v>
      </c>
      <c r="B6" s="35"/>
      <c r="C6" s="35"/>
      <c r="D6" s="35"/>
      <c r="E6" s="35">
        <v>1000</v>
      </c>
      <c r="F6" s="1" t="s">
        <v>151</v>
      </c>
      <c r="G6" s="36" t="s">
        <v>152</v>
      </c>
      <c r="O6">
        <v>1</v>
      </c>
    </row>
    <row r="7" spans="1:15">
      <c r="B7" s="35"/>
      <c r="C7" s="35"/>
      <c r="D7" s="35"/>
      <c r="E7" s="35">
        <v>1250</v>
      </c>
      <c r="F7" s="1" t="s">
        <v>153</v>
      </c>
      <c r="G7" s="36" t="s">
        <v>154</v>
      </c>
      <c r="J7" t="str">
        <f t="shared" si="0"/>
        <v>"uv": "угловая вертикальная секция",</v>
      </c>
      <c r="O7">
        <v>1</v>
      </c>
    </row>
    <row r="8" spans="1:15">
      <c r="B8" s="35"/>
      <c r="C8" s="35"/>
      <c r="D8" s="35"/>
      <c r="E8" s="35">
        <v>1600</v>
      </c>
      <c r="F8" s="1" t="s">
        <v>155</v>
      </c>
      <c r="G8" s="36" t="s">
        <v>156</v>
      </c>
      <c r="J8" t="str">
        <f t="shared" si="0"/>
        <v>"uvf": "угловая вертикальная секция с фланцем",</v>
      </c>
      <c r="O8">
        <v>1</v>
      </c>
    </row>
    <row r="9" spans="1:15">
      <c r="B9" s="35"/>
      <c r="C9" s="35"/>
      <c r="D9" s="35"/>
      <c r="E9" s="35">
        <v>2000</v>
      </c>
      <c r="F9" s="1" t="s">
        <v>157</v>
      </c>
      <c r="G9" s="36" t="s">
        <v>158</v>
      </c>
      <c r="H9" s="36">
        <v>1</v>
      </c>
      <c r="I9" s="36">
        <v>1</v>
      </c>
      <c r="J9" t="str">
        <f t="shared" ref="J9:J10" si="1">CONCATENATE(CHAR(34),G15,CHAR(34),": ",CHAR(34),F15,CHAR(34),",")</f>
        <v>"prf": "прямая распред. секция с 1 фикс. выводом 630А",</v>
      </c>
      <c r="O9">
        <v>1</v>
      </c>
    </row>
    <row r="10" spans="1:15">
      <c r="B10" s="35"/>
      <c r="C10" s="35"/>
      <c r="D10" s="35"/>
      <c r="E10" s="35">
        <v>2500</v>
      </c>
      <c r="F10" s="1" t="s">
        <v>159</v>
      </c>
      <c r="G10" s="36" t="s">
        <v>158</v>
      </c>
      <c r="H10" s="36">
        <v>3</v>
      </c>
      <c r="I10" s="36">
        <v>2</v>
      </c>
      <c r="J10" t="str">
        <f t="shared" si="1"/>
        <v>"prf": "прямая распред. секция с 1 фикс. выводом 800А",</v>
      </c>
      <c r="O10">
        <v>1</v>
      </c>
    </row>
    <row r="11" spans="1:15">
      <c r="B11" s="35"/>
      <c r="C11" s="35"/>
      <c r="D11" s="35"/>
      <c r="E11" s="35">
        <v>3200</v>
      </c>
      <c r="F11" s="1" t="s">
        <v>160</v>
      </c>
      <c r="G11" s="36" t="s">
        <v>158</v>
      </c>
      <c r="H11" s="36">
        <v>2</v>
      </c>
      <c r="I11" s="36">
        <v>2</v>
      </c>
      <c r="O11">
        <v>1</v>
      </c>
    </row>
    <row r="12" spans="1:15">
      <c r="B12" s="35"/>
      <c r="C12" s="35"/>
      <c r="D12" s="35"/>
      <c r="E12" s="35">
        <v>4000</v>
      </c>
      <c r="F12" s="1" t="s">
        <v>161</v>
      </c>
      <c r="G12" s="36" t="s">
        <v>158</v>
      </c>
      <c r="H12" s="36">
        <v>5</v>
      </c>
      <c r="I12" s="36">
        <v>3</v>
      </c>
      <c r="O12">
        <v>1</v>
      </c>
    </row>
    <row r="13" spans="1:15">
      <c r="B13" s="35"/>
      <c r="C13" s="35"/>
      <c r="D13" s="35"/>
      <c r="E13" s="35">
        <v>5000</v>
      </c>
      <c r="F13" s="1" t="s">
        <v>162</v>
      </c>
      <c r="G13" s="36" t="s">
        <v>158</v>
      </c>
      <c r="H13" s="36">
        <v>4</v>
      </c>
      <c r="I13" s="36">
        <v>4</v>
      </c>
      <c r="O13">
        <v>1</v>
      </c>
    </row>
    <row r="14" spans="1:15">
      <c r="E14" s="35">
        <v>6400</v>
      </c>
      <c r="F14" s="1" t="s">
        <v>163</v>
      </c>
      <c r="G14" s="36" t="s">
        <v>158</v>
      </c>
      <c r="H14" s="36">
        <v>6</v>
      </c>
      <c r="I14" s="36">
        <v>6</v>
      </c>
      <c r="O14">
        <v>1</v>
      </c>
    </row>
    <row r="15" spans="1:15">
      <c r="E15" s="35">
        <v>7500</v>
      </c>
      <c r="F15" s="1" t="s">
        <v>164</v>
      </c>
      <c r="G15" s="36" t="s">
        <v>165</v>
      </c>
      <c r="H15" s="36">
        <v>1</v>
      </c>
      <c r="O15">
        <v>1</v>
      </c>
    </row>
    <row r="16" spans="1:15">
      <c r="F16" s="1" t="s">
        <v>166</v>
      </c>
      <c r="G16" s="36" t="s">
        <v>165</v>
      </c>
      <c r="H16" s="36">
        <v>1</v>
      </c>
      <c r="O16">
        <v>1</v>
      </c>
    </row>
    <row r="17" spans="1:15">
      <c r="B17" s="1"/>
      <c r="C17" s="1"/>
      <c r="D17" s="1"/>
      <c r="E17" s="35"/>
      <c r="F17" s="1" t="s">
        <v>167</v>
      </c>
      <c r="G17" s="36" t="s">
        <v>165</v>
      </c>
      <c r="H17" s="36">
        <v>1</v>
      </c>
      <c r="O17">
        <v>1</v>
      </c>
    </row>
    <row r="18" spans="1:15">
      <c r="B18" s="1"/>
      <c r="C18" s="35"/>
      <c r="D18" s="1"/>
      <c r="E18" s="35"/>
      <c r="F18" s="1" t="s">
        <v>168</v>
      </c>
      <c r="G18" s="36" t="s">
        <v>165</v>
      </c>
      <c r="H18" s="36">
        <v>1</v>
      </c>
      <c r="O18">
        <v>1</v>
      </c>
    </row>
    <row r="19" spans="1:15">
      <c r="B19" s="1"/>
      <c r="C19" s="1"/>
      <c r="D19" s="1"/>
      <c r="E19" s="35"/>
      <c r="F19" s="1" t="s">
        <v>169</v>
      </c>
      <c r="G19" s="36" t="s">
        <v>165</v>
      </c>
      <c r="H19" s="36">
        <v>1</v>
      </c>
      <c r="O19">
        <v>1</v>
      </c>
    </row>
    <row r="20" spans="1:15">
      <c r="B20" s="35"/>
      <c r="C20" s="35"/>
      <c r="D20" s="36"/>
      <c r="E20" s="36"/>
      <c r="F20" s="1" t="s">
        <v>170</v>
      </c>
      <c r="G20" s="36" t="s">
        <v>171</v>
      </c>
      <c r="H20" s="36">
        <v>2</v>
      </c>
      <c r="O20">
        <v>2</v>
      </c>
    </row>
    <row r="21" spans="1:15">
      <c r="E21" s="35"/>
      <c r="F21" s="1" t="s">
        <v>172</v>
      </c>
      <c r="G21" s="36" t="s">
        <v>173</v>
      </c>
    </row>
    <row r="22" spans="1:15">
      <c r="F22" s="1" t="s">
        <v>174</v>
      </c>
      <c r="G22" s="36" t="s">
        <v>175</v>
      </c>
      <c r="O22">
        <v>2</v>
      </c>
    </row>
    <row r="23" spans="1:15">
      <c r="C23" s="11" t="s">
        <v>176</v>
      </c>
      <c r="F23" s="1" t="s">
        <v>177</v>
      </c>
      <c r="G23" s="36" t="s">
        <v>178</v>
      </c>
      <c r="J23" t="str">
        <f t="shared" ref="J23:J63" si="2">CONCATENATE(CHAR(34),G25,CHAR(34),": ",CHAR(34),F25,CHAR(34),",")</f>
        <v>"klfug": "левая комбинированная секция с фланцем уг",</v>
      </c>
      <c r="O23">
        <v>2</v>
      </c>
    </row>
    <row r="24" spans="1:15">
      <c r="A24" s="11"/>
      <c r="B24" s="40" t="s">
        <v>179</v>
      </c>
      <c r="C24" s="40" t="s">
        <v>180</v>
      </c>
      <c r="D24" s="41" t="s">
        <v>181</v>
      </c>
      <c r="E24" s="41" t="s">
        <v>182</v>
      </c>
      <c r="F24" s="1" t="s">
        <v>183</v>
      </c>
      <c r="G24" s="36" t="s">
        <v>184</v>
      </c>
      <c r="J24" t="str">
        <f t="shared" si="2"/>
        <v>"klfuv": "левая комбинированная секция с фланцем ув",</v>
      </c>
    </row>
    <row r="25" spans="1:15" ht="17.25">
      <c r="A25" s="17">
        <v>400</v>
      </c>
      <c r="B25" s="42">
        <v>7.4109440000000006</v>
      </c>
      <c r="C25" s="43">
        <v>8.0586800000000007</v>
      </c>
      <c r="D25" s="44">
        <v>10.713800000000001</v>
      </c>
      <c r="E25" s="43">
        <v>9.5350400000000004</v>
      </c>
      <c r="F25" s="1" t="s">
        <v>185</v>
      </c>
      <c r="G25" s="36" t="s">
        <v>186</v>
      </c>
      <c r="J25" t="str">
        <f t="shared" si="2"/>
        <v>"zvf": "z-образная вертикальная секция с фланцем",</v>
      </c>
      <c r="O25">
        <v>2</v>
      </c>
    </row>
    <row r="26" spans="1:15" ht="17.25">
      <c r="A26" s="45">
        <v>630</v>
      </c>
      <c r="B26" s="42">
        <v>7.4109440000000006</v>
      </c>
      <c r="C26" s="43">
        <v>8.0586800000000007</v>
      </c>
      <c r="D26" s="44">
        <v>12.856999999999999</v>
      </c>
      <c r="E26" s="43">
        <v>11.249600000000001</v>
      </c>
      <c r="F26" s="1" t="s">
        <v>187</v>
      </c>
      <c r="G26" s="36" t="s">
        <v>188</v>
      </c>
      <c r="J26" t="str">
        <f t="shared" si="2"/>
        <v>"zv": "z-образная вертикальная секция",</v>
      </c>
      <c r="O26">
        <v>2</v>
      </c>
    </row>
    <row r="27" spans="1:15" ht="17.25">
      <c r="A27" s="45">
        <v>800</v>
      </c>
      <c r="B27" s="42">
        <v>8.6225480000000001</v>
      </c>
      <c r="C27" s="43">
        <v>9.513185</v>
      </c>
      <c r="D27" s="44">
        <v>15.536</v>
      </c>
      <c r="E27" s="43">
        <v>13.392799999999999</v>
      </c>
      <c r="F27" s="1" t="s">
        <v>189</v>
      </c>
      <c r="G27" s="36" t="s">
        <v>190</v>
      </c>
      <c r="J27" t="str">
        <f t="shared" si="2"/>
        <v>"zgf": "z-образная горизонтальная с фланцем",</v>
      </c>
    </row>
    <row r="28" spans="1:15" ht="17.25">
      <c r="A28" s="45">
        <v>1000</v>
      </c>
      <c r="B28" s="42">
        <v>10.641888</v>
      </c>
      <c r="C28" s="43">
        <v>11.93736</v>
      </c>
      <c r="D28" s="44">
        <v>19.794499999999999</v>
      </c>
      <c r="E28" s="43">
        <v>16.8476</v>
      </c>
      <c r="F28" s="1" t="s">
        <v>191</v>
      </c>
      <c r="G28" s="36" t="s">
        <v>192</v>
      </c>
      <c r="J28" t="str">
        <f t="shared" si="2"/>
        <v>"zg": "z-образная горизонтальная секция",</v>
      </c>
    </row>
    <row r="29" spans="1:15" ht="17.25">
      <c r="A29" s="45">
        <v>1250</v>
      </c>
      <c r="B29" s="42">
        <v>13.085096</v>
      </c>
      <c r="C29" s="43">
        <v>14.86637</v>
      </c>
      <c r="D29" s="44">
        <v>26.891999999999999</v>
      </c>
      <c r="E29" s="43">
        <v>22.605599999999999</v>
      </c>
      <c r="F29" s="1" t="s">
        <v>193</v>
      </c>
      <c r="G29" s="36" t="s">
        <v>194</v>
      </c>
      <c r="J29" t="str">
        <f t="shared" si="2"/>
        <v>"tv": "тройник вертикальный",</v>
      </c>
    </row>
    <row r="30" spans="1:15" ht="17.25">
      <c r="A30" s="45">
        <v>1600</v>
      </c>
      <c r="B30" s="42">
        <v>17.123775999999999</v>
      </c>
      <c r="C30" s="43">
        <v>19.71472</v>
      </c>
      <c r="D30" s="44">
        <v>35.429000000000002</v>
      </c>
      <c r="E30" s="43">
        <v>29.535200000000003</v>
      </c>
      <c r="F30" s="1" t="s">
        <v>195</v>
      </c>
      <c r="G30" s="36" t="s">
        <v>196</v>
      </c>
      <c r="J30" t="str">
        <f t="shared" si="2"/>
        <v>"Спец. Изд.": "тройник вертикальный с фланцем",</v>
      </c>
    </row>
    <row r="31" spans="1:15" ht="17.25">
      <c r="A31" s="45">
        <v>2000</v>
      </c>
      <c r="B31" s="42">
        <v>20.314720000000001</v>
      </c>
      <c r="C31" s="43">
        <v>23.553400000000003</v>
      </c>
      <c r="D31" s="44">
        <v>49.623999999999995</v>
      </c>
      <c r="E31" s="43">
        <v>41.051199999999994</v>
      </c>
      <c r="F31" s="1" t="s">
        <v>197</v>
      </c>
      <c r="G31" s="36" t="s">
        <v>198</v>
      </c>
      <c r="J31" t="str">
        <f t="shared" si="2"/>
        <v>"tg": "тройник горизонтальный",</v>
      </c>
    </row>
    <row r="32" spans="1:15">
      <c r="A32" s="45">
        <v>2500</v>
      </c>
      <c r="B32" s="42">
        <v>24.632959999999997</v>
      </c>
      <c r="C32" s="42">
        <v>28.951199999999996</v>
      </c>
      <c r="D32" s="44">
        <v>63.911999999999992</v>
      </c>
      <c r="E32" s="44">
        <v>52.481599999999993</v>
      </c>
      <c r="F32" s="1" t="s">
        <v>199</v>
      </c>
      <c r="G32" s="36" t="s">
        <v>171</v>
      </c>
      <c r="J32" t="str">
        <f t="shared" si="2"/>
        <v>"sk": "секция компенсации",</v>
      </c>
    </row>
    <row r="33" spans="1:15">
      <c r="A33" s="45">
        <v>3200</v>
      </c>
      <c r="B33" s="42">
        <v>32.787551999999998</v>
      </c>
      <c r="C33" s="42">
        <v>37.969440000000006</v>
      </c>
      <c r="D33" s="44">
        <v>69.39800000000001</v>
      </c>
      <c r="E33" s="44">
        <v>57.610400000000006</v>
      </c>
      <c r="F33" s="1" t="s">
        <v>200</v>
      </c>
      <c r="G33" s="36" t="s">
        <v>201</v>
      </c>
      <c r="J33" t="str">
        <f t="shared" si="2"/>
        <v>"Спец. Изд.": "секция перевода фаз",</v>
      </c>
    </row>
    <row r="34" spans="1:15">
      <c r="A34" s="45">
        <v>4000</v>
      </c>
      <c r="B34" s="42">
        <v>39.169440000000009</v>
      </c>
      <c r="C34" s="42">
        <v>45.646800000000013</v>
      </c>
      <c r="D34" s="44">
        <v>97.787999999999997</v>
      </c>
      <c r="E34" s="44">
        <v>80.642399999999995</v>
      </c>
      <c r="F34" s="1" t="s">
        <v>202</v>
      </c>
      <c r="G34" s="36" t="s">
        <v>203</v>
      </c>
      <c r="J34" t="str">
        <f t="shared" si="2"/>
        <v>"Спец. Изд.": "секция перевода нейтрали",</v>
      </c>
    </row>
    <row r="35" spans="1:15">
      <c r="A35" s="45">
        <v>5000</v>
      </c>
      <c r="B35" s="42">
        <v>47.80592</v>
      </c>
      <c r="C35" s="42">
        <v>56.442399999999999</v>
      </c>
      <c r="D35" s="44">
        <v>126.36399999999999</v>
      </c>
      <c r="E35" s="44">
        <v>103.50319999999999</v>
      </c>
      <c r="F35" s="1" t="s">
        <v>204</v>
      </c>
      <c r="G35" s="36" t="s">
        <v>171</v>
      </c>
      <c r="J35" t="str">
        <f t="shared" si="2"/>
        <v>"om": "блок отбора мощности",</v>
      </c>
    </row>
    <row r="36" spans="1:15">
      <c r="A36" s="45">
        <v>6400</v>
      </c>
      <c r="B36" s="42">
        <v>70.978880000000004</v>
      </c>
      <c r="C36" s="42">
        <v>83.933599999999998</v>
      </c>
      <c r="D36" s="44">
        <v>145.95199999999997</v>
      </c>
      <c r="E36" s="44">
        <v>120.2336</v>
      </c>
      <c r="F36" s="1" t="s">
        <v>205</v>
      </c>
      <c r="G36" s="36" t="s">
        <v>171</v>
      </c>
      <c r="J36" t="str">
        <f t="shared" si="2"/>
        <v>"omf": "блок отбора мощности фикcированный",</v>
      </c>
    </row>
    <row r="37" spans="1:15">
      <c r="A37" s="17">
        <v>7500</v>
      </c>
      <c r="B37" s="44"/>
      <c r="C37" s="44"/>
      <c r="D37" s="44">
        <v>188.81599999999997</v>
      </c>
      <c r="E37" s="44">
        <v>154.52479999999997</v>
      </c>
      <c r="F37" s="1" t="s">
        <v>206</v>
      </c>
      <c r="G37" s="36" t="s">
        <v>207</v>
      </c>
      <c r="J37" t="str">
        <f t="shared" si="2"/>
        <v>"Спец. Изд.": "трансформаторная секция вертикальная",</v>
      </c>
    </row>
    <row r="38" spans="1:15">
      <c r="C38" t="s">
        <v>140</v>
      </c>
      <c r="F38" s="1" t="s">
        <v>208</v>
      </c>
      <c r="G38" s="36" t="s">
        <v>209</v>
      </c>
      <c r="J38" t="str">
        <f t="shared" si="2"/>
        <v>"Спец. Изд.": "трансформаторная секция вертикальная с углом вертикальным",</v>
      </c>
    </row>
    <row r="39" spans="1:15">
      <c r="C39" t="s">
        <v>6</v>
      </c>
      <c r="D39" t="s">
        <v>7</v>
      </c>
      <c r="F39" s="1" t="s">
        <v>210</v>
      </c>
      <c r="G39" s="36" t="s">
        <v>171</v>
      </c>
      <c r="J39" t="str">
        <f t="shared" si="2"/>
        <v>"Спец. Изд.": "трансформаторная секция вертикальная с углом горизонтальным",</v>
      </c>
    </row>
    <row r="40" spans="1:15">
      <c r="C40" s="1" t="s">
        <v>138</v>
      </c>
      <c r="D40" s="36" t="s">
        <v>211</v>
      </c>
      <c r="F40" s="1" t="s">
        <v>212</v>
      </c>
      <c r="G40" s="36" t="s">
        <v>171</v>
      </c>
      <c r="J40" t="str">
        <f t="shared" si="2"/>
        <v>"Спец. Изд.": "трансформаторная секция вертикальная с тройником",</v>
      </c>
      <c r="O40">
        <v>2</v>
      </c>
    </row>
    <row r="41" spans="1:15">
      <c r="C41" s="1" t="s">
        <v>142</v>
      </c>
      <c r="D41" s="36" t="s">
        <v>213</v>
      </c>
      <c r="F41" s="1" t="s">
        <v>214</v>
      </c>
      <c r="G41" s="36" t="s">
        <v>171</v>
      </c>
      <c r="J41" t="str">
        <f t="shared" si="2"/>
        <v>"Спец. Изд.": "трансформаторная секция горизонтальная",</v>
      </c>
      <c r="O41">
        <v>2</v>
      </c>
    </row>
    <row r="42" spans="1:15">
      <c r="C42" s="1" t="s">
        <v>148</v>
      </c>
      <c r="D42" s="36" t="s">
        <v>215</v>
      </c>
      <c r="F42" s="1" t="s">
        <v>216</v>
      </c>
      <c r="G42" s="36" t="s">
        <v>171</v>
      </c>
      <c r="J42" t="str">
        <f t="shared" si="2"/>
        <v>"Спец. Изд.": "трансформаторная секция горизонтальная с углом вертикальным",</v>
      </c>
    </row>
    <row r="43" spans="1:15">
      <c r="C43" s="1" t="s">
        <v>153</v>
      </c>
      <c r="D43" s="36" t="s">
        <v>217</v>
      </c>
      <c r="F43" s="1" t="s">
        <v>218</v>
      </c>
      <c r="G43" s="36" t="s">
        <v>171</v>
      </c>
      <c r="J43" t="str">
        <f t="shared" si="2"/>
        <v>"Спец. Изд.": "трансформаторная секция горизонтальная с углом горизонтальным",</v>
      </c>
    </row>
    <row r="44" spans="1:15">
      <c r="C44" s="1" t="s">
        <v>191</v>
      </c>
      <c r="D44" s="36" t="s">
        <v>219</v>
      </c>
      <c r="F44" s="1" t="s">
        <v>220</v>
      </c>
      <c r="G44" s="36" t="s">
        <v>171</v>
      </c>
      <c r="J44" t="str">
        <f t="shared" si="2"/>
        <v>"Спец. Изд.": "трансформаторная секция горизонтальная с тройником",</v>
      </c>
      <c r="O44">
        <v>2</v>
      </c>
    </row>
    <row r="45" spans="1:15">
      <c r="C45" s="1" t="s">
        <v>195</v>
      </c>
      <c r="D45" s="36" t="s">
        <v>221</v>
      </c>
      <c r="F45" s="1" t="s">
        <v>222</v>
      </c>
      <c r="G45" s="36" t="s">
        <v>171</v>
      </c>
      <c r="J45" t="str">
        <f t="shared" si="2"/>
        <v>"Спец. Изд.": "редуктор понижения номинала",</v>
      </c>
      <c r="O45">
        <v>2</v>
      </c>
    </row>
    <row r="46" spans="1:15">
      <c r="C46" s="1" t="s">
        <v>183</v>
      </c>
      <c r="D46" s="36" t="s">
        <v>223</v>
      </c>
      <c r="F46" s="1" t="s">
        <v>224</v>
      </c>
      <c r="G46" s="36" t="s">
        <v>171</v>
      </c>
      <c r="J46" t="str">
        <f t="shared" si="2"/>
        <v>"Спец. Изд.": "х-образная секция вертикальная секция",</v>
      </c>
    </row>
    <row r="47" spans="1:15">
      <c r="C47" s="1" t="s">
        <v>172</v>
      </c>
      <c r="D47" s="36" t="s">
        <v>225</v>
      </c>
      <c r="F47" s="1" t="s">
        <v>226</v>
      </c>
      <c r="G47" s="36" t="s">
        <v>171</v>
      </c>
      <c r="J47" t="str">
        <f t="shared" si="2"/>
        <v>"kz": "концевая заглушка",</v>
      </c>
    </row>
    <row r="48" spans="1:15">
      <c r="C48" s="1" t="s">
        <v>227</v>
      </c>
      <c r="D48" s="36" t="s">
        <v>228</v>
      </c>
      <c r="F48" s="1" t="s">
        <v>229</v>
      </c>
      <c r="G48" s="36" t="s">
        <v>171</v>
      </c>
      <c r="J48" t="str">
        <f t="shared" si="2"/>
        <v>"sb": "стыковочный блок",</v>
      </c>
    </row>
    <row r="49" spans="1:10">
      <c r="C49" s="1" t="s">
        <v>230</v>
      </c>
      <c r="D49" s="36" t="s">
        <v>231</v>
      </c>
      <c r="F49" s="1" t="s">
        <v>232</v>
      </c>
      <c r="G49" s="36" t="s">
        <v>233</v>
      </c>
      <c r="J49" t="str">
        <f t="shared" si="2"/>
        <v>"ksb": "крышка стыка",</v>
      </c>
    </row>
    <row r="50" spans="1:10">
      <c r="C50" s="1" t="s">
        <v>234</v>
      </c>
      <c r="D50" s="36" t="s">
        <v>235</v>
      </c>
      <c r="F50" s="1" t="s">
        <v>127</v>
      </c>
      <c r="G50" s="36" t="s">
        <v>236</v>
      </c>
      <c r="J50" t="str">
        <f t="shared" si="2"/>
        <v>"ksbp": "переходная крышка стыка",</v>
      </c>
    </row>
    <row r="51" spans="1:10">
      <c r="C51" s="1" t="s">
        <v>151</v>
      </c>
      <c r="D51" s="36" t="s">
        <v>237</v>
      </c>
      <c r="F51" s="1" t="s">
        <v>128</v>
      </c>
      <c r="G51" s="36" t="s">
        <v>238</v>
      </c>
      <c r="J51" t="str">
        <f t="shared" si="2"/>
        <v>"ks": "скоба (в комплекте с крепежом)",</v>
      </c>
    </row>
    <row r="52" spans="1:10">
      <c r="C52" s="1" t="s">
        <v>155</v>
      </c>
      <c r="D52" s="36" t="s">
        <v>239</v>
      </c>
      <c r="F52" s="1" t="s">
        <v>240</v>
      </c>
      <c r="G52" s="36" t="s">
        <v>241</v>
      </c>
      <c r="J52" t="str">
        <f t="shared" si="2"/>
        <v>"ob": "огнезащитный барьер",</v>
      </c>
    </row>
    <row r="53" spans="1:10">
      <c r="F53" s="1" t="s">
        <v>126</v>
      </c>
      <c r="G53" s="36" t="s">
        <v>242</v>
      </c>
      <c r="J53" t="str">
        <f t="shared" si="2"/>
        <v>"pp": "пружинный подвес",</v>
      </c>
    </row>
    <row r="54" spans="1:10">
      <c r="F54" s="1" t="s">
        <v>243</v>
      </c>
      <c r="G54" s="36" t="s">
        <v>244</v>
      </c>
      <c r="J54" t="str">
        <f t="shared" si="2"/>
        <v>"gp": "жесткий подвес",</v>
      </c>
    </row>
    <row r="55" spans="1:10">
      <c r="F55" s="1" t="s">
        <v>245</v>
      </c>
      <c r="G55" s="36" t="s">
        <v>246</v>
      </c>
      <c r="J55" t="str">
        <f t="shared" si="2"/>
        <v>"Спец. Изд.": "адаптер E3/CR1",</v>
      </c>
    </row>
    <row r="56" spans="1:10">
      <c r="F56" s="1" t="s">
        <v>247</v>
      </c>
      <c r="G56" s="36" t="s">
        <v>248</v>
      </c>
      <c r="J56" t="str">
        <f t="shared" si="2"/>
        <v>"Спец. Изд.": "Шинные компенсаторы",</v>
      </c>
    </row>
    <row r="57" spans="1:10">
      <c r="F57" s="1" t="s">
        <v>249</v>
      </c>
      <c r="G57" s="36" t="s">
        <v>171</v>
      </c>
      <c r="J57" t="str">
        <f t="shared" si="2"/>
        <v>"Спец. Изд.": "Гибкие связи",</v>
      </c>
    </row>
    <row r="58" spans="1:10">
      <c r="F58" s="1" t="s">
        <v>250</v>
      </c>
      <c r="G58" s="36" t="s">
        <v>171</v>
      </c>
      <c r="J58" t="str">
        <f t="shared" si="2"/>
        <v>"shiо": "шина объединяющая",</v>
      </c>
    </row>
    <row r="59" spans="1:10">
      <c r="F59" s="1" t="s">
        <v>251</v>
      </c>
      <c r="G59" s="36" t="s">
        <v>171</v>
      </c>
      <c r="J59" t="str">
        <f t="shared" si="2"/>
        <v>"Спец. Изд.": "шина",</v>
      </c>
    </row>
    <row r="60" spans="1:10">
      <c r="F60" s="1" t="s">
        <v>252</v>
      </c>
      <c r="G60" s="36" t="s">
        <v>253</v>
      </c>
      <c r="J60" t="str">
        <f t="shared" si="2"/>
        <v>"nf": "настенный фланец",</v>
      </c>
    </row>
    <row r="61" spans="1:10">
      <c r="F61" s="1" t="s">
        <v>254</v>
      </c>
      <c r="G61" s="36" t="s">
        <v>171</v>
      </c>
      <c r="J61" t="str">
        <f t="shared" si="2"/>
        <v>"kfb": "короб фланцевого блока",</v>
      </c>
    </row>
    <row r="62" spans="1:10">
      <c r="F62" s="1" t="s">
        <v>255</v>
      </c>
      <c r="G62" s="36" t="s">
        <v>256</v>
      </c>
      <c r="J62" t="str">
        <f t="shared" si="2"/>
        <v>"Спец. Изд.": "адаптер LX",</v>
      </c>
    </row>
    <row r="63" spans="1:10">
      <c r="C63" s="11" t="s">
        <v>176</v>
      </c>
      <c r="F63" s="1" t="s">
        <v>257</v>
      </c>
      <c r="G63" s="36" t="s">
        <v>258</v>
      </c>
      <c r="J63" t="str">
        <f t="shared" si="2"/>
        <v>"Спец. Изд.": "коробка секционная с автоматом",</v>
      </c>
    </row>
    <row r="64" spans="1:10">
      <c r="A64" s="11"/>
      <c r="B64" s="46" t="s">
        <v>259</v>
      </c>
      <c r="C64" s="46" t="s">
        <v>260</v>
      </c>
      <c r="D64" s="41" t="s">
        <v>261</v>
      </c>
      <c r="E64" s="41" t="s">
        <v>262</v>
      </c>
      <c r="F64" s="1" t="s">
        <v>263</v>
      </c>
      <c r="G64" s="36" t="s">
        <v>171</v>
      </c>
    </row>
    <row r="65" spans="1:7" ht="17.25">
      <c r="A65" s="47">
        <v>400</v>
      </c>
      <c r="B65" s="43"/>
      <c r="C65" s="43"/>
      <c r="D65" s="44"/>
      <c r="E65" s="43"/>
      <c r="F65" s="1" t="s">
        <v>264</v>
      </c>
      <c r="G65" s="36" t="s">
        <v>171</v>
      </c>
    </row>
    <row r="66" spans="1:7" ht="17.25">
      <c r="A66" s="48">
        <v>630</v>
      </c>
      <c r="B66" s="43">
        <v>16.952337200000002</v>
      </c>
      <c r="C66" s="43">
        <v>17.187151999999998</v>
      </c>
      <c r="D66" s="44">
        <v>23.500399999999999</v>
      </c>
      <c r="E66" s="43">
        <v>21.590720000000001</v>
      </c>
      <c r="F66" s="1" t="s">
        <v>265</v>
      </c>
      <c r="G66" s="36" t="s">
        <v>171</v>
      </c>
    </row>
    <row r="67" spans="1:7" ht="17.25">
      <c r="A67" s="48">
        <v>800</v>
      </c>
      <c r="B67" s="43">
        <v>19.949221399999999</v>
      </c>
      <c r="C67" s="43">
        <v>20.272091750000001</v>
      </c>
      <c r="D67" s="44">
        <v>23.500399999999999</v>
      </c>
      <c r="E67" s="43">
        <v>21.590720000000001</v>
      </c>
      <c r="F67" s="1" t="s">
        <v>266</v>
      </c>
      <c r="G67" s="36" t="s">
        <v>171</v>
      </c>
    </row>
    <row r="68" spans="1:7" ht="17.25">
      <c r="A68" s="48">
        <v>1000</v>
      </c>
      <c r="B68" s="43">
        <v>24.947768400000001</v>
      </c>
      <c r="C68" s="43">
        <v>25.417397999999999</v>
      </c>
      <c r="D68" s="44">
        <v>29.697050000000001</v>
      </c>
      <c r="E68" s="43">
        <v>27.07124</v>
      </c>
      <c r="F68" s="1" t="s">
        <v>267</v>
      </c>
      <c r="G68" s="36" t="s">
        <v>171</v>
      </c>
    </row>
    <row r="69" spans="1:7" ht="17.25">
      <c r="A69" s="48">
        <v>1250</v>
      </c>
      <c r="B69" s="43">
        <v>30.940216799999998</v>
      </c>
      <c r="C69" s="43">
        <v>31.585957499999999</v>
      </c>
      <c r="D69" s="44">
        <v>40.024799999999999</v>
      </c>
      <c r="E69" s="43">
        <v>36.205440000000003</v>
      </c>
      <c r="F69" s="1" t="s">
        <v>268</v>
      </c>
      <c r="G69" s="36" t="s">
        <v>171</v>
      </c>
    </row>
    <row r="70" spans="1:7" ht="17.25">
      <c r="A70" s="48">
        <v>1600</v>
      </c>
      <c r="B70" s="43">
        <v>36.286849199999999</v>
      </c>
      <c r="C70" s="43">
        <v>42.023090000000003</v>
      </c>
      <c r="D70" s="44">
        <v>52.41810000000001</v>
      </c>
      <c r="E70" s="43">
        <v>47.16648</v>
      </c>
      <c r="F70" s="1" t="s">
        <v>269</v>
      </c>
      <c r="G70" s="36" t="s">
        <v>171</v>
      </c>
    </row>
    <row r="71" spans="1:7" ht="17.25">
      <c r="A71" s="48">
        <v>2000</v>
      </c>
      <c r="B71" s="43">
        <v>42.484808400000006</v>
      </c>
      <c r="C71" s="43">
        <v>37.304380000000002</v>
      </c>
      <c r="D71" s="44">
        <v>73.073599999999999</v>
      </c>
      <c r="E71" s="43">
        <v>65.434880000000007</v>
      </c>
      <c r="F71" s="1" t="s">
        <v>270</v>
      </c>
      <c r="G71" s="36" t="s">
        <v>228</v>
      </c>
    </row>
    <row r="72" spans="1:7" ht="17.25">
      <c r="A72" s="48">
        <v>2500</v>
      </c>
      <c r="B72" s="43">
        <v>50.864474000000001</v>
      </c>
      <c r="C72" s="42">
        <v>43.737153999999997</v>
      </c>
      <c r="D72" s="44">
        <v>85.8048</v>
      </c>
      <c r="E72" s="44">
        <v>75.619840000000011</v>
      </c>
      <c r="F72" s="1" t="s">
        <v>271</v>
      </c>
      <c r="G72" s="36" t="s">
        <v>231</v>
      </c>
    </row>
    <row r="73" spans="1:7" ht="17.25">
      <c r="A73" s="48">
        <v>3200</v>
      </c>
      <c r="B73" s="43">
        <v>65.19514439999999</v>
      </c>
      <c r="C73" s="42">
        <v>52.429906000000003</v>
      </c>
      <c r="D73" s="44">
        <v>97.022438999999991</v>
      </c>
      <c r="E73" s="44">
        <v>88.451698800000003</v>
      </c>
    </row>
    <row r="74" spans="1:7" ht="17.25">
      <c r="A74" s="48">
        <v>4000</v>
      </c>
      <c r="B74" s="43">
        <v>77.863642799999994</v>
      </c>
      <c r="C74" s="42">
        <v>67.230205999999995</v>
      </c>
      <c r="D74" s="44">
        <v>136.65939399999999</v>
      </c>
      <c r="E74" s="44">
        <v>124.19286280000001</v>
      </c>
    </row>
    <row r="75" spans="1:7" ht="17.25">
      <c r="A75" s="48">
        <v>5000</v>
      </c>
      <c r="B75" s="43">
        <v>94.531233999999998</v>
      </c>
      <c r="C75" s="42">
        <v>80.368334000000004</v>
      </c>
      <c r="D75" s="44">
        <v>166.3776</v>
      </c>
      <c r="E75" s="44">
        <v>146.00768000000002</v>
      </c>
    </row>
    <row r="76" spans="1:7" ht="17.25">
      <c r="A76" s="48">
        <v>6400</v>
      </c>
      <c r="B76" s="43">
        <v>136.507734</v>
      </c>
      <c r="C76" s="42">
        <v>97.662098000000015</v>
      </c>
      <c r="D76" s="44">
        <v>208.75680000000003</v>
      </c>
      <c r="E76" s="44">
        <v>185.84063999999998</v>
      </c>
    </row>
    <row r="77" spans="1:7">
      <c r="A77" s="17">
        <v>7500</v>
      </c>
      <c r="B77" s="49"/>
      <c r="C77" s="49">
        <v>141.20402999999999</v>
      </c>
      <c r="D77" s="44">
        <v>246.95040000000003</v>
      </c>
      <c r="E77" s="44">
        <v>216.39552000000003</v>
      </c>
      <c r="G77" s="36"/>
    </row>
  </sheetData>
  <autoFilter ref="A1:O77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"/>
  <sheetViews>
    <sheetView workbookViewId="0">
      <selection activeCell="E8" sqref="E8"/>
    </sheetView>
  </sheetViews>
  <sheetFormatPr defaultRowHeight="16.5"/>
  <sheetData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D3:N20"/>
  <sheetViews>
    <sheetView workbookViewId="0">
      <selection activeCell="F26" sqref="F26"/>
    </sheetView>
  </sheetViews>
  <sheetFormatPr defaultRowHeight="16.5"/>
  <cols>
    <col min="5" max="5" width="30.375" customWidth="1"/>
    <col min="6" max="6" width="32" customWidth="1"/>
  </cols>
  <sheetData>
    <row r="3" spans="4:14">
      <c r="D3" s="50" t="s">
        <v>272</v>
      </c>
      <c r="E3" s="51" t="s">
        <v>273</v>
      </c>
      <c r="F3" s="52" t="s">
        <v>274</v>
      </c>
      <c r="H3" s="53"/>
      <c r="I3" s="190" t="s">
        <v>275</v>
      </c>
      <c r="J3" s="190"/>
      <c r="K3" s="190"/>
      <c r="L3" s="53"/>
      <c r="M3" s="53"/>
      <c r="N3" s="53"/>
    </row>
    <row r="4" spans="4:14">
      <c r="D4" s="54">
        <v>1</v>
      </c>
      <c r="E4" s="55" t="s">
        <v>276</v>
      </c>
      <c r="F4" s="56"/>
      <c r="H4" s="57" t="s">
        <v>277</v>
      </c>
      <c r="I4" s="57" t="s">
        <v>278</v>
      </c>
      <c r="J4" s="57" t="s">
        <v>279</v>
      </c>
      <c r="K4" s="57" t="s">
        <v>280</v>
      </c>
      <c r="L4" s="57" t="s">
        <v>281</v>
      </c>
      <c r="M4" s="57" t="s">
        <v>282</v>
      </c>
      <c r="N4" s="57" t="s">
        <v>283</v>
      </c>
    </row>
    <row r="5" spans="4:14">
      <c r="D5" s="184">
        <v>2</v>
      </c>
      <c r="E5" s="186" t="s">
        <v>284</v>
      </c>
      <c r="F5" s="58" t="s">
        <v>285</v>
      </c>
      <c r="H5" s="53"/>
      <c r="I5" s="53"/>
      <c r="J5" s="53"/>
      <c r="K5" s="53"/>
      <c r="L5" s="53"/>
      <c r="M5" s="53"/>
      <c r="N5" s="53"/>
    </row>
    <row r="6" spans="4:14">
      <c r="D6" s="185"/>
      <c r="E6" s="187"/>
      <c r="F6" s="56" t="s">
        <v>286</v>
      </c>
      <c r="H6" s="53"/>
      <c r="I6" s="53"/>
      <c r="J6" s="53"/>
      <c r="K6" s="53"/>
      <c r="L6" s="53"/>
      <c r="M6" s="53"/>
      <c r="N6" s="53"/>
    </row>
    <row r="7" spans="4:14">
      <c r="D7" s="184">
        <v>3</v>
      </c>
      <c r="E7" s="186" t="s">
        <v>287</v>
      </c>
      <c r="F7" s="58" t="s">
        <v>288</v>
      </c>
      <c r="H7" s="53"/>
      <c r="I7" s="53"/>
      <c r="J7" s="53"/>
      <c r="K7" s="53"/>
      <c r="L7" s="53"/>
      <c r="M7" s="53"/>
      <c r="N7" s="53"/>
    </row>
    <row r="8" spans="4:14">
      <c r="D8" s="185"/>
      <c r="E8" s="187"/>
      <c r="F8" s="56" t="s">
        <v>289</v>
      </c>
    </row>
    <row r="9" spans="4:14">
      <c r="D9" s="184">
        <v>4</v>
      </c>
      <c r="E9" s="186" t="s">
        <v>290</v>
      </c>
      <c r="F9" s="60" t="s">
        <v>291</v>
      </c>
    </row>
    <row r="10" spans="4:14">
      <c r="D10" s="185"/>
      <c r="E10" s="187"/>
      <c r="F10" s="59" t="s">
        <v>292</v>
      </c>
    </row>
    <row r="11" spans="4:14">
      <c r="D11" s="184">
        <v>5</v>
      </c>
      <c r="E11" s="186" t="s">
        <v>293</v>
      </c>
      <c r="F11" s="60" t="s">
        <v>294</v>
      </c>
    </row>
    <row r="12" spans="4:14">
      <c r="D12" s="188"/>
      <c r="E12" s="189"/>
      <c r="F12" s="60" t="s">
        <v>295</v>
      </c>
    </row>
    <row r="13" spans="4:14">
      <c r="D13" s="188"/>
      <c r="E13" s="189"/>
      <c r="F13" s="60" t="s">
        <v>296</v>
      </c>
    </row>
    <row r="14" spans="4:14">
      <c r="D14" s="185"/>
      <c r="E14" s="187"/>
      <c r="F14" s="59" t="s">
        <v>297</v>
      </c>
    </row>
    <row r="15" spans="4:14">
      <c r="D15" s="184">
        <v>6</v>
      </c>
      <c r="E15" s="186" t="s">
        <v>298</v>
      </c>
      <c r="F15" s="60" t="s">
        <v>299</v>
      </c>
    </row>
    <row r="16" spans="4:14">
      <c r="D16" s="188"/>
      <c r="E16" s="189"/>
      <c r="F16" s="60" t="s">
        <v>300</v>
      </c>
    </row>
    <row r="17" spans="4:6">
      <c r="D17" s="188"/>
      <c r="E17" s="189"/>
      <c r="F17" s="60" t="s">
        <v>301</v>
      </c>
    </row>
    <row r="18" spans="4:6">
      <c r="D18" s="185"/>
      <c r="E18" s="187"/>
      <c r="F18" s="59" t="s">
        <v>302</v>
      </c>
    </row>
    <row r="19" spans="4:6">
      <c r="D19" s="184">
        <v>7</v>
      </c>
      <c r="E19" s="186" t="s">
        <v>303</v>
      </c>
      <c r="F19" s="58" t="s">
        <v>304</v>
      </c>
    </row>
    <row r="20" spans="4:6">
      <c r="D20" s="185"/>
      <c r="E20" s="187"/>
      <c r="F20" s="56" t="s">
        <v>305</v>
      </c>
    </row>
  </sheetData>
  <mergeCells count="13">
    <mergeCell ref="I3:K3"/>
    <mergeCell ref="D5:D6"/>
    <mergeCell ref="E5:E6"/>
    <mergeCell ref="D7:D8"/>
    <mergeCell ref="E7:E8"/>
    <mergeCell ref="D19:D20"/>
    <mergeCell ref="E19:E20"/>
    <mergeCell ref="D9:D10"/>
    <mergeCell ref="E9:E10"/>
    <mergeCell ref="D11:D14"/>
    <mergeCell ref="E11:E14"/>
    <mergeCell ref="D15:D18"/>
    <mergeCell ref="E15:E18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W49"/>
  <sheetViews>
    <sheetView workbookViewId="0">
      <selection activeCell="C39" sqref="C39"/>
    </sheetView>
  </sheetViews>
  <sheetFormatPr defaultRowHeight="13.5"/>
  <cols>
    <col min="1" max="1" width="5.375" style="62" customWidth="1"/>
    <col min="2" max="2" width="18.875" style="61" customWidth="1"/>
    <col min="3" max="3" width="13.25" style="61" customWidth="1"/>
    <col min="4" max="4" width="8.125" style="62" customWidth="1"/>
    <col min="5" max="5" width="6.375" style="62" customWidth="1"/>
    <col min="6" max="6" width="16.375" style="62" customWidth="1"/>
    <col min="7" max="7" width="12.25" style="62" customWidth="1"/>
    <col min="8" max="8" width="18.5" style="62" customWidth="1"/>
    <col min="9" max="9" width="7.875" style="62" customWidth="1"/>
    <col min="10" max="10" width="17.25" style="62" customWidth="1"/>
    <col min="11" max="11" width="11.5" style="61" customWidth="1"/>
    <col min="12" max="12" width="8.875" style="61" customWidth="1"/>
    <col min="13" max="13" width="9.125" style="61" customWidth="1"/>
    <col min="14" max="14" width="11.375" style="61" customWidth="1"/>
    <col min="15" max="15" width="9.125" style="61" customWidth="1"/>
    <col min="16" max="16" width="7.375" style="61" customWidth="1"/>
    <col min="17" max="17" width="14.75" style="61" customWidth="1"/>
    <col min="18" max="16384" width="9" style="61"/>
  </cols>
  <sheetData>
    <row r="1" spans="1:23">
      <c r="D1" s="63"/>
      <c r="E1" s="63"/>
      <c r="F1" s="63"/>
      <c r="G1" s="63"/>
      <c r="H1" s="63"/>
      <c r="I1" s="63"/>
      <c r="J1" s="63"/>
    </row>
    <row r="3" spans="1:23" ht="40.5">
      <c r="A3" s="64" t="s">
        <v>0</v>
      </c>
      <c r="B3" s="65" t="s">
        <v>7</v>
      </c>
      <c r="C3" s="65" t="s">
        <v>306</v>
      </c>
      <c r="D3" s="66" t="s">
        <v>307</v>
      </c>
      <c r="E3" s="66" t="s">
        <v>308</v>
      </c>
      <c r="F3" s="67" t="s">
        <v>309</v>
      </c>
      <c r="G3" s="68" t="s">
        <v>310</v>
      </c>
      <c r="H3" s="64" t="s">
        <v>311</v>
      </c>
      <c r="I3" s="66" t="s">
        <v>312</v>
      </c>
      <c r="J3" s="66" t="s">
        <v>313</v>
      </c>
      <c r="K3" s="66" t="s">
        <v>314</v>
      </c>
      <c r="L3" s="66" t="s">
        <v>315</v>
      </c>
      <c r="M3" s="66" t="s">
        <v>316</v>
      </c>
      <c r="N3" s="66" t="s">
        <v>317</v>
      </c>
      <c r="O3" s="66" t="s">
        <v>318</v>
      </c>
      <c r="P3" s="69" t="s">
        <v>319</v>
      </c>
      <c r="Q3" s="70" t="s">
        <v>320</v>
      </c>
    </row>
    <row r="4" spans="1:23">
      <c r="A4" s="71">
        <v>1</v>
      </c>
      <c r="B4" s="72"/>
      <c r="C4" s="72" t="e">
        <f t="shared" ref="C4:C15" si="0">VLOOKUP(B4,$J$42:$K$49,2,0)</f>
        <v>#N/A</v>
      </c>
      <c r="D4" s="73"/>
      <c r="E4" s="73"/>
      <c r="F4" s="74"/>
      <c r="G4" s="75"/>
      <c r="H4" s="71"/>
      <c r="I4" s="73"/>
      <c r="J4" s="76"/>
      <c r="K4" s="76"/>
      <c r="L4" s="73"/>
      <c r="M4" s="76"/>
      <c r="N4" s="73"/>
      <c r="O4" s="73"/>
      <c r="P4" s="77"/>
      <c r="Q4" s="78"/>
    </row>
    <row r="5" spans="1:23">
      <c r="A5" s="71">
        <v>2</v>
      </c>
      <c r="B5" s="72"/>
      <c r="C5" s="72" t="e">
        <f t="shared" si="0"/>
        <v>#N/A</v>
      </c>
      <c r="D5" s="73"/>
      <c r="E5" s="73"/>
      <c r="F5" s="74"/>
      <c r="G5" s="75"/>
      <c r="H5" s="71"/>
      <c r="I5" s="73"/>
      <c r="J5" s="73"/>
      <c r="K5" s="72"/>
      <c r="L5" s="73"/>
      <c r="M5" s="76"/>
      <c r="N5" s="73"/>
      <c r="O5" s="73"/>
      <c r="P5" s="77"/>
      <c r="Q5" s="78"/>
      <c r="S5" s="79" t="s">
        <v>321</v>
      </c>
      <c r="T5" s="80"/>
      <c r="U5" s="81"/>
      <c r="V5" s="79" t="s">
        <v>322</v>
      </c>
      <c r="W5" s="82">
        <f ca="1">TODAY()</f>
        <v>45205</v>
      </c>
    </row>
    <row r="6" spans="1:23">
      <c r="A6" s="71">
        <v>3</v>
      </c>
      <c r="B6" s="72"/>
      <c r="C6" s="72" t="e">
        <f t="shared" si="0"/>
        <v>#N/A</v>
      </c>
      <c r="D6" s="73"/>
      <c r="E6" s="73"/>
      <c r="F6" s="74"/>
      <c r="G6" s="75"/>
      <c r="H6" s="71"/>
      <c r="I6" s="73"/>
      <c r="J6" s="73"/>
      <c r="K6" s="72"/>
      <c r="L6" s="73"/>
      <c r="M6" s="76"/>
      <c r="N6" s="73"/>
      <c r="O6" s="73"/>
      <c r="P6" s="77"/>
      <c r="Q6" s="78"/>
      <c r="S6" s="83" t="s">
        <v>323</v>
      </c>
      <c r="T6" s="84"/>
      <c r="U6" s="75"/>
      <c r="V6" s="83" t="s">
        <v>322</v>
      </c>
      <c r="W6" s="85"/>
    </row>
    <row r="7" spans="1:23">
      <c r="A7" s="71">
        <v>4</v>
      </c>
      <c r="B7" s="72"/>
      <c r="C7" s="72" t="e">
        <f t="shared" si="0"/>
        <v>#N/A</v>
      </c>
      <c r="D7" s="73"/>
      <c r="E7" s="73"/>
      <c r="F7" s="74"/>
      <c r="G7" s="75"/>
      <c r="H7" s="71"/>
      <c r="I7" s="73"/>
      <c r="J7" s="73"/>
      <c r="K7" s="72"/>
      <c r="L7" s="73"/>
      <c r="M7" s="76"/>
      <c r="N7" s="73"/>
      <c r="O7" s="73"/>
      <c r="P7" s="77"/>
      <c r="Q7" s="78"/>
      <c r="S7" s="86" t="s">
        <v>324</v>
      </c>
      <c r="T7" s="87"/>
      <c r="U7" s="88"/>
      <c r="V7" s="86" t="s">
        <v>322</v>
      </c>
      <c r="W7" s="89"/>
    </row>
    <row r="8" spans="1:23">
      <c r="A8" s="71">
        <v>5</v>
      </c>
      <c r="B8" s="72"/>
      <c r="C8" s="72" t="e">
        <f t="shared" si="0"/>
        <v>#N/A</v>
      </c>
      <c r="D8" s="73"/>
      <c r="E8" s="73"/>
      <c r="F8" s="74"/>
      <c r="G8" s="75"/>
      <c r="H8" s="71"/>
      <c r="I8" s="73"/>
      <c r="J8" s="73"/>
      <c r="K8" s="72"/>
      <c r="L8" s="73"/>
      <c r="M8" s="76"/>
      <c r="N8" s="73"/>
      <c r="O8" s="73"/>
      <c r="P8" s="77"/>
      <c r="Q8" s="78"/>
    </row>
    <row r="9" spans="1:23">
      <c r="A9" s="71">
        <v>6</v>
      </c>
      <c r="B9" s="72"/>
      <c r="C9" s="72" t="e">
        <f t="shared" si="0"/>
        <v>#N/A</v>
      </c>
      <c r="D9" s="73"/>
      <c r="E9" s="73"/>
      <c r="F9" s="74"/>
      <c r="G9" s="75"/>
      <c r="H9" s="71"/>
      <c r="I9" s="73"/>
      <c r="J9" s="73"/>
      <c r="K9" s="72"/>
      <c r="L9" s="73"/>
      <c r="M9" s="76"/>
      <c r="N9" s="73"/>
      <c r="O9" s="73"/>
      <c r="P9" s="77"/>
      <c r="Q9" s="78"/>
    </row>
    <row r="10" spans="1:23">
      <c r="A10" s="71">
        <v>7</v>
      </c>
      <c r="B10" s="72"/>
      <c r="C10" s="72" t="e">
        <f t="shared" si="0"/>
        <v>#N/A</v>
      </c>
      <c r="D10" s="73"/>
      <c r="E10" s="73"/>
      <c r="F10" s="74"/>
      <c r="G10" s="75"/>
      <c r="H10" s="71"/>
      <c r="I10" s="73"/>
      <c r="J10" s="73"/>
      <c r="K10" s="72"/>
      <c r="L10" s="73"/>
      <c r="M10" s="76"/>
      <c r="N10" s="73"/>
      <c r="O10" s="73"/>
      <c r="P10" s="77"/>
      <c r="Q10" s="78"/>
    </row>
    <row r="11" spans="1:23">
      <c r="A11" s="71">
        <v>8</v>
      </c>
      <c r="B11" s="72"/>
      <c r="C11" s="72" t="e">
        <f t="shared" si="0"/>
        <v>#N/A</v>
      </c>
      <c r="D11" s="73"/>
      <c r="E11" s="73"/>
      <c r="F11" s="74"/>
      <c r="G11" s="75"/>
      <c r="H11" s="71"/>
      <c r="I11" s="73"/>
      <c r="J11" s="73"/>
      <c r="K11" s="72"/>
      <c r="L11" s="73"/>
      <c r="M11" s="76"/>
      <c r="N11" s="73"/>
      <c r="O11" s="73"/>
      <c r="P11" s="77"/>
      <c r="Q11" s="78"/>
    </row>
    <row r="12" spans="1:23">
      <c r="A12" s="71">
        <v>9</v>
      </c>
      <c r="B12" s="72"/>
      <c r="C12" s="72" t="e">
        <f t="shared" si="0"/>
        <v>#N/A</v>
      </c>
      <c r="D12" s="73"/>
      <c r="E12" s="73"/>
      <c r="F12" s="74"/>
      <c r="G12" s="75"/>
      <c r="H12" s="71"/>
      <c r="I12" s="73"/>
      <c r="J12" s="73"/>
      <c r="K12" s="72"/>
      <c r="L12" s="73"/>
      <c r="M12" s="76"/>
      <c r="N12" s="73"/>
      <c r="O12" s="73"/>
      <c r="P12" s="77"/>
      <c r="Q12" s="78"/>
    </row>
    <row r="13" spans="1:23">
      <c r="A13" s="71">
        <v>10</v>
      </c>
      <c r="B13" s="72"/>
      <c r="C13" s="72" t="e">
        <f t="shared" si="0"/>
        <v>#N/A</v>
      </c>
      <c r="D13" s="73"/>
      <c r="E13" s="73"/>
      <c r="F13" s="74"/>
      <c r="G13" s="75"/>
      <c r="H13" s="71"/>
      <c r="I13" s="73"/>
      <c r="J13" s="73"/>
      <c r="K13" s="72"/>
      <c r="L13" s="73"/>
      <c r="M13" s="76"/>
      <c r="N13" s="73"/>
      <c r="O13" s="73"/>
      <c r="P13" s="77"/>
      <c r="Q13" s="78"/>
    </row>
    <row r="14" spans="1:23">
      <c r="A14" s="71">
        <v>11</v>
      </c>
      <c r="B14" s="72"/>
      <c r="C14" s="72" t="e">
        <f t="shared" si="0"/>
        <v>#N/A</v>
      </c>
      <c r="D14" s="73"/>
      <c r="E14" s="73"/>
      <c r="F14" s="74"/>
      <c r="G14" s="75"/>
      <c r="H14" s="71"/>
      <c r="I14" s="73"/>
      <c r="J14" s="73"/>
      <c r="K14" s="72"/>
      <c r="L14" s="73"/>
      <c r="M14" s="76"/>
      <c r="N14" s="73"/>
      <c r="O14" s="73"/>
      <c r="P14" s="77"/>
      <c r="Q14" s="78"/>
    </row>
    <row r="15" spans="1:23">
      <c r="A15" s="90">
        <v>12</v>
      </c>
      <c r="B15" s="91"/>
      <c r="C15" s="72" t="e">
        <f t="shared" si="0"/>
        <v>#N/A</v>
      </c>
      <c r="D15" s="92"/>
      <c r="E15" s="92"/>
      <c r="F15" s="93"/>
      <c r="G15" s="88"/>
      <c r="H15" s="90"/>
      <c r="I15" s="92"/>
      <c r="J15" s="92"/>
      <c r="K15" s="91"/>
      <c r="L15" s="92"/>
      <c r="M15" s="94"/>
      <c r="N15" s="92"/>
      <c r="O15" s="92"/>
      <c r="P15" s="95"/>
      <c r="Q15" s="96"/>
    </row>
    <row r="16" spans="1:23">
      <c r="Q16" s="97"/>
    </row>
    <row r="21" spans="2:10">
      <c r="B21" s="98"/>
      <c r="C21" s="98"/>
      <c r="E21" s="98"/>
      <c r="F21" s="99"/>
      <c r="G21" s="99"/>
      <c r="H21" s="100"/>
    </row>
    <row r="22" spans="2:10">
      <c r="B22" s="98"/>
      <c r="C22" s="98"/>
      <c r="E22" s="98"/>
      <c r="F22" s="98"/>
      <c r="G22" s="98"/>
      <c r="I22" s="61"/>
      <c r="J22" s="61"/>
    </row>
    <row r="23" spans="2:10">
      <c r="B23" s="98"/>
      <c r="C23" s="98"/>
      <c r="E23" s="98"/>
      <c r="F23" s="98"/>
      <c r="G23" s="98"/>
      <c r="I23" s="61"/>
      <c r="J23" s="61"/>
    </row>
    <row r="24" spans="2:10">
      <c r="D24" s="61"/>
      <c r="E24" s="61"/>
      <c r="F24" s="61"/>
      <c r="G24" s="61"/>
      <c r="H24" s="61"/>
      <c r="I24" s="61"/>
      <c r="J24" s="61"/>
    </row>
    <row r="42" spans="1:11" ht="16.5" hidden="1">
      <c r="A42" t="s">
        <v>325</v>
      </c>
      <c r="C42" t="s">
        <v>326</v>
      </c>
      <c r="D42" t="s">
        <v>327</v>
      </c>
      <c r="H42">
        <v>1</v>
      </c>
      <c r="I42" t="s">
        <v>328</v>
      </c>
      <c r="J42" t="s">
        <v>329</v>
      </c>
      <c r="K42" t="s">
        <v>330</v>
      </c>
    </row>
    <row r="43" spans="1:11" ht="16.5" hidden="1">
      <c r="A43" t="s">
        <v>331</v>
      </c>
      <c r="C43" t="s">
        <v>332</v>
      </c>
      <c r="D43" t="s">
        <v>333</v>
      </c>
      <c r="F43" t="s">
        <v>334</v>
      </c>
      <c r="H43">
        <v>2</v>
      </c>
      <c r="I43" t="s">
        <v>335</v>
      </c>
      <c r="J43" t="s">
        <v>336</v>
      </c>
      <c r="K43" t="s">
        <v>337</v>
      </c>
    </row>
    <row r="44" spans="1:11" ht="16.5" hidden="1">
      <c r="A44" t="s">
        <v>338</v>
      </c>
      <c r="D44" t="s">
        <v>339</v>
      </c>
      <c r="F44" t="s">
        <v>340</v>
      </c>
      <c r="I44" t="s">
        <v>341</v>
      </c>
      <c r="J44" t="s">
        <v>342</v>
      </c>
      <c r="K44" t="s">
        <v>343</v>
      </c>
    </row>
    <row r="45" spans="1:11" ht="16.5" hidden="1">
      <c r="J45" t="s">
        <v>344</v>
      </c>
      <c r="K45" t="s">
        <v>345</v>
      </c>
    </row>
    <row r="46" spans="1:11" ht="16.5" hidden="1">
      <c r="J46" t="s">
        <v>346</v>
      </c>
      <c r="K46" t="s">
        <v>347</v>
      </c>
    </row>
    <row r="47" spans="1:11" ht="16.5" hidden="1">
      <c r="J47" t="s">
        <v>348</v>
      </c>
      <c r="K47" t="s">
        <v>349</v>
      </c>
    </row>
    <row r="48" spans="1:11" ht="16.5" hidden="1">
      <c r="J48" t="s">
        <v>350</v>
      </c>
      <c r="K48" t="s">
        <v>351</v>
      </c>
    </row>
    <row r="49" spans="10:11" ht="16.5" hidden="1">
      <c r="J49" t="s">
        <v>352</v>
      </c>
      <c r="K49" t="s">
        <v>353</v>
      </c>
    </row>
  </sheetData>
  <dataValidations count="8">
    <dataValidation type="list" allowBlank="1" showInputMessage="1" showErrorMessage="1" sqref="B4:B15">
      <formula1>$J$42:$J$49</formula1>
    </dataValidation>
    <dataValidation type="list" allowBlank="1" showInputMessage="1" showErrorMessage="1" sqref="H4:H15">
      <formula1>$A$42:$A$44</formula1>
    </dataValidation>
    <dataValidation type="list" allowBlank="1" showInputMessage="1" showErrorMessage="1" sqref="O4:O15">
      <formula1>$I$42:$I$44</formula1>
    </dataValidation>
    <dataValidation type="list" allowBlank="1" showInputMessage="1" showErrorMessage="1" sqref="N4:N15">
      <formula1>$D$42:$D$44</formula1>
    </dataValidation>
    <dataValidation type="list" allowBlank="1" showInputMessage="1" showErrorMessage="1" sqref="L4:M15">
      <formula1>$C$42:$C$43</formula1>
    </dataValidation>
    <dataValidation type="list" allowBlank="1" showInputMessage="1" showErrorMessage="1" sqref="D4:D15">
      <formula1>$H$42:$H$43</formula1>
    </dataValidation>
    <dataValidation type="list" allowBlank="1" showInputMessage="1" showErrorMessage="1" sqref="D1:G1">
      <formula1>#REF!</formula1>
    </dataValidation>
    <dataValidation type="list" allowBlank="1" showInputMessage="1" showErrorMessage="1" sqref="F4:F15">
      <formula1>$F$42:$F$44</formula1>
    </dataValidation>
  </dataValidation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T1733"/>
  <sheetViews>
    <sheetView workbookViewId="0">
      <selection activeCell="C39" sqref="C39"/>
    </sheetView>
  </sheetViews>
  <sheetFormatPr defaultRowHeight="16.5"/>
  <cols>
    <col min="1" max="1" width="21.625" style="101" customWidth="1"/>
    <col min="2" max="2" width="13.875" style="101" customWidth="1"/>
    <col min="3" max="3" width="9" style="101"/>
    <col min="4" max="4" width="49.25" style="101" customWidth="1"/>
    <col min="5" max="5" width="15.125" style="101" customWidth="1"/>
    <col min="6" max="6" width="15.75" style="101" bestFit="1" customWidth="1"/>
    <col min="7" max="8" width="9.125" style="101" bestFit="1" customWidth="1"/>
    <col min="9" max="9" width="7.625" style="101" customWidth="1"/>
    <col min="10" max="10" width="7.875" style="101" customWidth="1"/>
    <col min="11" max="11" width="13.375" style="101" customWidth="1"/>
    <col min="12" max="12" width="13.125" style="101" hidden="1" customWidth="1"/>
    <col min="13" max="13" width="12.75" style="101" hidden="1" customWidth="1"/>
    <col min="14" max="14" width="5.75" style="101" customWidth="1"/>
    <col min="15" max="15" width="8" style="101" customWidth="1"/>
    <col min="16" max="19" width="9" style="101"/>
    <col min="20" max="20" width="27.75" style="101" customWidth="1"/>
    <col min="21" max="16384" width="9" style="101"/>
  </cols>
  <sheetData>
    <row r="1" spans="1:20">
      <c r="A1" s="102" t="s">
        <v>354</v>
      </c>
      <c r="B1" s="103" t="s">
        <v>355</v>
      </c>
      <c r="C1" s="103" t="s">
        <v>356</v>
      </c>
      <c r="D1" s="104" t="s">
        <v>6</v>
      </c>
      <c r="E1" s="105" t="s">
        <v>357</v>
      </c>
      <c r="F1" s="105" t="s">
        <v>358</v>
      </c>
      <c r="G1" s="106" t="s">
        <v>359</v>
      </c>
      <c r="H1" s="107" t="s">
        <v>16</v>
      </c>
      <c r="I1" s="107" t="s">
        <v>17</v>
      </c>
      <c r="J1" s="107" t="s">
        <v>18</v>
      </c>
      <c r="K1" s="107" t="s">
        <v>360</v>
      </c>
      <c r="L1" s="108" t="s">
        <v>7</v>
      </c>
      <c r="M1" s="108" t="s">
        <v>361</v>
      </c>
      <c r="N1" s="108" t="s">
        <v>8</v>
      </c>
      <c r="O1" s="108" t="s">
        <v>362</v>
      </c>
      <c r="P1" s="108" t="s">
        <v>363</v>
      </c>
      <c r="Q1" s="108" t="s">
        <v>364</v>
      </c>
      <c r="R1" s="108" t="s">
        <v>365</v>
      </c>
      <c r="S1" s="108" t="s">
        <v>366</v>
      </c>
      <c r="T1" s="108" t="s">
        <v>367</v>
      </c>
    </row>
    <row r="2" spans="1:20">
      <c r="A2" s="109" t="s">
        <v>368</v>
      </c>
      <c r="B2" s="109">
        <v>250</v>
      </c>
      <c r="C2" s="109" t="s">
        <v>369</v>
      </c>
      <c r="D2" s="110" t="s">
        <v>370</v>
      </c>
      <c r="E2" s="111">
        <v>6650</v>
      </c>
      <c r="F2" s="111">
        <f>Таблица14[[#This Row],[ip55]]*1.49987465123196</f>
        <v>9974.166430692534</v>
      </c>
      <c r="G2" s="112">
        <v>3.35</v>
      </c>
      <c r="H2" s="113">
        <v>500</v>
      </c>
      <c r="I2" s="113"/>
      <c r="J2" s="113"/>
      <c r="K2" s="114" t="s">
        <v>29</v>
      </c>
      <c r="L2" s="114" t="s">
        <v>139</v>
      </c>
      <c r="M2" s="114" t="str">
        <f t="shared" ref="M2:M65" si="0">K2&amp;B2&amp;L2&amp;N2</f>
        <v>Al250pt0.5</v>
      </c>
      <c r="N2" s="115" t="s">
        <v>371</v>
      </c>
      <c r="O2" s="116" t="s">
        <v>139</v>
      </c>
      <c r="P2" s="117" t="s">
        <v>28</v>
      </c>
      <c r="Q2" s="117">
        <v>55</v>
      </c>
      <c r="R2" s="117" t="s">
        <v>29</v>
      </c>
      <c r="S2" s="117">
        <v>4</v>
      </c>
      <c r="T2" s="118" t="str">
        <f t="shared" ref="T2:T65" si="1">P2&amp;"-"&amp;Q2&amp;"-"&amp;R2&amp;"-"&amp;B2&amp;"-"&amp;S2&amp;"-"&amp;O2&amp;N2</f>
        <v>E3-55-Al-250-4-pt0.5</v>
      </c>
    </row>
    <row r="3" spans="1:20">
      <c r="A3" s="109" t="s">
        <v>372</v>
      </c>
      <c r="B3" s="109">
        <v>250</v>
      </c>
      <c r="C3" s="109" t="s">
        <v>369</v>
      </c>
      <c r="D3" s="110" t="s">
        <v>370</v>
      </c>
      <c r="E3" s="111">
        <v>11837</v>
      </c>
      <c r="F3" s="111">
        <f>Таблица14[[#This Row],[ip55]]*1.49987465123196</f>
        <v>17754.016246632713</v>
      </c>
      <c r="G3" s="112">
        <f>G4*0.75</f>
        <v>5.6999999999999993</v>
      </c>
      <c r="H3" s="113">
        <v>750</v>
      </c>
      <c r="I3" s="113"/>
      <c r="J3" s="113"/>
      <c r="K3" s="114" t="s">
        <v>29</v>
      </c>
      <c r="L3" s="114" t="s">
        <v>139</v>
      </c>
      <c r="M3" s="114" t="str">
        <f t="shared" si="0"/>
        <v>Al250pt0.9</v>
      </c>
      <c r="N3" s="115" t="s">
        <v>373</v>
      </c>
      <c r="O3" s="116" t="s">
        <v>139</v>
      </c>
      <c r="P3" s="117" t="s">
        <v>28</v>
      </c>
      <c r="Q3" s="117">
        <v>55</v>
      </c>
      <c r="R3" s="117" t="s">
        <v>29</v>
      </c>
      <c r="S3" s="117">
        <v>4</v>
      </c>
      <c r="T3" s="118" t="str">
        <f t="shared" si="1"/>
        <v>E3-55-Al-250-4-pt0.9</v>
      </c>
    </row>
    <row r="4" spans="1:20">
      <c r="A4" s="109" t="s">
        <v>374</v>
      </c>
      <c r="B4" s="109">
        <v>250</v>
      </c>
      <c r="C4" s="109" t="s">
        <v>369</v>
      </c>
      <c r="D4" s="110" t="s">
        <v>375</v>
      </c>
      <c r="E4" s="111">
        <v>13300</v>
      </c>
      <c r="F4" s="111">
        <f>Таблица14[[#This Row],[ip55]]*1.49987465123196</f>
        <v>19948.332861385068</v>
      </c>
      <c r="G4" s="112">
        <v>7.6</v>
      </c>
      <c r="H4" s="113">
        <v>1000</v>
      </c>
      <c r="I4" s="113"/>
      <c r="J4" s="113"/>
      <c r="K4" s="114" t="s">
        <v>29</v>
      </c>
      <c r="L4" s="114" t="s">
        <v>139</v>
      </c>
      <c r="M4" s="114" t="str">
        <f t="shared" si="0"/>
        <v>Al250pt1.0</v>
      </c>
      <c r="N4" s="115" t="s">
        <v>376</v>
      </c>
      <c r="O4" s="116" t="s">
        <v>139</v>
      </c>
      <c r="P4" s="117" t="s">
        <v>28</v>
      </c>
      <c r="Q4" s="117">
        <v>55</v>
      </c>
      <c r="R4" s="117" t="s">
        <v>29</v>
      </c>
      <c r="S4" s="117">
        <v>4</v>
      </c>
      <c r="T4" s="118" t="str">
        <f t="shared" si="1"/>
        <v>E3-55-Al-250-4-pt1.0</v>
      </c>
    </row>
    <row r="5" spans="1:20">
      <c r="A5" s="109" t="s">
        <v>377</v>
      </c>
      <c r="B5" s="109">
        <v>250</v>
      </c>
      <c r="C5" s="109" t="s">
        <v>369</v>
      </c>
      <c r="D5" s="110" t="s">
        <v>370</v>
      </c>
      <c r="E5" s="111">
        <v>18487</v>
      </c>
      <c r="F5" s="111">
        <f>Таблица14[[#This Row],[ip55]]*1.49987465123196</f>
        <v>27728.182677325247</v>
      </c>
      <c r="G5" s="112">
        <f>G4*1.25</f>
        <v>9.5</v>
      </c>
      <c r="H5" s="113">
        <v>1250</v>
      </c>
      <c r="I5" s="113"/>
      <c r="J5" s="113"/>
      <c r="K5" s="114" t="s">
        <v>29</v>
      </c>
      <c r="L5" s="114" t="s">
        <v>139</v>
      </c>
      <c r="M5" s="114" t="str">
        <f t="shared" si="0"/>
        <v>Al250pt1.4</v>
      </c>
      <c r="N5" s="115" t="s">
        <v>378</v>
      </c>
      <c r="O5" s="116" t="s">
        <v>139</v>
      </c>
      <c r="P5" s="117" t="s">
        <v>28</v>
      </c>
      <c r="Q5" s="117">
        <v>55</v>
      </c>
      <c r="R5" s="117" t="s">
        <v>29</v>
      </c>
      <c r="S5" s="117">
        <v>4</v>
      </c>
      <c r="T5" s="118" t="str">
        <f t="shared" si="1"/>
        <v>E3-55-Al-250-4-pt1.4</v>
      </c>
    </row>
    <row r="6" spans="1:20">
      <c r="A6" s="109" t="s">
        <v>379</v>
      </c>
      <c r="B6" s="109">
        <v>250</v>
      </c>
      <c r="C6" s="109" t="s">
        <v>369</v>
      </c>
      <c r="D6" s="110" t="s">
        <v>370</v>
      </c>
      <c r="E6" s="111">
        <v>19949</v>
      </c>
      <c r="F6" s="111">
        <f>Таблица14[[#This Row],[ip55]]*1.49987465123196</f>
        <v>29920.99941742637</v>
      </c>
      <c r="G6" s="112">
        <f>G4*1.5</f>
        <v>11.399999999999999</v>
      </c>
      <c r="H6" s="113">
        <v>1500</v>
      </c>
      <c r="I6" s="113"/>
      <c r="J6" s="113"/>
      <c r="K6" s="114" t="s">
        <v>29</v>
      </c>
      <c r="L6" s="114" t="s">
        <v>139</v>
      </c>
      <c r="M6" s="114" t="str">
        <f t="shared" si="0"/>
        <v>Al250pt1.5</v>
      </c>
      <c r="N6" s="115" t="s">
        <v>380</v>
      </c>
      <c r="O6" s="116" t="s">
        <v>139</v>
      </c>
      <c r="P6" s="117" t="s">
        <v>28</v>
      </c>
      <c r="Q6" s="117">
        <v>55</v>
      </c>
      <c r="R6" s="117" t="s">
        <v>29</v>
      </c>
      <c r="S6" s="117">
        <v>4</v>
      </c>
      <c r="T6" s="118" t="str">
        <f t="shared" si="1"/>
        <v>E3-55-Al-250-4-pt1.5</v>
      </c>
    </row>
    <row r="7" spans="1:20">
      <c r="A7" s="109" t="s">
        <v>381</v>
      </c>
      <c r="B7" s="109">
        <v>250</v>
      </c>
      <c r="C7" s="109" t="s">
        <v>369</v>
      </c>
      <c r="D7" s="110" t="s">
        <v>370</v>
      </c>
      <c r="E7" s="111">
        <v>25137</v>
      </c>
      <c r="F7" s="111">
        <f>Таблица14[[#This Row],[ip55]]*1.49987465123196</f>
        <v>37702.349108017777</v>
      </c>
      <c r="G7" s="112">
        <f>G4*1.75</f>
        <v>13.299999999999999</v>
      </c>
      <c r="H7" s="113">
        <v>1750</v>
      </c>
      <c r="I7" s="113"/>
      <c r="J7" s="113"/>
      <c r="K7" s="114" t="s">
        <v>29</v>
      </c>
      <c r="L7" s="114" t="s">
        <v>139</v>
      </c>
      <c r="M7" s="114" t="str">
        <f t="shared" si="0"/>
        <v>Al250pt1.9</v>
      </c>
      <c r="N7" s="115" t="s">
        <v>382</v>
      </c>
      <c r="O7" s="116" t="s">
        <v>139</v>
      </c>
      <c r="P7" s="117" t="s">
        <v>28</v>
      </c>
      <c r="Q7" s="117">
        <v>55</v>
      </c>
      <c r="R7" s="117" t="s">
        <v>29</v>
      </c>
      <c r="S7" s="117">
        <v>4</v>
      </c>
      <c r="T7" s="118" t="str">
        <f t="shared" si="1"/>
        <v>E3-55-Al-250-4-pt1.9</v>
      </c>
    </row>
    <row r="8" spans="1:20">
      <c r="A8" s="109" t="s">
        <v>383</v>
      </c>
      <c r="B8" s="109">
        <v>250</v>
      </c>
      <c r="C8" s="109" t="s">
        <v>369</v>
      </c>
      <c r="D8" s="110" t="s">
        <v>384</v>
      </c>
      <c r="E8" s="111">
        <v>26599</v>
      </c>
      <c r="F8" s="111">
        <f>Таблица14[[#This Row],[ip55]]*1.49987465123196</f>
        <v>39895.165848118908</v>
      </c>
      <c r="G8" s="112">
        <f>G4*2</f>
        <v>15.2</v>
      </c>
      <c r="H8" s="113">
        <v>2000</v>
      </c>
      <c r="I8" s="113"/>
      <c r="J8" s="113"/>
      <c r="K8" s="114" t="s">
        <v>29</v>
      </c>
      <c r="L8" s="114" t="s">
        <v>139</v>
      </c>
      <c r="M8" s="114" t="str">
        <f t="shared" si="0"/>
        <v>Al250pt2.0</v>
      </c>
      <c r="N8" s="115" t="s">
        <v>385</v>
      </c>
      <c r="O8" s="116" t="s">
        <v>139</v>
      </c>
      <c r="P8" s="117" t="s">
        <v>28</v>
      </c>
      <c r="Q8" s="117">
        <v>55</v>
      </c>
      <c r="R8" s="117" t="s">
        <v>29</v>
      </c>
      <c r="S8" s="117">
        <v>4</v>
      </c>
      <c r="T8" s="118" t="str">
        <f t="shared" si="1"/>
        <v>E3-55-Al-250-4-pt2.0</v>
      </c>
    </row>
    <row r="9" spans="1:20">
      <c r="A9" s="109" t="s">
        <v>386</v>
      </c>
      <c r="B9" s="109">
        <v>250</v>
      </c>
      <c r="C9" s="109" t="s">
        <v>369</v>
      </c>
      <c r="D9" s="110" t="s">
        <v>370</v>
      </c>
      <c r="E9" s="111">
        <v>31787</v>
      </c>
      <c r="F9" s="111">
        <f>Таблица14[[#This Row],[ip55]]*1.49987465123196</f>
        <v>47676.515538710315</v>
      </c>
      <c r="G9" s="112">
        <f>G4*2.25</f>
        <v>17.099999999999998</v>
      </c>
      <c r="H9" s="113">
        <v>2250</v>
      </c>
      <c r="I9" s="113"/>
      <c r="J9" s="113"/>
      <c r="K9" s="114" t="s">
        <v>29</v>
      </c>
      <c r="L9" s="114" t="s">
        <v>139</v>
      </c>
      <c r="M9" s="114" t="str">
        <f t="shared" si="0"/>
        <v>Al250pt2.4</v>
      </c>
      <c r="N9" s="115" t="s">
        <v>387</v>
      </c>
      <c r="O9" s="116" t="s">
        <v>139</v>
      </c>
      <c r="P9" s="117" t="s">
        <v>28</v>
      </c>
      <c r="Q9" s="117">
        <v>55</v>
      </c>
      <c r="R9" s="117" t="s">
        <v>29</v>
      </c>
      <c r="S9" s="117">
        <v>4</v>
      </c>
      <c r="T9" s="118" t="str">
        <f t="shared" si="1"/>
        <v>E3-55-Al-250-4-pt2.4</v>
      </c>
    </row>
    <row r="10" spans="1:20">
      <c r="A10" s="109" t="s">
        <v>388</v>
      </c>
      <c r="B10" s="109">
        <v>250</v>
      </c>
      <c r="C10" s="109" t="s">
        <v>369</v>
      </c>
      <c r="D10" s="110" t="s">
        <v>370</v>
      </c>
      <c r="E10" s="111">
        <v>33249</v>
      </c>
      <c r="F10" s="111">
        <f>Таблица14[[#This Row],[ip55]]*1.49987465123196</f>
        <v>49869.332278811438</v>
      </c>
      <c r="G10" s="112">
        <f>G4*2.5</f>
        <v>19</v>
      </c>
      <c r="H10" s="113">
        <v>2500</v>
      </c>
      <c r="I10" s="113"/>
      <c r="J10" s="113"/>
      <c r="K10" s="114" t="s">
        <v>29</v>
      </c>
      <c r="L10" s="114" t="s">
        <v>139</v>
      </c>
      <c r="M10" s="114" t="str">
        <f t="shared" si="0"/>
        <v>Al250pt2.5</v>
      </c>
      <c r="N10" s="115" t="s">
        <v>389</v>
      </c>
      <c r="O10" s="116" t="s">
        <v>139</v>
      </c>
      <c r="P10" s="117" t="s">
        <v>28</v>
      </c>
      <c r="Q10" s="117">
        <v>55</v>
      </c>
      <c r="R10" s="117" t="s">
        <v>29</v>
      </c>
      <c r="S10" s="117">
        <v>4</v>
      </c>
      <c r="T10" s="118" t="str">
        <f t="shared" si="1"/>
        <v>E3-55-Al-250-4-pt2.5</v>
      </c>
    </row>
    <row r="11" spans="1:20">
      <c r="A11" s="109" t="s">
        <v>390</v>
      </c>
      <c r="B11" s="109">
        <v>250</v>
      </c>
      <c r="C11" s="109" t="s">
        <v>369</v>
      </c>
      <c r="D11" s="110" t="s">
        <v>370</v>
      </c>
      <c r="E11" s="111">
        <v>38437</v>
      </c>
      <c r="F11" s="111">
        <f>Таблица14[[#This Row],[ip55]]*1.49987465123196</f>
        <v>57650.681969402845</v>
      </c>
      <c r="G11" s="112">
        <f>G4*2.75</f>
        <v>20.9</v>
      </c>
      <c r="H11" s="113">
        <v>2750</v>
      </c>
      <c r="I11" s="113"/>
      <c r="J11" s="113"/>
      <c r="K11" s="114" t="s">
        <v>29</v>
      </c>
      <c r="L11" s="114" t="s">
        <v>139</v>
      </c>
      <c r="M11" s="114" t="str">
        <f t="shared" si="0"/>
        <v>Al250pt2.9</v>
      </c>
      <c r="N11" s="115" t="s">
        <v>391</v>
      </c>
      <c r="O11" s="116" t="s">
        <v>139</v>
      </c>
      <c r="P11" s="117" t="s">
        <v>28</v>
      </c>
      <c r="Q11" s="117">
        <v>55</v>
      </c>
      <c r="R11" s="117" t="s">
        <v>29</v>
      </c>
      <c r="S11" s="117">
        <v>4</v>
      </c>
      <c r="T11" s="118" t="str">
        <f t="shared" si="1"/>
        <v>E3-55-Al-250-4-pt2.9</v>
      </c>
    </row>
    <row r="12" spans="1:20">
      <c r="A12" s="109" t="s">
        <v>392</v>
      </c>
      <c r="B12" s="109">
        <v>250</v>
      </c>
      <c r="C12" s="109" t="s">
        <v>369</v>
      </c>
      <c r="D12" s="110" t="s">
        <v>393</v>
      </c>
      <c r="E12" s="111">
        <v>39899</v>
      </c>
      <c r="F12" s="111">
        <f>Таблица14[[#This Row],[ip55]]*1.49987465123196</f>
        <v>59843.498709503976</v>
      </c>
      <c r="G12" s="112">
        <f>G4*3</f>
        <v>22.799999999999997</v>
      </c>
      <c r="H12" s="113">
        <v>3000</v>
      </c>
      <c r="I12" s="113"/>
      <c r="J12" s="113"/>
      <c r="K12" s="114" t="s">
        <v>29</v>
      </c>
      <c r="L12" s="114" t="s">
        <v>139</v>
      </c>
      <c r="M12" s="114" t="str">
        <f t="shared" si="0"/>
        <v>Al250pt3.0</v>
      </c>
      <c r="N12" s="115" t="s">
        <v>394</v>
      </c>
      <c r="O12" s="116" t="s">
        <v>139</v>
      </c>
      <c r="P12" s="117" t="s">
        <v>28</v>
      </c>
      <c r="Q12" s="117">
        <v>55</v>
      </c>
      <c r="R12" s="117" t="s">
        <v>29</v>
      </c>
      <c r="S12" s="117">
        <v>4</v>
      </c>
      <c r="T12" s="118" t="str">
        <f t="shared" si="1"/>
        <v>E3-55-Al-250-4-pt3.0</v>
      </c>
    </row>
    <row r="13" spans="1:20">
      <c r="A13" s="109" t="s">
        <v>395</v>
      </c>
      <c r="B13" s="109">
        <v>250</v>
      </c>
      <c r="C13" s="109" t="s">
        <v>369</v>
      </c>
      <c r="D13" s="110" t="s">
        <v>370</v>
      </c>
      <c r="E13" s="111">
        <v>45086</v>
      </c>
      <c r="F13" s="111">
        <f>Таблица14[[#This Row],[ip55]]*1.49987465123196</f>
        <v>67623.348525444148</v>
      </c>
      <c r="G13" s="112">
        <f>G4*3.25</f>
        <v>24.7</v>
      </c>
      <c r="H13" s="113">
        <v>3250</v>
      </c>
      <c r="I13" s="113"/>
      <c r="J13" s="113"/>
      <c r="K13" s="114" t="s">
        <v>29</v>
      </c>
      <c r="L13" s="114" t="s">
        <v>139</v>
      </c>
      <c r="M13" s="114" t="str">
        <f t="shared" si="0"/>
        <v>Al250pt</v>
      </c>
      <c r="N13" s="114"/>
      <c r="O13" s="116" t="s">
        <v>139</v>
      </c>
      <c r="P13" s="117" t="s">
        <v>28</v>
      </c>
      <c r="Q13" s="117">
        <v>55</v>
      </c>
      <c r="R13" s="117" t="s">
        <v>29</v>
      </c>
      <c r="S13" s="117">
        <v>4</v>
      </c>
      <c r="T13" s="118" t="str">
        <f t="shared" si="1"/>
        <v>E3-55-Al-250-4-pt</v>
      </c>
    </row>
    <row r="14" spans="1:20">
      <c r="A14" s="109" t="s">
        <v>396</v>
      </c>
      <c r="B14" s="109">
        <v>250</v>
      </c>
      <c r="C14" s="109" t="s">
        <v>369</v>
      </c>
      <c r="D14" s="110" t="s">
        <v>370</v>
      </c>
      <c r="E14" s="111">
        <v>46549</v>
      </c>
      <c r="F14" s="111">
        <f>Таблица14[[#This Row],[ip55]]*1.49987465123196</f>
        <v>69817.665140196506</v>
      </c>
      <c r="G14" s="112">
        <f>G4*3.5</f>
        <v>26.599999999999998</v>
      </c>
      <c r="H14" s="113">
        <v>3500</v>
      </c>
      <c r="I14" s="113"/>
      <c r="J14" s="113"/>
      <c r="K14" s="114" t="s">
        <v>29</v>
      </c>
      <c r="L14" s="114" t="s">
        <v>139</v>
      </c>
      <c r="M14" s="114" t="str">
        <f t="shared" si="0"/>
        <v>Al250pt</v>
      </c>
      <c r="N14" s="114"/>
      <c r="O14" s="116" t="s">
        <v>139</v>
      </c>
      <c r="P14" s="117" t="s">
        <v>28</v>
      </c>
      <c r="Q14" s="117">
        <v>55</v>
      </c>
      <c r="R14" s="117" t="s">
        <v>29</v>
      </c>
      <c r="S14" s="117">
        <v>4</v>
      </c>
      <c r="T14" s="118" t="str">
        <f t="shared" si="1"/>
        <v>E3-55-Al-250-4-pt</v>
      </c>
    </row>
    <row r="15" spans="1:20">
      <c r="A15" s="109" t="s">
        <v>397</v>
      </c>
      <c r="B15" s="109">
        <v>250</v>
      </c>
      <c r="C15" s="109" t="s">
        <v>369</v>
      </c>
      <c r="D15" s="110" t="s">
        <v>370</v>
      </c>
      <c r="E15" s="111">
        <v>51736</v>
      </c>
      <c r="F15" s="111">
        <f>Таблица14[[#This Row],[ip55]]*1.49987465123196</f>
        <v>77597.514956136685</v>
      </c>
      <c r="G15" s="112">
        <f>G4*3.75</f>
        <v>28.5</v>
      </c>
      <c r="H15" s="113">
        <v>3750</v>
      </c>
      <c r="I15" s="113"/>
      <c r="J15" s="113"/>
      <c r="K15" s="114" t="s">
        <v>29</v>
      </c>
      <c r="L15" s="114" t="s">
        <v>139</v>
      </c>
      <c r="M15" s="114" t="str">
        <f t="shared" si="0"/>
        <v>Al250pt</v>
      </c>
      <c r="N15" s="114"/>
      <c r="O15" s="116" t="s">
        <v>139</v>
      </c>
      <c r="P15" s="117" t="s">
        <v>28</v>
      </c>
      <c r="Q15" s="117">
        <v>55</v>
      </c>
      <c r="R15" s="117" t="s">
        <v>29</v>
      </c>
      <c r="S15" s="117">
        <v>4</v>
      </c>
      <c r="T15" s="118" t="str">
        <f t="shared" si="1"/>
        <v>E3-55-Al-250-4-pt</v>
      </c>
    </row>
    <row r="16" spans="1:20">
      <c r="A16" s="109" t="s">
        <v>398</v>
      </c>
      <c r="B16" s="109">
        <v>250</v>
      </c>
      <c r="C16" s="109" t="s">
        <v>369</v>
      </c>
      <c r="D16" s="110" t="s">
        <v>370</v>
      </c>
      <c r="E16" s="111">
        <v>53200</v>
      </c>
      <c r="F16" s="111">
        <f>Таблица14[[#This Row],[ip55]]*1.49987465123196</f>
        <v>79793.331445540272</v>
      </c>
      <c r="G16" s="112">
        <f>G4*4</f>
        <v>30.4</v>
      </c>
      <c r="H16" s="113">
        <v>4000</v>
      </c>
      <c r="I16" s="113"/>
      <c r="J16" s="113"/>
      <c r="K16" s="114" t="s">
        <v>29</v>
      </c>
      <c r="L16" s="114" t="s">
        <v>139</v>
      </c>
      <c r="M16" s="114" t="str">
        <f t="shared" si="0"/>
        <v>Al250pt</v>
      </c>
      <c r="N16" s="114"/>
      <c r="O16" s="116" t="s">
        <v>139</v>
      </c>
      <c r="P16" s="117" t="s">
        <v>28</v>
      </c>
      <c r="Q16" s="117">
        <v>55</v>
      </c>
      <c r="R16" s="117" t="s">
        <v>29</v>
      </c>
      <c r="S16" s="117">
        <v>4</v>
      </c>
      <c r="T16" s="118" t="str">
        <f t="shared" si="1"/>
        <v>E3-55-Al-250-4-pt</v>
      </c>
    </row>
    <row r="17" spans="1:20">
      <c r="A17" s="109" t="s">
        <v>399</v>
      </c>
      <c r="B17" s="109">
        <v>250</v>
      </c>
      <c r="C17" s="109" t="s">
        <v>400</v>
      </c>
      <c r="D17" s="110" t="s">
        <v>401</v>
      </c>
      <c r="E17" s="111">
        <v>44240</v>
      </c>
      <c r="F17" s="111">
        <f>Таблица14[[#This Row],[ip55]]*1.49987465123196</f>
        <v>66354.454570501912</v>
      </c>
      <c r="G17" s="112">
        <f>G12</f>
        <v>22.799999999999997</v>
      </c>
      <c r="H17" s="113">
        <f t="shared" ref="H17:H25" si="2">$H$12</f>
        <v>3000</v>
      </c>
      <c r="I17" s="113"/>
      <c r="J17" s="113"/>
      <c r="K17" s="114" t="s">
        <v>29</v>
      </c>
      <c r="L17" s="114" t="s">
        <v>158</v>
      </c>
      <c r="M17" s="114" t="str">
        <f t="shared" si="0"/>
        <v>Al250pr1</v>
      </c>
      <c r="N17" s="114">
        <v>1</v>
      </c>
      <c r="O17" s="109" t="s">
        <v>158</v>
      </c>
      <c r="P17" s="117" t="s">
        <v>28</v>
      </c>
      <c r="Q17" s="117">
        <v>55</v>
      </c>
      <c r="R17" s="117" t="s">
        <v>29</v>
      </c>
      <c r="S17" s="117">
        <v>4</v>
      </c>
      <c r="T17" s="118" t="str">
        <f t="shared" si="1"/>
        <v>E3-55-Al-250-4-pr1</v>
      </c>
    </row>
    <row r="18" spans="1:20">
      <c r="A18" s="109" t="s">
        <v>402</v>
      </c>
      <c r="B18" s="109">
        <v>250</v>
      </c>
      <c r="C18" s="109" t="s">
        <v>400</v>
      </c>
      <c r="D18" s="110" t="s">
        <v>403</v>
      </c>
      <c r="E18" s="111">
        <v>48582</v>
      </c>
      <c r="F18" s="111">
        <f>Таблица14[[#This Row],[ip55]]*1.49987465123196</f>
        <v>72866.910306151083</v>
      </c>
      <c r="G18" s="112">
        <f>G12</f>
        <v>22.799999999999997</v>
      </c>
      <c r="H18" s="113">
        <f t="shared" si="2"/>
        <v>3000</v>
      </c>
      <c r="I18" s="113"/>
      <c r="J18" s="113"/>
      <c r="K18" s="114" t="s">
        <v>29</v>
      </c>
      <c r="L18" s="114" t="s">
        <v>158</v>
      </c>
      <c r="M18" s="114" t="str">
        <f t="shared" si="0"/>
        <v>Al250pr3</v>
      </c>
      <c r="N18" s="114">
        <v>3</v>
      </c>
      <c r="O18" s="109" t="s">
        <v>158</v>
      </c>
      <c r="P18" s="117" t="s">
        <v>28</v>
      </c>
      <c r="Q18" s="117">
        <v>55</v>
      </c>
      <c r="R18" s="117" t="s">
        <v>29</v>
      </c>
      <c r="S18" s="117">
        <v>4</v>
      </c>
      <c r="T18" s="118" t="str">
        <f t="shared" si="1"/>
        <v>E3-55-Al-250-4-pr3</v>
      </c>
    </row>
    <row r="19" spans="1:20">
      <c r="A19" s="109" t="s">
        <v>404</v>
      </c>
      <c r="B19" s="109">
        <v>250</v>
      </c>
      <c r="C19" s="109" t="s">
        <v>400</v>
      </c>
      <c r="D19" s="110" t="s">
        <v>405</v>
      </c>
      <c r="E19" s="111">
        <v>52923</v>
      </c>
      <c r="F19" s="111">
        <f>Таблица14[[#This Row],[ip55]]*1.49987465123196</f>
        <v>79377.866167149026</v>
      </c>
      <c r="G19" s="112">
        <f>G12</f>
        <v>22.799999999999997</v>
      </c>
      <c r="H19" s="113">
        <f t="shared" si="2"/>
        <v>3000</v>
      </c>
      <c r="I19" s="113"/>
      <c r="J19" s="113"/>
      <c r="K19" s="114" t="s">
        <v>29</v>
      </c>
      <c r="L19" s="114" t="s">
        <v>158</v>
      </c>
      <c r="M19" s="114" t="str">
        <f t="shared" si="0"/>
        <v>Al250pr5</v>
      </c>
      <c r="N19" s="114">
        <v>5</v>
      </c>
      <c r="O19" s="109" t="s">
        <v>158</v>
      </c>
      <c r="P19" s="117" t="s">
        <v>28</v>
      </c>
      <c r="Q19" s="117">
        <v>55</v>
      </c>
      <c r="R19" s="117" t="s">
        <v>29</v>
      </c>
      <c r="S19" s="117">
        <v>4</v>
      </c>
      <c r="T19" s="118" t="str">
        <f t="shared" si="1"/>
        <v>E3-55-Al-250-4-pr5</v>
      </c>
    </row>
    <row r="20" spans="1:20">
      <c r="A20" s="109" t="s">
        <v>406</v>
      </c>
      <c r="B20" s="109">
        <v>250</v>
      </c>
      <c r="C20" s="109" t="s">
        <v>400</v>
      </c>
      <c r="D20" s="110" t="s">
        <v>407</v>
      </c>
      <c r="E20" s="111">
        <v>57264</v>
      </c>
      <c r="F20" s="111">
        <f>Таблица14[[#This Row],[ip55]]*1.49987465123196</f>
        <v>85888.822028146955</v>
      </c>
      <c r="G20" s="112">
        <f>G12</f>
        <v>22.799999999999997</v>
      </c>
      <c r="H20" s="113">
        <f t="shared" si="2"/>
        <v>3000</v>
      </c>
      <c r="I20" s="113"/>
      <c r="J20" s="113"/>
      <c r="K20" s="114" t="s">
        <v>29</v>
      </c>
      <c r="L20" s="114" t="s">
        <v>158</v>
      </c>
      <c r="M20" s="114" t="str">
        <f t="shared" si="0"/>
        <v>Al250pr4</v>
      </c>
      <c r="N20" s="114">
        <v>4</v>
      </c>
      <c r="O20" s="109" t="s">
        <v>158</v>
      </c>
      <c r="P20" s="117" t="s">
        <v>28</v>
      </c>
      <c r="Q20" s="117">
        <v>55</v>
      </c>
      <c r="R20" s="117" t="s">
        <v>29</v>
      </c>
      <c r="S20" s="117">
        <v>4</v>
      </c>
      <c r="T20" s="118" t="str">
        <f t="shared" si="1"/>
        <v>E3-55-Al-250-4-pr4</v>
      </c>
    </row>
    <row r="21" spans="1:20">
      <c r="A21" s="109" t="s">
        <v>408</v>
      </c>
      <c r="B21" s="109">
        <v>250</v>
      </c>
      <c r="C21" s="109" t="s">
        <v>400</v>
      </c>
      <c r="D21" s="110" t="s">
        <v>409</v>
      </c>
      <c r="E21" s="111">
        <v>61606</v>
      </c>
      <c r="F21" s="111">
        <f>Таблица14[[#This Row],[ip55]]*1.49987465123196</f>
        <v>92401.277763796126</v>
      </c>
      <c r="G21" s="112">
        <f>G12</f>
        <v>22.799999999999997</v>
      </c>
      <c r="H21" s="113">
        <f t="shared" si="2"/>
        <v>3000</v>
      </c>
      <c r="I21" s="113"/>
      <c r="J21" s="113"/>
      <c r="K21" s="114" t="s">
        <v>29</v>
      </c>
      <c r="L21" s="114" t="s">
        <v>158</v>
      </c>
      <c r="M21" s="114" t="str">
        <f t="shared" si="0"/>
        <v>Al250pr5</v>
      </c>
      <c r="N21" s="114">
        <v>5</v>
      </c>
      <c r="O21" s="109" t="s">
        <v>158</v>
      </c>
      <c r="P21" s="117" t="s">
        <v>28</v>
      </c>
      <c r="Q21" s="117">
        <v>55</v>
      </c>
      <c r="R21" s="117" t="s">
        <v>29</v>
      </c>
      <c r="S21" s="117">
        <v>4</v>
      </c>
      <c r="T21" s="118" t="str">
        <f t="shared" si="1"/>
        <v>E3-55-Al-250-4-pr5</v>
      </c>
    </row>
    <row r="22" spans="1:20">
      <c r="A22" s="109" t="s">
        <v>410</v>
      </c>
      <c r="B22" s="109">
        <v>250</v>
      </c>
      <c r="C22" s="109" t="s">
        <v>400</v>
      </c>
      <c r="D22" s="110" t="s">
        <v>411</v>
      </c>
      <c r="E22" s="111">
        <v>65947</v>
      </c>
      <c r="F22" s="111">
        <f>Таблица14[[#This Row],[ip55]]*1.49987465123196</f>
        <v>98912.233624794069</v>
      </c>
      <c r="G22" s="112">
        <f>G12</f>
        <v>22.799999999999997</v>
      </c>
      <c r="H22" s="113">
        <f t="shared" si="2"/>
        <v>3000</v>
      </c>
      <c r="I22" s="113"/>
      <c r="J22" s="113"/>
      <c r="K22" s="114" t="s">
        <v>29</v>
      </c>
      <c r="L22" s="114" t="s">
        <v>158</v>
      </c>
      <c r="M22" s="114" t="str">
        <f t="shared" si="0"/>
        <v>Al250pr6</v>
      </c>
      <c r="N22" s="114">
        <v>6</v>
      </c>
      <c r="O22" s="109" t="s">
        <v>158</v>
      </c>
      <c r="P22" s="117" t="s">
        <v>28</v>
      </c>
      <c r="Q22" s="117">
        <v>55</v>
      </c>
      <c r="R22" s="117" t="s">
        <v>29</v>
      </c>
      <c r="S22" s="117">
        <v>4</v>
      </c>
      <c r="T22" s="118" t="str">
        <f t="shared" si="1"/>
        <v>E3-55-Al-250-4-pr6</v>
      </c>
    </row>
    <row r="23" spans="1:20">
      <c r="A23" s="109" t="s">
        <v>412</v>
      </c>
      <c r="B23" s="109">
        <v>250</v>
      </c>
      <c r="C23" s="109" t="s">
        <v>400</v>
      </c>
      <c r="D23" s="110" t="s">
        <v>413</v>
      </c>
      <c r="E23" s="111">
        <v>55737</v>
      </c>
      <c r="F23" s="111">
        <f>Таблица14[[#This Row],[ip55]]*1.49987465123196</f>
        <v>83598.513435715751</v>
      </c>
      <c r="G23" s="112">
        <f>G12</f>
        <v>22.799999999999997</v>
      </c>
      <c r="H23" s="113">
        <f t="shared" si="2"/>
        <v>3000</v>
      </c>
      <c r="I23" s="113"/>
      <c r="J23" s="113"/>
      <c r="K23" s="114" t="s">
        <v>29</v>
      </c>
      <c r="L23" s="114" t="s">
        <v>165</v>
      </c>
      <c r="M23" s="114" t="str">
        <f t="shared" si="0"/>
        <v>Al250prf1</v>
      </c>
      <c r="N23" s="114">
        <v>1</v>
      </c>
      <c r="O23" s="109" t="s">
        <v>158</v>
      </c>
      <c r="P23" s="117" t="s">
        <v>28</v>
      </c>
      <c r="Q23" s="117">
        <v>55</v>
      </c>
      <c r="R23" s="117" t="s">
        <v>29</v>
      </c>
      <c r="S23" s="117">
        <v>4</v>
      </c>
      <c r="T23" s="118" t="str">
        <f t="shared" si="1"/>
        <v>E3-55-Al-250-4-pr1</v>
      </c>
    </row>
    <row r="24" spans="1:20">
      <c r="A24" s="109" t="s">
        <v>414</v>
      </c>
      <c r="B24" s="109">
        <v>250</v>
      </c>
      <c r="C24" s="109" t="s">
        <v>400</v>
      </c>
      <c r="D24" s="110" t="s">
        <v>415</v>
      </c>
      <c r="E24" s="111">
        <v>70377</v>
      </c>
      <c r="F24" s="111">
        <f>Таблица14[[#This Row],[ip55]]*1.49987465123196</f>
        <v>105556.67832975165</v>
      </c>
      <c r="G24" s="112">
        <f>G12</f>
        <v>22.799999999999997</v>
      </c>
      <c r="H24" s="113">
        <f t="shared" si="2"/>
        <v>3000</v>
      </c>
      <c r="I24" s="113"/>
      <c r="J24" s="113"/>
      <c r="K24" s="114" t="s">
        <v>29</v>
      </c>
      <c r="L24" s="114" t="s">
        <v>165</v>
      </c>
      <c r="M24" s="114" t="str">
        <f t="shared" si="0"/>
        <v>Al250prf2</v>
      </c>
      <c r="N24" s="114">
        <v>2</v>
      </c>
      <c r="O24" s="109" t="s">
        <v>158</v>
      </c>
      <c r="P24" s="117" t="s">
        <v>28</v>
      </c>
      <c r="Q24" s="117">
        <v>55</v>
      </c>
      <c r="R24" s="117" t="s">
        <v>29</v>
      </c>
      <c r="S24" s="117">
        <v>4</v>
      </c>
      <c r="T24" s="118" t="str">
        <f t="shared" si="1"/>
        <v>E3-55-Al-250-4-pr2</v>
      </c>
    </row>
    <row r="25" spans="1:20">
      <c r="A25" s="109" t="s">
        <v>416</v>
      </c>
      <c r="B25" s="109">
        <v>250</v>
      </c>
      <c r="C25" s="109" t="s">
        <v>400</v>
      </c>
      <c r="D25" s="110" t="s">
        <v>417</v>
      </c>
      <c r="E25" s="111">
        <v>99658</v>
      </c>
      <c r="F25" s="111">
        <f>Таблица14[[#This Row],[ip55]]*1.49987465123196</f>
        <v>149474.50799247468</v>
      </c>
      <c r="G25" s="112">
        <f>G12</f>
        <v>22.799999999999997</v>
      </c>
      <c r="H25" s="113">
        <f t="shared" si="2"/>
        <v>3000</v>
      </c>
      <c r="I25" s="113"/>
      <c r="J25" s="113"/>
      <c r="K25" s="114" t="s">
        <v>29</v>
      </c>
      <c r="L25" s="114" t="s">
        <v>165</v>
      </c>
      <c r="M25" s="114" t="str">
        <f t="shared" si="0"/>
        <v>Al250prf3</v>
      </c>
      <c r="N25" s="114">
        <v>3</v>
      </c>
      <c r="O25" s="109" t="s">
        <v>158</v>
      </c>
      <c r="P25" s="117" t="s">
        <v>28</v>
      </c>
      <c r="Q25" s="117">
        <v>55</v>
      </c>
      <c r="R25" s="117" t="s">
        <v>29</v>
      </c>
      <c r="S25" s="117">
        <v>4</v>
      </c>
      <c r="T25" s="118" t="str">
        <f t="shared" si="1"/>
        <v>E3-55-Al-250-4-pr3</v>
      </c>
    </row>
    <row r="26" spans="1:20">
      <c r="A26" s="109" t="s">
        <v>418</v>
      </c>
      <c r="B26" s="109">
        <v>250</v>
      </c>
      <c r="C26" s="109" t="s">
        <v>419</v>
      </c>
      <c r="D26" s="110" t="s">
        <v>420</v>
      </c>
      <c r="E26" s="111">
        <v>25111</v>
      </c>
      <c r="F26" s="111">
        <f>Таблица14[[#This Row],[ip55]]*1.49987465123196</f>
        <v>37663.352367085747</v>
      </c>
      <c r="G26" s="112">
        <f>G4</f>
        <v>7.6</v>
      </c>
      <c r="H26" s="113">
        <v>350</v>
      </c>
      <c r="I26" s="113">
        <v>350</v>
      </c>
      <c r="J26" s="113"/>
      <c r="K26" s="114" t="s">
        <v>29</v>
      </c>
      <c r="L26" s="114" t="s">
        <v>154</v>
      </c>
      <c r="M26" s="114" t="str">
        <f t="shared" si="0"/>
        <v>Al250uv</v>
      </c>
      <c r="N26" s="114"/>
      <c r="O26" s="109" t="s">
        <v>154</v>
      </c>
      <c r="P26" s="117" t="s">
        <v>28</v>
      </c>
      <c r="Q26" s="117">
        <v>55</v>
      </c>
      <c r="R26" s="117" t="s">
        <v>29</v>
      </c>
      <c r="S26" s="117">
        <v>4</v>
      </c>
      <c r="T26" s="118" t="str">
        <f t="shared" si="1"/>
        <v>E3-55-Al-250-4-uv</v>
      </c>
    </row>
    <row r="27" spans="1:20">
      <c r="A27" s="109" t="s">
        <v>421</v>
      </c>
      <c r="B27" s="109">
        <v>250</v>
      </c>
      <c r="C27" s="109" t="s">
        <v>422</v>
      </c>
      <c r="D27" s="110" t="s">
        <v>423</v>
      </c>
      <c r="E27" s="111">
        <v>20003</v>
      </c>
      <c r="F27" s="111">
        <f>Таблица14[[#This Row],[ip55]]*1.49987465123196</f>
        <v>30001.992648592895</v>
      </c>
      <c r="G27" s="112">
        <f t="shared" ref="G27:G29" si="3">G4</f>
        <v>7.6</v>
      </c>
      <c r="H27" s="113">
        <v>350</v>
      </c>
      <c r="I27" s="113">
        <v>350</v>
      </c>
      <c r="J27" s="113"/>
      <c r="K27" s="114" t="s">
        <v>29</v>
      </c>
      <c r="L27" s="114" t="s">
        <v>149</v>
      </c>
      <c r="M27" s="114" t="str">
        <f t="shared" si="0"/>
        <v>Al250ug</v>
      </c>
      <c r="N27" s="114"/>
      <c r="O27" s="109" t="s">
        <v>149</v>
      </c>
      <c r="P27" s="117" t="s">
        <v>28</v>
      </c>
      <c r="Q27" s="117">
        <v>55</v>
      </c>
      <c r="R27" s="117" t="s">
        <v>29</v>
      </c>
      <c r="S27" s="117">
        <v>4</v>
      </c>
      <c r="T27" s="118" t="str">
        <f t="shared" si="1"/>
        <v>E3-55-Al-250-4-ug</v>
      </c>
    </row>
    <row r="28" spans="1:20">
      <c r="A28" s="109" t="s">
        <v>424</v>
      </c>
      <c r="B28" s="109">
        <v>250</v>
      </c>
      <c r="C28" s="109" t="s">
        <v>425</v>
      </c>
      <c r="D28" s="110" t="s">
        <v>66</v>
      </c>
      <c r="E28" s="111">
        <v>42772</v>
      </c>
      <c r="F28" s="111">
        <f>Таблица14[[#This Row],[ip55]]*1.49987465123196</f>
        <v>64152.638582493397</v>
      </c>
      <c r="G28" s="112">
        <f t="shared" si="3"/>
        <v>9.5</v>
      </c>
      <c r="H28" s="113">
        <v>350</v>
      </c>
      <c r="I28" s="113">
        <v>350</v>
      </c>
      <c r="J28" s="113">
        <v>350</v>
      </c>
      <c r="K28" s="114" t="s">
        <v>29</v>
      </c>
      <c r="L28" s="114" t="s">
        <v>192</v>
      </c>
      <c r="M28" s="114" t="str">
        <f t="shared" si="0"/>
        <v>Al250zv</v>
      </c>
      <c r="N28" s="114"/>
      <c r="O28" s="109" t="s">
        <v>192</v>
      </c>
      <c r="P28" s="117" t="s">
        <v>28</v>
      </c>
      <c r="Q28" s="117">
        <v>55</v>
      </c>
      <c r="R28" s="117" t="s">
        <v>29</v>
      </c>
      <c r="S28" s="117">
        <v>4</v>
      </c>
      <c r="T28" s="118" t="str">
        <f t="shared" si="1"/>
        <v>E3-55-Al-250-4-zv</v>
      </c>
    </row>
    <row r="29" spans="1:20">
      <c r="A29" s="109" t="s">
        <v>426</v>
      </c>
      <c r="B29" s="109">
        <v>250</v>
      </c>
      <c r="C29" s="109" t="s">
        <v>427</v>
      </c>
      <c r="D29" s="110" t="s">
        <v>428</v>
      </c>
      <c r="E29" s="111">
        <v>32558</v>
      </c>
      <c r="F29" s="111">
        <f>Таблица14[[#This Row],[ip55]]*1.49987465123196</f>
        <v>48832.918894810158</v>
      </c>
      <c r="G29" s="112">
        <f t="shared" si="3"/>
        <v>11.399999999999999</v>
      </c>
      <c r="H29" s="113">
        <v>350</v>
      </c>
      <c r="I29" s="113">
        <v>150</v>
      </c>
      <c r="J29" s="113">
        <v>350</v>
      </c>
      <c r="K29" s="114" t="s">
        <v>29</v>
      </c>
      <c r="L29" s="114" t="s">
        <v>196</v>
      </c>
      <c r="M29" s="114" t="str">
        <f t="shared" si="0"/>
        <v>Al250zg</v>
      </c>
      <c r="N29" s="114"/>
      <c r="O29" s="109" t="s">
        <v>196</v>
      </c>
      <c r="P29" s="117" t="s">
        <v>28</v>
      </c>
      <c r="Q29" s="117">
        <v>55</v>
      </c>
      <c r="R29" s="117" t="s">
        <v>29</v>
      </c>
      <c r="S29" s="117">
        <v>4</v>
      </c>
      <c r="T29" s="118" t="str">
        <f t="shared" si="1"/>
        <v>E3-55-Al-250-4-zg</v>
      </c>
    </row>
    <row r="30" spans="1:20">
      <c r="A30" s="109" t="s">
        <v>429</v>
      </c>
      <c r="B30" s="109">
        <v>250</v>
      </c>
      <c r="C30" s="109" t="s">
        <v>430</v>
      </c>
      <c r="D30" s="110" t="s">
        <v>431</v>
      </c>
      <c r="E30" s="111">
        <v>39069</v>
      </c>
      <c r="F30" s="111">
        <f>Таблица14[[#This Row],[ip55]]*1.49987465123196</f>
        <v>58598.602748981444</v>
      </c>
      <c r="G30" s="112">
        <f>G6</f>
        <v>11.399999999999999</v>
      </c>
      <c r="H30" s="113">
        <v>350</v>
      </c>
      <c r="I30" s="113">
        <v>350</v>
      </c>
      <c r="J30" s="113">
        <v>350</v>
      </c>
      <c r="K30" s="114" t="s">
        <v>29</v>
      </c>
      <c r="L30" s="114" t="s">
        <v>198</v>
      </c>
      <c r="M30" s="114" t="str">
        <f t="shared" si="0"/>
        <v>Al250tv</v>
      </c>
      <c r="N30" s="114"/>
      <c r="O30" s="109" t="s">
        <v>198</v>
      </c>
      <c r="P30" s="117" t="s">
        <v>28</v>
      </c>
      <c r="Q30" s="117">
        <v>55</v>
      </c>
      <c r="R30" s="117" t="s">
        <v>29</v>
      </c>
      <c r="S30" s="117">
        <v>4</v>
      </c>
      <c r="T30" s="118" t="str">
        <f t="shared" si="1"/>
        <v>E3-55-Al-250-4-tv</v>
      </c>
    </row>
    <row r="31" spans="1:20">
      <c r="A31" s="109" t="s">
        <v>432</v>
      </c>
      <c r="B31" s="109">
        <v>250</v>
      </c>
      <c r="C31" s="109" t="s">
        <v>433</v>
      </c>
      <c r="D31" s="110" t="s">
        <v>434</v>
      </c>
      <c r="E31" s="111">
        <v>50220</v>
      </c>
      <c r="F31" s="111">
        <f>Таблица14[[#This Row],[ip55]]*1.49987465123196</f>
        <v>75323.704984869037</v>
      </c>
      <c r="G31" s="112">
        <f>G6</f>
        <v>11.399999999999999</v>
      </c>
      <c r="H31" s="113">
        <v>350</v>
      </c>
      <c r="I31" s="113">
        <v>350</v>
      </c>
      <c r="J31" s="113">
        <v>350</v>
      </c>
      <c r="K31" s="114" t="s">
        <v>29</v>
      </c>
      <c r="L31" s="114" t="s">
        <v>201</v>
      </c>
      <c r="M31" s="114" t="str">
        <f t="shared" si="0"/>
        <v>Al250tg</v>
      </c>
      <c r="N31" s="114"/>
      <c r="O31" s="109" t="s">
        <v>201</v>
      </c>
      <c r="P31" s="117" t="s">
        <v>28</v>
      </c>
      <c r="Q31" s="117">
        <v>55</v>
      </c>
      <c r="R31" s="117" t="s">
        <v>29</v>
      </c>
      <c r="S31" s="117">
        <v>4</v>
      </c>
      <c r="T31" s="118" t="str">
        <f t="shared" si="1"/>
        <v>E3-55-Al-250-4-tg</v>
      </c>
    </row>
    <row r="32" spans="1:20">
      <c r="A32" s="109" t="s">
        <v>435</v>
      </c>
      <c r="B32" s="109">
        <v>250</v>
      </c>
      <c r="C32" s="109" t="s">
        <v>436</v>
      </c>
      <c r="D32" s="110" t="s">
        <v>437</v>
      </c>
      <c r="E32" s="111">
        <v>37665</v>
      </c>
      <c r="F32" s="111">
        <f>Таблица14[[#This Row],[ip55]]*1.49987465123196</f>
        <v>56492.778738651774</v>
      </c>
      <c r="G32" s="112">
        <f>G6</f>
        <v>11.399999999999999</v>
      </c>
      <c r="H32" s="113">
        <v>500</v>
      </c>
      <c r="I32" s="113">
        <v>500</v>
      </c>
      <c r="J32" s="113">
        <v>500</v>
      </c>
      <c r="K32" s="114" t="s">
        <v>29</v>
      </c>
      <c r="L32" s="114" t="s">
        <v>184</v>
      </c>
      <c r="M32" s="114" t="str">
        <f t="shared" si="0"/>
        <v>Al250kl</v>
      </c>
      <c r="N32" s="114"/>
      <c r="O32" s="109" t="s">
        <v>184</v>
      </c>
      <c r="P32" s="117" t="s">
        <v>28</v>
      </c>
      <c r="Q32" s="117">
        <v>55</v>
      </c>
      <c r="R32" s="117" t="s">
        <v>29</v>
      </c>
      <c r="S32" s="117">
        <v>4</v>
      </c>
      <c r="T32" s="118" t="str">
        <f t="shared" si="1"/>
        <v>E3-55-Al-250-4-kl</v>
      </c>
    </row>
    <row r="33" spans="1:20">
      <c r="A33" s="109" t="s">
        <v>438</v>
      </c>
      <c r="B33" s="109">
        <v>250</v>
      </c>
      <c r="C33" s="109" t="s">
        <v>439</v>
      </c>
      <c r="D33" s="110" t="s">
        <v>437</v>
      </c>
      <c r="E33" s="111">
        <v>37665</v>
      </c>
      <c r="F33" s="111">
        <f>Таблица14[[#This Row],[ip55]]*1.49987465123196</f>
        <v>56492.778738651774</v>
      </c>
      <c r="G33" s="112">
        <f>G6</f>
        <v>11.399999999999999</v>
      </c>
      <c r="H33" s="113">
        <v>500</v>
      </c>
      <c r="I33" s="113">
        <v>500</v>
      </c>
      <c r="J33" s="113">
        <v>500</v>
      </c>
      <c r="K33" s="114" t="s">
        <v>29</v>
      </c>
      <c r="L33" s="114" t="s">
        <v>173</v>
      </c>
      <c r="M33" s="114" t="str">
        <f t="shared" si="0"/>
        <v>Al250kp</v>
      </c>
      <c r="N33" s="114"/>
      <c r="O33" s="109" t="s">
        <v>173</v>
      </c>
      <c r="P33" s="117" t="s">
        <v>28</v>
      </c>
      <c r="Q33" s="117">
        <v>55</v>
      </c>
      <c r="R33" s="117" t="s">
        <v>29</v>
      </c>
      <c r="S33" s="117">
        <v>4</v>
      </c>
      <c r="T33" s="118" t="str">
        <f t="shared" si="1"/>
        <v>E3-55-Al-250-4-kp</v>
      </c>
    </row>
    <row r="34" spans="1:20">
      <c r="A34" s="112" t="s">
        <v>440</v>
      </c>
      <c r="B34" s="109">
        <v>250</v>
      </c>
      <c r="C34" s="109" t="s">
        <v>441</v>
      </c>
      <c r="D34" s="110" t="s">
        <v>442</v>
      </c>
      <c r="E34" s="111">
        <v>11874</v>
      </c>
      <c r="F34" s="111">
        <f>Таблица14[[#This Row],[ip55]]*1.49987465123196</f>
        <v>17809.511608728295</v>
      </c>
      <c r="G34" s="112">
        <f>G2</f>
        <v>3.35</v>
      </c>
      <c r="H34" s="113">
        <v>200</v>
      </c>
      <c r="I34" s="113">
        <v>300</v>
      </c>
      <c r="J34" s="113"/>
      <c r="K34" s="114" t="s">
        <v>29</v>
      </c>
      <c r="L34" s="114" t="s">
        <v>143</v>
      </c>
      <c r="M34" s="114" t="str">
        <f t="shared" si="0"/>
        <v>Al250pf</v>
      </c>
      <c r="N34" s="114"/>
      <c r="O34" s="109" t="s">
        <v>143</v>
      </c>
      <c r="P34" s="117" t="s">
        <v>28</v>
      </c>
      <c r="Q34" s="117">
        <v>55</v>
      </c>
      <c r="R34" s="117" t="s">
        <v>29</v>
      </c>
      <c r="S34" s="117">
        <v>4</v>
      </c>
      <c r="T34" s="118" t="str">
        <f t="shared" si="1"/>
        <v>E3-55-Al-250-4-pf</v>
      </c>
    </row>
    <row r="35" spans="1:20">
      <c r="A35" s="112" t="s">
        <v>443</v>
      </c>
      <c r="B35" s="109">
        <v>250</v>
      </c>
      <c r="C35" s="109" t="s">
        <v>444</v>
      </c>
      <c r="D35" s="110" t="s">
        <v>445</v>
      </c>
      <c r="E35" s="111">
        <v>31877</v>
      </c>
      <c r="F35" s="111">
        <f>Таблица14[[#This Row],[ip55]]*1.49987465123196</f>
        <v>47811.50425732119</v>
      </c>
      <c r="G35" s="112"/>
      <c r="H35" s="113"/>
      <c r="I35" s="113"/>
      <c r="J35" s="113"/>
      <c r="K35" s="114" t="s">
        <v>29</v>
      </c>
      <c r="L35" s="114" t="s">
        <v>152</v>
      </c>
      <c r="M35" s="114" t="str">
        <f t="shared" si="0"/>
        <v>Al250ugf</v>
      </c>
      <c r="N35" s="114"/>
      <c r="O35" s="109" t="s">
        <v>152</v>
      </c>
      <c r="P35" s="117" t="s">
        <v>28</v>
      </c>
      <c r="Q35" s="117">
        <v>55</v>
      </c>
      <c r="R35" s="117" t="s">
        <v>29</v>
      </c>
      <c r="S35" s="117">
        <v>4</v>
      </c>
      <c r="T35" s="118" t="str">
        <f t="shared" si="1"/>
        <v>E3-55-Al-250-4-ugf</v>
      </c>
    </row>
    <row r="36" spans="1:20">
      <c r="A36" s="112" t="s">
        <v>446</v>
      </c>
      <c r="B36" s="109">
        <v>250</v>
      </c>
      <c r="C36" s="109" t="s">
        <v>447</v>
      </c>
      <c r="D36" s="110" t="s">
        <v>448</v>
      </c>
      <c r="E36" s="111">
        <v>36984</v>
      </c>
      <c r="F36" s="111">
        <f>Таблица14[[#This Row],[ip55]]*1.49987465123196</f>
        <v>55471.364101162813</v>
      </c>
      <c r="G36" s="112"/>
      <c r="H36" s="113"/>
      <c r="I36" s="113"/>
      <c r="J36" s="113"/>
      <c r="K36" s="114" t="s">
        <v>29</v>
      </c>
      <c r="L36" s="114" t="s">
        <v>156</v>
      </c>
      <c r="M36" s="114" t="str">
        <f t="shared" si="0"/>
        <v>Al250uvf</v>
      </c>
      <c r="N36" s="114"/>
      <c r="O36" s="109" t="s">
        <v>156</v>
      </c>
      <c r="P36" s="117" t="s">
        <v>28</v>
      </c>
      <c r="Q36" s="117">
        <v>55</v>
      </c>
      <c r="R36" s="117" t="s">
        <v>29</v>
      </c>
      <c r="S36" s="117">
        <v>4</v>
      </c>
      <c r="T36" s="118" t="str">
        <f t="shared" si="1"/>
        <v>E3-55-Al-250-4-uvf</v>
      </c>
    </row>
    <row r="37" spans="1:20">
      <c r="A37" s="112" t="s">
        <v>449</v>
      </c>
      <c r="B37" s="109">
        <v>250</v>
      </c>
      <c r="C37" s="109" t="s">
        <v>450</v>
      </c>
      <c r="D37" s="110" t="s">
        <v>451</v>
      </c>
      <c r="E37" s="111">
        <v>23748</v>
      </c>
      <c r="F37" s="111">
        <f>Таблица14[[#This Row],[ip55]]*1.49987465123196</f>
        <v>35619.02321745659</v>
      </c>
      <c r="G37" s="112"/>
      <c r="H37" s="113"/>
      <c r="I37" s="113"/>
      <c r="J37" s="113"/>
      <c r="K37" s="114" t="s">
        <v>29</v>
      </c>
      <c r="L37" s="114"/>
      <c r="M37" s="114" t="str">
        <f t="shared" si="0"/>
        <v>Al250</v>
      </c>
      <c r="N37" s="114"/>
      <c r="O37" s="109" t="s">
        <v>450</v>
      </c>
      <c r="P37" s="117" t="s">
        <v>28</v>
      </c>
      <c r="Q37" s="117">
        <v>55</v>
      </c>
      <c r="R37" s="117" t="s">
        <v>29</v>
      </c>
      <c r="S37" s="117">
        <v>4</v>
      </c>
      <c r="T37" s="118" t="str">
        <f t="shared" si="1"/>
        <v>E3-55-Al-250-4-ПФТ</v>
      </c>
    </row>
    <row r="38" spans="1:20">
      <c r="A38" s="109" t="s">
        <v>452</v>
      </c>
      <c r="B38" s="109">
        <v>250</v>
      </c>
      <c r="C38" s="109"/>
      <c r="D38" s="110" t="s">
        <v>453</v>
      </c>
      <c r="E38" s="119">
        <v>22982</v>
      </c>
      <c r="F38" s="119">
        <f>Таблица14[[#This Row],[ip55]]*1.49987465123196</f>
        <v>34470.119234612903</v>
      </c>
      <c r="G38" s="120">
        <f t="shared" ref="G38:G39" si="4">G2</f>
        <v>3.35</v>
      </c>
      <c r="H38" s="121">
        <v>200</v>
      </c>
      <c r="I38" s="121">
        <v>300</v>
      </c>
      <c r="J38" s="121"/>
      <c r="K38" s="114" t="s">
        <v>29</v>
      </c>
      <c r="L38" s="114"/>
      <c r="M38" s="114" t="str">
        <f t="shared" si="0"/>
        <v>Al250</v>
      </c>
      <c r="N38" s="114"/>
      <c r="O38" s="109"/>
      <c r="P38" s="117" t="s">
        <v>28</v>
      </c>
      <c r="Q38" s="117">
        <v>55</v>
      </c>
      <c r="R38" s="117" t="s">
        <v>29</v>
      </c>
      <c r="S38" s="117">
        <v>4</v>
      </c>
      <c r="T38" s="118" t="str">
        <f t="shared" si="1"/>
        <v>E3-55-Al-250-4-</v>
      </c>
    </row>
    <row r="39" spans="1:20">
      <c r="A39" s="109" t="s">
        <v>454</v>
      </c>
      <c r="B39" s="109">
        <v>250</v>
      </c>
      <c r="C39" s="109" t="s">
        <v>455</v>
      </c>
      <c r="D39" s="110" t="s">
        <v>456</v>
      </c>
      <c r="E39" s="119">
        <v>52935</v>
      </c>
      <c r="F39" s="119">
        <f>Таблица14[[#This Row],[ip55]]*1.49987465123196</f>
        <v>79395.86466296381</v>
      </c>
      <c r="G39" s="120">
        <f t="shared" si="4"/>
        <v>5.6999999999999993</v>
      </c>
      <c r="H39" s="121">
        <v>500</v>
      </c>
      <c r="I39" s="121">
        <v>500</v>
      </c>
      <c r="J39" s="121"/>
      <c r="K39" s="114" t="s">
        <v>29</v>
      </c>
      <c r="L39" s="114"/>
      <c r="M39" s="114" t="str">
        <f t="shared" si="0"/>
        <v>Al250</v>
      </c>
      <c r="N39" s="114"/>
      <c r="O39" s="109" t="s">
        <v>455</v>
      </c>
      <c r="P39" s="117" t="s">
        <v>28</v>
      </c>
      <c r="Q39" s="117">
        <v>55</v>
      </c>
      <c r="R39" s="117" t="s">
        <v>29</v>
      </c>
      <c r="S39" s="117">
        <v>4</v>
      </c>
      <c r="T39" s="118" t="str">
        <f t="shared" si="1"/>
        <v>E3-55-Al-250-4-ПФК</v>
      </c>
    </row>
    <row r="40" spans="1:20">
      <c r="A40" s="109" t="s">
        <v>457</v>
      </c>
      <c r="B40" s="109">
        <v>250</v>
      </c>
      <c r="C40" s="109"/>
      <c r="D40" s="110" t="s">
        <v>458</v>
      </c>
      <c r="E40" s="119">
        <v>26468</v>
      </c>
      <c r="F40" s="119">
        <f>Таблица14[[#This Row],[ip55]]*1.49987465123196</f>
        <v>39698.682268807519</v>
      </c>
      <c r="G40" s="120">
        <f>G3</f>
        <v>5.6999999999999993</v>
      </c>
      <c r="H40" s="121">
        <v>200</v>
      </c>
      <c r="I40" s="121">
        <v>500</v>
      </c>
      <c r="J40" s="121"/>
      <c r="K40" s="114" t="s">
        <v>29</v>
      </c>
      <c r="L40" s="114"/>
      <c r="M40" s="114" t="str">
        <f t="shared" si="0"/>
        <v>Al250</v>
      </c>
      <c r="N40" s="114"/>
      <c r="O40" s="109"/>
      <c r="P40" s="117" t="s">
        <v>28</v>
      </c>
      <c r="Q40" s="117">
        <v>55</v>
      </c>
      <c r="R40" s="117" t="s">
        <v>29</v>
      </c>
      <c r="S40" s="117">
        <v>4</v>
      </c>
      <c r="T40" s="118" t="str">
        <f t="shared" si="1"/>
        <v>E3-55-Al-250-4-</v>
      </c>
    </row>
    <row r="41" spans="1:20">
      <c r="A41" s="109" t="s">
        <v>459</v>
      </c>
      <c r="B41" s="109">
        <v>250</v>
      </c>
      <c r="C41" s="109"/>
      <c r="D41" s="110" t="s">
        <v>460</v>
      </c>
      <c r="E41" s="119">
        <v>51127</v>
      </c>
      <c r="F41" s="119">
        <f>Таблица14[[#This Row],[ip55]]*1.49987465123196</f>
        <v>76684.091293536418</v>
      </c>
      <c r="G41" s="120">
        <f>G5</f>
        <v>9.5</v>
      </c>
      <c r="H41" s="121">
        <v>200</v>
      </c>
      <c r="I41" s="121">
        <v>1000</v>
      </c>
      <c r="J41" s="121"/>
      <c r="K41" s="114" t="s">
        <v>29</v>
      </c>
      <c r="L41" s="114"/>
      <c r="M41" s="114" t="str">
        <f t="shared" si="0"/>
        <v>Al250</v>
      </c>
      <c r="N41" s="114"/>
      <c r="O41" s="109"/>
      <c r="P41" s="117" t="s">
        <v>28</v>
      </c>
      <c r="Q41" s="117">
        <v>55</v>
      </c>
      <c r="R41" s="117" t="s">
        <v>29</v>
      </c>
      <c r="S41" s="117">
        <v>4</v>
      </c>
      <c r="T41" s="118" t="str">
        <f t="shared" si="1"/>
        <v>E3-55-Al-250-4-</v>
      </c>
    </row>
    <row r="42" spans="1:20">
      <c r="A42" s="109" t="s">
        <v>461</v>
      </c>
      <c r="B42" s="109">
        <v>250</v>
      </c>
      <c r="C42" s="109"/>
      <c r="D42" s="110" t="s">
        <v>462</v>
      </c>
      <c r="E42" s="119">
        <v>47059</v>
      </c>
      <c r="F42" s="119">
        <f>Таблица14[[#This Row],[ip55]]*1.49987465123196</f>
        <v>70582.601212324807</v>
      </c>
      <c r="G42" s="120">
        <f>G5</f>
        <v>9.5</v>
      </c>
      <c r="H42" s="121">
        <v>200</v>
      </c>
      <c r="I42" s="121">
        <v>1000</v>
      </c>
      <c r="J42" s="121"/>
      <c r="K42" s="114" t="s">
        <v>29</v>
      </c>
      <c r="L42" s="114"/>
      <c r="M42" s="114" t="str">
        <f t="shared" si="0"/>
        <v>Al250</v>
      </c>
      <c r="N42" s="114"/>
      <c r="O42" s="109"/>
      <c r="P42" s="117" t="s">
        <v>28</v>
      </c>
      <c r="Q42" s="117">
        <v>55</v>
      </c>
      <c r="R42" s="117" t="s">
        <v>29</v>
      </c>
      <c r="S42" s="117">
        <v>4</v>
      </c>
      <c r="T42" s="118" t="str">
        <f t="shared" si="1"/>
        <v>E3-55-Al-250-4-</v>
      </c>
    </row>
    <row r="43" spans="1:20">
      <c r="A43" s="109" t="s">
        <v>463</v>
      </c>
      <c r="B43" s="109">
        <v>250</v>
      </c>
      <c r="C43" s="109"/>
      <c r="D43" s="110" t="s">
        <v>464</v>
      </c>
      <c r="E43" s="119">
        <v>45639</v>
      </c>
      <c r="F43" s="119">
        <f>Таблица14[[#This Row],[ip55]]*1.49987465123196</f>
        <v>68452.779207575426</v>
      </c>
      <c r="G43" s="120">
        <f t="shared" ref="G43:G44" si="5">G3</f>
        <v>5.6999999999999993</v>
      </c>
      <c r="H43" s="121">
        <v>200</v>
      </c>
      <c r="I43" s="121">
        <v>500</v>
      </c>
      <c r="J43" s="121"/>
      <c r="K43" s="114" t="s">
        <v>29</v>
      </c>
      <c r="L43" s="114"/>
      <c r="M43" s="114" t="str">
        <f t="shared" si="0"/>
        <v>Al250</v>
      </c>
      <c r="N43" s="114"/>
      <c r="O43" s="109"/>
      <c r="P43" s="117" t="s">
        <v>28</v>
      </c>
      <c r="Q43" s="117">
        <v>55</v>
      </c>
      <c r="R43" s="117" t="s">
        <v>29</v>
      </c>
      <c r="S43" s="117">
        <v>4</v>
      </c>
      <c r="T43" s="118" t="str">
        <f t="shared" si="1"/>
        <v>E3-55-Al-250-4-</v>
      </c>
    </row>
    <row r="44" spans="1:20">
      <c r="A44" s="109" t="s">
        <v>465</v>
      </c>
      <c r="B44" s="109">
        <v>250</v>
      </c>
      <c r="C44" s="109" t="s">
        <v>466</v>
      </c>
      <c r="D44" s="110" t="s">
        <v>467</v>
      </c>
      <c r="E44" s="119">
        <v>50305</v>
      </c>
      <c r="F44" s="119">
        <f>Таблица14[[#This Row],[ip55]]*1.49987465123196</f>
        <v>75451.194330223749</v>
      </c>
      <c r="G44" s="120">
        <f t="shared" si="5"/>
        <v>7.6</v>
      </c>
      <c r="H44" s="121">
        <v>1000</v>
      </c>
      <c r="I44" s="121"/>
      <c r="J44" s="121"/>
      <c r="K44" s="114" t="s">
        <v>29</v>
      </c>
      <c r="L44" s="114" t="s">
        <v>203</v>
      </c>
      <c r="M44" s="114" t="str">
        <f t="shared" si="0"/>
        <v>Al250sk</v>
      </c>
      <c r="N44" s="114"/>
      <c r="O44" s="109" t="s">
        <v>203</v>
      </c>
      <c r="P44" s="117" t="s">
        <v>28</v>
      </c>
      <c r="Q44" s="117">
        <v>55</v>
      </c>
      <c r="R44" s="117" t="s">
        <v>29</v>
      </c>
      <c r="S44" s="117">
        <v>4</v>
      </c>
      <c r="T44" s="118" t="str">
        <f t="shared" si="1"/>
        <v>E3-55-Al-250-4-sk</v>
      </c>
    </row>
    <row r="45" spans="1:20">
      <c r="A45" s="109" t="s">
        <v>468</v>
      </c>
      <c r="B45" s="109">
        <v>250</v>
      </c>
      <c r="C45" s="109"/>
      <c r="D45" s="110" t="s">
        <v>469</v>
      </c>
      <c r="E45" s="111">
        <v>35814</v>
      </c>
      <c r="F45" s="111">
        <f>Таблица14[[#This Row],[ip55]]*1.49987465123196</f>
        <v>53716.510759221419</v>
      </c>
      <c r="G45" s="112">
        <f>G4</f>
        <v>7.6</v>
      </c>
      <c r="H45" s="113">
        <v>1000</v>
      </c>
      <c r="I45" s="113"/>
      <c r="J45" s="113"/>
      <c r="K45" s="114" t="s">
        <v>29</v>
      </c>
      <c r="L45" s="114"/>
      <c r="M45" s="114" t="str">
        <f t="shared" si="0"/>
        <v>Al250</v>
      </c>
      <c r="N45" s="114"/>
      <c r="O45" s="109"/>
      <c r="P45" s="117" t="s">
        <v>28</v>
      </c>
      <c r="Q45" s="117">
        <v>55</v>
      </c>
      <c r="R45" s="117" t="s">
        <v>29</v>
      </c>
      <c r="S45" s="117">
        <v>4</v>
      </c>
      <c r="T45" s="118" t="str">
        <f t="shared" si="1"/>
        <v>E3-55-Al-250-4-</v>
      </c>
    </row>
    <row r="46" spans="1:20">
      <c r="A46" s="109" t="s">
        <v>470</v>
      </c>
      <c r="B46" s="109">
        <v>250</v>
      </c>
      <c r="C46" s="109"/>
      <c r="D46" s="110" t="s">
        <v>471</v>
      </c>
      <c r="E46" s="111">
        <v>41185</v>
      </c>
      <c r="F46" s="111">
        <f>Таблица14[[#This Row],[ip55]]*1.49987465123196</f>
        <v>61772.337510988276</v>
      </c>
      <c r="G46" s="112">
        <f>G4</f>
        <v>7.6</v>
      </c>
      <c r="H46" s="113">
        <v>1000</v>
      </c>
      <c r="I46" s="113"/>
      <c r="J46" s="113"/>
      <c r="K46" s="114" t="s">
        <v>29</v>
      </c>
      <c r="L46" s="114"/>
      <c r="M46" s="114" t="str">
        <f t="shared" si="0"/>
        <v>Al250</v>
      </c>
      <c r="N46" s="114"/>
      <c r="O46" s="109"/>
      <c r="P46" s="117" t="s">
        <v>28</v>
      </c>
      <c r="Q46" s="117">
        <v>55</v>
      </c>
      <c r="R46" s="117" t="s">
        <v>29</v>
      </c>
      <c r="S46" s="117">
        <v>4</v>
      </c>
      <c r="T46" s="118" t="str">
        <f t="shared" si="1"/>
        <v>E3-55-Al-250-4-</v>
      </c>
    </row>
    <row r="47" spans="1:20">
      <c r="A47" s="109" t="s">
        <v>472</v>
      </c>
      <c r="B47" s="109">
        <v>250</v>
      </c>
      <c r="C47" s="109"/>
      <c r="D47" s="110" t="s">
        <v>473</v>
      </c>
      <c r="E47" s="111">
        <v>71628</v>
      </c>
      <c r="F47" s="111">
        <f>Таблица14[[#This Row],[ip55]]*1.49987465123196</f>
        <v>107433.02151844284</v>
      </c>
      <c r="G47" s="112">
        <f>G4</f>
        <v>7.6</v>
      </c>
      <c r="H47" s="113">
        <v>1000</v>
      </c>
      <c r="I47" s="113"/>
      <c r="J47" s="113"/>
      <c r="K47" s="114" t="s">
        <v>29</v>
      </c>
      <c r="L47" s="114"/>
      <c r="M47" s="114" t="str">
        <f t="shared" si="0"/>
        <v>Al250</v>
      </c>
      <c r="N47" s="114"/>
      <c r="O47" s="109"/>
      <c r="P47" s="117" t="s">
        <v>28</v>
      </c>
      <c r="Q47" s="117">
        <v>55</v>
      </c>
      <c r="R47" s="117" t="s">
        <v>29</v>
      </c>
      <c r="S47" s="117">
        <v>4</v>
      </c>
      <c r="T47" s="118" t="str">
        <f t="shared" si="1"/>
        <v>E3-55-Al-250-4-</v>
      </c>
    </row>
    <row r="48" spans="1:20">
      <c r="A48" s="109" t="s">
        <v>474</v>
      </c>
      <c r="B48" s="109">
        <v>250</v>
      </c>
      <c r="C48" s="109"/>
      <c r="D48" s="110" t="s">
        <v>475</v>
      </c>
      <c r="E48" s="111">
        <v>33303</v>
      </c>
      <c r="F48" s="111">
        <f>Таблица14[[#This Row],[ip55]]*1.49987465123196</f>
        <v>49950.325509977964</v>
      </c>
      <c r="G48" s="112">
        <f>G4</f>
        <v>7.6</v>
      </c>
      <c r="H48" s="113">
        <v>1000</v>
      </c>
      <c r="I48" s="113"/>
      <c r="J48" s="113"/>
      <c r="K48" s="114" t="s">
        <v>29</v>
      </c>
      <c r="L48" s="114"/>
      <c r="M48" s="114" t="str">
        <f t="shared" si="0"/>
        <v>Al250</v>
      </c>
      <c r="N48" s="114"/>
      <c r="O48" s="109"/>
      <c r="P48" s="117" t="s">
        <v>28</v>
      </c>
      <c r="Q48" s="117">
        <v>55</v>
      </c>
      <c r="R48" s="117" t="s">
        <v>29</v>
      </c>
      <c r="S48" s="117">
        <v>4</v>
      </c>
      <c r="T48" s="118" t="str">
        <f t="shared" si="1"/>
        <v>E3-55-Al-250-4-</v>
      </c>
    </row>
    <row r="49" spans="1:20">
      <c r="A49" s="109" t="s">
        <v>476</v>
      </c>
      <c r="B49" s="109">
        <v>250</v>
      </c>
      <c r="C49" s="109"/>
      <c r="D49" s="110" t="s">
        <v>477</v>
      </c>
      <c r="E49" s="111">
        <v>66235</v>
      </c>
      <c r="F49" s="111">
        <f>Таблица14[[#This Row],[ip55]]*1.49987465123196</f>
        <v>99344.197524348871</v>
      </c>
      <c r="G49" s="112">
        <f>G4</f>
        <v>7.6</v>
      </c>
      <c r="H49" s="113">
        <v>1000</v>
      </c>
      <c r="I49" s="113"/>
      <c r="J49" s="113"/>
      <c r="K49" s="114" t="s">
        <v>29</v>
      </c>
      <c r="L49" s="114"/>
      <c r="M49" s="114" t="str">
        <f t="shared" si="0"/>
        <v>Al250</v>
      </c>
      <c r="N49" s="114"/>
      <c r="O49" s="109"/>
      <c r="P49" s="117" t="s">
        <v>28</v>
      </c>
      <c r="Q49" s="117">
        <v>55</v>
      </c>
      <c r="R49" s="117" t="s">
        <v>29</v>
      </c>
      <c r="S49" s="117">
        <v>4</v>
      </c>
      <c r="T49" s="118" t="str">
        <f t="shared" si="1"/>
        <v>E3-55-Al-250-4-</v>
      </c>
    </row>
    <row r="50" spans="1:20">
      <c r="A50" s="109" t="s">
        <v>478</v>
      </c>
      <c r="B50" s="109">
        <v>250</v>
      </c>
      <c r="C50" s="109"/>
      <c r="D50" s="110" t="s">
        <v>479</v>
      </c>
      <c r="E50" s="111">
        <v>87591</v>
      </c>
      <c r="F50" s="111">
        <f>Таблица14[[#This Row],[ip55]]*1.49987465123196</f>
        <v>131375.52057605863</v>
      </c>
      <c r="G50" s="112">
        <f>G4</f>
        <v>7.6</v>
      </c>
      <c r="H50" s="113">
        <v>1000</v>
      </c>
      <c r="I50" s="113"/>
      <c r="J50" s="113"/>
      <c r="K50" s="114" t="s">
        <v>29</v>
      </c>
      <c r="L50" s="114"/>
      <c r="M50" s="114" t="str">
        <f t="shared" si="0"/>
        <v>Al250</v>
      </c>
      <c r="N50" s="114"/>
      <c r="O50" s="109"/>
      <c r="P50" s="117" t="s">
        <v>28</v>
      </c>
      <c r="Q50" s="117">
        <v>55</v>
      </c>
      <c r="R50" s="117" t="s">
        <v>29</v>
      </c>
      <c r="S50" s="117">
        <v>4</v>
      </c>
      <c r="T50" s="118" t="str">
        <f t="shared" si="1"/>
        <v>E3-55-Al-250-4-</v>
      </c>
    </row>
    <row r="51" spans="1:20">
      <c r="A51" s="109" t="s">
        <v>480</v>
      </c>
      <c r="B51" s="109">
        <v>250</v>
      </c>
      <c r="C51" s="109"/>
      <c r="D51" s="110" t="s">
        <v>481</v>
      </c>
      <c r="E51" s="111">
        <v>78832</v>
      </c>
      <c r="F51" s="111">
        <f>Таблица14[[#This Row],[ip55]]*1.49987465123196</f>
        <v>118238.11850591788</v>
      </c>
      <c r="G51" s="112">
        <f>G4</f>
        <v>7.6</v>
      </c>
      <c r="H51" s="113">
        <v>1000</v>
      </c>
      <c r="I51" s="113"/>
      <c r="J51" s="113"/>
      <c r="K51" s="114" t="s">
        <v>29</v>
      </c>
      <c r="L51" s="114"/>
      <c r="M51" s="114" t="str">
        <f t="shared" si="0"/>
        <v>Al250</v>
      </c>
      <c r="N51" s="114"/>
      <c r="O51" s="109"/>
      <c r="P51" s="117" t="s">
        <v>28</v>
      </c>
      <c r="Q51" s="117">
        <v>55</v>
      </c>
      <c r="R51" s="117" t="s">
        <v>29</v>
      </c>
      <c r="S51" s="117">
        <v>4</v>
      </c>
      <c r="T51" s="118" t="str">
        <f t="shared" si="1"/>
        <v>E3-55-Al-250-4-</v>
      </c>
    </row>
    <row r="52" spans="1:20">
      <c r="A52" s="109" t="s">
        <v>482</v>
      </c>
      <c r="B52" s="109">
        <v>250</v>
      </c>
      <c r="C52" s="109"/>
      <c r="D52" s="110" t="s">
        <v>483</v>
      </c>
      <c r="E52" s="111">
        <v>220268</v>
      </c>
      <c r="F52" s="111">
        <f>Таблица14[[#This Row],[ip55]]*1.49987465123196</f>
        <v>330374.38967756135</v>
      </c>
      <c r="G52" s="112"/>
      <c r="H52" s="113">
        <v>0</v>
      </c>
      <c r="I52" s="113"/>
      <c r="J52" s="113"/>
      <c r="K52" s="114" t="s">
        <v>29</v>
      </c>
      <c r="L52" s="114"/>
      <c r="M52" s="114" t="str">
        <f t="shared" si="0"/>
        <v>Al250</v>
      </c>
      <c r="N52" s="114"/>
      <c r="O52" s="109"/>
      <c r="P52" s="117" t="s">
        <v>28</v>
      </c>
      <c r="Q52" s="117">
        <v>55</v>
      </c>
      <c r="R52" s="117" t="s">
        <v>29</v>
      </c>
      <c r="S52" s="117">
        <v>4</v>
      </c>
      <c r="T52" s="118" t="str">
        <f t="shared" si="1"/>
        <v>E3-55-Al-250-4-</v>
      </c>
    </row>
    <row r="53" spans="1:20">
      <c r="A53" s="109" t="s">
        <v>484</v>
      </c>
      <c r="B53" s="109">
        <v>250</v>
      </c>
      <c r="C53" s="109" t="s">
        <v>485</v>
      </c>
      <c r="D53" s="110" t="s">
        <v>486</v>
      </c>
      <c r="E53" s="111">
        <v>69541</v>
      </c>
      <c r="F53" s="111">
        <f>Таблица14[[#This Row],[ip55]]*1.49987465123196</f>
        <v>104302.78312132173</v>
      </c>
      <c r="G53" s="112">
        <f>G5</f>
        <v>9.5</v>
      </c>
      <c r="H53" s="113">
        <v>1500</v>
      </c>
      <c r="I53" s="113"/>
      <c r="J53" s="113"/>
      <c r="K53" s="114" t="s">
        <v>29</v>
      </c>
      <c r="L53" s="114" t="s">
        <v>487</v>
      </c>
      <c r="M53" s="114" t="str">
        <f t="shared" si="0"/>
        <v>Al250tsv</v>
      </c>
      <c r="N53" s="114"/>
      <c r="O53" s="109" t="s">
        <v>487</v>
      </c>
      <c r="P53" s="117" t="s">
        <v>28</v>
      </c>
      <c r="Q53" s="117">
        <v>55</v>
      </c>
      <c r="R53" s="117" t="s">
        <v>29</v>
      </c>
      <c r="S53" s="117">
        <v>4</v>
      </c>
      <c r="T53" s="118" t="str">
        <f t="shared" si="1"/>
        <v>E3-55-Al-250-4-tsv</v>
      </c>
    </row>
    <row r="54" spans="1:20">
      <c r="A54" s="109" t="s">
        <v>488</v>
      </c>
      <c r="B54" s="109">
        <v>250</v>
      </c>
      <c r="C54" s="109"/>
      <c r="D54" s="110" t="s">
        <v>489</v>
      </c>
      <c r="E54" s="111">
        <v>87318</v>
      </c>
      <c r="F54" s="111">
        <f>Таблица14[[#This Row],[ip55]]*1.49987465123196</f>
        <v>130966.05479627229</v>
      </c>
      <c r="G54" s="112">
        <f>G4</f>
        <v>7.6</v>
      </c>
      <c r="H54" s="113">
        <v>1500</v>
      </c>
      <c r="I54" s="113">
        <v>500</v>
      </c>
      <c r="J54" s="113"/>
      <c r="K54" s="114" t="s">
        <v>29</v>
      </c>
      <c r="L54" s="114"/>
      <c r="M54" s="114" t="str">
        <f t="shared" si="0"/>
        <v>Al250</v>
      </c>
      <c r="N54" s="114"/>
      <c r="O54" s="109"/>
      <c r="P54" s="117" t="s">
        <v>28</v>
      </c>
      <c r="Q54" s="117">
        <v>55</v>
      </c>
      <c r="R54" s="117" t="s">
        <v>29</v>
      </c>
      <c r="S54" s="117">
        <v>4</v>
      </c>
      <c r="T54" s="118" t="str">
        <f t="shared" si="1"/>
        <v>E3-55-Al-250-4-</v>
      </c>
    </row>
    <row r="55" spans="1:20">
      <c r="A55" s="109" t="s">
        <v>490</v>
      </c>
      <c r="B55" s="109">
        <v>250</v>
      </c>
      <c r="C55" s="109"/>
      <c r="D55" s="110" t="s">
        <v>491</v>
      </c>
      <c r="E55" s="111">
        <v>35121</v>
      </c>
      <c r="F55" s="111">
        <f>Таблица14[[#This Row],[ip55]]*1.49987465123196</f>
        <v>52677.097625917668</v>
      </c>
      <c r="G55" s="112">
        <f>G8</f>
        <v>15.2</v>
      </c>
      <c r="H55" s="113">
        <v>1500</v>
      </c>
      <c r="I55" s="113"/>
      <c r="J55" s="113"/>
      <c r="K55" s="114" t="s">
        <v>29</v>
      </c>
      <c r="L55" s="114"/>
      <c r="M55" s="114" t="str">
        <f t="shared" si="0"/>
        <v>Al250</v>
      </c>
      <c r="N55" s="114"/>
      <c r="O55" s="109"/>
      <c r="P55" s="117" t="s">
        <v>28</v>
      </c>
      <c r="Q55" s="117">
        <v>55</v>
      </c>
      <c r="R55" s="117" t="s">
        <v>29</v>
      </c>
      <c r="S55" s="117">
        <v>4</v>
      </c>
      <c r="T55" s="118" t="str">
        <f t="shared" si="1"/>
        <v>E3-55-Al-250-4-</v>
      </c>
    </row>
    <row r="56" spans="1:20">
      <c r="A56" s="109" t="s">
        <v>492</v>
      </c>
      <c r="B56" s="109">
        <v>250</v>
      </c>
      <c r="C56" s="109"/>
      <c r="D56" s="110" t="s">
        <v>493</v>
      </c>
      <c r="E56" s="111">
        <v>58037</v>
      </c>
      <c r="F56" s="111">
        <f>Таблица14[[#This Row],[ip55]]*1.49987465123196</f>
        <v>87048.225133549262</v>
      </c>
      <c r="G56" s="112">
        <f>G7</f>
        <v>13.299999999999999</v>
      </c>
      <c r="H56" s="113">
        <v>1500</v>
      </c>
      <c r="I56" s="113">
        <v>500</v>
      </c>
      <c r="J56" s="113"/>
      <c r="K56" s="114" t="s">
        <v>29</v>
      </c>
      <c r="L56" s="114"/>
      <c r="M56" s="114" t="str">
        <f t="shared" si="0"/>
        <v>Al250</v>
      </c>
      <c r="N56" s="114"/>
      <c r="O56" s="109"/>
      <c r="P56" s="117" t="s">
        <v>28</v>
      </c>
      <c r="Q56" s="117">
        <v>55</v>
      </c>
      <c r="R56" s="117" t="s">
        <v>29</v>
      </c>
      <c r="S56" s="117">
        <v>4</v>
      </c>
      <c r="T56" s="118" t="str">
        <f t="shared" si="1"/>
        <v>E3-55-Al-250-4-</v>
      </c>
    </row>
    <row r="57" spans="1:20">
      <c r="A57" s="109" t="s">
        <v>494</v>
      </c>
      <c r="B57" s="109">
        <v>250</v>
      </c>
      <c r="C57" s="109"/>
      <c r="D57" s="110" t="s">
        <v>495</v>
      </c>
      <c r="E57" s="111">
        <v>12951</v>
      </c>
      <c r="F57" s="111">
        <f>Таблица14[[#This Row],[ip55]]*1.49987465123196</f>
        <v>19424.876608105114</v>
      </c>
      <c r="G57" s="112"/>
      <c r="H57" s="113">
        <v>500</v>
      </c>
      <c r="I57" s="113"/>
      <c r="J57" s="113"/>
      <c r="K57" s="114" t="s">
        <v>29</v>
      </c>
      <c r="L57" s="114"/>
      <c r="M57" s="114" t="str">
        <f t="shared" si="0"/>
        <v>Al250</v>
      </c>
      <c r="N57" s="114"/>
      <c r="O57" s="109"/>
      <c r="P57" s="117" t="s">
        <v>28</v>
      </c>
      <c r="Q57" s="117">
        <v>55</v>
      </c>
      <c r="R57" s="117" t="s">
        <v>29</v>
      </c>
      <c r="S57" s="117">
        <v>4</v>
      </c>
      <c r="T57" s="118" t="str">
        <f t="shared" si="1"/>
        <v>E3-55-Al-250-4-</v>
      </c>
    </row>
    <row r="58" spans="1:20">
      <c r="A58" s="109" t="s">
        <v>496</v>
      </c>
      <c r="B58" s="109">
        <v>250</v>
      </c>
      <c r="C58" s="109"/>
      <c r="D58" s="110" t="s">
        <v>497</v>
      </c>
      <c r="E58" s="111">
        <v>7381</v>
      </c>
      <c r="F58" s="111">
        <f>Таблица14[[#This Row],[ip55]]*1.49987465123196</f>
        <v>11070.574800743098</v>
      </c>
      <c r="G58" s="112"/>
      <c r="H58" s="113">
        <v>200</v>
      </c>
      <c r="I58" s="113"/>
      <c r="J58" s="113"/>
      <c r="K58" s="114" t="s">
        <v>29</v>
      </c>
      <c r="L58" s="114" t="s">
        <v>236</v>
      </c>
      <c r="M58" s="114" t="str">
        <f t="shared" si="0"/>
        <v>Al250sb</v>
      </c>
      <c r="N58" s="114"/>
      <c r="O58" s="109"/>
      <c r="P58" s="117" t="s">
        <v>28</v>
      </c>
      <c r="Q58" s="117">
        <v>55</v>
      </c>
      <c r="R58" s="117" t="s">
        <v>29</v>
      </c>
      <c r="S58" s="117">
        <v>4</v>
      </c>
      <c r="T58" s="118" t="str">
        <f t="shared" si="1"/>
        <v>E3-55-Al-250-4-</v>
      </c>
    </row>
    <row r="59" spans="1:20">
      <c r="A59" s="109" t="s">
        <v>498</v>
      </c>
      <c r="B59" s="109">
        <v>250</v>
      </c>
      <c r="C59" s="109"/>
      <c r="D59" s="110" t="s">
        <v>499</v>
      </c>
      <c r="E59" s="111">
        <v>1038</v>
      </c>
      <c r="F59" s="111">
        <f>Таблица14[[#This Row],[ip55]]*1.49987465123196</f>
        <v>1556.8698879787746</v>
      </c>
      <c r="G59" s="112"/>
      <c r="H59" s="113">
        <v>200</v>
      </c>
      <c r="I59" s="113"/>
      <c r="J59" s="113"/>
      <c r="K59" s="114" t="s">
        <v>29</v>
      </c>
      <c r="L59" s="114"/>
      <c r="M59" s="114" t="str">
        <f t="shared" si="0"/>
        <v>Al250</v>
      </c>
      <c r="N59" s="114"/>
      <c r="O59" s="109"/>
      <c r="P59" s="117" t="s">
        <v>28</v>
      </c>
      <c r="Q59" s="117">
        <v>55</v>
      </c>
      <c r="R59" s="117" t="s">
        <v>29</v>
      </c>
      <c r="S59" s="117">
        <v>4</v>
      </c>
      <c r="T59" s="118" t="str">
        <f t="shared" si="1"/>
        <v>E3-55-Al-250-4-</v>
      </c>
    </row>
    <row r="60" spans="1:20">
      <c r="A60" s="109" t="s">
        <v>500</v>
      </c>
      <c r="B60" s="109">
        <v>250</v>
      </c>
      <c r="C60" s="109" t="s">
        <v>501</v>
      </c>
      <c r="D60" s="110" t="s">
        <v>502</v>
      </c>
      <c r="E60" s="111">
        <v>11492</v>
      </c>
      <c r="F60" s="111">
        <f>Таблица14[[#This Row],[ip55]]*1.49987465123196</f>
        <v>17236.559491957683</v>
      </c>
      <c r="G60" s="112"/>
      <c r="H60" s="113">
        <v>200</v>
      </c>
      <c r="I60" s="113"/>
      <c r="J60" s="113"/>
      <c r="K60" s="114" t="s">
        <v>29</v>
      </c>
      <c r="L60" s="114" t="s">
        <v>233</v>
      </c>
      <c r="M60" s="114" t="str">
        <f t="shared" si="0"/>
        <v>Al250kz</v>
      </c>
      <c r="N60" s="114"/>
      <c r="O60" s="109" t="s">
        <v>233</v>
      </c>
      <c r="P60" s="117" t="s">
        <v>28</v>
      </c>
      <c r="Q60" s="117">
        <v>55</v>
      </c>
      <c r="R60" s="117" t="s">
        <v>29</v>
      </c>
      <c r="S60" s="117">
        <v>4</v>
      </c>
      <c r="T60" s="118" t="str">
        <f t="shared" si="1"/>
        <v>E3-55-Al-250-4-kz</v>
      </c>
    </row>
    <row r="61" spans="1:20">
      <c r="A61" s="109" t="s">
        <v>503</v>
      </c>
      <c r="B61" s="109">
        <v>250</v>
      </c>
      <c r="C61" s="109"/>
      <c r="D61" s="110" t="s">
        <v>504</v>
      </c>
      <c r="E61" s="111">
        <v>25246</v>
      </c>
      <c r="F61" s="111">
        <f>Таблица14[[#This Row],[ip55]]*1.49987465123196</f>
        <v>37865.835445002063</v>
      </c>
      <c r="G61" s="112"/>
      <c r="H61" s="113"/>
      <c r="I61" s="113"/>
      <c r="J61" s="113"/>
      <c r="K61" s="114" t="s">
        <v>29</v>
      </c>
      <c r="L61" s="114"/>
      <c r="M61" s="114" t="str">
        <f t="shared" si="0"/>
        <v>Al250</v>
      </c>
      <c r="N61" s="114"/>
      <c r="O61" s="109"/>
      <c r="P61" s="117" t="s">
        <v>28</v>
      </c>
      <c r="Q61" s="117">
        <v>55</v>
      </c>
      <c r="R61" s="117" t="s">
        <v>29</v>
      </c>
      <c r="S61" s="117">
        <v>4</v>
      </c>
      <c r="T61" s="118" t="str">
        <f t="shared" si="1"/>
        <v>E3-55-Al-250-4-</v>
      </c>
    </row>
    <row r="62" spans="1:20">
      <c r="A62" s="109" t="s">
        <v>505</v>
      </c>
      <c r="B62" s="109">
        <v>400</v>
      </c>
      <c r="C62" s="109" t="s">
        <v>369</v>
      </c>
      <c r="D62" s="110" t="s">
        <v>370</v>
      </c>
      <c r="E62" s="111">
        <v>6849</v>
      </c>
      <c r="F62" s="111">
        <f>Таблица14[[#This Row],[ip55]]*1.49987465123196</f>
        <v>10272.641486287694</v>
      </c>
      <c r="G62" s="112">
        <f>G64*0.5</f>
        <v>3.8</v>
      </c>
      <c r="H62" s="113">
        <v>500</v>
      </c>
      <c r="I62" s="113"/>
      <c r="J62" s="113"/>
      <c r="K62" s="114" t="s">
        <v>29</v>
      </c>
      <c r="L62" s="114" t="s">
        <v>139</v>
      </c>
      <c r="M62" s="114" t="str">
        <f t="shared" si="0"/>
        <v>Al400pt0.5</v>
      </c>
      <c r="N62" s="115" t="s">
        <v>371</v>
      </c>
      <c r="O62" s="116" t="s">
        <v>139</v>
      </c>
      <c r="P62" s="117" t="s">
        <v>28</v>
      </c>
      <c r="Q62" s="117">
        <v>55</v>
      </c>
      <c r="R62" s="117" t="s">
        <v>29</v>
      </c>
      <c r="S62" s="117">
        <v>4</v>
      </c>
      <c r="T62" s="118" t="str">
        <f t="shared" si="1"/>
        <v>E3-55-Al-400-4-pt0.5</v>
      </c>
    </row>
    <row r="63" spans="1:20">
      <c r="A63" s="109" t="s">
        <v>506</v>
      </c>
      <c r="B63" s="109">
        <v>400</v>
      </c>
      <c r="C63" s="109" t="s">
        <v>369</v>
      </c>
      <c r="D63" s="110" t="s">
        <v>370</v>
      </c>
      <c r="E63" s="111">
        <v>12192</v>
      </c>
      <c r="F63" s="111">
        <f>Таблица14[[#This Row],[ip55]]*1.49987465123196</f>
        <v>18286.471747820058</v>
      </c>
      <c r="G63" s="112">
        <f>G64*0.75</f>
        <v>5.6999999999999993</v>
      </c>
      <c r="H63" s="113">
        <v>750</v>
      </c>
      <c r="I63" s="113"/>
      <c r="J63" s="113"/>
      <c r="K63" s="114" t="s">
        <v>29</v>
      </c>
      <c r="L63" s="114" t="s">
        <v>139</v>
      </c>
      <c r="M63" s="114" t="str">
        <f t="shared" si="0"/>
        <v>Al400pt0.9</v>
      </c>
      <c r="N63" s="115" t="s">
        <v>373</v>
      </c>
      <c r="O63" s="116" t="s">
        <v>139</v>
      </c>
      <c r="P63" s="117" t="s">
        <v>28</v>
      </c>
      <c r="Q63" s="117">
        <v>55</v>
      </c>
      <c r="R63" s="117" t="s">
        <v>29</v>
      </c>
      <c r="S63" s="117">
        <v>4</v>
      </c>
      <c r="T63" s="118" t="str">
        <f t="shared" si="1"/>
        <v>E3-55-Al-400-4-pt0.9</v>
      </c>
    </row>
    <row r="64" spans="1:20">
      <c r="A64" s="109" t="s">
        <v>507</v>
      </c>
      <c r="B64" s="109">
        <v>400</v>
      </c>
      <c r="C64" s="109" t="s">
        <v>369</v>
      </c>
      <c r="D64" s="110" t="s">
        <v>375</v>
      </c>
      <c r="E64" s="111">
        <v>13698</v>
      </c>
      <c r="F64" s="111">
        <f>Таблица14[[#This Row],[ip55]]*1.49987465123196</f>
        <v>20545.282972575387</v>
      </c>
      <c r="G64" s="112">
        <v>7.6</v>
      </c>
      <c r="H64" s="113">
        <v>1000</v>
      </c>
      <c r="I64" s="113"/>
      <c r="J64" s="113"/>
      <c r="K64" s="114" t="s">
        <v>29</v>
      </c>
      <c r="L64" s="114" t="s">
        <v>139</v>
      </c>
      <c r="M64" s="114" t="str">
        <f t="shared" si="0"/>
        <v>Al400pt1.0</v>
      </c>
      <c r="N64" s="115" t="s">
        <v>376</v>
      </c>
      <c r="O64" s="116" t="s">
        <v>139</v>
      </c>
      <c r="P64" s="117" t="s">
        <v>28</v>
      </c>
      <c r="Q64" s="117">
        <v>55</v>
      </c>
      <c r="R64" s="117" t="s">
        <v>29</v>
      </c>
      <c r="S64" s="117">
        <v>4</v>
      </c>
      <c r="T64" s="118" t="str">
        <f t="shared" si="1"/>
        <v>E3-55-Al-400-4-pt1.0</v>
      </c>
    </row>
    <row r="65" spans="1:20">
      <c r="A65" s="109" t="s">
        <v>508</v>
      </c>
      <c r="B65" s="109">
        <v>400</v>
      </c>
      <c r="C65" s="109" t="s">
        <v>369</v>
      </c>
      <c r="D65" s="110" t="s">
        <v>370</v>
      </c>
      <c r="E65" s="111">
        <v>19041</v>
      </c>
      <c r="F65" s="111">
        <f>Таблица14[[#This Row],[ip55]]*1.49987465123196</f>
        <v>28559.11323410775</v>
      </c>
      <c r="G65" s="112">
        <f>G64*1.25</f>
        <v>9.5</v>
      </c>
      <c r="H65" s="113">
        <v>1250</v>
      </c>
      <c r="I65" s="113"/>
      <c r="J65" s="113"/>
      <c r="K65" s="114" t="s">
        <v>29</v>
      </c>
      <c r="L65" s="114" t="s">
        <v>139</v>
      </c>
      <c r="M65" s="114" t="str">
        <f t="shared" si="0"/>
        <v>Al400pt1.4</v>
      </c>
      <c r="N65" s="115" t="s">
        <v>378</v>
      </c>
      <c r="O65" s="116" t="s">
        <v>139</v>
      </c>
      <c r="P65" s="117" t="s">
        <v>28</v>
      </c>
      <c r="Q65" s="117">
        <v>55</v>
      </c>
      <c r="R65" s="117" t="s">
        <v>29</v>
      </c>
      <c r="S65" s="117">
        <v>4</v>
      </c>
      <c r="T65" s="118" t="str">
        <f t="shared" si="1"/>
        <v>E3-55-Al-400-4-pt1.4</v>
      </c>
    </row>
    <row r="66" spans="1:20">
      <c r="A66" s="109" t="s">
        <v>509</v>
      </c>
      <c r="B66" s="109">
        <v>400</v>
      </c>
      <c r="C66" s="109" t="s">
        <v>369</v>
      </c>
      <c r="D66" s="110" t="s">
        <v>370</v>
      </c>
      <c r="E66" s="111">
        <v>20548</v>
      </c>
      <c r="F66" s="111">
        <f>Таблица14[[#This Row],[ip55]]*1.49987465123196</f>
        <v>30819.424333514315</v>
      </c>
      <c r="G66" s="112">
        <f>G64*1.5</f>
        <v>11.399999999999999</v>
      </c>
      <c r="H66" s="113">
        <v>1500</v>
      </c>
      <c r="I66" s="113"/>
      <c r="J66" s="113"/>
      <c r="K66" s="114" t="s">
        <v>29</v>
      </c>
      <c r="L66" s="114" t="s">
        <v>139</v>
      </c>
      <c r="M66" s="114" t="str">
        <f t="shared" ref="M66:M129" si="6">K66&amp;B66&amp;L66&amp;N66</f>
        <v>Al400pt1.5</v>
      </c>
      <c r="N66" s="115" t="s">
        <v>380</v>
      </c>
      <c r="O66" s="116" t="s">
        <v>139</v>
      </c>
      <c r="P66" s="117" t="s">
        <v>28</v>
      </c>
      <c r="Q66" s="117">
        <v>55</v>
      </c>
      <c r="R66" s="117" t="s">
        <v>29</v>
      </c>
      <c r="S66" s="117">
        <v>4</v>
      </c>
      <c r="T66" s="118" t="str">
        <f t="shared" ref="T66" si="7">P66&amp;"-"&amp;Q66&amp;"-"&amp;R66&amp;"-"&amp;B66&amp;"-"&amp;S66&amp;"-"&amp;O66&amp;N66</f>
        <v>E3-55-Al-400-4-pt1.5</v>
      </c>
    </row>
    <row r="67" spans="1:20">
      <c r="A67" s="109" t="s">
        <v>510</v>
      </c>
      <c r="B67" s="109">
        <v>400</v>
      </c>
      <c r="C67" s="109" t="s">
        <v>369</v>
      </c>
      <c r="D67" s="110" t="s">
        <v>370</v>
      </c>
      <c r="E67" s="111">
        <v>25891</v>
      </c>
      <c r="F67" s="111">
        <f>Таблица14[[#This Row],[ip55]]*1.49987465123196</f>
        <v>38833.254595046681</v>
      </c>
      <c r="G67" s="112">
        <f>G64*1.75</f>
        <v>13.299999999999999</v>
      </c>
      <c r="H67" s="113">
        <v>1750</v>
      </c>
      <c r="I67" s="113"/>
      <c r="J67" s="113"/>
      <c r="K67" s="114" t="s">
        <v>29</v>
      </c>
      <c r="L67" s="114" t="s">
        <v>139</v>
      </c>
      <c r="M67" s="114" t="str">
        <f t="shared" si="6"/>
        <v>Al400pt1.9</v>
      </c>
      <c r="N67" s="115" t="s">
        <v>382</v>
      </c>
      <c r="O67" s="116" t="s">
        <v>139</v>
      </c>
      <c r="P67" s="117" t="s">
        <v>28</v>
      </c>
      <c r="Q67" s="117">
        <v>55</v>
      </c>
      <c r="R67" s="117" t="s">
        <v>29</v>
      </c>
      <c r="S67" s="117">
        <v>4</v>
      </c>
      <c r="T67" s="118" t="str">
        <f t="shared" ref="T67:T130" si="8">P67&amp;"-"&amp;Q67&amp;"-"&amp;R67&amp;"-"&amp;B67&amp;"-"&amp;S67&amp;"-"&amp;O67&amp;N67</f>
        <v>E3-55-Al-400-4-pt1.9</v>
      </c>
    </row>
    <row r="68" spans="1:20">
      <c r="A68" s="109" t="s">
        <v>511</v>
      </c>
      <c r="B68" s="109">
        <v>400</v>
      </c>
      <c r="C68" s="109" t="s">
        <v>369</v>
      </c>
      <c r="D68" s="110" t="s">
        <v>384</v>
      </c>
      <c r="E68" s="111">
        <v>27398</v>
      </c>
      <c r="F68" s="111">
        <f>Таблица14[[#This Row],[ip55]]*1.49987465123196</f>
        <v>41093.565694453238</v>
      </c>
      <c r="G68" s="112">
        <f>G64*2</f>
        <v>15.2</v>
      </c>
      <c r="H68" s="113">
        <v>2000</v>
      </c>
      <c r="I68" s="113"/>
      <c r="J68" s="113"/>
      <c r="K68" s="114" t="s">
        <v>29</v>
      </c>
      <c r="L68" s="114" t="s">
        <v>139</v>
      </c>
      <c r="M68" s="114" t="str">
        <f t="shared" si="6"/>
        <v>Al400pt2.0</v>
      </c>
      <c r="N68" s="115" t="s">
        <v>385</v>
      </c>
      <c r="O68" s="116" t="s">
        <v>139</v>
      </c>
      <c r="P68" s="117" t="s">
        <v>28</v>
      </c>
      <c r="Q68" s="117">
        <v>55</v>
      </c>
      <c r="R68" s="117" t="s">
        <v>29</v>
      </c>
      <c r="S68" s="117">
        <v>4</v>
      </c>
      <c r="T68" s="118" t="str">
        <f t="shared" si="8"/>
        <v>E3-55-Al-400-4-pt2.0</v>
      </c>
    </row>
    <row r="69" spans="1:20">
      <c r="A69" s="109" t="s">
        <v>512</v>
      </c>
      <c r="B69" s="109">
        <v>400</v>
      </c>
      <c r="C69" s="109" t="s">
        <v>369</v>
      </c>
      <c r="D69" s="110" t="s">
        <v>370</v>
      </c>
      <c r="E69" s="111">
        <v>32740</v>
      </c>
      <c r="F69" s="111">
        <f>Таблица14[[#This Row],[ip55]]*1.49987465123196</f>
        <v>49105.896081334373</v>
      </c>
      <c r="G69" s="112">
        <f>G64*2.25</f>
        <v>17.099999999999998</v>
      </c>
      <c r="H69" s="113">
        <v>2250</v>
      </c>
      <c r="I69" s="113"/>
      <c r="J69" s="113"/>
      <c r="K69" s="114" t="s">
        <v>29</v>
      </c>
      <c r="L69" s="114" t="s">
        <v>139</v>
      </c>
      <c r="M69" s="114" t="str">
        <f t="shared" si="6"/>
        <v>Al400pt2.4</v>
      </c>
      <c r="N69" s="115" t="s">
        <v>387</v>
      </c>
      <c r="O69" s="116" t="s">
        <v>139</v>
      </c>
      <c r="P69" s="117" t="s">
        <v>28</v>
      </c>
      <c r="Q69" s="117">
        <v>55</v>
      </c>
      <c r="R69" s="117" t="s">
        <v>29</v>
      </c>
      <c r="S69" s="117">
        <v>4</v>
      </c>
      <c r="T69" s="118" t="str">
        <f t="shared" si="8"/>
        <v>E3-55-Al-400-4-pt2.4</v>
      </c>
    </row>
    <row r="70" spans="1:20">
      <c r="A70" s="109" t="s">
        <v>513</v>
      </c>
      <c r="B70" s="109">
        <v>400</v>
      </c>
      <c r="C70" s="109" t="s">
        <v>369</v>
      </c>
      <c r="D70" s="110" t="s">
        <v>370</v>
      </c>
      <c r="E70" s="111">
        <v>34247</v>
      </c>
      <c r="F70" s="111">
        <f>Таблица14[[#This Row],[ip55]]*1.49987465123196</f>
        <v>51366.207180740937</v>
      </c>
      <c r="G70" s="112">
        <f>G64*2.5</f>
        <v>19</v>
      </c>
      <c r="H70" s="113">
        <v>2500</v>
      </c>
      <c r="I70" s="113"/>
      <c r="J70" s="113"/>
      <c r="K70" s="114" t="s">
        <v>29</v>
      </c>
      <c r="L70" s="114" t="s">
        <v>139</v>
      </c>
      <c r="M70" s="114" t="str">
        <f t="shared" si="6"/>
        <v>Al400pt2.5</v>
      </c>
      <c r="N70" s="115" t="s">
        <v>389</v>
      </c>
      <c r="O70" s="116" t="s">
        <v>139</v>
      </c>
      <c r="P70" s="117" t="s">
        <v>28</v>
      </c>
      <c r="Q70" s="117">
        <v>55</v>
      </c>
      <c r="R70" s="117" t="s">
        <v>29</v>
      </c>
      <c r="S70" s="117">
        <v>4</v>
      </c>
      <c r="T70" s="118" t="str">
        <f t="shared" si="8"/>
        <v>E3-55-Al-400-4-pt2.5</v>
      </c>
    </row>
    <row r="71" spans="1:20">
      <c r="A71" s="109" t="s">
        <v>514</v>
      </c>
      <c r="B71" s="109">
        <v>400</v>
      </c>
      <c r="C71" s="109" t="s">
        <v>369</v>
      </c>
      <c r="D71" s="110" t="s">
        <v>370</v>
      </c>
      <c r="E71" s="111">
        <v>39590</v>
      </c>
      <c r="F71" s="111">
        <f>Таблица14[[#This Row],[ip55]]*1.49987465123196</f>
        <v>59380.0374422733</v>
      </c>
      <c r="G71" s="112">
        <f>G64*2.75</f>
        <v>20.9</v>
      </c>
      <c r="H71" s="113">
        <v>2750</v>
      </c>
      <c r="I71" s="113"/>
      <c r="J71" s="113"/>
      <c r="K71" s="114" t="s">
        <v>29</v>
      </c>
      <c r="L71" s="114" t="s">
        <v>139</v>
      </c>
      <c r="M71" s="114" t="str">
        <f t="shared" si="6"/>
        <v>Al400pt2.9</v>
      </c>
      <c r="N71" s="115" t="s">
        <v>391</v>
      </c>
      <c r="O71" s="116" t="s">
        <v>139</v>
      </c>
      <c r="P71" s="117" t="s">
        <v>28</v>
      </c>
      <c r="Q71" s="117">
        <v>55</v>
      </c>
      <c r="R71" s="117" t="s">
        <v>29</v>
      </c>
      <c r="S71" s="117">
        <v>4</v>
      </c>
      <c r="T71" s="118" t="str">
        <f t="shared" si="8"/>
        <v>E3-55-Al-400-4-pt2.9</v>
      </c>
    </row>
    <row r="72" spans="1:20">
      <c r="A72" s="109" t="s">
        <v>515</v>
      </c>
      <c r="B72" s="109">
        <v>400</v>
      </c>
      <c r="C72" s="109" t="s">
        <v>369</v>
      </c>
      <c r="D72" s="110" t="s">
        <v>393</v>
      </c>
      <c r="E72" s="111">
        <v>41096</v>
      </c>
      <c r="F72" s="111">
        <f>Таблица14[[#This Row],[ip55]]*1.49987465123196</f>
        <v>61638.848667028629</v>
      </c>
      <c r="G72" s="112">
        <f>G64*3</f>
        <v>22.799999999999997</v>
      </c>
      <c r="H72" s="113">
        <v>3000</v>
      </c>
      <c r="I72" s="113"/>
      <c r="J72" s="113"/>
      <c r="K72" s="114" t="s">
        <v>29</v>
      </c>
      <c r="L72" s="114" t="s">
        <v>139</v>
      </c>
      <c r="M72" s="114" t="str">
        <f t="shared" si="6"/>
        <v>Al400pt3.0</v>
      </c>
      <c r="N72" s="115" t="s">
        <v>394</v>
      </c>
      <c r="O72" s="116" t="s">
        <v>139</v>
      </c>
      <c r="P72" s="117" t="s">
        <v>28</v>
      </c>
      <c r="Q72" s="117">
        <v>55</v>
      </c>
      <c r="R72" s="117" t="s">
        <v>29</v>
      </c>
      <c r="S72" s="117">
        <v>4</v>
      </c>
      <c r="T72" s="118" t="str">
        <f t="shared" si="8"/>
        <v>E3-55-Al-400-4-pt3.0</v>
      </c>
    </row>
    <row r="73" spans="1:20">
      <c r="A73" s="109" t="s">
        <v>516</v>
      </c>
      <c r="B73" s="109">
        <v>400</v>
      </c>
      <c r="C73" s="109" t="s">
        <v>369</v>
      </c>
      <c r="D73" s="110" t="s">
        <v>370</v>
      </c>
      <c r="E73" s="111">
        <v>46439</v>
      </c>
      <c r="F73" s="111">
        <f>Таблица14[[#This Row],[ip55]]*1.49987465123196</f>
        <v>69652.678928560999</v>
      </c>
      <c r="G73" s="112">
        <f>G64*3.25</f>
        <v>24.7</v>
      </c>
      <c r="H73" s="113">
        <v>3250</v>
      </c>
      <c r="I73" s="113"/>
      <c r="J73" s="113"/>
      <c r="K73" s="114" t="s">
        <v>29</v>
      </c>
      <c r="L73" s="114" t="s">
        <v>139</v>
      </c>
      <c r="M73" s="114" t="str">
        <f t="shared" si="6"/>
        <v>Al400pt</v>
      </c>
      <c r="N73" s="114"/>
      <c r="O73" s="116" t="s">
        <v>139</v>
      </c>
      <c r="P73" s="117" t="s">
        <v>28</v>
      </c>
      <c r="Q73" s="117">
        <v>55</v>
      </c>
      <c r="R73" s="117" t="s">
        <v>29</v>
      </c>
      <c r="S73" s="117">
        <v>4</v>
      </c>
      <c r="T73" s="118" t="str">
        <f t="shared" si="8"/>
        <v>E3-55-Al-400-4-pt</v>
      </c>
    </row>
    <row r="74" spans="1:20">
      <c r="A74" s="109" t="s">
        <v>517</v>
      </c>
      <c r="B74" s="109">
        <v>400</v>
      </c>
      <c r="C74" s="109" t="s">
        <v>369</v>
      </c>
      <c r="D74" s="110" t="s">
        <v>370</v>
      </c>
      <c r="E74" s="111">
        <v>47946</v>
      </c>
      <c r="F74" s="111">
        <f>Таблица14[[#This Row],[ip55]]*1.49987465123196</f>
        <v>71912.990027967564</v>
      </c>
      <c r="G74" s="112">
        <f>G64*3.5</f>
        <v>26.599999999999998</v>
      </c>
      <c r="H74" s="113">
        <v>3500</v>
      </c>
      <c r="I74" s="113"/>
      <c r="J74" s="113"/>
      <c r="K74" s="114" t="s">
        <v>29</v>
      </c>
      <c r="L74" s="114" t="s">
        <v>139</v>
      </c>
      <c r="M74" s="114" t="str">
        <f t="shared" si="6"/>
        <v>Al400pt</v>
      </c>
      <c r="N74" s="114"/>
      <c r="O74" s="116" t="s">
        <v>139</v>
      </c>
      <c r="P74" s="117" t="s">
        <v>28</v>
      </c>
      <c r="Q74" s="117">
        <v>55</v>
      </c>
      <c r="R74" s="117" t="s">
        <v>29</v>
      </c>
      <c r="S74" s="117">
        <v>4</v>
      </c>
      <c r="T74" s="118" t="str">
        <f t="shared" si="8"/>
        <v>E3-55-Al-400-4-pt</v>
      </c>
    </row>
    <row r="75" spans="1:20">
      <c r="A75" s="109" t="s">
        <v>518</v>
      </c>
      <c r="B75" s="109">
        <v>400</v>
      </c>
      <c r="C75" s="109" t="s">
        <v>369</v>
      </c>
      <c r="D75" s="110" t="s">
        <v>370</v>
      </c>
      <c r="E75" s="119">
        <v>53288</v>
      </c>
      <c r="F75" s="119">
        <f>Таблица14[[#This Row],[ip55]]*1.49987465123196</f>
        <v>79925.320414848684</v>
      </c>
      <c r="G75" s="120">
        <f>G64*3.75</f>
        <v>28.5</v>
      </c>
      <c r="H75" s="121">
        <v>3750</v>
      </c>
      <c r="I75" s="121"/>
      <c r="J75" s="121"/>
      <c r="K75" s="114" t="s">
        <v>29</v>
      </c>
      <c r="L75" s="114" t="s">
        <v>139</v>
      </c>
      <c r="M75" s="114" t="str">
        <f t="shared" si="6"/>
        <v>Al400pt</v>
      </c>
      <c r="N75" s="114"/>
      <c r="O75" s="116" t="s">
        <v>139</v>
      </c>
      <c r="P75" s="117" t="s">
        <v>28</v>
      </c>
      <c r="Q75" s="117">
        <v>55</v>
      </c>
      <c r="R75" s="117" t="s">
        <v>29</v>
      </c>
      <c r="S75" s="117">
        <v>4</v>
      </c>
      <c r="T75" s="118" t="str">
        <f t="shared" si="8"/>
        <v>E3-55-Al-400-4-pt</v>
      </c>
    </row>
    <row r="76" spans="1:20">
      <c r="A76" s="109" t="s">
        <v>519</v>
      </c>
      <c r="B76" s="109">
        <v>400</v>
      </c>
      <c r="C76" s="109" t="s">
        <v>369</v>
      </c>
      <c r="D76" s="110" t="s">
        <v>370</v>
      </c>
      <c r="E76" s="119">
        <v>54795</v>
      </c>
      <c r="F76" s="119">
        <f>Таблица14[[#This Row],[ip55]]*1.49987465123196</f>
        <v>82185.631514255248</v>
      </c>
      <c r="G76" s="120">
        <f>G64*4</f>
        <v>30.4</v>
      </c>
      <c r="H76" s="121">
        <v>4000</v>
      </c>
      <c r="I76" s="121"/>
      <c r="J76" s="121"/>
      <c r="K76" s="114" t="s">
        <v>29</v>
      </c>
      <c r="L76" s="114" t="s">
        <v>139</v>
      </c>
      <c r="M76" s="114" t="str">
        <f t="shared" si="6"/>
        <v>Al400pt</v>
      </c>
      <c r="N76" s="114"/>
      <c r="O76" s="116" t="s">
        <v>139</v>
      </c>
      <c r="P76" s="117" t="s">
        <v>28</v>
      </c>
      <c r="Q76" s="117">
        <v>55</v>
      </c>
      <c r="R76" s="117" t="s">
        <v>29</v>
      </c>
      <c r="S76" s="117">
        <v>4</v>
      </c>
      <c r="T76" s="118" t="str">
        <f t="shared" si="8"/>
        <v>E3-55-Al-400-4-pt</v>
      </c>
    </row>
    <row r="77" spans="1:20">
      <c r="A77" s="109" t="s">
        <v>520</v>
      </c>
      <c r="B77" s="109">
        <v>400</v>
      </c>
      <c r="C77" s="109" t="s">
        <v>400</v>
      </c>
      <c r="D77" s="110" t="s">
        <v>401</v>
      </c>
      <c r="E77" s="119">
        <v>45437</v>
      </c>
      <c r="F77" s="119">
        <f>Таблица14[[#This Row],[ip55]]*1.49987465123196</f>
        <v>68149.804528026565</v>
      </c>
      <c r="G77" s="112">
        <f>G72</f>
        <v>22.799999999999997</v>
      </c>
      <c r="H77" s="121">
        <v>3000</v>
      </c>
      <c r="I77" s="121"/>
      <c r="J77" s="121"/>
      <c r="K77" s="114" t="s">
        <v>29</v>
      </c>
      <c r="L77" s="114" t="s">
        <v>158</v>
      </c>
      <c r="M77" s="114" t="str">
        <f t="shared" si="6"/>
        <v>Al400pr1</v>
      </c>
      <c r="N77" s="114">
        <v>1</v>
      </c>
      <c r="O77" s="109" t="s">
        <v>158</v>
      </c>
      <c r="P77" s="117" t="s">
        <v>28</v>
      </c>
      <c r="Q77" s="117">
        <v>55</v>
      </c>
      <c r="R77" s="117" t="s">
        <v>29</v>
      </c>
      <c r="S77" s="117">
        <v>4</v>
      </c>
      <c r="T77" s="118" t="str">
        <f t="shared" si="8"/>
        <v>E3-55-Al-400-4-pr1</v>
      </c>
    </row>
    <row r="78" spans="1:20">
      <c r="A78" s="109" t="s">
        <v>521</v>
      </c>
      <c r="B78" s="109">
        <v>400</v>
      </c>
      <c r="C78" s="109" t="s">
        <v>400</v>
      </c>
      <c r="D78" s="110" t="s">
        <v>403</v>
      </c>
      <c r="E78" s="119">
        <v>54120</v>
      </c>
      <c r="F78" s="119">
        <f>Таблица14[[#This Row],[ip55]]*1.49987465123196</f>
        <v>81173.21612467368</v>
      </c>
      <c r="G78" s="112">
        <f>G72</f>
        <v>22.799999999999997</v>
      </c>
      <c r="H78" s="121">
        <v>3000</v>
      </c>
      <c r="I78" s="121"/>
      <c r="J78" s="121"/>
      <c r="K78" s="114" t="s">
        <v>29</v>
      </c>
      <c r="L78" s="114" t="s">
        <v>158</v>
      </c>
      <c r="M78" s="114" t="str">
        <f t="shared" si="6"/>
        <v>Al400pr3</v>
      </c>
      <c r="N78" s="114">
        <v>3</v>
      </c>
      <c r="O78" s="109" t="s">
        <v>158</v>
      </c>
      <c r="P78" s="117" t="s">
        <v>28</v>
      </c>
      <c r="Q78" s="117">
        <v>55</v>
      </c>
      <c r="R78" s="117" t="s">
        <v>29</v>
      </c>
      <c r="S78" s="117">
        <v>4</v>
      </c>
      <c r="T78" s="118" t="str">
        <f t="shared" si="8"/>
        <v>E3-55-Al-400-4-pr3</v>
      </c>
    </row>
    <row r="79" spans="1:20">
      <c r="A79" s="109" t="s">
        <v>522</v>
      </c>
      <c r="B79" s="109">
        <v>400</v>
      </c>
      <c r="C79" s="109" t="s">
        <v>400</v>
      </c>
      <c r="D79" s="110" t="s">
        <v>405</v>
      </c>
      <c r="E79" s="119">
        <v>54120</v>
      </c>
      <c r="F79" s="119">
        <f>Таблица14[[#This Row],[ip55]]*1.49987465123196</f>
        <v>81173.21612467368</v>
      </c>
      <c r="G79" s="112">
        <f>G72</f>
        <v>22.799999999999997</v>
      </c>
      <c r="H79" s="121">
        <v>3000</v>
      </c>
      <c r="I79" s="121"/>
      <c r="J79" s="121"/>
      <c r="K79" s="114" t="s">
        <v>29</v>
      </c>
      <c r="L79" s="114" t="s">
        <v>158</v>
      </c>
      <c r="M79" s="114" t="str">
        <f t="shared" si="6"/>
        <v>Al400pr5</v>
      </c>
      <c r="N79" s="114">
        <v>5</v>
      </c>
      <c r="O79" s="109" t="s">
        <v>158</v>
      </c>
      <c r="P79" s="117" t="s">
        <v>28</v>
      </c>
      <c r="Q79" s="117">
        <v>55</v>
      </c>
      <c r="R79" s="117" t="s">
        <v>29</v>
      </c>
      <c r="S79" s="117">
        <v>4</v>
      </c>
      <c r="T79" s="118" t="str">
        <f t="shared" si="8"/>
        <v>E3-55-Al-400-4-pr5</v>
      </c>
    </row>
    <row r="80" spans="1:20">
      <c r="A80" s="109" t="s">
        <v>523</v>
      </c>
      <c r="B80" s="109">
        <v>400</v>
      </c>
      <c r="C80" s="109" t="s">
        <v>400</v>
      </c>
      <c r="D80" s="110" t="s">
        <v>407</v>
      </c>
      <c r="E80" s="119">
        <v>58460</v>
      </c>
      <c r="F80" s="119">
        <f>Таблица14[[#This Row],[ip55]]*1.49987465123196</f>
        <v>87682.67211102038</v>
      </c>
      <c r="G80" s="112">
        <f>G72</f>
        <v>22.799999999999997</v>
      </c>
      <c r="H80" s="121">
        <v>3000</v>
      </c>
      <c r="I80" s="121"/>
      <c r="J80" s="121"/>
      <c r="K80" s="114" t="s">
        <v>29</v>
      </c>
      <c r="L80" s="114" t="s">
        <v>158</v>
      </c>
      <c r="M80" s="114" t="str">
        <f t="shared" si="6"/>
        <v>Al400pr4</v>
      </c>
      <c r="N80" s="114">
        <v>4</v>
      </c>
      <c r="O80" s="109" t="s">
        <v>158</v>
      </c>
      <c r="P80" s="117" t="s">
        <v>28</v>
      </c>
      <c r="Q80" s="117">
        <v>55</v>
      </c>
      <c r="R80" s="117" t="s">
        <v>29</v>
      </c>
      <c r="S80" s="117">
        <v>4</v>
      </c>
      <c r="T80" s="118" t="str">
        <f t="shared" si="8"/>
        <v>E3-55-Al-400-4-pr4</v>
      </c>
    </row>
    <row r="81" spans="1:20">
      <c r="A81" s="109" t="s">
        <v>524</v>
      </c>
      <c r="B81" s="109">
        <v>400</v>
      </c>
      <c r="C81" s="109" t="s">
        <v>400</v>
      </c>
      <c r="D81" s="110" t="s">
        <v>409</v>
      </c>
      <c r="E81" s="119">
        <v>62802</v>
      </c>
      <c r="F81" s="119">
        <f>Таблица14[[#This Row],[ip55]]*1.49987465123196</f>
        <v>94195.127846669551</v>
      </c>
      <c r="G81" s="112">
        <f>G72</f>
        <v>22.799999999999997</v>
      </c>
      <c r="H81" s="121">
        <v>3000</v>
      </c>
      <c r="I81" s="121"/>
      <c r="J81" s="121"/>
      <c r="K81" s="114" t="s">
        <v>29</v>
      </c>
      <c r="L81" s="114" t="s">
        <v>158</v>
      </c>
      <c r="M81" s="114" t="str">
        <f t="shared" si="6"/>
        <v>Al400pr</v>
      </c>
      <c r="N81" s="114"/>
      <c r="O81" s="109" t="s">
        <v>158</v>
      </c>
      <c r="P81" s="117" t="s">
        <v>28</v>
      </c>
      <c r="Q81" s="117">
        <v>55</v>
      </c>
      <c r="R81" s="117" t="s">
        <v>29</v>
      </c>
      <c r="S81" s="117">
        <v>4</v>
      </c>
      <c r="T81" s="118" t="str">
        <f t="shared" si="8"/>
        <v>E3-55-Al-400-4-pr</v>
      </c>
    </row>
    <row r="82" spans="1:20">
      <c r="A82" s="109" t="s">
        <v>525</v>
      </c>
      <c r="B82" s="109">
        <v>400</v>
      </c>
      <c r="C82" s="109" t="s">
        <v>400</v>
      </c>
      <c r="D82" s="110" t="s">
        <v>411</v>
      </c>
      <c r="E82" s="119">
        <v>67143</v>
      </c>
      <c r="F82" s="119">
        <f>Таблица14[[#This Row],[ip55]]*1.49987465123196</f>
        <v>100706.08370766749</v>
      </c>
      <c r="G82" s="112">
        <f>G72</f>
        <v>22.799999999999997</v>
      </c>
      <c r="H82" s="121">
        <v>3000</v>
      </c>
      <c r="I82" s="121"/>
      <c r="J82" s="121"/>
      <c r="K82" s="114" t="s">
        <v>29</v>
      </c>
      <c r="L82" s="114" t="s">
        <v>158</v>
      </c>
      <c r="M82" s="114" t="str">
        <f t="shared" si="6"/>
        <v>Al400pr6</v>
      </c>
      <c r="N82" s="114">
        <v>6</v>
      </c>
      <c r="O82" s="109" t="s">
        <v>158</v>
      </c>
      <c r="P82" s="117" t="s">
        <v>28</v>
      </c>
      <c r="Q82" s="117">
        <v>55</v>
      </c>
      <c r="R82" s="117" t="s">
        <v>29</v>
      </c>
      <c r="S82" s="117">
        <v>4</v>
      </c>
      <c r="T82" s="118" t="str">
        <f t="shared" si="8"/>
        <v>E3-55-Al-400-4-pr6</v>
      </c>
    </row>
    <row r="83" spans="1:20">
      <c r="A83" s="109" t="s">
        <v>526</v>
      </c>
      <c r="B83" s="109">
        <v>400</v>
      </c>
      <c r="C83" s="109" t="s">
        <v>400</v>
      </c>
      <c r="D83" s="110" t="s">
        <v>413</v>
      </c>
      <c r="E83" s="119">
        <v>55737</v>
      </c>
      <c r="F83" s="119">
        <f>Таблица14[[#This Row],[ip55]]*1.49987465123196</f>
        <v>83598.513435715751</v>
      </c>
      <c r="G83" s="112">
        <f>G72</f>
        <v>22.799999999999997</v>
      </c>
      <c r="H83" s="121">
        <v>3000</v>
      </c>
      <c r="I83" s="121"/>
      <c r="J83" s="121"/>
      <c r="K83" s="114" t="s">
        <v>29</v>
      </c>
      <c r="L83" s="114" t="s">
        <v>165</v>
      </c>
      <c r="M83" s="114" t="str">
        <f t="shared" si="6"/>
        <v>Al400prf1</v>
      </c>
      <c r="N83" s="114">
        <v>1</v>
      </c>
      <c r="O83" s="109" t="s">
        <v>158</v>
      </c>
      <c r="P83" s="117" t="s">
        <v>28</v>
      </c>
      <c r="Q83" s="117">
        <v>55</v>
      </c>
      <c r="R83" s="117" t="s">
        <v>29</v>
      </c>
      <c r="S83" s="117">
        <v>4</v>
      </c>
      <c r="T83" s="118" t="str">
        <f t="shared" si="8"/>
        <v>E3-55-Al-400-4-pr1</v>
      </c>
    </row>
    <row r="84" spans="1:20">
      <c r="A84" s="109" t="s">
        <v>527</v>
      </c>
      <c r="B84" s="109">
        <v>400</v>
      </c>
      <c r="C84" s="109" t="s">
        <v>400</v>
      </c>
      <c r="D84" s="110" t="s">
        <v>415</v>
      </c>
      <c r="E84" s="119">
        <v>70377</v>
      </c>
      <c r="F84" s="119">
        <f>Таблица14[[#This Row],[ip55]]*1.49987465123196</f>
        <v>105556.67832975165</v>
      </c>
      <c r="G84" s="112">
        <f>G72</f>
        <v>22.799999999999997</v>
      </c>
      <c r="H84" s="121">
        <v>3000</v>
      </c>
      <c r="I84" s="121"/>
      <c r="J84" s="121"/>
      <c r="K84" s="114" t="s">
        <v>29</v>
      </c>
      <c r="L84" s="114" t="s">
        <v>165</v>
      </c>
      <c r="M84" s="114" t="str">
        <f t="shared" si="6"/>
        <v>Al400prf2</v>
      </c>
      <c r="N84" s="114">
        <v>2</v>
      </c>
      <c r="O84" s="109" t="s">
        <v>158</v>
      </c>
      <c r="P84" s="117" t="s">
        <v>28</v>
      </c>
      <c r="Q84" s="117">
        <v>55</v>
      </c>
      <c r="R84" s="117" t="s">
        <v>29</v>
      </c>
      <c r="S84" s="117">
        <v>4</v>
      </c>
      <c r="T84" s="118" t="str">
        <f t="shared" si="8"/>
        <v>E3-55-Al-400-4-pr2</v>
      </c>
    </row>
    <row r="85" spans="1:20">
      <c r="A85" s="109" t="s">
        <v>528</v>
      </c>
      <c r="B85" s="109">
        <v>400</v>
      </c>
      <c r="C85" s="109" t="s">
        <v>400</v>
      </c>
      <c r="D85" s="110" t="s">
        <v>417</v>
      </c>
      <c r="E85" s="119">
        <v>99658</v>
      </c>
      <c r="F85" s="119">
        <f>Таблица14[[#This Row],[ip55]]*1.49987465123196</f>
        <v>149474.50799247468</v>
      </c>
      <c r="G85" s="112">
        <f>G72</f>
        <v>22.799999999999997</v>
      </c>
      <c r="H85" s="121">
        <v>3000</v>
      </c>
      <c r="I85" s="121"/>
      <c r="J85" s="121"/>
      <c r="K85" s="114" t="s">
        <v>29</v>
      </c>
      <c r="L85" s="114" t="s">
        <v>165</v>
      </c>
      <c r="M85" s="114" t="str">
        <f t="shared" si="6"/>
        <v>Al400prf3</v>
      </c>
      <c r="N85" s="114">
        <v>3</v>
      </c>
      <c r="O85" s="109" t="s">
        <v>158</v>
      </c>
      <c r="P85" s="117" t="s">
        <v>28</v>
      </c>
      <c r="Q85" s="117">
        <v>55</v>
      </c>
      <c r="R85" s="117" t="s">
        <v>29</v>
      </c>
      <c r="S85" s="117">
        <v>4</v>
      </c>
      <c r="T85" s="118" t="str">
        <f t="shared" si="8"/>
        <v>E3-55-Al-400-4-pr3</v>
      </c>
    </row>
    <row r="86" spans="1:20">
      <c r="A86" s="109" t="s">
        <v>529</v>
      </c>
      <c r="B86" s="109">
        <v>400</v>
      </c>
      <c r="C86" s="109" t="s">
        <v>419</v>
      </c>
      <c r="D86" s="110" t="s">
        <v>420</v>
      </c>
      <c r="E86" s="119">
        <v>25111</v>
      </c>
      <c r="F86" s="119">
        <f>Таблица14[[#This Row],[ip55]]*1.49987465123196</f>
        <v>37663.352367085747</v>
      </c>
      <c r="G86" s="112">
        <f>G64</f>
        <v>7.6</v>
      </c>
      <c r="H86" s="113">
        <v>350</v>
      </c>
      <c r="I86" s="113">
        <v>350</v>
      </c>
      <c r="J86" s="121"/>
      <c r="K86" s="114" t="s">
        <v>29</v>
      </c>
      <c r="L86" s="114" t="s">
        <v>154</v>
      </c>
      <c r="M86" s="114" t="str">
        <f t="shared" si="6"/>
        <v>Al400uv</v>
      </c>
      <c r="N86" s="114"/>
      <c r="O86" s="109" t="s">
        <v>154</v>
      </c>
      <c r="P86" s="117" t="s">
        <v>28</v>
      </c>
      <c r="Q86" s="117">
        <v>55</v>
      </c>
      <c r="R86" s="117" t="s">
        <v>29</v>
      </c>
      <c r="S86" s="117">
        <v>4</v>
      </c>
      <c r="T86" s="118" t="str">
        <f t="shared" si="8"/>
        <v>E3-55-Al-400-4-uv</v>
      </c>
    </row>
    <row r="87" spans="1:20">
      <c r="A87" s="109" t="s">
        <v>530</v>
      </c>
      <c r="B87" s="109">
        <v>400</v>
      </c>
      <c r="C87" s="109" t="s">
        <v>422</v>
      </c>
      <c r="D87" s="110" t="s">
        <v>423</v>
      </c>
      <c r="E87" s="119">
        <v>20003</v>
      </c>
      <c r="F87" s="119">
        <f>Таблица14[[#This Row],[ip55]]*1.49987465123196</f>
        <v>30001.992648592895</v>
      </c>
      <c r="G87" s="112">
        <f>G64</f>
        <v>7.6</v>
      </c>
      <c r="H87" s="113">
        <v>350</v>
      </c>
      <c r="I87" s="113">
        <v>350</v>
      </c>
      <c r="J87" s="121"/>
      <c r="K87" s="114" t="s">
        <v>29</v>
      </c>
      <c r="L87" s="114" t="s">
        <v>149</v>
      </c>
      <c r="M87" s="114" t="str">
        <f t="shared" si="6"/>
        <v>Al400ug</v>
      </c>
      <c r="N87" s="114"/>
      <c r="O87" s="109" t="s">
        <v>149</v>
      </c>
      <c r="P87" s="117" t="s">
        <v>28</v>
      </c>
      <c r="Q87" s="117">
        <v>55</v>
      </c>
      <c r="R87" s="117" t="s">
        <v>29</v>
      </c>
      <c r="S87" s="117">
        <v>4</v>
      </c>
      <c r="T87" s="118" t="str">
        <f t="shared" si="8"/>
        <v>E3-55-Al-400-4-ug</v>
      </c>
    </row>
    <row r="88" spans="1:20">
      <c r="A88" s="109" t="s">
        <v>531</v>
      </c>
      <c r="B88" s="109">
        <v>400</v>
      </c>
      <c r="C88" s="109" t="s">
        <v>425</v>
      </c>
      <c r="D88" s="110" t="s">
        <v>66</v>
      </c>
      <c r="E88" s="119">
        <v>42772</v>
      </c>
      <c r="F88" s="119">
        <f>Таблица14[[#This Row],[ip55]]*1.49987465123196</f>
        <v>64152.638582493397</v>
      </c>
      <c r="G88" s="112">
        <f>G66</f>
        <v>11.399999999999999</v>
      </c>
      <c r="H88" s="121">
        <v>350</v>
      </c>
      <c r="I88" s="121">
        <v>150</v>
      </c>
      <c r="J88" s="121">
        <v>350</v>
      </c>
      <c r="K88" s="114" t="s">
        <v>29</v>
      </c>
      <c r="L88" s="114" t="s">
        <v>192</v>
      </c>
      <c r="M88" s="114" t="str">
        <f t="shared" si="6"/>
        <v>Al400zv</v>
      </c>
      <c r="N88" s="114"/>
      <c r="O88" s="109" t="s">
        <v>192</v>
      </c>
      <c r="P88" s="117" t="s">
        <v>28</v>
      </c>
      <c r="Q88" s="117">
        <v>55</v>
      </c>
      <c r="R88" s="117" t="s">
        <v>29</v>
      </c>
      <c r="S88" s="117">
        <v>4</v>
      </c>
      <c r="T88" s="118" t="str">
        <f t="shared" si="8"/>
        <v>E3-55-Al-400-4-zv</v>
      </c>
    </row>
    <row r="89" spans="1:20">
      <c r="A89" s="109" t="s">
        <v>532</v>
      </c>
      <c r="B89" s="109">
        <v>400</v>
      </c>
      <c r="C89" s="109" t="s">
        <v>427</v>
      </c>
      <c r="D89" s="110" t="s">
        <v>428</v>
      </c>
      <c r="E89" s="111">
        <v>32558</v>
      </c>
      <c r="F89" s="111">
        <f>Таблица14[[#This Row],[ip55]]*1.49987465123196</f>
        <v>48832.918894810158</v>
      </c>
      <c r="G89" s="112">
        <f>G66</f>
        <v>11.399999999999999</v>
      </c>
      <c r="H89" s="113">
        <v>350</v>
      </c>
      <c r="I89" s="113">
        <v>150</v>
      </c>
      <c r="J89" s="113">
        <v>350</v>
      </c>
      <c r="K89" s="114" t="s">
        <v>29</v>
      </c>
      <c r="L89" s="114" t="s">
        <v>196</v>
      </c>
      <c r="M89" s="114" t="str">
        <f t="shared" si="6"/>
        <v>Al400zg</v>
      </c>
      <c r="N89" s="114"/>
      <c r="O89" s="109" t="s">
        <v>196</v>
      </c>
      <c r="P89" s="117" t="s">
        <v>28</v>
      </c>
      <c r="Q89" s="117">
        <v>55</v>
      </c>
      <c r="R89" s="117" t="s">
        <v>29</v>
      </c>
      <c r="S89" s="117">
        <v>4</v>
      </c>
      <c r="T89" s="118" t="str">
        <f t="shared" si="8"/>
        <v>E3-55-Al-400-4-zg</v>
      </c>
    </row>
    <row r="90" spans="1:20">
      <c r="A90" s="109" t="s">
        <v>533</v>
      </c>
      <c r="B90" s="109">
        <v>400</v>
      </c>
      <c r="C90" s="109" t="s">
        <v>430</v>
      </c>
      <c r="D90" s="110" t="s">
        <v>431</v>
      </c>
      <c r="E90" s="111">
        <v>39069</v>
      </c>
      <c r="F90" s="111">
        <f>Таблица14[[#This Row],[ip55]]*1.49987465123196</f>
        <v>58598.602748981444</v>
      </c>
      <c r="G90" s="112">
        <f>G66</f>
        <v>11.399999999999999</v>
      </c>
      <c r="H90" s="113">
        <v>350</v>
      </c>
      <c r="I90" s="113">
        <v>350</v>
      </c>
      <c r="J90" s="113">
        <v>350</v>
      </c>
      <c r="K90" s="114" t="s">
        <v>29</v>
      </c>
      <c r="L90" s="114" t="s">
        <v>198</v>
      </c>
      <c r="M90" s="114" t="str">
        <f t="shared" si="6"/>
        <v>Al400tv</v>
      </c>
      <c r="N90" s="114"/>
      <c r="O90" s="109" t="s">
        <v>198</v>
      </c>
      <c r="P90" s="117" t="s">
        <v>28</v>
      </c>
      <c r="Q90" s="117">
        <v>55</v>
      </c>
      <c r="R90" s="117" t="s">
        <v>29</v>
      </c>
      <c r="S90" s="117">
        <v>4</v>
      </c>
      <c r="T90" s="118" t="str">
        <f t="shared" si="8"/>
        <v>E3-55-Al-400-4-tv</v>
      </c>
    </row>
    <row r="91" spans="1:20">
      <c r="A91" s="109" t="s">
        <v>534</v>
      </c>
      <c r="B91" s="109">
        <v>400</v>
      </c>
      <c r="C91" s="109" t="s">
        <v>433</v>
      </c>
      <c r="D91" s="110" t="s">
        <v>434</v>
      </c>
      <c r="E91" s="111">
        <v>42772</v>
      </c>
      <c r="F91" s="111">
        <f>Таблица14[[#This Row],[ip55]]*1.49987465123196</f>
        <v>64152.638582493397</v>
      </c>
      <c r="G91" s="112">
        <f>G66</f>
        <v>11.399999999999999</v>
      </c>
      <c r="H91" s="113">
        <v>350</v>
      </c>
      <c r="I91" s="113">
        <v>350</v>
      </c>
      <c r="J91" s="113">
        <v>350</v>
      </c>
      <c r="K91" s="114" t="s">
        <v>29</v>
      </c>
      <c r="L91" s="114" t="s">
        <v>201</v>
      </c>
      <c r="M91" s="114" t="str">
        <f t="shared" si="6"/>
        <v>Al400tg</v>
      </c>
      <c r="N91" s="114"/>
      <c r="O91" s="109" t="s">
        <v>201</v>
      </c>
      <c r="P91" s="117" t="s">
        <v>28</v>
      </c>
      <c r="Q91" s="117">
        <v>55</v>
      </c>
      <c r="R91" s="117" t="s">
        <v>29</v>
      </c>
      <c r="S91" s="117">
        <v>4</v>
      </c>
      <c r="T91" s="118" t="str">
        <f t="shared" si="8"/>
        <v>E3-55-Al-400-4-tg</v>
      </c>
    </row>
    <row r="92" spans="1:20">
      <c r="A92" s="109" t="s">
        <v>535</v>
      </c>
      <c r="B92" s="109">
        <v>400</v>
      </c>
      <c r="C92" s="109" t="s">
        <v>436</v>
      </c>
      <c r="D92" s="110" t="s">
        <v>437</v>
      </c>
      <c r="E92" s="111">
        <v>37665</v>
      </c>
      <c r="F92" s="111">
        <f>Таблица14[[#This Row],[ip55]]*1.49987465123196</f>
        <v>56492.778738651774</v>
      </c>
      <c r="G92" s="112">
        <v>11.399999999999999</v>
      </c>
      <c r="H92" s="113">
        <v>500</v>
      </c>
      <c r="I92" s="113">
        <v>500</v>
      </c>
      <c r="J92" s="113">
        <v>500</v>
      </c>
      <c r="K92" s="114" t="s">
        <v>29</v>
      </c>
      <c r="L92" s="114" t="s">
        <v>184</v>
      </c>
      <c r="M92" s="114" t="str">
        <f t="shared" si="6"/>
        <v>Al400kl</v>
      </c>
      <c r="N92" s="114"/>
      <c r="O92" s="109" t="s">
        <v>184</v>
      </c>
      <c r="P92" s="117" t="s">
        <v>28</v>
      </c>
      <c r="Q92" s="117">
        <v>55</v>
      </c>
      <c r="R92" s="117" t="s">
        <v>29</v>
      </c>
      <c r="S92" s="117">
        <v>4</v>
      </c>
      <c r="T92" s="118" t="str">
        <f t="shared" si="8"/>
        <v>E3-55-Al-400-4-kl</v>
      </c>
    </row>
    <row r="93" spans="1:20">
      <c r="A93" s="109" t="s">
        <v>536</v>
      </c>
      <c r="B93" s="109">
        <v>400</v>
      </c>
      <c r="C93" s="109" t="s">
        <v>439</v>
      </c>
      <c r="D93" s="110" t="s">
        <v>437</v>
      </c>
      <c r="E93" s="111">
        <v>37665</v>
      </c>
      <c r="F93" s="111">
        <f>Таблица14[[#This Row],[ip55]]*1.49987465123196</f>
        <v>56492.778738651774</v>
      </c>
      <c r="G93" s="112">
        <f>G66</f>
        <v>11.399999999999999</v>
      </c>
      <c r="H93" s="113">
        <v>500</v>
      </c>
      <c r="I93" s="113">
        <v>500</v>
      </c>
      <c r="J93" s="113">
        <v>500</v>
      </c>
      <c r="K93" s="114" t="s">
        <v>29</v>
      </c>
      <c r="L93" s="114" t="s">
        <v>173</v>
      </c>
      <c r="M93" s="114" t="str">
        <f t="shared" si="6"/>
        <v>Al400kp</v>
      </c>
      <c r="N93" s="114"/>
      <c r="O93" s="109" t="s">
        <v>173</v>
      </c>
      <c r="P93" s="117" t="s">
        <v>28</v>
      </c>
      <c r="Q93" s="117">
        <v>55</v>
      </c>
      <c r="R93" s="117" t="s">
        <v>29</v>
      </c>
      <c r="S93" s="117">
        <v>4</v>
      </c>
      <c r="T93" s="118" t="str">
        <f t="shared" si="8"/>
        <v>E3-55-Al-400-4-kp</v>
      </c>
    </row>
    <row r="94" spans="1:20">
      <c r="A94" s="112" t="s">
        <v>537</v>
      </c>
      <c r="B94" s="109">
        <v>400</v>
      </c>
      <c r="C94" s="109" t="s">
        <v>441</v>
      </c>
      <c r="D94" s="110" t="s">
        <v>442</v>
      </c>
      <c r="E94" s="111">
        <v>11874</v>
      </c>
      <c r="F94" s="111">
        <f>Таблица14[[#This Row],[ip55]]*1.49987465123196</f>
        <v>17809.511608728295</v>
      </c>
      <c r="G94" s="112">
        <f>G62</f>
        <v>3.8</v>
      </c>
      <c r="H94" s="113">
        <v>200</v>
      </c>
      <c r="I94" s="113">
        <v>300</v>
      </c>
      <c r="J94" s="113"/>
      <c r="K94" s="114" t="s">
        <v>29</v>
      </c>
      <c r="L94" s="114" t="s">
        <v>143</v>
      </c>
      <c r="M94" s="114" t="str">
        <f t="shared" si="6"/>
        <v>Al400pf</v>
      </c>
      <c r="N94" s="114"/>
      <c r="O94" s="109" t="s">
        <v>143</v>
      </c>
      <c r="P94" s="117" t="s">
        <v>28</v>
      </c>
      <c r="Q94" s="117">
        <v>55</v>
      </c>
      <c r="R94" s="117" t="s">
        <v>29</v>
      </c>
      <c r="S94" s="117">
        <v>4</v>
      </c>
      <c r="T94" s="118" t="str">
        <f t="shared" si="8"/>
        <v>E3-55-Al-400-4-pf</v>
      </c>
    </row>
    <row r="95" spans="1:20">
      <c r="A95" s="112" t="s">
        <v>538</v>
      </c>
      <c r="B95" s="109">
        <v>400</v>
      </c>
      <c r="C95" s="109" t="s">
        <v>444</v>
      </c>
      <c r="D95" s="110" t="s">
        <v>445</v>
      </c>
      <c r="E95" s="111">
        <v>31877</v>
      </c>
      <c r="F95" s="111"/>
      <c r="G95" s="112"/>
      <c r="H95" s="113"/>
      <c r="I95" s="113"/>
      <c r="J95" s="113"/>
      <c r="K95" s="114" t="s">
        <v>29</v>
      </c>
      <c r="L95" s="114" t="s">
        <v>152</v>
      </c>
      <c r="M95" s="114" t="str">
        <f t="shared" si="6"/>
        <v>Al400ugf</v>
      </c>
      <c r="N95" s="114"/>
      <c r="O95" s="109" t="s">
        <v>152</v>
      </c>
      <c r="P95" s="117" t="s">
        <v>28</v>
      </c>
      <c r="Q95" s="117">
        <v>55</v>
      </c>
      <c r="R95" s="117" t="s">
        <v>29</v>
      </c>
      <c r="S95" s="117">
        <v>4</v>
      </c>
      <c r="T95" s="118" t="str">
        <f t="shared" si="8"/>
        <v>E3-55-Al-400-4-ugf</v>
      </c>
    </row>
    <row r="96" spans="1:20">
      <c r="A96" s="112" t="s">
        <v>539</v>
      </c>
      <c r="B96" s="109">
        <v>400</v>
      </c>
      <c r="C96" s="109" t="s">
        <v>447</v>
      </c>
      <c r="D96" s="110" t="s">
        <v>448</v>
      </c>
      <c r="E96" s="111">
        <v>36984</v>
      </c>
      <c r="F96" s="111"/>
      <c r="G96" s="112"/>
      <c r="H96" s="113"/>
      <c r="I96" s="113"/>
      <c r="J96" s="113"/>
      <c r="K96" s="114" t="s">
        <v>29</v>
      </c>
      <c r="L96" s="114" t="s">
        <v>156</v>
      </c>
      <c r="M96" s="114" t="str">
        <f t="shared" si="6"/>
        <v>Al400uvf</v>
      </c>
      <c r="N96" s="114"/>
      <c r="O96" s="109" t="s">
        <v>156</v>
      </c>
      <c r="P96" s="117" t="s">
        <v>28</v>
      </c>
      <c r="Q96" s="117">
        <v>55</v>
      </c>
      <c r="R96" s="117" t="s">
        <v>29</v>
      </c>
      <c r="S96" s="117">
        <v>4</v>
      </c>
      <c r="T96" s="118" t="str">
        <f t="shared" si="8"/>
        <v>E3-55-Al-400-4-uvf</v>
      </c>
    </row>
    <row r="97" spans="1:20">
      <c r="A97" s="112" t="s">
        <v>540</v>
      </c>
      <c r="B97" s="109">
        <v>400</v>
      </c>
      <c r="C97" s="109" t="s">
        <v>450</v>
      </c>
      <c r="D97" s="110" t="s">
        <v>451</v>
      </c>
      <c r="E97" s="111">
        <v>23748</v>
      </c>
      <c r="F97" s="111"/>
      <c r="G97" s="112"/>
      <c r="H97" s="113"/>
      <c r="I97" s="113"/>
      <c r="J97" s="113"/>
      <c r="K97" s="114" t="s">
        <v>29</v>
      </c>
      <c r="L97" s="114"/>
      <c r="M97" s="114" t="str">
        <f t="shared" si="6"/>
        <v>Al400</v>
      </c>
      <c r="N97" s="114"/>
      <c r="O97" s="109" t="s">
        <v>450</v>
      </c>
      <c r="P97" s="117" t="s">
        <v>28</v>
      </c>
      <c r="Q97" s="117">
        <v>55</v>
      </c>
      <c r="R97" s="117" t="s">
        <v>29</v>
      </c>
      <c r="S97" s="117">
        <v>4</v>
      </c>
      <c r="T97" s="118" t="str">
        <f t="shared" si="8"/>
        <v>E3-55-Al-400-4-ПФТ</v>
      </c>
    </row>
    <row r="98" spans="1:20">
      <c r="A98" s="109" t="s">
        <v>541</v>
      </c>
      <c r="B98" s="109">
        <v>400</v>
      </c>
      <c r="C98" s="109"/>
      <c r="D98" s="110" t="s">
        <v>453</v>
      </c>
      <c r="E98" s="111">
        <v>22982</v>
      </c>
      <c r="F98" s="111">
        <f>Таблица14[[#This Row],[ip55]]*1.49987465123196</f>
        <v>34470.119234612903</v>
      </c>
      <c r="G98" s="120">
        <f t="shared" ref="G98:G99" si="9">G62</f>
        <v>3.8</v>
      </c>
      <c r="H98" s="113">
        <v>200</v>
      </c>
      <c r="I98" s="113">
        <v>300</v>
      </c>
      <c r="J98" s="113"/>
      <c r="K98" s="114" t="s">
        <v>29</v>
      </c>
      <c r="L98" s="114"/>
      <c r="M98" s="114" t="str">
        <f t="shared" si="6"/>
        <v>Al400</v>
      </c>
      <c r="N98" s="114"/>
      <c r="O98" s="109"/>
      <c r="P98" s="117" t="s">
        <v>28</v>
      </c>
      <c r="Q98" s="117">
        <v>55</v>
      </c>
      <c r="R98" s="117" t="s">
        <v>29</v>
      </c>
      <c r="S98" s="117">
        <v>4</v>
      </c>
      <c r="T98" s="118" t="str">
        <f t="shared" si="8"/>
        <v>E3-55-Al-400-4-</v>
      </c>
    </row>
    <row r="99" spans="1:20">
      <c r="A99" s="109" t="s">
        <v>542</v>
      </c>
      <c r="B99" s="109">
        <v>400</v>
      </c>
      <c r="C99" s="109" t="s">
        <v>455</v>
      </c>
      <c r="D99" s="110" t="s">
        <v>456</v>
      </c>
      <c r="E99" s="111">
        <v>80756</v>
      </c>
      <c r="F99" s="111">
        <f>Таблица14[[#This Row],[ip55]]*1.49987465123196</f>
        <v>121123.87733488817</v>
      </c>
      <c r="G99" s="120">
        <f t="shared" si="9"/>
        <v>5.6999999999999993</v>
      </c>
      <c r="H99" s="113">
        <v>500</v>
      </c>
      <c r="I99" s="113">
        <v>500</v>
      </c>
      <c r="J99" s="113"/>
      <c r="K99" s="114" t="s">
        <v>29</v>
      </c>
      <c r="L99" s="114"/>
      <c r="M99" s="114" t="str">
        <f t="shared" si="6"/>
        <v>Al400</v>
      </c>
      <c r="N99" s="114"/>
      <c r="O99" s="109" t="s">
        <v>455</v>
      </c>
      <c r="P99" s="117" t="s">
        <v>28</v>
      </c>
      <c r="Q99" s="117">
        <v>55</v>
      </c>
      <c r="R99" s="117" t="s">
        <v>29</v>
      </c>
      <c r="S99" s="117">
        <v>4</v>
      </c>
      <c r="T99" s="118" t="str">
        <f t="shared" si="8"/>
        <v>E3-55-Al-400-4-ПФК</v>
      </c>
    </row>
    <row r="100" spans="1:20">
      <c r="A100" s="109" t="s">
        <v>543</v>
      </c>
      <c r="B100" s="109">
        <v>400</v>
      </c>
      <c r="C100" s="109"/>
      <c r="D100" s="110" t="s">
        <v>458</v>
      </c>
      <c r="E100" s="111">
        <v>26468</v>
      </c>
      <c r="F100" s="111">
        <f>Таблица14[[#This Row],[ip55]]*1.49987465123196</f>
        <v>39698.682268807519</v>
      </c>
      <c r="G100" s="120">
        <f>G63</f>
        <v>5.6999999999999993</v>
      </c>
      <c r="H100" s="113">
        <v>200</v>
      </c>
      <c r="I100" s="113">
        <v>500</v>
      </c>
      <c r="J100" s="113"/>
      <c r="K100" s="114" t="s">
        <v>29</v>
      </c>
      <c r="L100" s="114"/>
      <c r="M100" s="114" t="str">
        <f t="shared" si="6"/>
        <v>Al400</v>
      </c>
      <c r="N100" s="114"/>
      <c r="O100" s="109"/>
      <c r="P100" s="117" t="s">
        <v>28</v>
      </c>
      <c r="Q100" s="117">
        <v>55</v>
      </c>
      <c r="R100" s="117" t="s">
        <v>29</v>
      </c>
      <c r="S100" s="117">
        <v>4</v>
      </c>
      <c r="T100" s="118" t="str">
        <f t="shared" si="8"/>
        <v>E3-55-Al-400-4-</v>
      </c>
    </row>
    <row r="101" spans="1:20">
      <c r="A101" s="109" t="s">
        <v>544</v>
      </c>
      <c r="B101" s="109">
        <v>400</v>
      </c>
      <c r="C101" s="109"/>
      <c r="D101" s="110" t="s">
        <v>460</v>
      </c>
      <c r="E101" s="111">
        <v>59263</v>
      </c>
      <c r="F101" s="111">
        <f>Таблица14[[#This Row],[ip55]]*1.49987465123196</f>
        <v>88887.071455959653</v>
      </c>
      <c r="G101" s="120">
        <f>G65</f>
        <v>9.5</v>
      </c>
      <c r="H101" s="113">
        <v>200</v>
      </c>
      <c r="I101" s="113">
        <v>1000</v>
      </c>
      <c r="J101" s="113"/>
      <c r="K101" s="114" t="s">
        <v>29</v>
      </c>
      <c r="L101" s="114"/>
      <c r="M101" s="114" t="str">
        <f t="shared" si="6"/>
        <v>Al400</v>
      </c>
      <c r="N101" s="114"/>
      <c r="O101" s="109"/>
      <c r="P101" s="117" t="s">
        <v>28</v>
      </c>
      <c r="Q101" s="117">
        <v>55</v>
      </c>
      <c r="R101" s="117" t="s">
        <v>29</v>
      </c>
      <c r="S101" s="117">
        <v>4</v>
      </c>
      <c r="T101" s="118" t="str">
        <f t="shared" si="8"/>
        <v>E3-55-Al-400-4-</v>
      </c>
    </row>
    <row r="102" spans="1:20">
      <c r="A102" s="109" t="s">
        <v>545</v>
      </c>
      <c r="B102" s="109">
        <v>400</v>
      </c>
      <c r="C102" s="109"/>
      <c r="D102" s="110" t="s">
        <v>462</v>
      </c>
      <c r="E102" s="111">
        <v>57229</v>
      </c>
      <c r="F102" s="111">
        <f>Таблица14[[#This Row],[ip55]]*1.49987465123196</f>
        <v>85836.326415353848</v>
      </c>
      <c r="G102" s="120">
        <f>G65</f>
        <v>9.5</v>
      </c>
      <c r="H102" s="113">
        <v>200</v>
      </c>
      <c r="I102" s="113">
        <v>1000</v>
      </c>
      <c r="J102" s="113"/>
      <c r="K102" s="114" t="s">
        <v>29</v>
      </c>
      <c r="L102" s="114"/>
      <c r="M102" s="114" t="str">
        <f t="shared" si="6"/>
        <v>Al400</v>
      </c>
      <c r="N102" s="114"/>
      <c r="O102" s="109"/>
      <c r="P102" s="117" t="s">
        <v>28</v>
      </c>
      <c r="Q102" s="117">
        <v>55</v>
      </c>
      <c r="R102" s="117" t="s">
        <v>29</v>
      </c>
      <c r="S102" s="117">
        <v>4</v>
      </c>
      <c r="T102" s="118" t="str">
        <f t="shared" si="8"/>
        <v>E3-55-Al-400-4-</v>
      </c>
    </row>
    <row r="103" spans="1:20">
      <c r="A103" s="109" t="s">
        <v>546</v>
      </c>
      <c r="B103" s="109">
        <v>400</v>
      </c>
      <c r="C103" s="109"/>
      <c r="D103" s="110" t="s">
        <v>464</v>
      </c>
      <c r="E103" s="119">
        <v>45639</v>
      </c>
      <c r="F103" s="111">
        <f>Таблица14[[#This Row],[ip55]]*1.49987465123196</f>
        <v>68452.779207575426</v>
      </c>
      <c r="G103" s="120">
        <f t="shared" ref="G103:G104" si="10">G63</f>
        <v>5.6999999999999993</v>
      </c>
      <c r="H103" s="113">
        <v>200</v>
      </c>
      <c r="I103" s="113">
        <v>500</v>
      </c>
      <c r="J103" s="113"/>
      <c r="K103" s="114" t="s">
        <v>29</v>
      </c>
      <c r="L103" s="114"/>
      <c r="M103" s="114" t="str">
        <f t="shared" si="6"/>
        <v>Al400</v>
      </c>
      <c r="N103" s="114"/>
      <c r="O103" s="109"/>
      <c r="P103" s="117" t="s">
        <v>28</v>
      </c>
      <c r="Q103" s="117">
        <v>55</v>
      </c>
      <c r="R103" s="117" t="s">
        <v>29</v>
      </c>
      <c r="S103" s="117">
        <v>4</v>
      </c>
      <c r="T103" s="118" t="str">
        <f t="shared" si="8"/>
        <v>E3-55-Al-400-4-</v>
      </c>
    </row>
    <row r="104" spans="1:20">
      <c r="A104" s="109" t="s">
        <v>547</v>
      </c>
      <c r="B104" s="109">
        <v>400</v>
      </c>
      <c r="C104" s="109" t="s">
        <v>466</v>
      </c>
      <c r="D104" s="110" t="s">
        <v>467</v>
      </c>
      <c r="E104" s="111">
        <v>50305</v>
      </c>
      <c r="F104" s="111">
        <f>Таблица14[[#This Row],[ip55]]*1.49987465123196</f>
        <v>75451.194330223749</v>
      </c>
      <c r="G104" s="120">
        <f t="shared" si="10"/>
        <v>7.6</v>
      </c>
      <c r="H104" s="113">
        <v>1000</v>
      </c>
      <c r="I104" s="113"/>
      <c r="J104" s="113"/>
      <c r="K104" s="114" t="s">
        <v>29</v>
      </c>
      <c r="L104" s="114" t="s">
        <v>203</v>
      </c>
      <c r="M104" s="114" t="str">
        <f t="shared" si="6"/>
        <v>Al400sk</v>
      </c>
      <c r="N104" s="114"/>
      <c r="O104" s="109" t="s">
        <v>203</v>
      </c>
      <c r="P104" s="117" t="s">
        <v>28</v>
      </c>
      <c r="Q104" s="117">
        <v>55</v>
      </c>
      <c r="R104" s="117" t="s">
        <v>29</v>
      </c>
      <c r="S104" s="117">
        <v>4</v>
      </c>
      <c r="T104" s="118" t="str">
        <f t="shared" si="8"/>
        <v>E3-55-Al-400-4-sk</v>
      </c>
    </row>
    <row r="105" spans="1:20">
      <c r="A105" s="109" t="s">
        <v>548</v>
      </c>
      <c r="B105" s="109">
        <v>400</v>
      </c>
      <c r="C105" s="109"/>
      <c r="D105" s="110" t="s">
        <v>469</v>
      </c>
      <c r="E105" s="111">
        <v>35814</v>
      </c>
      <c r="F105" s="111">
        <f>Таблица14[[#This Row],[ip55]]*1.49987465123196</f>
        <v>53716.510759221419</v>
      </c>
      <c r="G105" s="112">
        <f>G64</f>
        <v>7.6</v>
      </c>
      <c r="H105" s="113">
        <v>1000</v>
      </c>
      <c r="I105" s="113"/>
      <c r="J105" s="113"/>
      <c r="K105" s="114" t="s">
        <v>29</v>
      </c>
      <c r="L105" s="114"/>
      <c r="M105" s="114" t="str">
        <f t="shared" si="6"/>
        <v>Al400</v>
      </c>
      <c r="N105" s="114"/>
      <c r="O105" s="109"/>
      <c r="P105" s="117" t="s">
        <v>28</v>
      </c>
      <c r="Q105" s="117">
        <v>55</v>
      </c>
      <c r="R105" s="117" t="s">
        <v>29</v>
      </c>
      <c r="S105" s="117">
        <v>4</v>
      </c>
      <c r="T105" s="118" t="str">
        <f t="shared" si="8"/>
        <v>E3-55-Al-400-4-</v>
      </c>
    </row>
    <row r="106" spans="1:20">
      <c r="A106" s="109" t="s">
        <v>549</v>
      </c>
      <c r="B106" s="109">
        <v>400</v>
      </c>
      <c r="C106" s="109"/>
      <c r="D106" s="110" t="s">
        <v>471</v>
      </c>
      <c r="E106" s="111">
        <v>41185</v>
      </c>
      <c r="F106" s="111">
        <f>Таблица14[[#This Row],[ip55]]*1.49987465123196</f>
        <v>61772.337510988276</v>
      </c>
      <c r="G106" s="112">
        <f>G64</f>
        <v>7.6</v>
      </c>
      <c r="H106" s="113">
        <v>1000</v>
      </c>
      <c r="I106" s="113"/>
      <c r="J106" s="113"/>
      <c r="K106" s="114" t="s">
        <v>29</v>
      </c>
      <c r="L106" s="114"/>
      <c r="M106" s="114" t="str">
        <f t="shared" si="6"/>
        <v>Al400</v>
      </c>
      <c r="N106" s="114"/>
      <c r="O106" s="109"/>
      <c r="P106" s="117" t="s">
        <v>28</v>
      </c>
      <c r="Q106" s="117">
        <v>55</v>
      </c>
      <c r="R106" s="117" t="s">
        <v>29</v>
      </c>
      <c r="S106" s="117">
        <v>4</v>
      </c>
      <c r="T106" s="118" t="str">
        <f t="shared" si="8"/>
        <v>E3-55-Al-400-4-</v>
      </c>
    </row>
    <row r="107" spans="1:20">
      <c r="A107" s="109" t="s">
        <v>550</v>
      </c>
      <c r="B107" s="109">
        <v>400</v>
      </c>
      <c r="C107" s="109"/>
      <c r="D107" s="110" t="s">
        <v>473</v>
      </c>
      <c r="E107" s="111">
        <v>71628</v>
      </c>
      <c r="F107" s="111">
        <f>Таблица14[[#This Row],[ip55]]*1.49987465123196</f>
        <v>107433.02151844284</v>
      </c>
      <c r="G107" s="112">
        <f>G64</f>
        <v>7.6</v>
      </c>
      <c r="H107" s="113">
        <v>1000</v>
      </c>
      <c r="I107" s="113"/>
      <c r="J107" s="113"/>
      <c r="K107" s="114" t="s">
        <v>29</v>
      </c>
      <c r="L107" s="114"/>
      <c r="M107" s="114" t="str">
        <f t="shared" si="6"/>
        <v>Al400</v>
      </c>
      <c r="N107" s="114"/>
      <c r="O107" s="109"/>
      <c r="P107" s="117" t="s">
        <v>28</v>
      </c>
      <c r="Q107" s="117">
        <v>55</v>
      </c>
      <c r="R107" s="117" t="s">
        <v>29</v>
      </c>
      <c r="S107" s="117">
        <v>4</v>
      </c>
      <c r="T107" s="118" t="str">
        <f t="shared" si="8"/>
        <v>E3-55-Al-400-4-</v>
      </c>
    </row>
    <row r="108" spans="1:20">
      <c r="A108" s="109" t="s">
        <v>551</v>
      </c>
      <c r="B108" s="109">
        <v>400</v>
      </c>
      <c r="C108" s="109"/>
      <c r="D108" s="110" t="s">
        <v>475</v>
      </c>
      <c r="E108" s="111">
        <v>34899</v>
      </c>
      <c r="F108" s="111">
        <f>Таблица14[[#This Row],[ip55]]*1.49987465123196</f>
        <v>52344.125453344175</v>
      </c>
      <c r="G108" s="112">
        <f>G64</f>
        <v>7.6</v>
      </c>
      <c r="H108" s="113">
        <v>1000</v>
      </c>
      <c r="I108" s="113"/>
      <c r="J108" s="113"/>
      <c r="K108" s="114" t="s">
        <v>29</v>
      </c>
      <c r="L108" s="114"/>
      <c r="M108" s="114" t="str">
        <f t="shared" si="6"/>
        <v>Al400</v>
      </c>
      <c r="N108" s="114"/>
      <c r="O108" s="109"/>
      <c r="P108" s="117" t="s">
        <v>28</v>
      </c>
      <c r="Q108" s="117">
        <v>55</v>
      </c>
      <c r="R108" s="117" t="s">
        <v>29</v>
      </c>
      <c r="S108" s="117">
        <v>4</v>
      </c>
      <c r="T108" s="118" t="str">
        <f t="shared" si="8"/>
        <v>E3-55-Al-400-4-</v>
      </c>
    </row>
    <row r="109" spans="1:20">
      <c r="A109" s="109" t="s">
        <v>552</v>
      </c>
      <c r="B109" s="109">
        <v>400</v>
      </c>
      <c r="C109" s="109"/>
      <c r="D109" s="110" t="s">
        <v>477</v>
      </c>
      <c r="E109" s="111">
        <v>67832</v>
      </c>
      <c r="F109" s="111">
        <f>Таблица14[[#This Row],[ip55]]*1.49987465123196</f>
        <v>101739.49734236632</v>
      </c>
      <c r="G109" s="112">
        <f>G64</f>
        <v>7.6</v>
      </c>
      <c r="H109" s="113">
        <v>1000</v>
      </c>
      <c r="I109" s="113"/>
      <c r="J109" s="113"/>
      <c r="K109" s="114" t="s">
        <v>29</v>
      </c>
      <c r="L109" s="114"/>
      <c r="M109" s="114" t="str">
        <f t="shared" si="6"/>
        <v>Al400</v>
      </c>
      <c r="N109" s="114"/>
      <c r="O109" s="109"/>
      <c r="P109" s="117" t="s">
        <v>28</v>
      </c>
      <c r="Q109" s="117">
        <v>55</v>
      </c>
      <c r="R109" s="117" t="s">
        <v>29</v>
      </c>
      <c r="S109" s="117">
        <v>4</v>
      </c>
      <c r="T109" s="118" t="str">
        <f t="shared" si="8"/>
        <v>E3-55-Al-400-4-</v>
      </c>
    </row>
    <row r="110" spans="1:20">
      <c r="A110" s="109" t="s">
        <v>553</v>
      </c>
      <c r="B110" s="109">
        <v>400</v>
      </c>
      <c r="C110" s="109"/>
      <c r="D110" s="110" t="s">
        <v>554</v>
      </c>
      <c r="E110" s="111">
        <v>89187</v>
      </c>
      <c r="F110" s="111">
        <f>Таблица14[[#This Row],[ip55]]*1.49987465123196</f>
        <v>133769.32051942483</v>
      </c>
      <c r="G110" s="112">
        <f>G64</f>
        <v>7.6</v>
      </c>
      <c r="H110" s="113">
        <v>1000</v>
      </c>
      <c r="I110" s="113"/>
      <c r="J110" s="113"/>
      <c r="K110" s="114" t="s">
        <v>29</v>
      </c>
      <c r="L110" s="114"/>
      <c r="M110" s="114" t="str">
        <f t="shared" si="6"/>
        <v>Al400</v>
      </c>
      <c r="N110" s="114"/>
      <c r="O110" s="109"/>
      <c r="P110" s="117" t="s">
        <v>28</v>
      </c>
      <c r="Q110" s="117">
        <v>55</v>
      </c>
      <c r="R110" s="117" t="s">
        <v>29</v>
      </c>
      <c r="S110" s="117">
        <v>4</v>
      </c>
      <c r="T110" s="118" t="str">
        <f t="shared" si="8"/>
        <v>E3-55-Al-400-4-</v>
      </c>
    </row>
    <row r="111" spans="1:20">
      <c r="A111" s="109" t="s">
        <v>555</v>
      </c>
      <c r="B111" s="109">
        <v>400</v>
      </c>
      <c r="C111" s="109"/>
      <c r="D111" s="110" t="s">
        <v>481</v>
      </c>
      <c r="E111" s="111">
        <v>80268</v>
      </c>
      <c r="F111" s="111">
        <f>Таблица14[[#This Row],[ip55]]*1.49987465123196</f>
        <v>120391.93850508698</v>
      </c>
      <c r="G111" s="112">
        <f>G64</f>
        <v>7.6</v>
      </c>
      <c r="H111" s="113">
        <v>1000</v>
      </c>
      <c r="I111" s="113"/>
      <c r="J111" s="113"/>
      <c r="K111" s="114" t="s">
        <v>29</v>
      </c>
      <c r="L111" s="114"/>
      <c r="M111" s="114" t="str">
        <f t="shared" si="6"/>
        <v>Al400</v>
      </c>
      <c r="N111" s="114"/>
      <c r="O111" s="109"/>
      <c r="P111" s="117" t="s">
        <v>28</v>
      </c>
      <c r="Q111" s="117">
        <v>55</v>
      </c>
      <c r="R111" s="117" t="s">
        <v>29</v>
      </c>
      <c r="S111" s="117">
        <v>4</v>
      </c>
      <c r="T111" s="118" t="str">
        <f t="shared" si="8"/>
        <v>E3-55-Al-400-4-</v>
      </c>
    </row>
    <row r="112" spans="1:20">
      <c r="A112" s="109" t="s">
        <v>556</v>
      </c>
      <c r="B112" s="109">
        <v>400</v>
      </c>
      <c r="C112" s="109"/>
      <c r="D112" s="110" t="s">
        <v>483</v>
      </c>
      <c r="E112" s="111">
        <v>231861</v>
      </c>
      <c r="F112" s="111">
        <f>Таблица14[[#This Row],[ip55]]*1.49987465123196</f>
        <v>347762.4365092935</v>
      </c>
      <c r="G112" s="112"/>
      <c r="H112" s="113">
        <v>0</v>
      </c>
      <c r="I112" s="113"/>
      <c r="J112" s="113"/>
      <c r="K112" s="114" t="s">
        <v>29</v>
      </c>
      <c r="L112" s="114"/>
      <c r="M112" s="114" t="str">
        <f t="shared" si="6"/>
        <v>Al400</v>
      </c>
      <c r="N112" s="114"/>
      <c r="O112" s="109"/>
      <c r="P112" s="117" t="s">
        <v>28</v>
      </c>
      <c r="Q112" s="117">
        <v>55</v>
      </c>
      <c r="R112" s="117" t="s">
        <v>29</v>
      </c>
      <c r="S112" s="117">
        <v>4</v>
      </c>
      <c r="T112" s="118" t="str">
        <f t="shared" si="8"/>
        <v>E3-55-Al-400-4-</v>
      </c>
    </row>
    <row r="113" spans="1:20">
      <c r="A113" s="109" t="s">
        <v>557</v>
      </c>
      <c r="B113" s="109">
        <v>400</v>
      </c>
      <c r="C113" s="109" t="s">
        <v>485</v>
      </c>
      <c r="D113" s="110" t="s">
        <v>486</v>
      </c>
      <c r="E113" s="111">
        <v>73201</v>
      </c>
      <c r="F113" s="111">
        <f>Таблица14[[#This Row],[ip55]]*1.49987465123196</f>
        <v>109792.3243448307</v>
      </c>
      <c r="G113" s="112">
        <f>G65</f>
        <v>9.5</v>
      </c>
      <c r="H113" s="113">
        <v>1500</v>
      </c>
      <c r="I113" s="113"/>
      <c r="J113" s="113"/>
      <c r="K113" s="114" t="s">
        <v>29</v>
      </c>
      <c r="L113" s="114" t="s">
        <v>487</v>
      </c>
      <c r="M113" s="114" t="str">
        <f t="shared" si="6"/>
        <v>Al400tsv</v>
      </c>
      <c r="N113" s="114"/>
      <c r="O113" s="109" t="s">
        <v>487</v>
      </c>
      <c r="P113" s="117" t="s">
        <v>28</v>
      </c>
      <c r="Q113" s="117">
        <v>55</v>
      </c>
      <c r="R113" s="117" t="s">
        <v>29</v>
      </c>
      <c r="S113" s="117">
        <v>4</v>
      </c>
      <c r="T113" s="118" t="str">
        <f t="shared" si="8"/>
        <v>E3-55-Al-400-4-tsv</v>
      </c>
    </row>
    <row r="114" spans="1:20">
      <c r="A114" s="109" t="s">
        <v>558</v>
      </c>
      <c r="B114" s="109">
        <v>400</v>
      </c>
      <c r="C114" s="109"/>
      <c r="D114" s="110" t="s">
        <v>489</v>
      </c>
      <c r="E114" s="111">
        <v>91914</v>
      </c>
      <c r="F114" s="111">
        <f>Таблица14[[#This Row],[ip55]]*1.49987465123196</f>
        <v>137859.47869333439</v>
      </c>
      <c r="G114" s="112">
        <f>G64</f>
        <v>7.6</v>
      </c>
      <c r="H114" s="113">
        <v>1500</v>
      </c>
      <c r="I114" s="113">
        <v>500</v>
      </c>
      <c r="J114" s="113"/>
      <c r="K114" s="114" t="s">
        <v>29</v>
      </c>
      <c r="L114" s="114"/>
      <c r="M114" s="114" t="str">
        <f t="shared" si="6"/>
        <v>Al400</v>
      </c>
      <c r="N114" s="114"/>
      <c r="O114" s="109"/>
      <c r="P114" s="117" t="s">
        <v>28</v>
      </c>
      <c r="Q114" s="117">
        <v>55</v>
      </c>
      <c r="R114" s="117" t="s">
        <v>29</v>
      </c>
      <c r="S114" s="117">
        <v>4</v>
      </c>
      <c r="T114" s="118" t="str">
        <f t="shared" si="8"/>
        <v>E3-55-Al-400-4-</v>
      </c>
    </row>
    <row r="115" spans="1:20">
      <c r="A115" s="109" t="s">
        <v>559</v>
      </c>
      <c r="B115" s="109">
        <v>400</v>
      </c>
      <c r="C115" s="109"/>
      <c r="D115" s="110" t="s">
        <v>491</v>
      </c>
      <c r="E115" s="111">
        <v>36970</v>
      </c>
      <c r="F115" s="111">
        <f>Таблица14[[#This Row],[ip55]]*1.49987465123196</f>
        <v>55450.365856045566</v>
      </c>
      <c r="G115" s="112">
        <f>G68</f>
        <v>15.2</v>
      </c>
      <c r="H115" s="113">
        <v>1500</v>
      </c>
      <c r="I115" s="113"/>
      <c r="J115" s="113"/>
      <c r="K115" s="114" t="s">
        <v>29</v>
      </c>
      <c r="L115" s="114"/>
      <c r="M115" s="114" t="str">
        <f t="shared" si="6"/>
        <v>Al400</v>
      </c>
      <c r="N115" s="114"/>
      <c r="O115" s="109"/>
      <c r="P115" s="117" t="s">
        <v>28</v>
      </c>
      <c r="Q115" s="117">
        <v>55</v>
      </c>
      <c r="R115" s="117" t="s">
        <v>29</v>
      </c>
      <c r="S115" s="117">
        <v>4</v>
      </c>
      <c r="T115" s="118" t="str">
        <f t="shared" si="8"/>
        <v>E3-55-Al-400-4-</v>
      </c>
    </row>
    <row r="116" spans="1:20">
      <c r="A116" s="109" t="s">
        <v>560</v>
      </c>
      <c r="B116" s="109">
        <v>400</v>
      </c>
      <c r="C116" s="109"/>
      <c r="D116" s="110" t="s">
        <v>493</v>
      </c>
      <c r="E116" s="111">
        <v>61091</v>
      </c>
      <c r="F116" s="111">
        <f>Таблица14[[#This Row],[ip55]]*1.49987465123196</f>
        <v>91628.842318411669</v>
      </c>
      <c r="G116" s="112">
        <f>G67</f>
        <v>13.299999999999999</v>
      </c>
      <c r="H116" s="113">
        <v>1500</v>
      </c>
      <c r="I116" s="113">
        <v>500</v>
      </c>
      <c r="J116" s="113"/>
      <c r="K116" s="114" t="s">
        <v>29</v>
      </c>
      <c r="L116" s="114"/>
      <c r="M116" s="114" t="str">
        <f t="shared" si="6"/>
        <v>Al400</v>
      </c>
      <c r="N116" s="114"/>
      <c r="O116" s="109"/>
      <c r="P116" s="117" t="s">
        <v>28</v>
      </c>
      <c r="Q116" s="117">
        <v>55</v>
      </c>
      <c r="R116" s="117" t="s">
        <v>29</v>
      </c>
      <c r="S116" s="117">
        <v>4</v>
      </c>
      <c r="T116" s="118" t="str">
        <f t="shared" si="8"/>
        <v>E3-55-Al-400-4-</v>
      </c>
    </row>
    <row r="117" spans="1:20">
      <c r="A117" s="109" t="s">
        <v>561</v>
      </c>
      <c r="B117" s="109">
        <v>400</v>
      </c>
      <c r="C117" s="109"/>
      <c r="D117" s="110" t="s">
        <v>495</v>
      </c>
      <c r="E117" s="111">
        <v>12951</v>
      </c>
      <c r="F117" s="111">
        <f>Таблица14[[#This Row],[ip55]]*1.49987465123196</f>
        <v>19424.876608105114</v>
      </c>
      <c r="G117" s="112"/>
      <c r="H117" s="113">
        <v>500</v>
      </c>
      <c r="I117" s="113"/>
      <c r="J117" s="113"/>
      <c r="K117" s="114" t="s">
        <v>29</v>
      </c>
      <c r="L117" s="114"/>
      <c r="M117" s="114" t="str">
        <f t="shared" si="6"/>
        <v>Al400</v>
      </c>
      <c r="N117" s="114"/>
      <c r="O117" s="109"/>
      <c r="P117" s="117" t="s">
        <v>28</v>
      </c>
      <c r="Q117" s="117">
        <v>55</v>
      </c>
      <c r="R117" s="117" t="s">
        <v>29</v>
      </c>
      <c r="S117" s="117">
        <v>4</v>
      </c>
      <c r="T117" s="118" t="str">
        <f t="shared" si="8"/>
        <v>E3-55-Al-400-4-</v>
      </c>
    </row>
    <row r="118" spans="1:20">
      <c r="A118" s="109" t="s">
        <v>562</v>
      </c>
      <c r="B118" s="109">
        <v>400</v>
      </c>
      <c r="C118" s="109"/>
      <c r="D118" s="110" t="s">
        <v>497</v>
      </c>
      <c r="E118" s="111">
        <v>7381</v>
      </c>
      <c r="F118" s="111">
        <f>Таблица14[[#This Row],[ip55]]*1.49987465123196</f>
        <v>11070.574800743098</v>
      </c>
      <c r="G118" s="112"/>
      <c r="H118" s="113">
        <v>200</v>
      </c>
      <c r="I118" s="113"/>
      <c r="J118" s="113"/>
      <c r="K118" s="114" t="s">
        <v>29</v>
      </c>
      <c r="L118" s="114" t="s">
        <v>236</v>
      </c>
      <c r="M118" s="114" t="str">
        <f t="shared" si="6"/>
        <v>Al400sb</v>
      </c>
      <c r="N118" s="114"/>
      <c r="O118" s="109"/>
      <c r="P118" s="117" t="s">
        <v>28</v>
      </c>
      <c r="Q118" s="117">
        <v>55</v>
      </c>
      <c r="R118" s="117" t="s">
        <v>29</v>
      </c>
      <c r="S118" s="117">
        <v>4</v>
      </c>
      <c r="T118" s="118" t="str">
        <f t="shared" si="8"/>
        <v>E3-55-Al-400-4-</v>
      </c>
    </row>
    <row r="119" spans="1:20">
      <c r="A119" s="109" t="s">
        <v>563</v>
      </c>
      <c r="B119" s="109">
        <v>400</v>
      </c>
      <c r="C119" s="109"/>
      <c r="D119" s="110" t="s">
        <v>499</v>
      </c>
      <c r="E119" s="111">
        <v>1038</v>
      </c>
      <c r="F119" s="111">
        <f>Таблица14[[#This Row],[ip55]]*1.49987465123196</f>
        <v>1556.8698879787746</v>
      </c>
      <c r="G119" s="112"/>
      <c r="H119" s="113">
        <v>200</v>
      </c>
      <c r="I119" s="113"/>
      <c r="J119" s="113"/>
      <c r="K119" s="114" t="s">
        <v>29</v>
      </c>
      <c r="L119" s="114"/>
      <c r="M119" s="114" t="str">
        <f t="shared" si="6"/>
        <v>Al400</v>
      </c>
      <c r="N119" s="114"/>
      <c r="O119" s="109"/>
      <c r="P119" s="117" t="s">
        <v>28</v>
      </c>
      <c r="Q119" s="117">
        <v>55</v>
      </c>
      <c r="R119" s="117" t="s">
        <v>29</v>
      </c>
      <c r="S119" s="117">
        <v>4</v>
      </c>
      <c r="T119" s="118" t="str">
        <f t="shared" si="8"/>
        <v>E3-55-Al-400-4-</v>
      </c>
    </row>
    <row r="120" spans="1:20">
      <c r="A120" s="109" t="s">
        <v>564</v>
      </c>
      <c r="B120" s="109">
        <v>400</v>
      </c>
      <c r="C120" s="109" t="s">
        <v>501</v>
      </c>
      <c r="D120" s="110" t="s">
        <v>502</v>
      </c>
      <c r="E120" s="119">
        <v>11492</v>
      </c>
      <c r="F120" s="119">
        <f>Таблица14[[#This Row],[ip55]]*1.49987465123196</f>
        <v>17236.559491957683</v>
      </c>
      <c r="G120" s="112"/>
      <c r="H120" s="121">
        <v>200</v>
      </c>
      <c r="I120" s="121"/>
      <c r="J120" s="121"/>
      <c r="K120" s="114" t="s">
        <v>29</v>
      </c>
      <c r="L120" s="114" t="s">
        <v>233</v>
      </c>
      <c r="M120" s="114" t="str">
        <f t="shared" si="6"/>
        <v>Al400kz</v>
      </c>
      <c r="N120" s="114"/>
      <c r="O120" s="109" t="s">
        <v>233</v>
      </c>
      <c r="P120" s="117" t="s">
        <v>28</v>
      </c>
      <c r="Q120" s="117">
        <v>55</v>
      </c>
      <c r="R120" s="117" t="s">
        <v>29</v>
      </c>
      <c r="S120" s="117">
        <v>4</v>
      </c>
      <c r="T120" s="118" t="str">
        <f t="shared" si="8"/>
        <v>E3-55-Al-400-4-kz</v>
      </c>
    </row>
    <row r="121" spans="1:20">
      <c r="A121" s="109" t="s">
        <v>565</v>
      </c>
      <c r="B121" s="109">
        <v>400</v>
      </c>
      <c r="C121" s="109"/>
      <c r="D121" s="110" t="s">
        <v>504</v>
      </c>
      <c r="E121" s="119">
        <v>25246</v>
      </c>
      <c r="F121" s="119">
        <f>Таблица14[[#This Row],[ip55]]*1.49987465123196</f>
        <v>37865.835445002063</v>
      </c>
      <c r="G121" s="112"/>
      <c r="H121" s="121"/>
      <c r="I121" s="121"/>
      <c r="J121" s="121"/>
      <c r="K121" s="114" t="s">
        <v>29</v>
      </c>
      <c r="L121" s="114"/>
      <c r="M121" s="114" t="str">
        <f t="shared" si="6"/>
        <v>Al400</v>
      </c>
      <c r="N121" s="114"/>
      <c r="O121" s="109"/>
      <c r="P121" s="117" t="s">
        <v>28</v>
      </c>
      <c r="Q121" s="117">
        <v>55</v>
      </c>
      <c r="R121" s="117" t="s">
        <v>29</v>
      </c>
      <c r="S121" s="117">
        <v>4</v>
      </c>
      <c r="T121" s="118" t="str">
        <f t="shared" si="8"/>
        <v>E3-55-Al-400-4-</v>
      </c>
    </row>
    <row r="122" spans="1:20">
      <c r="A122" s="109" t="s">
        <v>566</v>
      </c>
      <c r="B122" s="109">
        <v>630</v>
      </c>
      <c r="C122" s="109" t="s">
        <v>369</v>
      </c>
      <c r="D122" s="110" t="s">
        <v>370</v>
      </c>
      <c r="E122" s="119">
        <v>7448</v>
      </c>
      <c r="F122" s="119">
        <f>Таблица14[[#This Row],[ip55]]*1.49987465123196</f>
        <v>11171.066402375638</v>
      </c>
      <c r="G122" s="120">
        <f>G124*0.5</f>
        <v>3.8</v>
      </c>
      <c r="H122" s="121">
        <v>500</v>
      </c>
      <c r="I122" s="121"/>
      <c r="J122" s="121"/>
      <c r="K122" s="114" t="s">
        <v>29</v>
      </c>
      <c r="L122" s="114" t="s">
        <v>139</v>
      </c>
      <c r="M122" s="114" t="str">
        <f t="shared" si="6"/>
        <v>Al630pt0.5</v>
      </c>
      <c r="N122" s="115" t="s">
        <v>371</v>
      </c>
      <c r="O122" s="116" t="s">
        <v>139</v>
      </c>
      <c r="P122" s="117" t="s">
        <v>28</v>
      </c>
      <c r="Q122" s="117">
        <v>55</v>
      </c>
      <c r="R122" s="117" t="s">
        <v>29</v>
      </c>
      <c r="S122" s="117">
        <v>4</v>
      </c>
      <c r="T122" s="118" t="str">
        <f t="shared" si="8"/>
        <v>E3-55-Al-630-4-pt0.5</v>
      </c>
    </row>
    <row r="123" spans="1:20">
      <c r="A123" s="109" t="s">
        <v>567</v>
      </c>
      <c r="B123" s="109">
        <v>630</v>
      </c>
      <c r="C123" s="109" t="s">
        <v>369</v>
      </c>
      <c r="D123" s="110" t="s">
        <v>370</v>
      </c>
      <c r="E123" s="119">
        <v>13257</v>
      </c>
      <c r="F123" s="119">
        <f>Таблица14[[#This Row],[ip55]]*1.49987465123196</f>
        <v>19883.838251382094</v>
      </c>
      <c r="G123" s="120">
        <f>G124*0.75</f>
        <v>5.6999999999999993</v>
      </c>
      <c r="H123" s="121">
        <v>750</v>
      </c>
      <c r="I123" s="121"/>
      <c r="J123" s="121"/>
      <c r="K123" s="114" t="s">
        <v>29</v>
      </c>
      <c r="L123" s="114" t="s">
        <v>139</v>
      </c>
      <c r="M123" s="114" t="str">
        <f t="shared" si="6"/>
        <v>Al630pt0.9</v>
      </c>
      <c r="N123" s="115" t="s">
        <v>373</v>
      </c>
      <c r="O123" s="116" t="s">
        <v>139</v>
      </c>
      <c r="P123" s="117" t="s">
        <v>28</v>
      </c>
      <c r="Q123" s="117">
        <v>55</v>
      </c>
      <c r="R123" s="117" t="s">
        <v>29</v>
      </c>
      <c r="S123" s="117">
        <v>4</v>
      </c>
      <c r="T123" s="118" t="str">
        <f t="shared" si="8"/>
        <v>E3-55-Al-630-4-pt0.9</v>
      </c>
    </row>
    <row r="124" spans="1:20">
      <c r="A124" s="109" t="s">
        <v>568</v>
      </c>
      <c r="B124" s="109">
        <v>630</v>
      </c>
      <c r="C124" s="109" t="s">
        <v>369</v>
      </c>
      <c r="D124" s="110" t="s">
        <v>375</v>
      </c>
      <c r="E124" s="111">
        <v>14896</v>
      </c>
      <c r="F124" s="111">
        <f>Таблица14[[#This Row],[ip55]]*1.49987465123196</f>
        <v>22342.132804751276</v>
      </c>
      <c r="G124" s="112">
        <v>7.6</v>
      </c>
      <c r="H124" s="113">
        <v>1000</v>
      </c>
      <c r="I124" s="113"/>
      <c r="J124" s="113"/>
      <c r="K124" s="114" t="s">
        <v>29</v>
      </c>
      <c r="L124" s="114" t="s">
        <v>139</v>
      </c>
      <c r="M124" s="114" t="str">
        <f t="shared" si="6"/>
        <v>Al630pt1.0</v>
      </c>
      <c r="N124" s="115" t="s">
        <v>376</v>
      </c>
      <c r="O124" s="116" t="s">
        <v>139</v>
      </c>
      <c r="P124" s="117" t="s">
        <v>28</v>
      </c>
      <c r="Q124" s="117">
        <v>55</v>
      </c>
      <c r="R124" s="117" t="s">
        <v>29</v>
      </c>
      <c r="S124" s="117">
        <v>4</v>
      </c>
      <c r="T124" s="118" t="str">
        <f t="shared" si="8"/>
        <v>E3-55-Al-630-4-pt1.0</v>
      </c>
    </row>
    <row r="125" spans="1:20">
      <c r="A125" s="109" t="s">
        <v>569</v>
      </c>
      <c r="B125" s="109">
        <v>630</v>
      </c>
      <c r="C125" s="109" t="s">
        <v>369</v>
      </c>
      <c r="D125" s="110" t="s">
        <v>370</v>
      </c>
      <c r="E125" s="111">
        <v>20705</v>
      </c>
      <c r="F125" s="111">
        <f>Таблица14[[#This Row],[ip55]]*1.49987465123196</f>
        <v>31054.904653757734</v>
      </c>
      <c r="G125" s="112">
        <f>G124*1.25</f>
        <v>9.5</v>
      </c>
      <c r="H125" s="113">
        <v>1250</v>
      </c>
      <c r="I125" s="113"/>
      <c r="J125" s="113"/>
      <c r="K125" s="114" t="s">
        <v>29</v>
      </c>
      <c r="L125" s="114" t="s">
        <v>139</v>
      </c>
      <c r="M125" s="114" t="str">
        <f t="shared" si="6"/>
        <v>Al630pt1.4</v>
      </c>
      <c r="N125" s="115" t="s">
        <v>378</v>
      </c>
      <c r="O125" s="116" t="s">
        <v>139</v>
      </c>
      <c r="P125" s="117" t="s">
        <v>28</v>
      </c>
      <c r="Q125" s="117">
        <v>55</v>
      </c>
      <c r="R125" s="117" t="s">
        <v>29</v>
      </c>
      <c r="S125" s="117">
        <v>4</v>
      </c>
      <c r="T125" s="118" t="str">
        <f t="shared" si="8"/>
        <v>E3-55-Al-630-4-pt1.4</v>
      </c>
    </row>
    <row r="126" spans="1:20">
      <c r="A126" s="109" t="s">
        <v>570</v>
      </c>
      <c r="B126" s="109">
        <v>630</v>
      </c>
      <c r="C126" s="109" t="s">
        <v>369</v>
      </c>
      <c r="D126" s="110" t="s">
        <v>370</v>
      </c>
      <c r="E126" s="111">
        <v>22343</v>
      </c>
      <c r="F126" s="111">
        <f>Таблица14[[#This Row],[ip55]]*1.49987465123196</f>
        <v>33511.699332475684</v>
      </c>
      <c r="G126" s="112">
        <f>G124*1.5</f>
        <v>11.399999999999999</v>
      </c>
      <c r="H126" s="113">
        <v>1500</v>
      </c>
      <c r="I126" s="113"/>
      <c r="J126" s="113"/>
      <c r="K126" s="114" t="s">
        <v>29</v>
      </c>
      <c r="L126" s="114" t="s">
        <v>139</v>
      </c>
      <c r="M126" s="114" t="str">
        <f t="shared" si="6"/>
        <v>Al630pt1.5</v>
      </c>
      <c r="N126" s="115" t="s">
        <v>380</v>
      </c>
      <c r="O126" s="116" t="s">
        <v>139</v>
      </c>
      <c r="P126" s="117" t="s">
        <v>28</v>
      </c>
      <c r="Q126" s="117">
        <v>55</v>
      </c>
      <c r="R126" s="117" t="s">
        <v>29</v>
      </c>
      <c r="S126" s="117">
        <v>4</v>
      </c>
      <c r="T126" s="118" t="str">
        <f t="shared" si="8"/>
        <v>E3-55-Al-630-4-pt1.5</v>
      </c>
    </row>
    <row r="127" spans="1:20">
      <c r="A127" s="109" t="s">
        <v>571</v>
      </c>
      <c r="B127" s="109">
        <v>630</v>
      </c>
      <c r="C127" s="109" t="s">
        <v>369</v>
      </c>
      <c r="D127" s="110" t="s">
        <v>370</v>
      </c>
      <c r="E127" s="111">
        <v>28153</v>
      </c>
      <c r="F127" s="111">
        <f>Таблица14[[#This Row],[ip55]]*1.49987465123196</f>
        <v>42225.97105613337</v>
      </c>
      <c r="G127" s="112">
        <f>G124*1.75</f>
        <v>13.299999999999999</v>
      </c>
      <c r="H127" s="113">
        <v>1750</v>
      </c>
      <c r="I127" s="113"/>
      <c r="J127" s="113"/>
      <c r="K127" s="114" t="s">
        <v>29</v>
      </c>
      <c r="L127" s="114" t="s">
        <v>139</v>
      </c>
      <c r="M127" s="114" t="str">
        <f t="shared" si="6"/>
        <v>Al630pt1.9</v>
      </c>
      <c r="N127" s="115" t="s">
        <v>382</v>
      </c>
      <c r="O127" s="116" t="s">
        <v>139</v>
      </c>
      <c r="P127" s="117" t="s">
        <v>28</v>
      </c>
      <c r="Q127" s="117">
        <v>55</v>
      </c>
      <c r="R127" s="117" t="s">
        <v>29</v>
      </c>
      <c r="S127" s="117">
        <v>4</v>
      </c>
      <c r="T127" s="118" t="str">
        <f t="shared" si="8"/>
        <v>E3-55-Al-630-4-pt1.9</v>
      </c>
    </row>
    <row r="128" spans="1:20">
      <c r="A128" s="109" t="s">
        <v>572</v>
      </c>
      <c r="B128" s="109">
        <v>630</v>
      </c>
      <c r="C128" s="109" t="s">
        <v>369</v>
      </c>
      <c r="D128" s="110" t="s">
        <v>384</v>
      </c>
      <c r="E128" s="111">
        <v>29792</v>
      </c>
      <c r="F128" s="111">
        <f>Таблица14[[#This Row],[ip55]]*1.49987465123196</f>
        <v>44684.265609502552</v>
      </c>
      <c r="G128" s="112">
        <f>G124*2</f>
        <v>15.2</v>
      </c>
      <c r="H128" s="113">
        <v>2000</v>
      </c>
      <c r="I128" s="113"/>
      <c r="J128" s="113"/>
      <c r="K128" s="114" t="s">
        <v>29</v>
      </c>
      <c r="L128" s="114" t="s">
        <v>139</v>
      </c>
      <c r="M128" s="114" t="str">
        <f t="shared" si="6"/>
        <v>Al630pt2.0</v>
      </c>
      <c r="N128" s="115" t="s">
        <v>385</v>
      </c>
      <c r="O128" s="116" t="s">
        <v>139</v>
      </c>
      <c r="P128" s="117" t="s">
        <v>28</v>
      </c>
      <c r="Q128" s="117">
        <v>55</v>
      </c>
      <c r="R128" s="117" t="s">
        <v>29</v>
      </c>
      <c r="S128" s="117">
        <v>4</v>
      </c>
      <c r="T128" s="118" t="str">
        <f t="shared" si="8"/>
        <v>E3-55-Al-630-4-pt2.0</v>
      </c>
    </row>
    <row r="129" spans="1:20">
      <c r="A129" s="109" t="s">
        <v>573</v>
      </c>
      <c r="B129" s="109">
        <v>630</v>
      </c>
      <c r="C129" s="109" t="s">
        <v>369</v>
      </c>
      <c r="D129" s="110" t="s">
        <v>370</v>
      </c>
      <c r="E129" s="111">
        <v>35601</v>
      </c>
      <c r="F129" s="111">
        <f>Таблица14[[#This Row],[ip55]]*1.49987465123196</f>
        <v>53397.03745850901</v>
      </c>
      <c r="G129" s="112">
        <f>G124*2.25</f>
        <v>17.099999999999998</v>
      </c>
      <c r="H129" s="113">
        <v>2250</v>
      </c>
      <c r="I129" s="113"/>
      <c r="J129" s="113"/>
      <c r="K129" s="114" t="s">
        <v>29</v>
      </c>
      <c r="L129" s="114" t="s">
        <v>139</v>
      </c>
      <c r="M129" s="114" t="str">
        <f t="shared" si="6"/>
        <v>Al630pt2.4</v>
      </c>
      <c r="N129" s="115" t="s">
        <v>387</v>
      </c>
      <c r="O129" s="116" t="s">
        <v>139</v>
      </c>
      <c r="P129" s="117" t="s">
        <v>28</v>
      </c>
      <c r="Q129" s="117">
        <v>55</v>
      </c>
      <c r="R129" s="117" t="s">
        <v>29</v>
      </c>
      <c r="S129" s="117">
        <v>4</v>
      </c>
      <c r="T129" s="118" t="str">
        <f t="shared" si="8"/>
        <v>E3-55-Al-630-4-pt2.4</v>
      </c>
    </row>
    <row r="130" spans="1:20">
      <c r="A130" s="109" t="s">
        <v>574</v>
      </c>
      <c r="B130" s="109">
        <v>630</v>
      </c>
      <c r="C130" s="109" t="s">
        <v>369</v>
      </c>
      <c r="D130" s="110" t="s">
        <v>370</v>
      </c>
      <c r="E130" s="111">
        <v>37240</v>
      </c>
      <c r="F130" s="111">
        <f>Таблица14[[#This Row],[ip55]]*1.49987465123196</f>
        <v>55855.332011878192</v>
      </c>
      <c r="G130" s="112">
        <f>G124*2.5</f>
        <v>19</v>
      </c>
      <c r="H130" s="113">
        <v>2500</v>
      </c>
      <c r="I130" s="113"/>
      <c r="J130" s="113"/>
      <c r="K130" s="114" t="s">
        <v>29</v>
      </c>
      <c r="L130" s="114" t="s">
        <v>139</v>
      </c>
      <c r="M130" s="114" t="str">
        <f t="shared" ref="M130:M193" si="11">K130&amp;B130&amp;L130&amp;N130</f>
        <v>Al630pt2.5</v>
      </c>
      <c r="N130" s="115" t="s">
        <v>389</v>
      </c>
      <c r="O130" s="116" t="s">
        <v>139</v>
      </c>
      <c r="P130" s="117" t="s">
        <v>28</v>
      </c>
      <c r="Q130" s="117">
        <v>55</v>
      </c>
      <c r="R130" s="117" t="s">
        <v>29</v>
      </c>
      <c r="S130" s="117">
        <v>4</v>
      </c>
      <c r="T130" s="118" t="str">
        <f t="shared" si="8"/>
        <v>E3-55-Al-630-4-pt2.5</v>
      </c>
    </row>
    <row r="131" spans="1:20">
      <c r="A131" s="109" t="s">
        <v>575</v>
      </c>
      <c r="B131" s="109">
        <v>630</v>
      </c>
      <c r="C131" s="109" t="s">
        <v>369</v>
      </c>
      <c r="D131" s="110" t="s">
        <v>370</v>
      </c>
      <c r="E131" s="119">
        <v>43048</v>
      </c>
      <c r="F131" s="119">
        <f>Таблица14[[#This Row],[ip55]]*1.49987465123196</f>
        <v>64566.603986233415</v>
      </c>
      <c r="G131" s="120">
        <f>G124*2.75</f>
        <v>20.9</v>
      </c>
      <c r="H131" s="121">
        <v>2750</v>
      </c>
      <c r="I131" s="121"/>
      <c r="J131" s="121"/>
      <c r="K131" s="114" t="s">
        <v>29</v>
      </c>
      <c r="L131" s="114" t="s">
        <v>139</v>
      </c>
      <c r="M131" s="114" t="str">
        <f t="shared" si="11"/>
        <v>Al630pt2.9</v>
      </c>
      <c r="N131" s="115" t="s">
        <v>391</v>
      </c>
      <c r="O131" s="116" t="s">
        <v>139</v>
      </c>
      <c r="P131" s="117" t="s">
        <v>28</v>
      </c>
      <c r="Q131" s="117">
        <v>55</v>
      </c>
      <c r="R131" s="117" t="s">
        <v>29</v>
      </c>
      <c r="S131" s="117">
        <v>4</v>
      </c>
      <c r="T131" s="118" t="str">
        <f t="shared" ref="T131:T194" si="12">P131&amp;"-"&amp;Q131&amp;"-"&amp;R131&amp;"-"&amp;B131&amp;"-"&amp;S131&amp;"-"&amp;O131&amp;N131</f>
        <v>E3-55-Al-630-4-pt2.9</v>
      </c>
    </row>
    <row r="132" spans="1:20">
      <c r="A132" s="109" t="s">
        <v>576</v>
      </c>
      <c r="B132" s="109">
        <v>630</v>
      </c>
      <c r="C132" s="109" t="s">
        <v>369</v>
      </c>
      <c r="D132" s="110" t="s">
        <v>393</v>
      </c>
      <c r="E132" s="119">
        <v>44688</v>
      </c>
      <c r="F132" s="119">
        <f>Таблица14[[#This Row],[ip55]]*1.49987465123196</f>
        <v>67026.398414253825</v>
      </c>
      <c r="G132" s="120">
        <f>G124*3</f>
        <v>22.799999999999997</v>
      </c>
      <c r="H132" s="121">
        <v>3000</v>
      </c>
      <c r="I132" s="121"/>
      <c r="J132" s="121"/>
      <c r="K132" s="114" t="s">
        <v>29</v>
      </c>
      <c r="L132" s="114" t="s">
        <v>139</v>
      </c>
      <c r="M132" s="114" t="str">
        <f t="shared" si="11"/>
        <v>Al630pt3.0</v>
      </c>
      <c r="N132" s="115" t="s">
        <v>394</v>
      </c>
      <c r="O132" s="116" t="s">
        <v>139</v>
      </c>
      <c r="P132" s="117" t="s">
        <v>28</v>
      </c>
      <c r="Q132" s="117">
        <v>55</v>
      </c>
      <c r="R132" s="117" t="s">
        <v>29</v>
      </c>
      <c r="S132" s="117">
        <v>4</v>
      </c>
      <c r="T132" s="118" t="str">
        <f t="shared" si="12"/>
        <v>E3-55-Al-630-4-pt3.0</v>
      </c>
    </row>
    <row r="133" spans="1:20">
      <c r="A133" s="109" t="s">
        <v>577</v>
      </c>
      <c r="B133" s="109">
        <v>630</v>
      </c>
      <c r="C133" s="109" t="s">
        <v>369</v>
      </c>
      <c r="D133" s="110" t="s">
        <v>370</v>
      </c>
      <c r="E133" s="119">
        <v>50497</v>
      </c>
      <c r="F133" s="119">
        <f>Таблица14[[#This Row],[ip55]]*1.49987465123196</f>
        <v>75739.170263260283</v>
      </c>
      <c r="G133" s="120">
        <f>G124*3.25</f>
        <v>24.7</v>
      </c>
      <c r="H133" s="121">
        <v>3250</v>
      </c>
      <c r="I133" s="121"/>
      <c r="J133" s="121"/>
      <c r="K133" s="114" t="s">
        <v>29</v>
      </c>
      <c r="L133" s="114" t="s">
        <v>139</v>
      </c>
      <c r="M133" s="114" t="str">
        <f t="shared" si="11"/>
        <v>Al630pt</v>
      </c>
      <c r="N133" s="115"/>
      <c r="O133" s="116" t="s">
        <v>139</v>
      </c>
      <c r="P133" s="117" t="s">
        <v>28</v>
      </c>
      <c r="Q133" s="117">
        <v>55</v>
      </c>
      <c r="R133" s="117" t="s">
        <v>29</v>
      </c>
      <c r="S133" s="117">
        <v>4</v>
      </c>
      <c r="T133" s="118" t="str">
        <f t="shared" si="12"/>
        <v>E3-55-Al-630-4-pt</v>
      </c>
    </row>
    <row r="134" spans="1:20">
      <c r="A134" s="109" t="s">
        <v>578</v>
      </c>
      <c r="B134" s="109">
        <v>630</v>
      </c>
      <c r="C134" s="109" t="s">
        <v>369</v>
      </c>
      <c r="D134" s="110" t="s">
        <v>370</v>
      </c>
      <c r="E134" s="111">
        <v>52135</v>
      </c>
      <c r="F134" s="111">
        <f>Таблица14[[#This Row],[ip55]]*1.49987465123196</f>
        <v>78195.964941978236</v>
      </c>
      <c r="G134" s="112">
        <f>G124*3.5</f>
        <v>26.599999999999998</v>
      </c>
      <c r="H134" s="113">
        <v>3500</v>
      </c>
      <c r="I134" s="113"/>
      <c r="J134" s="113"/>
      <c r="K134" s="114" t="s">
        <v>29</v>
      </c>
      <c r="L134" s="114" t="s">
        <v>139</v>
      </c>
      <c r="M134" s="114" t="str">
        <f t="shared" si="11"/>
        <v>Al630pt</v>
      </c>
      <c r="N134" s="115"/>
      <c r="O134" s="116" t="s">
        <v>139</v>
      </c>
      <c r="P134" s="117" t="s">
        <v>28</v>
      </c>
      <c r="Q134" s="117">
        <v>55</v>
      </c>
      <c r="R134" s="117" t="s">
        <v>29</v>
      </c>
      <c r="S134" s="117">
        <v>4</v>
      </c>
      <c r="T134" s="118" t="str">
        <f t="shared" si="12"/>
        <v>E3-55-Al-630-4-pt</v>
      </c>
    </row>
    <row r="135" spans="1:20">
      <c r="A135" s="109" t="s">
        <v>579</v>
      </c>
      <c r="B135" s="109">
        <v>630</v>
      </c>
      <c r="C135" s="109" t="s">
        <v>369</v>
      </c>
      <c r="D135" s="110" t="s">
        <v>370</v>
      </c>
      <c r="E135" s="111">
        <v>57945</v>
      </c>
      <c r="F135" s="111">
        <f>Таблица14[[#This Row],[ip55]]*1.49987465123196</f>
        <v>86910.236665635923</v>
      </c>
      <c r="G135" s="112">
        <f>G124*3.75</f>
        <v>28.5</v>
      </c>
      <c r="H135" s="113">
        <v>3750</v>
      </c>
      <c r="I135" s="113"/>
      <c r="J135" s="113"/>
      <c r="K135" s="114" t="s">
        <v>29</v>
      </c>
      <c r="L135" s="114" t="s">
        <v>139</v>
      </c>
      <c r="M135" s="114" t="str">
        <f t="shared" si="11"/>
        <v>Al630pt</v>
      </c>
      <c r="N135" s="115"/>
      <c r="O135" s="116" t="s">
        <v>139</v>
      </c>
      <c r="P135" s="117" t="s">
        <v>28</v>
      </c>
      <c r="Q135" s="117">
        <v>55</v>
      </c>
      <c r="R135" s="117" t="s">
        <v>29</v>
      </c>
      <c r="S135" s="117">
        <v>4</v>
      </c>
      <c r="T135" s="118" t="str">
        <f t="shared" si="12"/>
        <v>E3-55-Al-630-4-pt</v>
      </c>
    </row>
    <row r="136" spans="1:20">
      <c r="A136" s="109" t="s">
        <v>580</v>
      </c>
      <c r="B136" s="109">
        <v>630</v>
      </c>
      <c r="C136" s="109" t="s">
        <v>369</v>
      </c>
      <c r="D136" s="110" t="s">
        <v>370</v>
      </c>
      <c r="E136" s="111">
        <v>59583</v>
      </c>
      <c r="F136" s="111">
        <f>Таблица14[[#This Row],[ip55]]*1.49987465123196</f>
        <v>89367.031344353876</v>
      </c>
      <c r="G136" s="112">
        <f>G124*4</f>
        <v>30.4</v>
      </c>
      <c r="H136" s="113">
        <v>4000</v>
      </c>
      <c r="I136" s="113"/>
      <c r="J136" s="113"/>
      <c r="K136" s="114" t="s">
        <v>29</v>
      </c>
      <c r="L136" s="114" t="s">
        <v>139</v>
      </c>
      <c r="M136" s="114" t="str">
        <f t="shared" si="11"/>
        <v>Al630pt</v>
      </c>
      <c r="N136" s="115"/>
      <c r="O136" s="116" t="s">
        <v>139</v>
      </c>
      <c r="P136" s="117" t="s">
        <v>28</v>
      </c>
      <c r="Q136" s="117">
        <v>55</v>
      </c>
      <c r="R136" s="117" t="s">
        <v>29</v>
      </c>
      <c r="S136" s="117">
        <v>4</v>
      </c>
      <c r="T136" s="118" t="str">
        <f t="shared" si="12"/>
        <v>E3-55-Al-630-4-pt</v>
      </c>
    </row>
    <row r="137" spans="1:20">
      <c r="A137" s="109" t="s">
        <v>581</v>
      </c>
      <c r="B137" s="109">
        <v>630</v>
      </c>
      <c r="C137" s="109" t="s">
        <v>400</v>
      </c>
      <c r="D137" s="110" t="s">
        <v>401</v>
      </c>
      <c r="E137" s="111">
        <v>49028</v>
      </c>
      <c r="F137" s="119">
        <f>Таблица14[[#This Row],[ip55]]*1.49987465123196</f>
        <v>73535.85440060054</v>
      </c>
      <c r="G137" s="112">
        <f>G132</f>
        <v>22.799999999999997</v>
      </c>
      <c r="H137" s="113">
        <v>3000</v>
      </c>
      <c r="I137" s="113"/>
      <c r="J137" s="113"/>
      <c r="K137" s="114" t="s">
        <v>29</v>
      </c>
      <c r="L137" s="114" t="s">
        <v>158</v>
      </c>
      <c r="M137" s="114" t="str">
        <f t="shared" si="11"/>
        <v>Al630pr1</v>
      </c>
      <c r="N137" s="114">
        <v>1</v>
      </c>
      <c r="O137" s="109" t="s">
        <v>158</v>
      </c>
      <c r="P137" s="117" t="s">
        <v>28</v>
      </c>
      <c r="Q137" s="117">
        <v>55</v>
      </c>
      <c r="R137" s="117" t="s">
        <v>29</v>
      </c>
      <c r="S137" s="117">
        <v>4</v>
      </c>
      <c r="T137" s="118" t="str">
        <f t="shared" si="12"/>
        <v>E3-55-Al-630-4-pr1</v>
      </c>
    </row>
    <row r="138" spans="1:20">
      <c r="A138" s="109" t="s">
        <v>582</v>
      </c>
      <c r="B138" s="109">
        <v>630</v>
      </c>
      <c r="C138" s="109" t="s">
        <v>400</v>
      </c>
      <c r="D138" s="110" t="s">
        <v>403</v>
      </c>
      <c r="E138" s="111">
        <v>53369</v>
      </c>
      <c r="F138" s="119">
        <f>Таблица14[[#This Row],[ip55]]*1.49987465123196</f>
        <v>80046.810261598483</v>
      </c>
      <c r="G138" s="112">
        <f>G132</f>
        <v>22.799999999999997</v>
      </c>
      <c r="H138" s="113">
        <v>3000</v>
      </c>
      <c r="I138" s="113"/>
      <c r="J138" s="113"/>
      <c r="K138" s="114" t="s">
        <v>29</v>
      </c>
      <c r="L138" s="114" t="s">
        <v>158</v>
      </c>
      <c r="M138" s="114" t="str">
        <f t="shared" si="11"/>
        <v>Al630pr3</v>
      </c>
      <c r="N138" s="114">
        <v>3</v>
      </c>
      <c r="O138" s="109" t="s">
        <v>158</v>
      </c>
      <c r="P138" s="117" t="s">
        <v>28</v>
      </c>
      <c r="Q138" s="117">
        <v>55</v>
      </c>
      <c r="R138" s="117" t="s">
        <v>29</v>
      </c>
      <c r="S138" s="117">
        <v>4</v>
      </c>
      <c r="T138" s="118" t="str">
        <f t="shared" si="12"/>
        <v>E3-55-Al-630-4-pr3</v>
      </c>
    </row>
    <row r="139" spans="1:20">
      <c r="A139" s="109" t="s">
        <v>583</v>
      </c>
      <c r="B139" s="109">
        <v>630</v>
      </c>
      <c r="C139" s="109" t="s">
        <v>400</v>
      </c>
      <c r="D139" s="110" t="s">
        <v>405</v>
      </c>
      <c r="E139" s="111">
        <v>57711</v>
      </c>
      <c r="F139" s="119">
        <f>Таблица14[[#This Row],[ip55]]*1.49987465123196</f>
        <v>86559.265997247654</v>
      </c>
      <c r="G139" s="112">
        <f>G132</f>
        <v>22.799999999999997</v>
      </c>
      <c r="H139" s="113">
        <v>3000</v>
      </c>
      <c r="I139" s="113"/>
      <c r="J139" s="113"/>
      <c r="K139" s="114" t="s">
        <v>29</v>
      </c>
      <c r="L139" s="114" t="s">
        <v>158</v>
      </c>
      <c r="M139" s="114" t="str">
        <f t="shared" si="11"/>
        <v>Al630pr5</v>
      </c>
      <c r="N139" s="114">
        <v>5</v>
      </c>
      <c r="O139" s="109" t="s">
        <v>158</v>
      </c>
      <c r="P139" s="117" t="s">
        <v>28</v>
      </c>
      <c r="Q139" s="117">
        <v>55</v>
      </c>
      <c r="R139" s="117" t="s">
        <v>29</v>
      </c>
      <c r="S139" s="117">
        <v>4</v>
      </c>
      <c r="T139" s="118" t="str">
        <f t="shared" si="12"/>
        <v>E3-55-Al-630-4-pr5</v>
      </c>
    </row>
    <row r="140" spans="1:20">
      <c r="A140" s="109" t="s">
        <v>584</v>
      </c>
      <c r="B140" s="109">
        <v>630</v>
      </c>
      <c r="C140" s="109" t="s">
        <v>400</v>
      </c>
      <c r="D140" s="110" t="s">
        <v>407</v>
      </c>
      <c r="E140" s="111">
        <v>62051</v>
      </c>
      <c r="F140" s="119">
        <f>Таблица14[[#This Row],[ip55]]*1.49987465123196</f>
        <v>93068.721983594354</v>
      </c>
      <c r="G140" s="112">
        <f>G132</f>
        <v>22.799999999999997</v>
      </c>
      <c r="H140" s="113">
        <v>3000</v>
      </c>
      <c r="I140" s="113"/>
      <c r="J140" s="113"/>
      <c r="K140" s="114" t="s">
        <v>29</v>
      </c>
      <c r="L140" s="114" t="s">
        <v>158</v>
      </c>
      <c r="M140" s="114" t="str">
        <f t="shared" si="11"/>
        <v>Al630pr4</v>
      </c>
      <c r="N140" s="114">
        <v>4</v>
      </c>
      <c r="O140" s="109" t="s">
        <v>158</v>
      </c>
      <c r="P140" s="117" t="s">
        <v>28</v>
      </c>
      <c r="Q140" s="117">
        <v>55</v>
      </c>
      <c r="R140" s="117" t="s">
        <v>29</v>
      </c>
      <c r="S140" s="117">
        <v>4</v>
      </c>
      <c r="T140" s="118" t="str">
        <f t="shared" si="12"/>
        <v>E3-55-Al-630-4-pr4</v>
      </c>
    </row>
    <row r="141" spans="1:20">
      <c r="A141" s="109" t="s">
        <v>585</v>
      </c>
      <c r="B141" s="109">
        <v>630</v>
      </c>
      <c r="C141" s="109" t="s">
        <v>400</v>
      </c>
      <c r="D141" s="110" t="s">
        <v>409</v>
      </c>
      <c r="E141" s="111">
        <v>66393</v>
      </c>
      <c r="F141" s="119">
        <f>Таблица14[[#This Row],[ip55]]*1.49987465123196</f>
        <v>99581.177719243526</v>
      </c>
      <c r="G141" s="112">
        <f>G132</f>
        <v>22.799999999999997</v>
      </c>
      <c r="H141" s="113">
        <v>3000</v>
      </c>
      <c r="I141" s="113"/>
      <c r="J141" s="113"/>
      <c r="K141" s="114" t="s">
        <v>29</v>
      </c>
      <c r="L141" s="114" t="s">
        <v>158</v>
      </c>
      <c r="M141" s="114" t="str">
        <f t="shared" si="11"/>
        <v>Al630pr</v>
      </c>
      <c r="N141" s="114"/>
      <c r="O141" s="109" t="s">
        <v>158</v>
      </c>
      <c r="P141" s="117" t="s">
        <v>28</v>
      </c>
      <c r="Q141" s="117">
        <v>55</v>
      </c>
      <c r="R141" s="117" t="s">
        <v>29</v>
      </c>
      <c r="S141" s="117">
        <v>4</v>
      </c>
      <c r="T141" s="118" t="str">
        <f t="shared" si="12"/>
        <v>E3-55-Al-630-4-pr</v>
      </c>
    </row>
    <row r="142" spans="1:20">
      <c r="A142" s="109" t="s">
        <v>586</v>
      </c>
      <c r="B142" s="109">
        <v>630</v>
      </c>
      <c r="C142" s="109" t="s">
        <v>400</v>
      </c>
      <c r="D142" s="110" t="s">
        <v>411</v>
      </c>
      <c r="E142" s="119">
        <v>70734</v>
      </c>
      <c r="F142" s="119">
        <f>Таблица14[[#This Row],[ip55]]*1.49987465123196</f>
        <v>106092.13358024147</v>
      </c>
      <c r="G142" s="112">
        <f>G132</f>
        <v>22.799999999999997</v>
      </c>
      <c r="H142" s="121">
        <v>3000</v>
      </c>
      <c r="I142" s="121"/>
      <c r="J142" s="121"/>
      <c r="K142" s="114" t="s">
        <v>29</v>
      </c>
      <c r="L142" s="114" t="s">
        <v>158</v>
      </c>
      <c r="M142" s="114" t="str">
        <f t="shared" si="11"/>
        <v>Al630pr6</v>
      </c>
      <c r="N142" s="114">
        <v>6</v>
      </c>
      <c r="O142" s="109" t="s">
        <v>158</v>
      </c>
      <c r="P142" s="117" t="s">
        <v>28</v>
      </c>
      <c r="Q142" s="117">
        <v>55</v>
      </c>
      <c r="R142" s="117" t="s">
        <v>29</v>
      </c>
      <c r="S142" s="117">
        <v>4</v>
      </c>
      <c r="T142" s="118" t="str">
        <f t="shared" si="12"/>
        <v>E3-55-Al-630-4-pr6</v>
      </c>
    </row>
    <row r="143" spans="1:20">
      <c r="A143" s="109" t="s">
        <v>587</v>
      </c>
      <c r="B143" s="109">
        <v>630</v>
      </c>
      <c r="C143" s="109" t="s">
        <v>400</v>
      </c>
      <c r="D143" s="110" t="s">
        <v>413</v>
      </c>
      <c r="E143" s="119">
        <v>60607</v>
      </c>
      <c r="F143" s="119">
        <f>Таблица14[[#This Row],[ip55]]*1.49987465123196</f>
        <v>90902.902987215406</v>
      </c>
      <c r="G143" s="112">
        <f>G132</f>
        <v>22.799999999999997</v>
      </c>
      <c r="H143" s="121">
        <v>3000</v>
      </c>
      <c r="I143" s="121"/>
      <c r="J143" s="121"/>
      <c r="K143" s="114" t="s">
        <v>29</v>
      </c>
      <c r="L143" s="114" t="s">
        <v>165</v>
      </c>
      <c r="M143" s="114" t="str">
        <f t="shared" si="11"/>
        <v>Al630prf1</v>
      </c>
      <c r="N143" s="114">
        <v>1</v>
      </c>
      <c r="O143" s="109" t="s">
        <v>158</v>
      </c>
      <c r="P143" s="117" t="s">
        <v>28</v>
      </c>
      <c r="Q143" s="117">
        <v>55</v>
      </c>
      <c r="R143" s="117" t="s">
        <v>29</v>
      </c>
      <c r="S143" s="117">
        <v>4</v>
      </c>
      <c r="T143" s="118" t="str">
        <f t="shared" si="12"/>
        <v>E3-55-Al-630-4-pr1</v>
      </c>
    </row>
    <row r="144" spans="1:20">
      <c r="A144" s="109" t="s">
        <v>588</v>
      </c>
      <c r="B144" s="109">
        <v>630</v>
      </c>
      <c r="C144" s="109" t="s">
        <v>400</v>
      </c>
      <c r="D144" s="110" t="s">
        <v>415</v>
      </c>
      <c r="E144" s="119">
        <v>76526</v>
      </c>
      <c r="F144" s="119">
        <f>Таблица14[[#This Row],[ip55]]*1.49987465123196</f>
        <v>114779.40756017697</v>
      </c>
      <c r="G144" s="112">
        <f>G132</f>
        <v>22.799999999999997</v>
      </c>
      <c r="H144" s="121">
        <v>3000</v>
      </c>
      <c r="I144" s="121"/>
      <c r="J144" s="121"/>
      <c r="K144" s="114" t="s">
        <v>29</v>
      </c>
      <c r="L144" s="114" t="s">
        <v>165</v>
      </c>
      <c r="M144" s="114" t="str">
        <f t="shared" si="11"/>
        <v>Al630prf2</v>
      </c>
      <c r="N144" s="114">
        <v>2</v>
      </c>
      <c r="O144" s="109" t="s">
        <v>158</v>
      </c>
      <c r="P144" s="117" t="s">
        <v>28</v>
      </c>
      <c r="Q144" s="117">
        <v>55</v>
      </c>
      <c r="R144" s="117" t="s">
        <v>29</v>
      </c>
      <c r="S144" s="117">
        <v>4</v>
      </c>
      <c r="T144" s="118" t="str">
        <f t="shared" si="12"/>
        <v>E3-55-Al-630-4-pr2</v>
      </c>
    </row>
    <row r="145" spans="1:20">
      <c r="A145" s="109" t="s">
        <v>589</v>
      </c>
      <c r="B145" s="109">
        <v>630</v>
      </c>
      <c r="C145" s="109" t="s">
        <v>400</v>
      </c>
      <c r="D145" s="110" t="s">
        <v>417</v>
      </c>
      <c r="E145" s="119">
        <v>108366</v>
      </c>
      <c r="F145" s="119">
        <f>Таблица14[[#This Row],[ip55]]*1.49987465123196</f>
        <v>162535.41645540259</v>
      </c>
      <c r="G145" s="112">
        <f>G132</f>
        <v>22.799999999999997</v>
      </c>
      <c r="H145" s="121">
        <v>3000</v>
      </c>
      <c r="I145" s="121"/>
      <c r="J145" s="121"/>
      <c r="K145" s="114" t="s">
        <v>29</v>
      </c>
      <c r="L145" s="114" t="s">
        <v>165</v>
      </c>
      <c r="M145" s="114" t="str">
        <f t="shared" si="11"/>
        <v>Al630prf3</v>
      </c>
      <c r="N145" s="114">
        <v>3</v>
      </c>
      <c r="O145" s="109" t="s">
        <v>158</v>
      </c>
      <c r="P145" s="117" t="s">
        <v>28</v>
      </c>
      <c r="Q145" s="117">
        <v>55</v>
      </c>
      <c r="R145" s="117" t="s">
        <v>29</v>
      </c>
      <c r="S145" s="117">
        <v>4</v>
      </c>
      <c r="T145" s="118" t="str">
        <f t="shared" si="12"/>
        <v>E3-55-Al-630-4-pr3</v>
      </c>
    </row>
    <row r="146" spans="1:20">
      <c r="A146" s="109" t="s">
        <v>590</v>
      </c>
      <c r="B146" s="109">
        <v>630</v>
      </c>
      <c r="C146" s="109" t="s">
        <v>419</v>
      </c>
      <c r="D146" s="110" t="s">
        <v>420</v>
      </c>
      <c r="E146" s="119">
        <v>25111</v>
      </c>
      <c r="F146" s="119">
        <f>Таблица14[[#This Row],[ip55]]*1.49987465123196</f>
        <v>37663.352367085747</v>
      </c>
      <c r="G146" s="112">
        <f>G124</f>
        <v>7.6</v>
      </c>
      <c r="H146" s="121">
        <v>350</v>
      </c>
      <c r="I146" s="121">
        <v>350</v>
      </c>
      <c r="J146" s="121"/>
      <c r="K146" s="114" t="s">
        <v>29</v>
      </c>
      <c r="L146" s="114" t="s">
        <v>154</v>
      </c>
      <c r="M146" s="114" t="str">
        <f t="shared" si="11"/>
        <v>Al630uv</v>
      </c>
      <c r="N146" s="114"/>
      <c r="O146" s="109" t="s">
        <v>154</v>
      </c>
      <c r="P146" s="117" t="s">
        <v>28</v>
      </c>
      <c r="Q146" s="117">
        <v>55</v>
      </c>
      <c r="R146" s="117" t="s">
        <v>29</v>
      </c>
      <c r="S146" s="117">
        <v>4</v>
      </c>
      <c r="T146" s="118" t="str">
        <f t="shared" si="12"/>
        <v>E3-55-Al-630-4-uv</v>
      </c>
    </row>
    <row r="147" spans="1:20">
      <c r="A147" s="109" t="s">
        <v>591</v>
      </c>
      <c r="B147" s="109">
        <v>630</v>
      </c>
      <c r="C147" s="109" t="s">
        <v>422</v>
      </c>
      <c r="D147" s="110" t="s">
        <v>423</v>
      </c>
      <c r="E147" s="119">
        <v>20003</v>
      </c>
      <c r="F147" s="119">
        <f>Таблица14[[#This Row],[ip55]]*1.49987465123196</f>
        <v>30001.992648592895</v>
      </c>
      <c r="G147" s="112">
        <f>G124</f>
        <v>7.6</v>
      </c>
      <c r="H147" s="121">
        <v>350</v>
      </c>
      <c r="I147" s="121">
        <v>350</v>
      </c>
      <c r="J147" s="121"/>
      <c r="K147" s="114" t="s">
        <v>29</v>
      </c>
      <c r="L147" s="114" t="s">
        <v>149</v>
      </c>
      <c r="M147" s="114" t="str">
        <f t="shared" si="11"/>
        <v>Al630ug</v>
      </c>
      <c r="N147" s="114"/>
      <c r="O147" s="109" t="s">
        <v>149</v>
      </c>
      <c r="P147" s="117" t="s">
        <v>28</v>
      </c>
      <c r="Q147" s="117">
        <v>55</v>
      </c>
      <c r="R147" s="117" t="s">
        <v>29</v>
      </c>
      <c r="S147" s="117">
        <v>4</v>
      </c>
      <c r="T147" s="118" t="str">
        <f t="shared" si="12"/>
        <v>E3-55-Al-630-4-ug</v>
      </c>
    </row>
    <row r="148" spans="1:20">
      <c r="A148" s="109" t="s">
        <v>592</v>
      </c>
      <c r="B148" s="109">
        <v>630</v>
      </c>
      <c r="C148" s="109" t="s">
        <v>425</v>
      </c>
      <c r="D148" s="110" t="s">
        <v>66</v>
      </c>
      <c r="E148" s="119">
        <v>42772</v>
      </c>
      <c r="F148" s="119">
        <f>Таблица14[[#This Row],[ip55]]*1.49987465123196</f>
        <v>64152.638582493397</v>
      </c>
      <c r="G148" s="112">
        <f>G126</f>
        <v>11.399999999999999</v>
      </c>
      <c r="H148" s="121">
        <v>350</v>
      </c>
      <c r="I148" s="121">
        <v>150</v>
      </c>
      <c r="J148" s="121">
        <v>350</v>
      </c>
      <c r="K148" s="114" t="s">
        <v>29</v>
      </c>
      <c r="L148" s="114" t="s">
        <v>192</v>
      </c>
      <c r="M148" s="114" t="str">
        <f t="shared" si="11"/>
        <v>Al630zv</v>
      </c>
      <c r="N148" s="114"/>
      <c r="O148" s="109" t="s">
        <v>192</v>
      </c>
      <c r="P148" s="117" t="s">
        <v>28</v>
      </c>
      <c r="Q148" s="117">
        <v>55</v>
      </c>
      <c r="R148" s="117" t="s">
        <v>29</v>
      </c>
      <c r="S148" s="117">
        <v>4</v>
      </c>
      <c r="T148" s="118" t="str">
        <f t="shared" si="12"/>
        <v>E3-55-Al-630-4-zv</v>
      </c>
    </row>
    <row r="149" spans="1:20">
      <c r="A149" s="109" t="s">
        <v>593</v>
      </c>
      <c r="B149" s="109">
        <v>630</v>
      </c>
      <c r="C149" s="109" t="s">
        <v>427</v>
      </c>
      <c r="D149" s="110" t="s">
        <v>428</v>
      </c>
      <c r="E149" s="119">
        <v>32558</v>
      </c>
      <c r="F149" s="119">
        <f>Таблица14[[#This Row],[ip55]]*1.49987465123196</f>
        <v>48832.918894810158</v>
      </c>
      <c r="G149" s="112">
        <f>G126</f>
        <v>11.399999999999999</v>
      </c>
      <c r="H149" s="121">
        <v>350</v>
      </c>
      <c r="I149" s="121">
        <v>150</v>
      </c>
      <c r="J149" s="121">
        <v>350</v>
      </c>
      <c r="K149" s="114" t="s">
        <v>29</v>
      </c>
      <c r="L149" s="114" t="s">
        <v>196</v>
      </c>
      <c r="M149" s="114" t="str">
        <f t="shared" si="11"/>
        <v>Al630zg</v>
      </c>
      <c r="N149" s="114"/>
      <c r="O149" s="109" t="s">
        <v>196</v>
      </c>
      <c r="P149" s="117" t="s">
        <v>28</v>
      </c>
      <c r="Q149" s="117">
        <v>55</v>
      </c>
      <c r="R149" s="117" t="s">
        <v>29</v>
      </c>
      <c r="S149" s="117">
        <v>4</v>
      </c>
      <c r="T149" s="118" t="str">
        <f t="shared" si="12"/>
        <v>E3-55-Al-630-4-zg</v>
      </c>
    </row>
    <row r="150" spans="1:20">
      <c r="A150" s="109" t="s">
        <v>594</v>
      </c>
      <c r="B150" s="109">
        <v>630</v>
      </c>
      <c r="C150" s="109" t="s">
        <v>430</v>
      </c>
      <c r="D150" s="110" t="s">
        <v>431</v>
      </c>
      <c r="E150" s="119">
        <v>39069</v>
      </c>
      <c r="F150" s="119">
        <f>Таблица14[[#This Row],[ip55]]*1.49987465123196</f>
        <v>58598.602748981444</v>
      </c>
      <c r="G150" s="112">
        <f>G126</f>
        <v>11.399999999999999</v>
      </c>
      <c r="H150" s="121">
        <v>350</v>
      </c>
      <c r="I150" s="121">
        <v>350</v>
      </c>
      <c r="J150" s="121">
        <v>350</v>
      </c>
      <c r="K150" s="114" t="s">
        <v>29</v>
      </c>
      <c r="L150" s="114" t="s">
        <v>198</v>
      </c>
      <c r="M150" s="114" t="str">
        <f t="shared" si="11"/>
        <v>Al630tv</v>
      </c>
      <c r="N150" s="114"/>
      <c r="O150" s="109" t="s">
        <v>198</v>
      </c>
      <c r="P150" s="117" t="s">
        <v>28</v>
      </c>
      <c r="Q150" s="117">
        <v>55</v>
      </c>
      <c r="R150" s="117" t="s">
        <v>29</v>
      </c>
      <c r="S150" s="117">
        <v>4</v>
      </c>
      <c r="T150" s="118" t="str">
        <f t="shared" si="12"/>
        <v>E3-55-Al-630-4-tv</v>
      </c>
    </row>
    <row r="151" spans="1:20">
      <c r="A151" s="109" t="s">
        <v>595</v>
      </c>
      <c r="B151" s="109">
        <v>630</v>
      </c>
      <c r="C151" s="109" t="s">
        <v>433</v>
      </c>
      <c r="D151" s="110" t="s">
        <v>434</v>
      </c>
      <c r="E151" s="119">
        <v>42772</v>
      </c>
      <c r="F151" s="119">
        <f>Таблица14[[#This Row],[ip55]]*1.49987465123196</f>
        <v>64152.638582493397</v>
      </c>
      <c r="G151" s="112">
        <f>G126</f>
        <v>11.399999999999999</v>
      </c>
      <c r="H151" s="121">
        <v>350</v>
      </c>
      <c r="I151" s="121">
        <v>350</v>
      </c>
      <c r="J151" s="121">
        <v>350</v>
      </c>
      <c r="K151" s="114" t="s">
        <v>29</v>
      </c>
      <c r="L151" s="114" t="s">
        <v>201</v>
      </c>
      <c r="M151" s="114" t="str">
        <f t="shared" si="11"/>
        <v>Al630tg</v>
      </c>
      <c r="N151" s="114"/>
      <c r="O151" s="109" t="s">
        <v>201</v>
      </c>
      <c r="P151" s="117" t="s">
        <v>28</v>
      </c>
      <c r="Q151" s="117">
        <v>55</v>
      </c>
      <c r="R151" s="117" t="s">
        <v>29</v>
      </c>
      <c r="S151" s="117">
        <v>4</v>
      </c>
      <c r="T151" s="118" t="str">
        <f t="shared" si="12"/>
        <v>E3-55-Al-630-4-tg</v>
      </c>
    </row>
    <row r="152" spans="1:20">
      <c r="A152" s="109" t="s">
        <v>596</v>
      </c>
      <c r="B152" s="109">
        <v>630</v>
      </c>
      <c r="C152" s="109" t="s">
        <v>436</v>
      </c>
      <c r="D152" s="110" t="s">
        <v>437</v>
      </c>
      <c r="E152" s="119">
        <v>37665</v>
      </c>
      <c r="F152" s="119">
        <f>Таблица14[[#This Row],[ip55]]*1.49987465123196</f>
        <v>56492.778738651774</v>
      </c>
      <c r="G152" s="112">
        <v>11.399999999999999</v>
      </c>
      <c r="H152" s="121">
        <v>500</v>
      </c>
      <c r="I152" s="121">
        <v>500</v>
      </c>
      <c r="J152" s="121">
        <v>500</v>
      </c>
      <c r="K152" s="114" t="s">
        <v>29</v>
      </c>
      <c r="L152" s="114" t="s">
        <v>184</v>
      </c>
      <c r="M152" s="114" t="str">
        <f t="shared" si="11"/>
        <v>Al630kl</v>
      </c>
      <c r="N152" s="114"/>
      <c r="O152" s="109" t="s">
        <v>184</v>
      </c>
      <c r="P152" s="117" t="s">
        <v>28</v>
      </c>
      <c r="Q152" s="117">
        <v>55</v>
      </c>
      <c r="R152" s="117" t="s">
        <v>29</v>
      </c>
      <c r="S152" s="117">
        <v>4</v>
      </c>
      <c r="T152" s="118" t="str">
        <f t="shared" si="12"/>
        <v>E3-55-Al-630-4-kl</v>
      </c>
    </row>
    <row r="153" spans="1:20">
      <c r="A153" s="109" t="s">
        <v>597</v>
      </c>
      <c r="B153" s="109">
        <v>630</v>
      </c>
      <c r="C153" s="109" t="s">
        <v>439</v>
      </c>
      <c r="D153" s="110" t="s">
        <v>437</v>
      </c>
      <c r="E153" s="119">
        <v>37665</v>
      </c>
      <c r="F153" s="119">
        <f>Таблица14[[#This Row],[ip55]]*1.49987465123196</f>
        <v>56492.778738651774</v>
      </c>
      <c r="G153" s="112">
        <f>G126</f>
        <v>11.399999999999999</v>
      </c>
      <c r="H153" s="121">
        <v>500</v>
      </c>
      <c r="I153" s="121">
        <v>500</v>
      </c>
      <c r="J153" s="121">
        <v>500</v>
      </c>
      <c r="K153" s="114" t="s">
        <v>29</v>
      </c>
      <c r="L153" s="114" t="s">
        <v>173</v>
      </c>
      <c r="M153" s="114" t="str">
        <f t="shared" si="11"/>
        <v>Al630kp</v>
      </c>
      <c r="N153" s="114"/>
      <c r="O153" s="109" t="s">
        <v>173</v>
      </c>
      <c r="P153" s="117" t="s">
        <v>28</v>
      </c>
      <c r="Q153" s="117">
        <v>55</v>
      </c>
      <c r="R153" s="117" t="s">
        <v>29</v>
      </c>
      <c r="S153" s="117">
        <v>4</v>
      </c>
      <c r="T153" s="118" t="str">
        <f t="shared" si="12"/>
        <v>E3-55-Al-630-4-kp</v>
      </c>
    </row>
    <row r="154" spans="1:20">
      <c r="A154" s="112" t="s">
        <v>598</v>
      </c>
      <c r="B154" s="109">
        <v>630</v>
      </c>
      <c r="C154" s="109" t="s">
        <v>441</v>
      </c>
      <c r="D154" s="110" t="s">
        <v>442</v>
      </c>
      <c r="E154" s="119">
        <v>11874</v>
      </c>
      <c r="F154" s="119">
        <f>Таблица14[[#This Row],[ip55]]*1.49987465123196</f>
        <v>17809.511608728295</v>
      </c>
      <c r="G154" s="112">
        <f>G122</f>
        <v>3.8</v>
      </c>
      <c r="H154" s="121">
        <v>200</v>
      </c>
      <c r="I154" s="121">
        <v>300</v>
      </c>
      <c r="J154" s="121"/>
      <c r="K154" s="114" t="s">
        <v>29</v>
      </c>
      <c r="L154" s="114" t="s">
        <v>143</v>
      </c>
      <c r="M154" s="114" t="str">
        <f t="shared" si="11"/>
        <v>Al630pf</v>
      </c>
      <c r="N154" s="114"/>
      <c r="O154" s="109" t="s">
        <v>143</v>
      </c>
      <c r="P154" s="117" t="s">
        <v>28</v>
      </c>
      <c r="Q154" s="117">
        <v>55</v>
      </c>
      <c r="R154" s="117" t="s">
        <v>29</v>
      </c>
      <c r="S154" s="117">
        <v>4</v>
      </c>
      <c r="T154" s="118" t="str">
        <f t="shared" si="12"/>
        <v>E3-55-Al-630-4-pf</v>
      </c>
    </row>
    <row r="155" spans="1:20">
      <c r="A155" s="112" t="s">
        <v>599</v>
      </c>
      <c r="B155" s="109">
        <v>630</v>
      </c>
      <c r="C155" s="109" t="s">
        <v>444</v>
      </c>
      <c r="D155" s="110" t="s">
        <v>445</v>
      </c>
      <c r="E155" s="111">
        <v>31877</v>
      </c>
      <c r="F155" s="119">
        <f>Таблица14[[#This Row],[ip55]]*1.49987465123196</f>
        <v>47811.50425732119</v>
      </c>
      <c r="G155" s="112"/>
      <c r="H155" s="121"/>
      <c r="I155" s="121"/>
      <c r="J155" s="121"/>
      <c r="K155" s="114" t="s">
        <v>29</v>
      </c>
      <c r="L155" s="114" t="s">
        <v>152</v>
      </c>
      <c r="M155" s="114" t="str">
        <f t="shared" si="11"/>
        <v>Al630ugf</v>
      </c>
      <c r="N155" s="114"/>
      <c r="O155" s="109" t="s">
        <v>152</v>
      </c>
      <c r="P155" s="117" t="s">
        <v>28</v>
      </c>
      <c r="Q155" s="117">
        <v>55</v>
      </c>
      <c r="R155" s="117" t="s">
        <v>29</v>
      </c>
      <c r="S155" s="117">
        <v>4</v>
      </c>
      <c r="T155" s="118" t="str">
        <f t="shared" si="12"/>
        <v>E3-55-Al-630-4-ugf</v>
      </c>
    </row>
    <row r="156" spans="1:20">
      <c r="A156" s="112" t="s">
        <v>600</v>
      </c>
      <c r="B156" s="109">
        <v>630</v>
      </c>
      <c r="C156" s="109" t="s">
        <v>447</v>
      </c>
      <c r="D156" s="110" t="s">
        <v>448</v>
      </c>
      <c r="E156" s="111">
        <v>36984</v>
      </c>
      <c r="F156" s="119">
        <f>Таблица14[[#This Row],[ip55]]*1.49987465123196</f>
        <v>55471.364101162813</v>
      </c>
      <c r="G156" s="112"/>
      <c r="H156" s="121"/>
      <c r="I156" s="121"/>
      <c r="J156" s="121"/>
      <c r="K156" s="114" t="s">
        <v>29</v>
      </c>
      <c r="L156" s="114" t="s">
        <v>156</v>
      </c>
      <c r="M156" s="114" t="str">
        <f t="shared" si="11"/>
        <v>Al630uvf</v>
      </c>
      <c r="N156" s="114"/>
      <c r="O156" s="109" t="s">
        <v>156</v>
      </c>
      <c r="P156" s="117" t="s">
        <v>28</v>
      </c>
      <c r="Q156" s="117">
        <v>55</v>
      </c>
      <c r="R156" s="117" t="s">
        <v>29</v>
      </c>
      <c r="S156" s="117">
        <v>4</v>
      </c>
      <c r="T156" s="118" t="str">
        <f t="shared" si="12"/>
        <v>E3-55-Al-630-4-uvf</v>
      </c>
    </row>
    <row r="157" spans="1:20">
      <c r="A157" s="112" t="s">
        <v>601</v>
      </c>
      <c r="B157" s="109">
        <v>630</v>
      </c>
      <c r="C157" s="109" t="s">
        <v>450</v>
      </c>
      <c r="D157" s="110" t="s">
        <v>451</v>
      </c>
      <c r="E157" s="111">
        <v>23748</v>
      </c>
      <c r="F157" s="119">
        <f>Таблица14[[#This Row],[ip55]]*1.49987465123196</f>
        <v>35619.02321745659</v>
      </c>
      <c r="G157" s="112"/>
      <c r="H157" s="121"/>
      <c r="I157" s="121"/>
      <c r="J157" s="121"/>
      <c r="K157" s="114" t="s">
        <v>29</v>
      </c>
      <c r="L157" s="114"/>
      <c r="M157" s="114" t="str">
        <f t="shared" si="11"/>
        <v>Al630</v>
      </c>
      <c r="N157" s="114"/>
      <c r="O157" s="109" t="s">
        <v>450</v>
      </c>
      <c r="P157" s="117" t="s">
        <v>28</v>
      </c>
      <c r="Q157" s="117">
        <v>55</v>
      </c>
      <c r="R157" s="117" t="s">
        <v>29</v>
      </c>
      <c r="S157" s="117">
        <v>4</v>
      </c>
      <c r="T157" s="118" t="str">
        <f t="shared" si="12"/>
        <v>E3-55-Al-630-4-ПФТ</v>
      </c>
    </row>
    <row r="158" spans="1:20">
      <c r="A158" s="109" t="s">
        <v>602</v>
      </c>
      <c r="B158" s="109">
        <v>630</v>
      </c>
      <c r="C158" s="109"/>
      <c r="D158" s="110" t="s">
        <v>453</v>
      </c>
      <c r="E158" s="119">
        <v>22982</v>
      </c>
      <c r="F158" s="119">
        <f>Таблица14[[#This Row],[ip55]]*1.49987465123196</f>
        <v>34470.119234612903</v>
      </c>
      <c r="G158" s="120">
        <f t="shared" ref="G158:G159" si="13">G122</f>
        <v>3.8</v>
      </c>
      <c r="H158" s="121">
        <v>200</v>
      </c>
      <c r="I158" s="121">
        <v>300</v>
      </c>
      <c r="J158" s="121"/>
      <c r="K158" s="114" t="s">
        <v>29</v>
      </c>
      <c r="L158" s="114"/>
      <c r="M158" s="114" t="str">
        <f t="shared" si="11"/>
        <v>Al630</v>
      </c>
      <c r="N158" s="114"/>
      <c r="O158" s="109"/>
      <c r="P158" s="117" t="s">
        <v>28</v>
      </c>
      <c r="Q158" s="117">
        <v>55</v>
      </c>
      <c r="R158" s="117" t="s">
        <v>29</v>
      </c>
      <c r="S158" s="117">
        <v>4</v>
      </c>
      <c r="T158" s="118" t="str">
        <f t="shared" si="12"/>
        <v>E3-55-Al-630-4-</v>
      </c>
    </row>
    <row r="159" spans="1:20">
      <c r="A159" s="109" t="s">
        <v>603</v>
      </c>
      <c r="B159" s="109">
        <v>630</v>
      </c>
      <c r="C159" s="109" t="s">
        <v>455</v>
      </c>
      <c r="D159" s="110" t="s">
        <v>456</v>
      </c>
      <c r="E159" s="119">
        <v>99334</v>
      </c>
      <c r="F159" s="119">
        <f>Таблица14[[#This Row],[ip55]]*1.49987465123196</f>
        <v>148988.54860547552</v>
      </c>
      <c r="G159" s="120">
        <f t="shared" si="13"/>
        <v>5.6999999999999993</v>
      </c>
      <c r="H159" s="121">
        <v>500</v>
      </c>
      <c r="I159" s="121">
        <v>500</v>
      </c>
      <c r="J159" s="121"/>
      <c r="K159" s="114" t="s">
        <v>29</v>
      </c>
      <c r="L159" s="114"/>
      <c r="M159" s="114" t="str">
        <f t="shared" si="11"/>
        <v>Al630</v>
      </c>
      <c r="N159" s="114"/>
      <c r="O159" s="109" t="s">
        <v>455</v>
      </c>
      <c r="P159" s="117" t="s">
        <v>28</v>
      </c>
      <c r="Q159" s="117">
        <v>55</v>
      </c>
      <c r="R159" s="117" t="s">
        <v>29</v>
      </c>
      <c r="S159" s="117">
        <v>4</v>
      </c>
      <c r="T159" s="118" t="str">
        <f t="shared" si="12"/>
        <v>E3-55-Al-630-4-ПФК</v>
      </c>
    </row>
    <row r="160" spans="1:20">
      <c r="A160" s="109" t="s">
        <v>604</v>
      </c>
      <c r="B160" s="109">
        <v>630</v>
      </c>
      <c r="C160" s="109"/>
      <c r="D160" s="110" t="s">
        <v>458</v>
      </c>
      <c r="E160" s="119">
        <v>26468</v>
      </c>
      <c r="F160" s="119">
        <f>Таблица14[[#This Row],[ip55]]*1.49987465123196</f>
        <v>39698.682268807519</v>
      </c>
      <c r="G160" s="120">
        <f>G123</f>
        <v>5.6999999999999993</v>
      </c>
      <c r="H160" s="121">
        <v>200</v>
      </c>
      <c r="I160" s="121">
        <v>500</v>
      </c>
      <c r="J160" s="121"/>
      <c r="K160" s="114" t="s">
        <v>29</v>
      </c>
      <c r="L160" s="114"/>
      <c r="M160" s="114" t="str">
        <f t="shared" si="11"/>
        <v>Al630</v>
      </c>
      <c r="N160" s="114"/>
      <c r="O160" s="109"/>
      <c r="P160" s="117" t="s">
        <v>28</v>
      </c>
      <c r="Q160" s="117">
        <v>55</v>
      </c>
      <c r="R160" s="117" t="s">
        <v>29</v>
      </c>
      <c r="S160" s="117">
        <v>4</v>
      </c>
      <c r="T160" s="118" t="str">
        <f t="shared" si="12"/>
        <v>E3-55-Al-630-4-</v>
      </c>
    </row>
    <row r="161" spans="1:20">
      <c r="A161" s="109" t="s">
        <v>605</v>
      </c>
      <c r="B161" s="109">
        <v>630</v>
      </c>
      <c r="C161" s="109"/>
      <c r="D161" s="110" t="s">
        <v>460</v>
      </c>
      <c r="E161" s="119">
        <v>67398</v>
      </c>
      <c r="F161" s="119">
        <f>Таблица14[[#This Row],[ip55]]*1.49987465123196</f>
        <v>101088.55174373164</v>
      </c>
      <c r="G161" s="120">
        <f>G125</f>
        <v>9.5</v>
      </c>
      <c r="H161" s="121">
        <v>200</v>
      </c>
      <c r="I161" s="121">
        <v>1000</v>
      </c>
      <c r="J161" s="121"/>
      <c r="K161" s="114" t="s">
        <v>29</v>
      </c>
      <c r="L161" s="114"/>
      <c r="M161" s="114" t="str">
        <f t="shared" si="11"/>
        <v>Al630</v>
      </c>
      <c r="N161" s="114"/>
      <c r="O161" s="109"/>
      <c r="P161" s="117" t="s">
        <v>28</v>
      </c>
      <c r="Q161" s="117">
        <v>55</v>
      </c>
      <c r="R161" s="117" t="s">
        <v>29</v>
      </c>
      <c r="S161" s="117">
        <v>4</v>
      </c>
      <c r="T161" s="118" t="str">
        <f t="shared" si="12"/>
        <v>E3-55-Al-630-4-</v>
      </c>
    </row>
    <row r="162" spans="1:20">
      <c r="A162" s="109" t="s">
        <v>606</v>
      </c>
      <c r="B162" s="109">
        <v>630</v>
      </c>
      <c r="C162" s="109"/>
      <c r="D162" s="110" t="s">
        <v>462</v>
      </c>
      <c r="E162" s="119">
        <v>62314</v>
      </c>
      <c r="F162" s="119">
        <f>Таблица14[[#This Row],[ip55]]*1.49987465123196</f>
        <v>93463.18901686836</v>
      </c>
      <c r="G162" s="120">
        <f>G125</f>
        <v>9.5</v>
      </c>
      <c r="H162" s="121">
        <v>200</v>
      </c>
      <c r="I162" s="121">
        <v>1000</v>
      </c>
      <c r="J162" s="121"/>
      <c r="K162" s="114" t="s">
        <v>29</v>
      </c>
      <c r="L162" s="114"/>
      <c r="M162" s="114" t="str">
        <f t="shared" si="11"/>
        <v>Al630</v>
      </c>
      <c r="N162" s="114"/>
      <c r="O162" s="109"/>
      <c r="P162" s="117" t="s">
        <v>28</v>
      </c>
      <c r="Q162" s="117">
        <v>55</v>
      </c>
      <c r="R162" s="117" t="s">
        <v>29</v>
      </c>
      <c r="S162" s="117">
        <v>4</v>
      </c>
      <c r="T162" s="118" t="str">
        <f t="shared" si="12"/>
        <v>E3-55-Al-630-4-</v>
      </c>
    </row>
    <row r="163" spans="1:20">
      <c r="A163" s="109" t="s">
        <v>607</v>
      </c>
      <c r="B163" s="109">
        <v>630</v>
      </c>
      <c r="C163" s="109"/>
      <c r="D163" s="110" t="s">
        <v>464</v>
      </c>
      <c r="E163" s="119">
        <v>45639</v>
      </c>
      <c r="F163" s="119">
        <f>Таблица14[[#This Row],[ip55]]*1.49987465123196</f>
        <v>68452.779207575426</v>
      </c>
      <c r="G163" s="120">
        <f t="shared" ref="G163:G164" si="14">G123</f>
        <v>5.6999999999999993</v>
      </c>
      <c r="H163" s="121">
        <v>200</v>
      </c>
      <c r="I163" s="121">
        <v>500</v>
      </c>
      <c r="J163" s="121"/>
      <c r="K163" s="114" t="s">
        <v>29</v>
      </c>
      <c r="L163" s="114"/>
      <c r="M163" s="114" t="str">
        <f t="shared" si="11"/>
        <v>Al630</v>
      </c>
      <c r="N163" s="114"/>
      <c r="O163" s="109"/>
      <c r="P163" s="117" t="s">
        <v>28</v>
      </c>
      <c r="Q163" s="117">
        <v>55</v>
      </c>
      <c r="R163" s="117" t="s">
        <v>29</v>
      </c>
      <c r="S163" s="117">
        <v>4</v>
      </c>
      <c r="T163" s="118" t="str">
        <f t="shared" si="12"/>
        <v>E3-55-Al-630-4-</v>
      </c>
    </row>
    <row r="164" spans="1:20">
      <c r="A164" s="109" t="s">
        <v>608</v>
      </c>
      <c r="B164" s="109">
        <v>630</v>
      </c>
      <c r="C164" s="109" t="s">
        <v>466</v>
      </c>
      <c r="D164" s="110" t="s">
        <v>467</v>
      </c>
      <c r="E164" s="119">
        <v>50305</v>
      </c>
      <c r="F164" s="119">
        <f>Таблица14[[#This Row],[ip55]]*1.49987465123196</f>
        <v>75451.194330223749</v>
      </c>
      <c r="G164" s="120">
        <f t="shared" si="14"/>
        <v>7.6</v>
      </c>
      <c r="H164" s="121">
        <v>1000</v>
      </c>
      <c r="I164" s="121"/>
      <c r="J164" s="121"/>
      <c r="K164" s="114" t="s">
        <v>29</v>
      </c>
      <c r="L164" s="114" t="s">
        <v>203</v>
      </c>
      <c r="M164" s="114" t="str">
        <f t="shared" si="11"/>
        <v>Al630sk</v>
      </c>
      <c r="N164" s="114"/>
      <c r="O164" s="109" t="s">
        <v>203</v>
      </c>
      <c r="P164" s="117" t="s">
        <v>28</v>
      </c>
      <c r="Q164" s="117">
        <v>55</v>
      </c>
      <c r="R164" s="117" t="s">
        <v>29</v>
      </c>
      <c r="S164" s="117">
        <v>4</v>
      </c>
      <c r="T164" s="118" t="str">
        <f t="shared" si="12"/>
        <v>E3-55-Al-630-4-sk</v>
      </c>
    </row>
    <row r="165" spans="1:20">
      <c r="A165" s="109" t="s">
        <v>609</v>
      </c>
      <c r="B165" s="109">
        <v>630</v>
      </c>
      <c r="C165" s="109"/>
      <c r="D165" s="110" t="s">
        <v>469</v>
      </c>
      <c r="E165" s="119">
        <v>35814</v>
      </c>
      <c r="F165" s="119">
        <f>Таблица14[[#This Row],[ip55]]*1.49987465123196</f>
        <v>53716.510759221419</v>
      </c>
      <c r="G165" s="112">
        <f>G124</f>
        <v>7.6</v>
      </c>
      <c r="H165" s="121">
        <v>1000</v>
      </c>
      <c r="I165" s="121"/>
      <c r="J165" s="121"/>
      <c r="K165" s="114" t="s">
        <v>29</v>
      </c>
      <c r="L165" s="114"/>
      <c r="M165" s="114" t="str">
        <f t="shared" si="11"/>
        <v>Al630</v>
      </c>
      <c r="N165" s="114"/>
      <c r="O165" s="109"/>
      <c r="P165" s="117" t="s">
        <v>28</v>
      </c>
      <c r="Q165" s="117">
        <v>55</v>
      </c>
      <c r="R165" s="117" t="s">
        <v>29</v>
      </c>
      <c r="S165" s="117">
        <v>4</v>
      </c>
      <c r="T165" s="118" t="str">
        <f t="shared" si="12"/>
        <v>E3-55-Al-630-4-</v>
      </c>
    </row>
    <row r="166" spans="1:20">
      <c r="A166" s="109" t="s">
        <v>610</v>
      </c>
      <c r="B166" s="109">
        <v>630</v>
      </c>
      <c r="C166" s="109"/>
      <c r="D166" s="110" t="s">
        <v>471</v>
      </c>
      <c r="E166" s="119">
        <v>41185</v>
      </c>
      <c r="F166" s="119">
        <f>Таблица14[[#This Row],[ip55]]*1.49987465123196</f>
        <v>61772.337510988276</v>
      </c>
      <c r="G166" s="112">
        <f>G124</f>
        <v>7.6</v>
      </c>
      <c r="H166" s="121">
        <v>1000</v>
      </c>
      <c r="I166" s="121"/>
      <c r="J166" s="121"/>
      <c r="K166" s="114" t="s">
        <v>29</v>
      </c>
      <c r="L166" s="114"/>
      <c r="M166" s="114" t="str">
        <f t="shared" si="11"/>
        <v>Al630</v>
      </c>
      <c r="N166" s="114"/>
      <c r="O166" s="109"/>
      <c r="P166" s="117" t="s">
        <v>28</v>
      </c>
      <c r="Q166" s="117">
        <v>55</v>
      </c>
      <c r="R166" s="117" t="s">
        <v>29</v>
      </c>
      <c r="S166" s="117">
        <v>4</v>
      </c>
      <c r="T166" s="118" t="str">
        <f t="shared" si="12"/>
        <v>E3-55-Al-630-4-</v>
      </c>
    </row>
    <row r="167" spans="1:20">
      <c r="A167" s="109" t="s">
        <v>611</v>
      </c>
      <c r="B167" s="109">
        <v>630</v>
      </c>
      <c r="C167" s="109"/>
      <c r="D167" s="110" t="s">
        <v>473</v>
      </c>
      <c r="E167" s="119">
        <v>71628</v>
      </c>
      <c r="F167" s="119">
        <f>Таблица14[[#This Row],[ip55]]*1.49987465123196</f>
        <v>107433.02151844284</v>
      </c>
      <c r="G167" s="112">
        <f>G124</f>
        <v>7.6</v>
      </c>
      <c r="H167" s="121">
        <v>1000</v>
      </c>
      <c r="I167" s="121"/>
      <c r="J167" s="121"/>
      <c r="K167" s="114" t="s">
        <v>29</v>
      </c>
      <c r="L167" s="114"/>
      <c r="M167" s="114" t="str">
        <f t="shared" si="11"/>
        <v>Al630</v>
      </c>
      <c r="N167" s="114"/>
      <c r="O167" s="109"/>
      <c r="P167" s="117" t="s">
        <v>28</v>
      </c>
      <c r="Q167" s="117">
        <v>55</v>
      </c>
      <c r="R167" s="117" t="s">
        <v>29</v>
      </c>
      <c r="S167" s="117">
        <v>4</v>
      </c>
      <c r="T167" s="118" t="str">
        <f t="shared" si="12"/>
        <v>E3-55-Al-630-4-</v>
      </c>
    </row>
    <row r="168" spans="1:20">
      <c r="A168" s="109" t="s">
        <v>612</v>
      </c>
      <c r="B168" s="109">
        <v>630</v>
      </c>
      <c r="C168" s="109"/>
      <c r="D168" s="110" t="s">
        <v>475</v>
      </c>
      <c r="E168" s="119">
        <v>34899</v>
      </c>
      <c r="F168" s="119">
        <f>Таблица14[[#This Row],[ip55]]*1.49987465123196</f>
        <v>52344.125453344175</v>
      </c>
      <c r="G168" s="112">
        <f>G124</f>
        <v>7.6</v>
      </c>
      <c r="H168" s="121">
        <v>1000</v>
      </c>
      <c r="I168" s="121"/>
      <c r="J168" s="121"/>
      <c r="K168" s="114" t="s">
        <v>29</v>
      </c>
      <c r="L168" s="114"/>
      <c r="M168" s="114" t="str">
        <f t="shared" si="11"/>
        <v>Al630</v>
      </c>
      <c r="N168" s="114"/>
      <c r="O168" s="109"/>
      <c r="P168" s="117" t="s">
        <v>28</v>
      </c>
      <c r="Q168" s="117">
        <v>55</v>
      </c>
      <c r="R168" s="117" t="s">
        <v>29</v>
      </c>
      <c r="S168" s="117">
        <v>4</v>
      </c>
      <c r="T168" s="118" t="str">
        <f t="shared" si="12"/>
        <v>E3-55-Al-630-4-</v>
      </c>
    </row>
    <row r="169" spans="1:20">
      <c r="A169" s="109" t="s">
        <v>613</v>
      </c>
      <c r="B169" s="109">
        <v>630</v>
      </c>
      <c r="C169" s="109"/>
      <c r="D169" s="110" t="s">
        <v>477</v>
      </c>
      <c r="E169" s="119">
        <v>67832</v>
      </c>
      <c r="F169" s="119">
        <f>Таблица14[[#This Row],[ip55]]*1.49987465123196</f>
        <v>101739.49734236632</v>
      </c>
      <c r="G169" s="112">
        <f>G124</f>
        <v>7.6</v>
      </c>
      <c r="H169" s="121">
        <v>1000</v>
      </c>
      <c r="I169" s="121"/>
      <c r="J169" s="121"/>
      <c r="K169" s="114" t="s">
        <v>29</v>
      </c>
      <c r="L169" s="114"/>
      <c r="M169" s="114" t="str">
        <f t="shared" si="11"/>
        <v>Al630</v>
      </c>
      <c r="N169" s="114"/>
      <c r="O169" s="109"/>
      <c r="P169" s="117" t="s">
        <v>28</v>
      </c>
      <c r="Q169" s="117">
        <v>55</v>
      </c>
      <c r="R169" s="117" t="s">
        <v>29</v>
      </c>
      <c r="S169" s="117">
        <v>4</v>
      </c>
      <c r="T169" s="118" t="str">
        <f t="shared" si="12"/>
        <v>E3-55-Al-630-4-</v>
      </c>
    </row>
    <row r="170" spans="1:20">
      <c r="A170" s="109" t="s">
        <v>614</v>
      </c>
      <c r="B170" s="109">
        <v>630</v>
      </c>
      <c r="C170" s="109"/>
      <c r="D170" s="110" t="s">
        <v>554</v>
      </c>
      <c r="E170" s="119">
        <v>89187</v>
      </c>
      <c r="F170" s="119">
        <f>Таблица14[[#This Row],[ip55]]*1.49987465123196</f>
        <v>133769.32051942483</v>
      </c>
      <c r="G170" s="112">
        <f>G124</f>
        <v>7.6</v>
      </c>
      <c r="H170" s="121">
        <v>1000</v>
      </c>
      <c r="I170" s="121"/>
      <c r="J170" s="121"/>
      <c r="K170" s="114" t="s">
        <v>29</v>
      </c>
      <c r="L170" s="114"/>
      <c r="M170" s="114" t="str">
        <f t="shared" si="11"/>
        <v>Al630</v>
      </c>
      <c r="N170" s="114"/>
      <c r="O170" s="109"/>
      <c r="P170" s="117" t="s">
        <v>28</v>
      </c>
      <c r="Q170" s="117">
        <v>55</v>
      </c>
      <c r="R170" s="117" t="s">
        <v>29</v>
      </c>
      <c r="S170" s="117">
        <v>4</v>
      </c>
      <c r="T170" s="118" t="str">
        <f t="shared" si="12"/>
        <v>E3-55-Al-630-4-</v>
      </c>
    </row>
    <row r="171" spans="1:20">
      <c r="A171" s="109" t="s">
        <v>615</v>
      </c>
      <c r="B171" s="109">
        <v>630</v>
      </c>
      <c r="C171" s="109"/>
      <c r="D171" s="110" t="s">
        <v>481</v>
      </c>
      <c r="E171" s="119">
        <v>80268</v>
      </c>
      <c r="F171" s="119">
        <f>Таблица14[[#This Row],[ip55]]*1.49987465123196</f>
        <v>120391.93850508698</v>
      </c>
      <c r="G171" s="112">
        <f>G124</f>
        <v>7.6</v>
      </c>
      <c r="H171" s="121">
        <v>1000</v>
      </c>
      <c r="I171" s="121"/>
      <c r="J171" s="121"/>
      <c r="K171" s="114" t="s">
        <v>29</v>
      </c>
      <c r="L171" s="114"/>
      <c r="M171" s="114" t="str">
        <f t="shared" si="11"/>
        <v>Al630</v>
      </c>
      <c r="N171" s="114"/>
      <c r="O171" s="109"/>
      <c r="P171" s="117" t="s">
        <v>28</v>
      </c>
      <c r="Q171" s="117">
        <v>55</v>
      </c>
      <c r="R171" s="117" t="s">
        <v>29</v>
      </c>
      <c r="S171" s="117">
        <v>4</v>
      </c>
      <c r="T171" s="118" t="str">
        <f t="shared" si="12"/>
        <v>E3-55-Al-630-4-</v>
      </c>
    </row>
    <row r="172" spans="1:20">
      <c r="A172" s="109" t="s">
        <v>616</v>
      </c>
      <c r="B172" s="109">
        <v>630</v>
      </c>
      <c r="C172" s="109"/>
      <c r="D172" s="110" t="s">
        <v>617</v>
      </c>
      <c r="E172" s="119">
        <v>244065</v>
      </c>
      <c r="F172" s="119">
        <f>Таблица14[[#This Row],[ip55]]*1.49987465123196</f>
        <v>366066.90675292833</v>
      </c>
      <c r="G172" s="112"/>
      <c r="H172" s="121">
        <v>0</v>
      </c>
      <c r="I172" s="121"/>
      <c r="J172" s="121"/>
      <c r="K172" s="114" t="s">
        <v>29</v>
      </c>
      <c r="L172" s="114"/>
      <c r="M172" s="114" t="str">
        <f t="shared" si="11"/>
        <v>Al630</v>
      </c>
      <c r="N172" s="114"/>
      <c r="O172" s="109"/>
      <c r="P172" s="117" t="s">
        <v>28</v>
      </c>
      <c r="Q172" s="117">
        <v>55</v>
      </c>
      <c r="R172" s="117" t="s">
        <v>29</v>
      </c>
      <c r="S172" s="117">
        <v>4</v>
      </c>
      <c r="T172" s="118" t="str">
        <f t="shared" si="12"/>
        <v>E3-55-Al-630-4-</v>
      </c>
    </row>
    <row r="173" spans="1:20">
      <c r="A173" s="109" t="s">
        <v>618</v>
      </c>
      <c r="B173" s="109">
        <v>630</v>
      </c>
      <c r="C173" s="109" t="s">
        <v>485</v>
      </c>
      <c r="D173" s="110" t="s">
        <v>486</v>
      </c>
      <c r="E173" s="119">
        <v>77053</v>
      </c>
      <c r="F173" s="119">
        <f>Таблица14[[#This Row],[ip55]]*1.49987465123196</f>
        <v>115569.84150137621</v>
      </c>
      <c r="G173" s="112">
        <f>G125</f>
        <v>9.5</v>
      </c>
      <c r="H173" s="121">
        <v>1500</v>
      </c>
      <c r="I173" s="121"/>
      <c r="J173" s="121"/>
      <c r="K173" s="114" t="s">
        <v>29</v>
      </c>
      <c r="L173" s="114" t="s">
        <v>487</v>
      </c>
      <c r="M173" s="114" t="str">
        <f t="shared" si="11"/>
        <v>Al630tsv</v>
      </c>
      <c r="N173" s="114"/>
      <c r="O173" s="109" t="s">
        <v>487</v>
      </c>
      <c r="P173" s="117" t="s">
        <v>28</v>
      </c>
      <c r="Q173" s="117">
        <v>55</v>
      </c>
      <c r="R173" s="117" t="s">
        <v>29</v>
      </c>
      <c r="S173" s="117">
        <v>4</v>
      </c>
      <c r="T173" s="118" t="str">
        <f t="shared" si="12"/>
        <v>E3-55-Al-630-4-tsv</v>
      </c>
    </row>
    <row r="174" spans="1:20">
      <c r="A174" s="109" t="s">
        <v>619</v>
      </c>
      <c r="B174" s="109">
        <v>630</v>
      </c>
      <c r="C174" s="109"/>
      <c r="D174" s="110" t="s">
        <v>489</v>
      </c>
      <c r="E174" s="119">
        <v>96752</v>
      </c>
      <c r="F174" s="119">
        <f>Таблица14[[#This Row],[ip55]]*1.49987465123196</f>
        <v>145115.87225599459</v>
      </c>
      <c r="G174" s="112">
        <f>G124</f>
        <v>7.6</v>
      </c>
      <c r="H174" s="121">
        <v>1500</v>
      </c>
      <c r="I174" s="121">
        <v>500</v>
      </c>
      <c r="J174" s="121"/>
      <c r="K174" s="114" t="s">
        <v>29</v>
      </c>
      <c r="L174" s="114"/>
      <c r="M174" s="114" t="str">
        <f t="shared" si="11"/>
        <v>Al630</v>
      </c>
      <c r="N174" s="114"/>
      <c r="O174" s="109"/>
      <c r="P174" s="117" t="s">
        <v>28</v>
      </c>
      <c r="Q174" s="117">
        <v>55</v>
      </c>
      <c r="R174" s="117" t="s">
        <v>29</v>
      </c>
      <c r="S174" s="117">
        <v>4</v>
      </c>
      <c r="T174" s="118" t="str">
        <f t="shared" si="12"/>
        <v>E3-55-Al-630-4-</v>
      </c>
    </row>
    <row r="175" spans="1:20">
      <c r="A175" s="109" t="s">
        <v>620</v>
      </c>
      <c r="B175" s="109">
        <v>630</v>
      </c>
      <c r="C175" s="109"/>
      <c r="D175" s="110" t="s">
        <v>491</v>
      </c>
      <c r="E175" s="119">
        <v>38916</v>
      </c>
      <c r="F175" s="119">
        <f>Таблица14[[#This Row],[ip55]]*1.49987465123196</f>
        <v>58369.12192734296</v>
      </c>
      <c r="G175" s="112">
        <f>G128</f>
        <v>15.2</v>
      </c>
      <c r="H175" s="121">
        <v>1500</v>
      </c>
      <c r="I175" s="121"/>
      <c r="J175" s="121"/>
      <c r="K175" s="114" t="s">
        <v>29</v>
      </c>
      <c r="L175" s="114"/>
      <c r="M175" s="114" t="str">
        <f t="shared" si="11"/>
        <v>Al630</v>
      </c>
      <c r="N175" s="114"/>
      <c r="O175" s="109"/>
      <c r="P175" s="117" t="s">
        <v>28</v>
      </c>
      <c r="Q175" s="117">
        <v>55</v>
      </c>
      <c r="R175" s="117" t="s">
        <v>29</v>
      </c>
      <c r="S175" s="117">
        <v>4</v>
      </c>
      <c r="T175" s="118" t="str">
        <f t="shared" si="12"/>
        <v>E3-55-Al-630-4-</v>
      </c>
    </row>
    <row r="176" spans="1:20">
      <c r="A176" s="109" t="s">
        <v>621</v>
      </c>
      <c r="B176" s="109">
        <v>630</v>
      </c>
      <c r="C176" s="109"/>
      <c r="D176" s="110" t="s">
        <v>493</v>
      </c>
      <c r="E176" s="119">
        <v>64307</v>
      </c>
      <c r="F176" s="119">
        <f>Таблица14[[#This Row],[ip55]]*1.49987465123196</f>
        <v>96452.439196773659</v>
      </c>
      <c r="G176" s="112">
        <f>G127</f>
        <v>13.299999999999999</v>
      </c>
      <c r="H176" s="121">
        <v>1500</v>
      </c>
      <c r="I176" s="121">
        <v>500</v>
      </c>
      <c r="J176" s="121"/>
      <c r="K176" s="114" t="s">
        <v>29</v>
      </c>
      <c r="L176" s="114"/>
      <c r="M176" s="114" t="str">
        <f t="shared" si="11"/>
        <v>Al630</v>
      </c>
      <c r="N176" s="114"/>
      <c r="O176" s="109"/>
      <c r="P176" s="117" t="s">
        <v>28</v>
      </c>
      <c r="Q176" s="117">
        <v>55</v>
      </c>
      <c r="R176" s="117" t="s">
        <v>29</v>
      </c>
      <c r="S176" s="117">
        <v>4</v>
      </c>
      <c r="T176" s="118" t="str">
        <f t="shared" si="12"/>
        <v>E3-55-Al-630-4-</v>
      </c>
    </row>
    <row r="177" spans="1:20">
      <c r="A177" s="109" t="s">
        <v>622</v>
      </c>
      <c r="B177" s="109">
        <v>630</v>
      </c>
      <c r="C177" s="109"/>
      <c r="D177" s="110" t="s">
        <v>495</v>
      </c>
      <c r="E177" s="119">
        <v>25755</v>
      </c>
      <c r="F177" s="119">
        <f>Таблица14[[#This Row],[ip55]]*1.49987465123196</f>
        <v>38629.271642479129</v>
      </c>
      <c r="G177" s="112"/>
      <c r="H177" s="121">
        <v>500</v>
      </c>
      <c r="I177" s="121"/>
      <c r="J177" s="121"/>
      <c r="K177" s="114" t="s">
        <v>29</v>
      </c>
      <c r="L177" s="114"/>
      <c r="M177" s="114" t="str">
        <f t="shared" si="11"/>
        <v>Al630</v>
      </c>
      <c r="N177" s="114"/>
      <c r="O177" s="109"/>
      <c r="P177" s="117" t="s">
        <v>28</v>
      </c>
      <c r="Q177" s="117">
        <v>55</v>
      </c>
      <c r="R177" s="117" t="s">
        <v>29</v>
      </c>
      <c r="S177" s="117">
        <v>4</v>
      </c>
      <c r="T177" s="118" t="str">
        <f t="shared" si="12"/>
        <v>E3-55-Al-630-4-</v>
      </c>
    </row>
    <row r="178" spans="1:20">
      <c r="A178" s="109" t="s">
        <v>623</v>
      </c>
      <c r="B178" s="109">
        <v>630</v>
      </c>
      <c r="C178" s="109"/>
      <c r="D178" s="110" t="s">
        <v>497</v>
      </c>
      <c r="E178" s="119">
        <v>7224</v>
      </c>
      <c r="F178" s="119">
        <f>Таблица14[[#This Row],[ip55]]*1.49987465123196</f>
        <v>10835.09448049968</v>
      </c>
      <c r="G178" s="112"/>
      <c r="H178" s="121">
        <v>200</v>
      </c>
      <c r="I178" s="121"/>
      <c r="J178" s="121"/>
      <c r="K178" s="114" t="s">
        <v>29</v>
      </c>
      <c r="L178" s="114" t="s">
        <v>236</v>
      </c>
      <c r="M178" s="114" t="str">
        <f t="shared" si="11"/>
        <v>Al630sb</v>
      </c>
      <c r="N178" s="114"/>
      <c r="O178" s="109"/>
      <c r="P178" s="117" t="s">
        <v>28</v>
      </c>
      <c r="Q178" s="117">
        <v>55</v>
      </c>
      <c r="R178" s="117" t="s">
        <v>29</v>
      </c>
      <c r="S178" s="117">
        <v>4</v>
      </c>
      <c r="T178" s="118" t="str">
        <f t="shared" si="12"/>
        <v>E3-55-Al-630-4-</v>
      </c>
    </row>
    <row r="179" spans="1:20">
      <c r="A179" s="109" t="s">
        <v>624</v>
      </c>
      <c r="B179" s="109">
        <v>630</v>
      </c>
      <c r="C179" s="109"/>
      <c r="D179" s="110" t="s">
        <v>499</v>
      </c>
      <c r="E179" s="119">
        <v>1038</v>
      </c>
      <c r="F179" s="119">
        <f>Таблица14[[#This Row],[ip55]]*1.49987465123196</f>
        <v>1556.8698879787746</v>
      </c>
      <c r="G179" s="112"/>
      <c r="H179" s="121">
        <v>200</v>
      </c>
      <c r="I179" s="121"/>
      <c r="J179" s="121"/>
      <c r="K179" s="114" t="s">
        <v>29</v>
      </c>
      <c r="L179" s="114"/>
      <c r="M179" s="114" t="str">
        <f t="shared" si="11"/>
        <v>Al630</v>
      </c>
      <c r="N179" s="114"/>
      <c r="O179" s="109"/>
      <c r="P179" s="117" t="s">
        <v>28</v>
      </c>
      <c r="Q179" s="117">
        <v>55</v>
      </c>
      <c r="R179" s="117" t="s">
        <v>29</v>
      </c>
      <c r="S179" s="117">
        <v>4</v>
      </c>
      <c r="T179" s="118" t="str">
        <f t="shared" si="12"/>
        <v>E3-55-Al-630-4-</v>
      </c>
    </row>
    <row r="180" spans="1:20">
      <c r="A180" s="109" t="s">
        <v>625</v>
      </c>
      <c r="B180" s="109">
        <v>630</v>
      </c>
      <c r="C180" s="109" t="s">
        <v>501</v>
      </c>
      <c r="D180" s="110" t="s">
        <v>502</v>
      </c>
      <c r="E180" s="111">
        <v>11492</v>
      </c>
      <c r="F180" s="111">
        <f>Таблица14[[#This Row],[ip55]]*1.49987465123196</f>
        <v>17236.559491957683</v>
      </c>
      <c r="G180" s="112"/>
      <c r="H180" s="113">
        <v>200</v>
      </c>
      <c r="I180" s="113"/>
      <c r="J180" s="113"/>
      <c r="K180" s="114" t="s">
        <v>29</v>
      </c>
      <c r="L180" s="114" t="s">
        <v>233</v>
      </c>
      <c r="M180" s="114" t="str">
        <f t="shared" si="11"/>
        <v>Al630kz</v>
      </c>
      <c r="N180" s="114"/>
      <c r="O180" s="109" t="s">
        <v>233</v>
      </c>
      <c r="P180" s="117" t="s">
        <v>28</v>
      </c>
      <c r="Q180" s="117">
        <v>55</v>
      </c>
      <c r="R180" s="117" t="s">
        <v>29</v>
      </c>
      <c r="S180" s="117">
        <v>4</v>
      </c>
      <c r="T180" s="118" t="str">
        <f t="shared" si="12"/>
        <v>E3-55-Al-630-4-kz</v>
      </c>
    </row>
    <row r="181" spans="1:20">
      <c r="A181" s="109" t="s">
        <v>626</v>
      </c>
      <c r="B181" s="109">
        <v>630</v>
      </c>
      <c r="C181" s="109"/>
      <c r="D181" s="110" t="s">
        <v>504</v>
      </c>
      <c r="E181" s="111">
        <v>25246</v>
      </c>
      <c r="F181" s="111">
        <f>Таблица14[[#This Row],[ip55]]*1.49987465123196</f>
        <v>37865.835445002063</v>
      </c>
      <c r="G181" s="112"/>
      <c r="H181" s="113"/>
      <c r="I181" s="113"/>
      <c r="J181" s="113"/>
      <c r="K181" s="114" t="s">
        <v>29</v>
      </c>
      <c r="L181" s="114"/>
      <c r="M181" s="114" t="str">
        <f t="shared" si="11"/>
        <v>Al630</v>
      </c>
      <c r="N181" s="114"/>
      <c r="O181" s="109"/>
      <c r="P181" s="117" t="s">
        <v>28</v>
      </c>
      <c r="Q181" s="117">
        <v>55</v>
      </c>
      <c r="R181" s="117" t="s">
        <v>29</v>
      </c>
      <c r="S181" s="117">
        <v>4</v>
      </c>
      <c r="T181" s="118" t="str">
        <f t="shared" si="12"/>
        <v>E3-55-Al-630-4-</v>
      </c>
    </row>
    <row r="182" spans="1:20">
      <c r="A182" s="109" t="s">
        <v>627</v>
      </c>
      <c r="B182" s="109">
        <v>800</v>
      </c>
      <c r="C182" s="109" t="s">
        <v>369</v>
      </c>
      <c r="D182" s="110" t="s">
        <v>370</v>
      </c>
      <c r="E182" s="111">
        <v>7831</v>
      </c>
      <c r="F182" s="111">
        <f>Таблица14[[#This Row],[ip55]]*1.49987465123196</f>
        <v>11745.51839379748</v>
      </c>
      <c r="G182" s="112">
        <f>G184*0.5</f>
        <v>4.4000000000000004</v>
      </c>
      <c r="H182" s="113">
        <v>500</v>
      </c>
      <c r="I182" s="113"/>
      <c r="J182" s="113"/>
      <c r="K182" s="114" t="s">
        <v>29</v>
      </c>
      <c r="L182" s="114" t="s">
        <v>139</v>
      </c>
      <c r="M182" s="114" t="str">
        <f t="shared" si="11"/>
        <v>Al800pt0.5</v>
      </c>
      <c r="N182" s="115" t="s">
        <v>371</v>
      </c>
      <c r="O182" s="116" t="s">
        <v>139</v>
      </c>
      <c r="P182" s="117" t="s">
        <v>28</v>
      </c>
      <c r="Q182" s="117">
        <v>55</v>
      </c>
      <c r="R182" s="117" t="s">
        <v>29</v>
      </c>
      <c r="S182" s="117">
        <v>4</v>
      </c>
      <c r="T182" s="118" t="str">
        <f t="shared" si="12"/>
        <v>E3-55-Al-800-4-pt0.5</v>
      </c>
    </row>
    <row r="183" spans="1:20">
      <c r="A183" s="109" t="s">
        <v>628</v>
      </c>
      <c r="B183" s="109">
        <v>800</v>
      </c>
      <c r="C183" s="109" t="s">
        <v>369</v>
      </c>
      <c r="D183" s="110" t="s">
        <v>370</v>
      </c>
      <c r="E183" s="111">
        <v>13939</v>
      </c>
      <c r="F183" s="111">
        <f>Таблица14[[#This Row],[ip55]]*1.49987465123196</f>
        <v>20906.75276352229</v>
      </c>
      <c r="G183" s="112">
        <f>G184*0.75</f>
        <v>6.6000000000000005</v>
      </c>
      <c r="H183" s="113">
        <v>750</v>
      </c>
      <c r="I183" s="113"/>
      <c r="J183" s="113"/>
      <c r="K183" s="114" t="s">
        <v>29</v>
      </c>
      <c r="L183" s="114" t="s">
        <v>139</v>
      </c>
      <c r="M183" s="114" t="str">
        <f t="shared" si="11"/>
        <v>Al800pt0.9</v>
      </c>
      <c r="N183" s="115" t="s">
        <v>373</v>
      </c>
      <c r="O183" s="116" t="s">
        <v>139</v>
      </c>
      <c r="P183" s="117" t="s">
        <v>28</v>
      </c>
      <c r="Q183" s="117">
        <v>55</v>
      </c>
      <c r="R183" s="117" t="s">
        <v>29</v>
      </c>
      <c r="S183" s="117">
        <v>4</v>
      </c>
      <c r="T183" s="118" t="str">
        <f t="shared" si="12"/>
        <v>E3-55-Al-800-4-pt0.9</v>
      </c>
    </row>
    <row r="184" spans="1:20">
      <c r="A184" s="109" t="s">
        <v>629</v>
      </c>
      <c r="B184" s="109">
        <v>800</v>
      </c>
      <c r="C184" s="109" t="s">
        <v>369</v>
      </c>
      <c r="D184" s="110" t="s">
        <v>375</v>
      </c>
      <c r="E184" s="111">
        <v>15662</v>
      </c>
      <c r="F184" s="111">
        <f>Таблица14[[#This Row],[ip55]]*1.49987465123196</f>
        <v>23491.03678759496</v>
      </c>
      <c r="G184" s="112">
        <v>8.8000000000000007</v>
      </c>
      <c r="H184" s="113">
        <v>1000</v>
      </c>
      <c r="I184" s="113"/>
      <c r="J184" s="113"/>
      <c r="K184" s="114" t="s">
        <v>29</v>
      </c>
      <c r="L184" s="114" t="s">
        <v>139</v>
      </c>
      <c r="M184" s="114" t="str">
        <f t="shared" si="11"/>
        <v>Al800pt1.0</v>
      </c>
      <c r="N184" s="115" t="s">
        <v>376</v>
      </c>
      <c r="O184" s="116" t="s">
        <v>139</v>
      </c>
      <c r="P184" s="117" t="s">
        <v>28</v>
      </c>
      <c r="Q184" s="117">
        <v>55</v>
      </c>
      <c r="R184" s="117" t="s">
        <v>29</v>
      </c>
      <c r="S184" s="117">
        <v>4</v>
      </c>
      <c r="T184" s="118" t="str">
        <f t="shared" si="12"/>
        <v>E3-55-Al-800-4-pt1.0</v>
      </c>
    </row>
    <row r="185" spans="1:20">
      <c r="A185" s="109" t="s">
        <v>630</v>
      </c>
      <c r="B185" s="109">
        <v>800</v>
      </c>
      <c r="C185" s="109" t="s">
        <v>369</v>
      </c>
      <c r="D185" s="110" t="s">
        <v>370</v>
      </c>
      <c r="E185" s="111">
        <v>21770</v>
      </c>
      <c r="F185" s="111">
        <f>Таблица14[[#This Row],[ip55]]*1.49987465123196</f>
        <v>32652.27115731977</v>
      </c>
      <c r="G185" s="112">
        <f>G184*1.25</f>
        <v>11</v>
      </c>
      <c r="H185" s="113">
        <v>1250</v>
      </c>
      <c r="I185" s="113"/>
      <c r="J185" s="113"/>
      <c r="K185" s="114" t="s">
        <v>29</v>
      </c>
      <c r="L185" s="114" t="s">
        <v>139</v>
      </c>
      <c r="M185" s="114" t="str">
        <f t="shared" si="11"/>
        <v>Al800pt1.4</v>
      </c>
      <c r="N185" s="115" t="s">
        <v>378</v>
      </c>
      <c r="O185" s="116" t="s">
        <v>139</v>
      </c>
      <c r="P185" s="117" t="s">
        <v>28</v>
      </c>
      <c r="Q185" s="117">
        <v>55</v>
      </c>
      <c r="R185" s="117" t="s">
        <v>29</v>
      </c>
      <c r="S185" s="117">
        <v>4</v>
      </c>
      <c r="T185" s="118" t="str">
        <f t="shared" si="12"/>
        <v>E3-55-Al-800-4-pt1.4</v>
      </c>
    </row>
    <row r="186" spans="1:20">
      <c r="A186" s="109" t="s">
        <v>631</v>
      </c>
      <c r="B186" s="109">
        <v>800</v>
      </c>
      <c r="C186" s="109" t="s">
        <v>369</v>
      </c>
      <c r="D186" s="110" t="s">
        <v>370</v>
      </c>
      <c r="E186" s="111">
        <v>23493</v>
      </c>
      <c r="F186" s="111">
        <f>Таблица14[[#This Row],[ip55]]*1.49987465123196</f>
        <v>35236.555181392439</v>
      </c>
      <c r="G186" s="112">
        <f>G184*1.5</f>
        <v>13.200000000000001</v>
      </c>
      <c r="H186" s="113">
        <v>1500</v>
      </c>
      <c r="I186" s="113"/>
      <c r="J186" s="113"/>
      <c r="K186" s="114" t="s">
        <v>29</v>
      </c>
      <c r="L186" s="114" t="s">
        <v>139</v>
      </c>
      <c r="M186" s="114" t="str">
        <f t="shared" si="11"/>
        <v>Al800pt1.5</v>
      </c>
      <c r="N186" s="115" t="s">
        <v>380</v>
      </c>
      <c r="O186" s="116" t="s">
        <v>139</v>
      </c>
      <c r="P186" s="117" t="s">
        <v>28</v>
      </c>
      <c r="Q186" s="117">
        <v>55</v>
      </c>
      <c r="R186" s="117" t="s">
        <v>29</v>
      </c>
      <c r="S186" s="117">
        <v>4</v>
      </c>
      <c r="T186" s="118" t="str">
        <f t="shared" si="12"/>
        <v>E3-55-Al-800-4-pt1.5</v>
      </c>
    </row>
    <row r="187" spans="1:20">
      <c r="A187" s="109" t="s">
        <v>632</v>
      </c>
      <c r="B187" s="109">
        <v>800</v>
      </c>
      <c r="C187" s="109" t="s">
        <v>369</v>
      </c>
      <c r="D187" s="110" t="s">
        <v>370</v>
      </c>
      <c r="E187" s="111">
        <v>29601</v>
      </c>
      <c r="F187" s="111">
        <f>Таблица14[[#This Row],[ip55]]*1.49987465123196</f>
        <v>44397.789551117246</v>
      </c>
      <c r="G187" s="112">
        <f>G184*1.75</f>
        <v>15.400000000000002</v>
      </c>
      <c r="H187" s="113">
        <v>1750</v>
      </c>
      <c r="I187" s="113"/>
      <c r="J187" s="113"/>
      <c r="K187" s="114" t="s">
        <v>29</v>
      </c>
      <c r="L187" s="114" t="s">
        <v>139</v>
      </c>
      <c r="M187" s="114" t="str">
        <f t="shared" si="11"/>
        <v>Al800pt1.9</v>
      </c>
      <c r="N187" s="115" t="s">
        <v>382</v>
      </c>
      <c r="O187" s="116" t="s">
        <v>139</v>
      </c>
      <c r="P187" s="117" t="s">
        <v>28</v>
      </c>
      <c r="Q187" s="117">
        <v>55</v>
      </c>
      <c r="R187" s="117" t="s">
        <v>29</v>
      </c>
      <c r="S187" s="117">
        <v>4</v>
      </c>
      <c r="T187" s="118" t="str">
        <f t="shared" si="12"/>
        <v>E3-55-Al-800-4-pt1.9</v>
      </c>
    </row>
    <row r="188" spans="1:20">
      <c r="A188" s="109" t="s">
        <v>633</v>
      </c>
      <c r="B188" s="109">
        <v>800</v>
      </c>
      <c r="C188" s="109" t="s">
        <v>369</v>
      </c>
      <c r="D188" s="110" t="s">
        <v>384</v>
      </c>
      <c r="E188" s="111">
        <v>31324</v>
      </c>
      <c r="F188" s="111">
        <f>Таблица14[[#This Row],[ip55]]*1.49987465123196</f>
        <v>46982.073575189919</v>
      </c>
      <c r="G188" s="112">
        <f>G184*2</f>
        <v>17.600000000000001</v>
      </c>
      <c r="H188" s="113">
        <v>2000</v>
      </c>
      <c r="I188" s="113"/>
      <c r="J188" s="113"/>
      <c r="K188" s="114" t="s">
        <v>29</v>
      </c>
      <c r="L188" s="114" t="s">
        <v>139</v>
      </c>
      <c r="M188" s="114" t="str">
        <f t="shared" si="11"/>
        <v>Al800pt2.0</v>
      </c>
      <c r="N188" s="115" t="s">
        <v>385</v>
      </c>
      <c r="O188" s="116" t="s">
        <v>139</v>
      </c>
      <c r="P188" s="117" t="s">
        <v>28</v>
      </c>
      <c r="Q188" s="117">
        <v>55</v>
      </c>
      <c r="R188" s="117" t="s">
        <v>29</v>
      </c>
      <c r="S188" s="117">
        <v>4</v>
      </c>
      <c r="T188" s="118" t="str">
        <f t="shared" si="12"/>
        <v>E3-55-Al-800-4-pt2.0</v>
      </c>
    </row>
    <row r="189" spans="1:20">
      <c r="A189" s="109" t="s">
        <v>634</v>
      </c>
      <c r="B189" s="109">
        <v>800</v>
      </c>
      <c r="C189" s="109" t="s">
        <v>369</v>
      </c>
      <c r="D189" s="110" t="s">
        <v>370</v>
      </c>
      <c r="E189" s="111">
        <v>37432</v>
      </c>
      <c r="F189" s="111">
        <f>Таблица14[[#This Row],[ip55]]*1.49987465123196</f>
        <v>56143.307944914726</v>
      </c>
      <c r="G189" s="112">
        <f>G184*2.25</f>
        <v>19.8</v>
      </c>
      <c r="H189" s="113">
        <v>2250</v>
      </c>
      <c r="I189" s="113"/>
      <c r="J189" s="113"/>
      <c r="K189" s="114" t="s">
        <v>29</v>
      </c>
      <c r="L189" s="114" t="s">
        <v>139</v>
      </c>
      <c r="M189" s="114" t="str">
        <f t="shared" si="11"/>
        <v>Al800pt2.4</v>
      </c>
      <c r="N189" s="115" t="s">
        <v>387</v>
      </c>
      <c r="O189" s="116" t="s">
        <v>139</v>
      </c>
      <c r="P189" s="117" t="s">
        <v>28</v>
      </c>
      <c r="Q189" s="117">
        <v>55</v>
      </c>
      <c r="R189" s="117" t="s">
        <v>29</v>
      </c>
      <c r="S189" s="117">
        <v>4</v>
      </c>
      <c r="T189" s="118" t="str">
        <f t="shared" si="12"/>
        <v>E3-55-Al-800-4-pt2.4</v>
      </c>
    </row>
    <row r="190" spans="1:20">
      <c r="A190" s="109" t="s">
        <v>635</v>
      </c>
      <c r="B190" s="109">
        <v>800</v>
      </c>
      <c r="C190" s="109" t="s">
        <v>369</v>
      </c>
      <c r="D190" s="110" t="s">
        <v>370</v>
      </c>
      <c r="E190" s="111">
        <v>39155</v>
      </c>
      <c r="F190" s="111">
        <f>Таблица14[[#This Row],[ip55]]*1.49987465123196</f>
        <v>58727.591968987399</v>
      </c>
      <c r="G190" s="112">
        <f>G184*2.5</f>
        <v>22</v>
      </c>
      <c r="H190" s="113">
        <v>2500</v>
      </c>
      <c r="I190" s="113"/>
      <c r="J190" s="113"/>
      <c r="K190" s="114" t="s">
        <v>29</v>
      </c>
      <c r="L190" s="114" t="s">
        <v>139</v>
      </c>
      <c r="M190" s="114" t="str">
        <f t="shared" si="11"/>
        <v>Al800pt2.5</v>
      </c>
      <c r="N190" s="115" t="s">
        <v>389</v>
      </c>
      <c r="O190" s="116" t="s">
        <v>139</v>
      </c>
      <c r="P190" s="117" t="s">
        <v>28</v>
      </c>
      <c r="Q190" s="117">
        <v>55</v>
      </c>
      <c r="R190" s="117" t="s">
        <v>29</v>
      </c>
      <c r="S190" s="117">
        <v>4</v>
      </c>
      <c r="T190" s="118" t="str">
        <f t="shared" si="12"/>
        <v>E3-55-Al-800-4-pt2.5</v>
      </c>
    </row>
    <row r="191" spans="1:20">
      <c r="A191" s="109" t="s">
        <v>636</v>
      </c>
      <c r="B191" s="109">
        <v>800</v>
      </c>
      <c r="C191" s="109" t="s">
        <v>369</v>
      </c>
      <c r="D191" s="110" t="s">
        <v>370</v>
      </c>
      <c r="E191" s="111">
        <v>45262</v>
      </c>
      <c r="F191" s="111">
        <f>Таблица14[[#This Row],[ip55]]*1.49987465123196</f>
        <v>67887.32646406097</v>
      </c>
      <c r="G191" s="112">
        <f>G184*2.75</f>
        <v>24.200000000000003</v>
      </c>
      <c r="H191" s="113">
        <v>2750</v>
      </c>
      <c r="I191" s="113"/>
      <c r="J191" s="113"/>
      <c r="K191" s="114" t="s">
        <v>29</v>
      </c>
      <c r="L191" s="114" t="s">
        <v>139</v>
      </c>
      <c r="M191" s="114" t="str">
        <f t="shared" si="11"/>
        <v>Al800pt2.9</v>
      </c>
      <c r="N191" s="115" t="s">
        <v>391</v>
      </c>
      <c r="O191" s="116" t="s">
        <v>139</v>
      </c>
      <c r="P191" s="117" t="s">
        <v>28</v>
      </c>
      <c r="Q191" s="117">
        <v>55</v>
      </c>
      <c r="R191" s="117" t="s">
        <v>29</v>
      </c>
      <c r="S191" s="117">
        <v>4</v>
      </c>
      <c r="T191" s="118" t="str">
        <f t="shared" si="12"/>
        <v>E3-55-Al-800-4-pt2.9</v>
      </c>
    </row>
    <row r="192" spans="1:20">
      <c r="A192" s="109" t="s">
        <v>637</v>
      </c>
      <c r="B192" s="109">
        <v>800</v>
      </c>
      <c r="C192" s="109" t="s">
        <v>369</v>
      </c>
      <c r="D192" s="110" t="s">
        <v>393</v>
      </c>
      <c r="E192" s="111">
        <v>46985</v>
      </c>
      <c r="F192" s="111">
        <f>Таблица14[[#This Row],[ip55]]*1.49987465123196</f>
        <v>70471.610488133651</v>
      </c>
      <c r="G192" s="112">
        <f>G184*3</f>
        <v>26.400000000000002</v>
      </c>
      <c r="H192" s="113">
        <v>3000</v>
      </c>
      <c r="I192" s="113"/>
      <c r="J192" s="113"/>
      <c r="K192" s="114" t="s">
        <v>29</v>
      </c>
      <c r="L192" s="114" t="s">
        <v>139</v>
      </c>
      <c r="M192" s="114" t="str">
        <f t="shared" si="11"/>
        <v>Al800pt3.0</v>
      </c>
      <c r="N192" s="115" t="s">
        <v>394</v>
      </c>
      <c r="O192" s="116" t="s">
        <v>139</v>
      </c>
      <c r="P192" s="117" t="s">
        <v>28</v>
      </c>
      <c r="Q192" s="117">
        <v>55</v>
      </c>
      <c r="R192" s="117" t="s">
        <v>29</v>
      </c>
      <c r="S192" s="117">
        <v>4</v>
      </c>
      <c r="T192" s="118" t="str">
        <f t="shared" si="12"/>
        <v>E3-55-Al-800-4-pt3.0</v>
      </c>
    </row>
    <row r="193" spans="1:20">
      <c r="A193" s="109" t="s">
        <v>638</v>
      </c>
      <c r="B193" s="109">
        <v>800</v>
      </c>
      <c r="C193" s="109" t="s">
        <v>369</v>
      </c>
      <c r="D193" s="110" t="s">
        <v>370</v>
      </c>
      <c r="E193" s="111">
        <v>53094</v>
      </c>
      <c r="F193" s="111">
        <f>Таблица14[[#This Row],[ip55]]*1.49987465123196</f>
        <v>79634.344732509693</v>
      </c>
      <c r="G193" s="112">
        <f>G184*3.25</f>
        <v>28.6</v>
      </c>
      <c r="H193" s="113">
        <v>3250</v>
      </c>
      <c r="I193" s="113"/>
      <c r="J193" s="113"/>
      <c r="K193" s="114" t="s">
        <v>29</v>
      </c>
      <c r="L193" s="114" t="s">
        <v>139</v>
      </c>
      <c r="M193" s="114" t="str">
        <f t="shared" si="11"/>
        <v>Al800pt</v>
      </c>
      <c r="N193" s="114"/>
      <c r="O193" s="116" t="s">
        <v>139</v>
      </c>
      <c r="P193" s="117" t="s">
        <v>28</v>
      </c>
      <c r="Q193" s="117">
        <v>55</v>
      </c>
      <c r="R193" s="117" t="s">
        <v>29</v>
      </c>
      <c r="S193" s="117">
        <v>4</v>
      </c>
      <c r="T193" s="118" t="str">
        <f t="shared" si="12"/>
        <v>E3-55-Al-800-4-pt</v>
      </c>
    </row>
    <row r="194" spans="1:20">
      <c r="A194" s="109" t="s">
        <v>639</v>
      </c>
      <c r="B194" s="109">
        <v>800</v>
      </c>
      <c r="C194" s="109" t="s">
        <v>369</v>
      </c>
      <c r="D194" s="110" t="s">
        <v>370</v>
      </c>
      <c r="E194" s="111">
        <v>54817</v>
      </c>
      <c r="F194" s="111">
        <f>Таблица14[[#This Row],[ip55]]*1.49987465123196</f>
        <v>82218.628756582359</v>
      </c>
      <c r="G194" s="112">
        <f>G184*3.5</f>
        <v>30.800000000000004</v>
      </c>
      <c r="H194" s="113">
        <v>3500</v>
      </c>
      <c r="I194" s="113"/>
      <c r="J194" s="113"/>
      <c r="K194" s="114" t="s">
        <v>29</v>
      </c>
      <c r="L194" s="114" t="s">
        <v>139</v>
      </c>
      <c r="M194" s="114" t="str">
        <f t="shared" ref="M194:M257" si="15">K194&amp;B194&amp;L194&amp;N194</f>
        <v>Al800pt</v>
      </c>
      <c r="N194" s="114"/>
      <c r="O194" s="116" t="s">
        <v>139</v>
      </c>
      <c r="P194" s="117" t="s">
        <v>28</v>
      </c>
      <c r="Q194" s="117">
        <v>55</v>
      </c>
      <c r="R194" s="117" t="s">
        <v>29</v>
      </c>
      <c r="S194" s="117">
        <v>4</v>
      </c>
      <c r="T194" s="118" t="str">
        <f t="shared" si="12"/>
        <v>E3-55-Al-800-4-pt</v>
      </c>
    </row>
    <row r="195" spans="1:20">
      <c r="A195" s="109" t="s">
        <v>640</v>
      </c>
      <c r="B195" s="109">
        <v>800</v>
      </c>
      <c r="C195" s="109" t="s">
        <v>369</v>
      </c>
      <c r="D195" s="110" t="s">
        <v>370</v>
      </c>
      <c r="E195" s="111">
        <v>60924</v>
      </c>
      <c r="F195" s="111">
        <f>Таблица14[[#This Row],[ip55]]*1.49987465123196</f>
        <v>91378.36325165593</v>
      </c>
      <c r="G195" s="112">
        <f>G184*3.75</f>
        <v>33</v>
      </c>
      <c r="H195" s="113">
        <v>3750</v>
      </c>
      <c r="I195" s="113"/>
      <c r="J195" s="113"/>
      <c r="K195" s="114" t="s">
        <v>29</v>
      </c>
      <c r="L195" s="114" t="s">
        <v>139</v>
      </c>
      <c r="M195" s="114" t="str">
        <f t="shared" si="15"/>
        <v>Al800pt</v>
      </c>
      <c r="N195" s="114"/>
      <c r="O195" s="116" t="s">
        <v>139</v>
      </c>
      <c r="P195" s="117" t="s">
        <v>28</v>
      </c>
      <c r="Q195" s="117">
        <v>55</v>
      </c>
      <c r="R195" s="117" t="s">
        <v>29</v>
      </c>
      <c r="S195" s="117">
        <v>4</v>
      </c>
      <c r="T195" s="118" t="str">
        <f t="shared" ref="T195:T258" si="16">P195&amp;"-"&amp;Q195&amp;"-"&amp;R195&amp;"-"&amp;B195&amp;"-"&amp;S195&amp;"-"&amp;O195&amp;N195</f>
        <v>E3-55-Al-800-4-pt</v>
      </c>
    </row>
    <row r="196" spans="1:20">
      <c r="A196" s="109" t="s">
        <v>641</v>
      </c>
      <c r="B196" s="109">
        <v>800</v>
      </c>
      <c r="C196" s="109" t="s">
        <v>369</v>
      </c>
      <c r="D196" s="110" t="s">
        <v>370</v>
      </c>
      <c r="E196" s="111">
        <v>62647</v>
      </c>
      <c r="F196" s="111">
        <f>Таблица14[[#This Row],[ip55]]*1.49987465123196</f>
        <v>93962.647275728596</v>
      </c>
      <c r="G196" s="112">
        <f>G184*4</f>
        <v>35.200000000000003</v>
      </c>
      <c r="H196" s="113">
        <v>4000</v>
      </c>
      <c r="I196" s="113"/>
      <c r="J196" s="113"/>
      <c r="K196" s="114" t="s">
        <v>29</v>
      </c>
      <c r="L196" s="114" t="s">
        <v>139</v>
      </c>
      <c r="M196" s="114" t="str">
        <f t="shared" si="15"/>
        <v>Al800pt</v>
      </c>
      <c r="N196" s="114"/>
      <c r="O196" s="116" t="s">
        <v>139</v>
      </c>
      <c r="P196" s="117" t="s">
        <v>28</v>
      </c>
      <c r="Q196" s="117">
        <v>55</v>
      </c>
      <c r="R196" s="117" t="s">
        <v>29</v>
      </c>
      <c r="S196" s="117">
        <v>4</v>
      </c>
      <c r="T196" s="118" t="str">
        <f t="shared" si="16"/>
        <v>E3-55-Al-800-4-pt</v>
      </c>
    </row>
    <row r="197" spans="1:20">
      <c r="A197" s="109" t="s">
        <v>642</v>
      </c>
      <c r="B197" s="109">
        <v>800</v>
      </c>
      <c r="C197" s="109" t="s">
        <v>400</v>
      </c>
      <c r="D197" s="110" t="s">
        <v>401</v>
      </c>
      <c r="E197" s="111">
        <v>51326</v>
      </c>
      <c r="F197" s="119">
        <f>Таблица14[[#This Row],[ip55]]*1.49987465123196</f>
        <v>76982.566349131579</v>
      </c>
      <c r="G197" s="112">
        <f>G192</f>
        <v>26.400000000000002</v>
      </c>
      <c r="H197" s="113">
        <v>3000</v>
      </c>
      <c r="I197" s="113"/>
      <c r="J197" s="113"/>
      <c r="K197" s="114" t="s">
        <v>29</v>
      </c>
      <c r="L197" s="114" t="s">
        <v>158</v>
      </c>
      <c r="M197" s="114" t="str">
        <f t="shared" si="15"/>
        <v>Al800pr1</v>
      </c>
      <c r="N197" s="114">
        <v>1</v>
      </c>
      <c r="O197" s="109" t="s">
        <v>158</v>
      </c>
      <c r="P197" s="117" t="s">
        <v>28</v>
      </c>
      <c r="Q197" s="117">
        <v>55</v>
      </c>
      <c r="R197" s="117" t="s">
        <v>29</v>
      </c>
      <c r="S197" s="117">
        <v>4</v>
      </c>
      <c r="T197" s="118" t="str">
        <f t="shared" si="16"/>
        <v>E3-55-Al-800-4-pr1</v>
      </c>
    </row>
    <row r="198" spans="1:20">
      <c r="A198" s="109" t="s">
        <v>643</v>
      </c>
      <c r="B198" s="109">
        <v>800</v>
      </c>
      <c r="C198" s="109" t="s">
        <v>400</v>
      </c>
      <c r="D198" s="110" t="s">
        <v>403</v>
      </c>
      <c r="E198" s="111">
        <v>55668</v>
      </c>
      <c r="F198" s="119">
        <f>Таблица14[[#This Row],[ip55]]*1.49987465123196</f>
        <v>83495.02208478075</v>
      </c>
      <c r="G198" s="112">
        <f>G192</f>
        <v>26.400000000000002</v>
      </c>
      <c r="H198" s="113">
        <v>3000</v>
      </c>
      <c r="I198" s="113"/>
      <c r="J198" s="113"/>
      <c r="K198" s="114" t="s">
        <v>29</v>
      </c>
      <c r="L198" s="114" t="s">
        <v>158</v>
      </c>
      <c r="M198" s="114" t="str">
        <f t="shared" si="15"/>
        <v>Al800pr3</v>
      </c>
      <c r="N198" s="114">
        <v>3</v>
      </c>
      <c r="O198" s="109" t="s">
        <v>158</v>
      </c>
      <c r="P198" s="117" t="s">
        <v>28</v>
      </c>
      <c r="Q198" s="117">
        <v>55</v>
      </c>
      <c r="R198" s="117" t="s">
        <v>29</v>
      </c>
      <c r="S198" s="117">
        <v>4</v>
      </c>
      <c r="T198" s="118" t="str">
        <f t="shared" si="16"/>
        <v>E3-55-Al-800-4-pr3</v>
      </c>
    </row>
    <row r="199" spans="1:20">
      <c r="A199" s="109" t="s">
        <v>644</v>
      </c>
      <c r="B199" s="109">
        <v>800</v>
      </c>
      <c r="C199" s="109" t="s">
        <v>400</v>
      </c>
      <c r="D199" s="110" t="s">
        <v>405</v>
      </c>
      <c r="E199" s="111">
        <v>60009</v>
      </c>
      <c r="F199" s="119">
        <f>Таблица14[[#This Row],[ip55]]*1.49987465123196</f>
        <v>90005.977945778694</v>
      </c>
      <c r="G199" s="112">
        <f>G192</f>
        <v>26.400000000000002</v>
      </c>
      <c r="H199" s="113">
        <v>3000</v>
      </c>
      <c r="I199" s="113"/>
      <c r="J199" s="113"/>
      <c r="K199" s="114" t="s">
        <v>29</v>
      </c>
      <c r="L199" s="114" t="s">
        <v>158</v>
      </c>
      <c r="M199" s="114" t="str">
        <f t="shared" si="15"/>
        <v>Al800pr5</v>
      </c>
      <c r="N199" s="114">
        <v>5</v>
      </c>
      <c r="O199" s="109" t="s">
        <v>158</v>
      </c>
      <c r="P199" s="117" t="s">
        <v>28</v>
      </c>
      <c r="Q199" s="117">
        <v>55</v>
      </c>
      <c r="R199" s="117" t="s">
        <v>29</v>
      </c>
      <c r="S199" s="117">
        <v>4</v>
      </c>
      <c r="T199" s="118" t="str">
        <f t="shared" si="16"/>
        <v>E3-55-Al-800-4-pr5</v>
      </c>
    </row>
    <row r="200" spans="1:20">
      <c r="A200" s="109" t="s">
        <v>645</v>
      </c>
      <c r="B200" s="109">
        <v>800</v>
      </c>
      <c r="C200" s="109" t="s">
        <v>400</v>
      </c>
      <c r="D200" s="110" t="s">
        <v>407</v>
      </c>
      <c r="E200" s="111">
        <v>64349</v>
      </c>
      <c r="F200" s="119">
        <f>Таблица14[[#This Row],[ip55]]*1.49987465123196</f>
        <v>96515.433932125394</v>
      </c>
      <c r="G200" s="112">
        <f>G192</f>
        <v>26.400000000000002</v>
      </c>
      <c r="H200" s="113">
        <v>3000</v>
      </c>
      <c r="I200" s="113"/>
      <c r="J200" s="113"/>
      <c r="K200" s="114" t="s">
        <v>29</v>
      </c>
      <c r="L200" s="114" t="s">
        <v>158</v>
      </c>
      <c r="M200" s="114" t="str">
        <f t="shared" si="15"/>
        <v>Al800pr4</v>
      </c>
      <c r="N200" s="114">
        <v>4</v>
      </c>
      <c r="O200" s="109" t="s">
        <v>158</v>
      </c>
      <c r="P200" s="117" t="s">
        <v>28</v>
      </c>
      <c r="Q200" s="117">
        <v>55</v>
      </c>
      <c r="R200" s="117" t="s">
        <v>29</v>
      </c>
      <c r="S200" s="117">
        <v>4</v>
      </c>
      <c r="T200" s="118" t="str">
        <f t="shared" si="16"/>
        <v>E3-55-Al-800-4-pr4</v>
      </c>
    </row>
    <row r="201" spans="1:20">
      <c r="A201" s="109" t="s">
        <v>646</v>
      </c>
      <c r="B201" s="109">
        <v>800</v>
      </c>
      <c r="C201" s="109" t="s">
        <v>400</v>
      </c>
      <c r="D201" s="110" t="s">
        <v>409</v>
      </c>
      <c r="E201" s="111">
        <v>68691</v>
      </c>
      <c r="F201" s="119">
        <f>Таблица14[[#This Row],[ip55]]*1.49987465123196</f>
        <v>103027.88966777457</v>
      </c>
      <c r="G201" s="112">
        <f>G192</f>
        <v>26.400000000000002</v>
      </c>
      <c r="H201" s="113">
        <v>3000</v>
      </c>
      <c r="I201" s="113"/>
      <c r="J201" s="113"/>
      <c r="K201" s="114" t="s">
        <v>29</v>
      </c>
      <c r="L201" s="114" t="s">
        <v>158</v>
      </c>
      <c r="M201" s="114" t="str">
        <f t="shared" si="15"/>
        <v>Al800pr</v>
      </c>
      <c r="N201" s="114"/>
      <c r="O201" s="109" t="s">
        <v>158</v>
      </c>
      <c r="P201" s="117" t="s">
        <v>28</v>
      </c>
      <c r="Q201" s="117">
        <v>55</v>
      </c>
      <c r="R201" s="117" t="s">
        <v>29</v>
      </c>
      <c r="S201" s="117">
        <v>4</v>
      </c>
      <c r="T201" s="118" t="str">
        <f t="shared" si="16"/>
        <v>E3-55-Al-800-4-pr</v>
      </c>
    </row>
    <row r="202" spans="1:20">
      <c r="A202" s="109" t="s">
        <v>647</v>
      </c>
      <c r="B202" s="109">
        <v>800</v>
      </c>
      <c r="C202" s="109" t="s">
        <v>400</v>
      </c>
      <c r="D202" s="110" t="s">
        <v>411</v>
      </c>
      <c r="E202" s="111">
        <v>73032</v>
      </c>
      <c r="F202" s="119">
        <f>Таблица14[[#This Row],[ip55]]*1.49987465123196</f>
        <v>109538.84552877251</v>
      </c>
      <c r="G202" s="112">
        <f>G192</f>
        <v>26.400000000000002</v>
      </c>
      <c r="H202" s="113">
        <v>3000</v>
      </c>
      <c r="I202" s="113"/>
      <c r="J202" s="113"/>
      <c r="K202" s="114" t="s">
        <v>29</v>
      </c>
      <c r="L202" s="114" t="s">
        <v>158</v>
      </c>
      <c r="M202" s="114" t="str">
        <f t="shared" si="15"/>
        <v>Al800pr6</v>
      </c>
      <c r="N202" s="114">
        <v>6</v>
      </c>
      <c r="O202" s="109" t="s">
        <v>158</v>
      </c>
      <c r="P202" s="117" t="s">
        <v>28</v>
      </c>
      <c r="Q202" s="117">
        <v>55</v>
      </c>
      <c r="R202" s="117" t="s">
        <v>29</v>
      </c>
      <c r="S202" s="117">
        <v>4</v>
      </c>
      <c r="T202" s="118" t="str">
        <f t="shared" si="16"/>
        <v>E3-55-Al-800-4-pr6</v>
      </c>
    </row>
    <row r="203" spans="1:20">
      <c r="A203" s="109" t="s">
        <v>648</v>
      </c>
      <c r="B203" s="109">
        <v>800</v>
      </c>
      <c r="C203" s="109" t="s">
        <v>400</v>
      </c>
      <c r="D203" s="110" t="s">
        <v>413</v>
      </c>
      <c r="E203" s="111">
        <v>64226</v>
      </c>
      <c r="F203" s="111">
        <f>Таблица14[[#This Row],[ip55]]*1.49987465123196</f>
        <v>96330.94935002386</v>
      </c>
      <c r="G203" s="112">
        <f>G192</f>
        <v>26.400000000000002</v>
      </c>
      <c r="H203" s="113">
        <v>3000</v>
      </c>
      <c r="I203" s="113"/>
      <c r="J203" s="113"/>
      <c r="K203" s="114" t="s">
        <v>29</v>
      </c>
      <c r="L203" s="114" t="s">
        <v>165</v>
      </c>
      <c r="M203" s="114" t="str">
        <f t="shared" si="15"/>
        <v>Al800prf1</v>
      </c>
      <c r="N203" s="114">
        <v>1</v>
      </c>
      <c r="O203" s="109" t="s">
        <v>158</v>
      </c>
      <c r="P203" s="117" t="s">
        <v>28</v>
      </c>
      <c r="Q203" s="117">
        <v>55</v>
      </c>
      <c r="R203" s="117" t="s">
        <v>29</v>
      </c>
      <c r="S203" s="117">
        <v>4</v>
      </c>
      <c r="T203" s="118" t="str">
        <f t="shared" si="16"/>
        <v>E3-55-Al-800-4-pr1</v>
      </c>
    </row>
    <row r="204" spans="1:20">
      <c r="A204" s="109" t="s">
        <v>649</v>
      </c>
      <c r="B204" s="109">
        <v>800</v>
      </c>
      <c r="C204" s="109" t="s">
        <v>400</v>
      </c>
      <c r="D204" s="110" t="s">
        <v>415</v>
      </c>
      <c r="E204" s="111">
        <v>81467</v>
      </c>
      <c r="F204" s="111">
        <f>Таблица14[[#This Row],[ip55]]*1.49987465123196</f>
        <v>122190.28821191408</v>
      </c>
      <c r="G204" s="112">
        <f>G192</f>
        <v>26.400000000000002</v>
      </c>
      <c r="H204" s="113">
        <v>3000</v>
      </c>
      <c r="I204" s="113"/>
      <c r="J204" s="113"/>
      <c r="K204" s="114" t="s">
        <v>29</v>
      </c>
      <c r="L204" s="114" t="s">
        <v>165</v>
      </c>
      <c r="M204" s="114" t="str">
        <f t="shared" si="15"/>
        <v>Al800prf2</v>
      </c>
      <c r="N204" s="114">
        <v>2</v>
      </c>
      <c r="O204" s="109" t="s">
        <v>158</v>
      </c>
      <c r="P204" s="117" t="s">
        <v>28</v>
      </c>
      <c r="Q204" s="117">
        <v>55</v>
      </c>
      <c r="R204" s="117" t="s">
        <v>29</v>
      </c>
      <c r="S204" s="117">
        <v>4</v>
      </c>
      <c r="T204" s="118" t="str">
        <f t="shared" si="16"/>
        <v>E3-55-Al-800-4-pr2</v>
      </c>
    </row>
    <row r="205" spans="1:20">
      <c r="A205" s="109" t="s">
        <v>650</v>
      </c>
      <c r="B205" s="109">
        <v>800</v>
      </c>
      <c r="C205" s="109" t="s">
        <v>400</v>
      </c>
      <c r="D205" s="110" t="s">
        <v>417</v>
      </c>
      <c r="E205" s="111">
        <v>115947</v>
      </c>
      <c r="F205" s="111">
        <f>Таблица14[[#This Row],[ip55]]*1.49987465123196</f>
        <v>173905.96618639206</v>
      </c>
      <c r="G205" s="112">
        <f>G192</f>
        <v>26.400000000000002</v>
      </c>
      <c r="H205" s="113">
        <v>3000</v>
      </c>
      <c r="I205" s="113"/>
      <c r="J205" s="113"/>
      <c r="K205" s="114" t="s">
        <v>29</v>
      </c>
      <c r="L205" s="114" t="s">
        <v>165</v>
      </c>
      <c r="M205" s="114" t="str">
        <f t="shared" si="15"/>
        <v>Al800prf3</v>
      </c>
      <c r="N205" s="114">
        <v>3</v>
      </c>
      <c r="O205" s="109" t="s">
        <v>158</v>
      </c>
      <c r="P205" s="117" t="s">
        <v>28</v>
      </c>
      <c r="Q205" s="117">
        <v>55</v>
      </c>
      <c r="R205" s="117" t="s">
        <v>29</v>
      </c>
      <c r="S205" s="117">
        <v>4</v>
      </c>
      <c r="T205" s="118" t="str">
        <f t="shared" si="16"/>
        <v>E3-55-Al-800-4-pr3</v>
      </c>
    </row>
    <row r="206" spans="1:20">
      <c r="A206" s="109" t="s">
        <v>651</v>
      </c>
      <c r="B206" s="109">
        <v>800</v>
      </c>
      <c r="C206" s="109" t="s">
        <v>419</v>
      </c>
      <c r="D206" s="110" t="s">
        <v>420</v>
      </c>
      <c r="E206" s="111">
        <v>26727</v>
      </c>
      <c r="F206" s="111">
        <f>Таблица14[[#This Row],[ip55]]*1.49987465123196</f>
        <v>40087.149803476597</v>
      </c>
      <c r="G206" s="112">
        <f>G184</f>
        <v>8.8000000000000007</v>
      </c>
      <c r="H206" s="113">
        <v>350</v>
      </c>
      <c r="I206" s="113">
        <v>350</v>
      </c>
      <c r="J206" s="113"/>
      <c r="K206" s="114" t="s">
        <v>29</v>
      </c>
      <c r="L206" s="114" t="s">
        <v>154</v>
      </c>
      <c r="M206" s="114" t="str">
        <f t="shared" si="15"/>
        <v>Al800uv</v>
      </c>
      <c r="N206" s="114"/>
      <c r="O206" s="109" t="s">
        <v>154</v>
      </c>
      <c r="P206" s="117" t="s">
        <v>28</v>
      </c>
      <c r="Q206" s="117">
        <v>55</v>
      </c>
      <c r="R206" s="117" t="s">
        <v>29</v>
      </c>
      <c r="S206" s="117">
        <v>4</v>
      </c>
      <c r="T206" s="118" t="str">
        <f t="shared" si="16"/>
        <v>E3-55-Al-800-4-uv</v>
      </c>
    </row>
    <row r="207" spans="1:20">
      <c r="A207" s="109" t="s">
        <v>652</v>
      </c>
      <c r="B207" s="109">
        <v>800</v>
      </c>
      <c r="C207" s="109" t="s">
        <v>422</v>
      </c>
      <c r="D207" s="110" t="s">
        <v>423</v>
      </c>
      <c r="E207" s="111">
        <v>21194</v>
      </c>
      <c r="F207" s="111">
        <f>Таблица14[[#This Row],[ip55]]*1.49987465123196</f>
        <v>31788.343358210161</v>
      </c>
      <c r="G207" s="112">
        <f>G184</f>
        <v>8.8000000000000007</v>
      </c>
      <c r="H207" s="113">
        <v>350</v>
      </c>
      <c r="I207" s="113">
        <v>350</v>
      </c>
      <c r="J207" s="113"/>
      <c r="K207" s="114" t="s">
        <v>29</v>
      </c>
      <c r="L207" s="114" t="s">
        <v>149</v>
      </c>
      <c r="M207" s="114" t="str">
        <f t="shared" si="15"/>
        <v>Al800ug</v>
      </c>
      <c r="N207" s="114"/>
      <c r="O207" s="109" t="s">
        <v>149</v>
      </c>
      <c r="P207" s="117" t="s">
        <v>28</v>
      </c>
      <c r="Q207" s="117">
        <v>55</v>
      </c>
      <c r="R207" s="117" t="s">
        <v>29</v>
      </c>
      <c r="S207" s="117">
        <v>4</v>
      </c>
      <c r="T207" s="118" t="str">
        <f t="shared" si="16"/>
        <v>E3-55-Al-800-4-ug</v>
      </c>
    </row>
    <row r="208" spans="1:20">
      <c r="A208" s="109" t="s">
        <v>653</v>
      </c>
      <c r="B208" s="109">
        <v>800</v>
      </c>
      <c r="C208" s="109" t="s">
        <v>425</v>
      </c>
      <c r="D208" s="110" t="s">
        <v>66</v>
      </c>
      <c r="E208" s="111">
        <v>45623</v>
      </c>
      <c r="F208" s="111">
        <f>Таблица14[[#This Row],[ip55]]*1.49987465123196</f>
        <v>68428.781213155715</v>
      </c>
      <c r="G208" s="112">
        <f>G186</f>
        <v>13.200000000000001</v>
      </c>
      <c r="H208" s="113">
        <v>350</v>
      </c>
      <c r="I208" s="113">
        <v>150</v>
      </c>
      <c r="J208" s="113">
        <v>350</v>
      </c>
      <c r="K208" s="114" t="s">
        <v>29</v>
      </c>
      <c r="L208" s="114" t="s">
        <v>192</v>
      </c>
      <c r="M208" s="114" t="str">
        <f t="shared" si="15"/>
        <v>Al800zv</v>
      </c>
      <c r="N208" s="114"/>
      <c r="O208" s="109" t="s">
        <v>192</v>
      </c>
      <c r="P208" s="117" t="s">
        <v>28</v>
      </c>
      <c r="Q208" s="117">
        <v>55</v>
      </c>
      <c r="R208" s="117" t="s">
        <v>29</v>
      </c>
      <c r="S208" s="117">
        <v>4</v>
      </c>
      <c r="T208" s="118" t="str">
        <f t="shared" si="16"/>
        <v>E3-55-Al-800-4-zv</v>
      </c>
    </row>
    <row r="209" spans="1:20">
      <c r="A209" s="109" t="s">
        <v>654</v>
      </c>
      <c r="B209" s="109">
        <v>800</v>
      </c>
      <c r="C209" s="109" t="s">
        <v>427</v>
      </c>
      <c r="D209" s="110" t="s">
        <v>428</v>
      </c>
      <c r="E209" s="111">
        <v>34558</v>
      </c>
      <c r="F209" s="111">
        <f>Таблица14[[#This Row],[ip55]]*1.49987465123196</f>
        <v>51832.668197274077</v>
      </c>
      <c r="G209" s="112">
        <f>G186</f>
        <v>13.200000000000001</v>
      </c>
      <c r="H209" s="113">
        <v>350</v>
      </c>
      <c r="I209" s="113">
        <v>150</v>
      </c>
      <c r="J209" s="113">
        <v>350</v>
      </c>
      <c r="K209" s="114" t="s">
        <v>29</v>
      </c>
      <c r="L209" s="114" t="s">
        <v>196</v>
      </c>
      <c r="M209" s="114" t="str">
        <f t="shared" si="15"/>
        <v>Al800zg</v>
      </c>
      <c r="N209" s="114"/>
      <c r="O209" s="109" t="s">
        <v>196</v>
      </c>
      <c r="P209" s="117" t="s">
        <v>28</v>
      </c>
      <c r="Q209" s="117">
        <v>55</v>
      </c>
      <c r="R209" s="117" t="s">
        <v>29</v>
      </c>
      <c r="S209" s="117">
        <v>4</v>
      </c>
      <c r="T209" s="118" t="str">
        <f t="shared" si="16"/>
        <v>E3-55-Al-800-4-zg</v>
      </c>
    </row>
    <row r="210" spans="1:20">
      <c r="A210" s="109" t="s">
        <v>655</v>
      </c>
      <c r="B210" s="109">
        <v>800</v>
      </c>
      <c r="C210" s="109" t="s">
        <v>430</v>
      </c>
      <c r="D210" s="110" t="s">
        <v>431</v>
      </c>
      <c r="E210" s="111">
        <v>41470</v>
      </c>
      <c r="F210" s="111">
        <f>Таблица14[[#This Row],[ip55]]*1.49987465123196</f>
        <v>62199.801786589385</v>
      </c>
      <c r="G210" s="112">
        <f>G186</f>
        <v>13.200000000000001</v>
      </c>
      <c r="H210" s="113">
        <v>350</v>
      </c>
      <c r="I210" s="113">
        <v>350</v>
      </c>
      <c r="J210" s="113">
        <v>350</v>
      </c>
      <c r="K210" s="114" t="s">
        <v>29</v>
      </c>
      <c r="L210" s="114" t="s">
        <v>198</v>
      </c>
      <c r="M210" s="114" t="str">
        <f t="shared" si="15"/>
        <v>Al800tv</v>
      </c>
      <c r="N210" s="114"/>
      <c r="O210" s="109" t="s">
        <v>198</v>
      </c>
      <c r="P210" s="117" t="s">
        <v>28</v>
      </c>
      <c r="Q210" s="117">
        <v>55</v>
      </c>
      <c r="R210" s="117" t="s">
        <v>29</v>
      </c>
      <c r="S210" s="117">
        <v>4</v>
      </c>
      <c r="T210" s="118" t="str">
        <f t="shared" si="16"/>
        <v>E3-55-Al-800-4-tv</v>
      </c>
    </row>
    <row r="211" spans="1:20">
      <c r="A211" s="109" t="s">
        <v>656</v>
      </c>
      <c r="B211" s="109">
        <v>800</v>
      </c>
      <c r="C211" s="109" t="s">
        <v>433</v>
      </c>
      <c r="D211" s="110" t="s">
        <v>434</v>
      </c>
      <c r="E211" s="111">
        <v>53455</v>
      </c>
      <c r="F211" s="111">
        <f>Таблица14[[#This Row],[ip55]]*1.49987465123196</f>
        <v>80175.799481604423</v>
      </c>
      <c r="G211" s="112">
        <f>G186</f>
        <v>13.200000000000001</v>
      </c>
      <c r="H211" s="113">
        <v>350</v>
      </c>
      <c r="I211" s="113">
        <v>350</v>
      </c>
      <c r="J211" s="113">
        <v>350</v>
      </c>
      <c r="K211" s="114" t="s">
        <v>29</v>
      </c>
      <c r="L211" s="114" t="s">
        <v>201</v>
      </c>
      <c r="M211" s="114" t="str">
        <f t="shared" si="15"/>
        <v>Al800tg</v>
      </c>
      <c r="N211" s="114"/>
      <c r="O211" s="109" t="s">
        <v>201</v>
      </c>
      <c r="P211" s="117" t="s">
        <v>28</v>
      </c>
      <c r="Q211" s="117">
        <v>55</v>
      </c>
      <c r="R211" s="117" t="s">
        <v>29</v>
      </c>
      <c r="S211" s="117">
        <v>4</v>
      </c>
      <c r="T211" s="118" t="str">
        <f t="shared" si="16"/>
        <v>E3-55-Al-800-4-tg</v>
      </c>
    </row>
    <row r="212" spans="1:20">
      <c r="A212" s="109" t="s">
        <v>657</v>
      </c>
      <c r="B212" s="109">
        <v>800</v>
      </c>
      <c r="C212" s="109" t="s">
        <v>436</v>
      </c>
      <c r="D212" s="110" t="s">
        <v>437</v>
      </c>
      <c r="E212" s="111">
        <v>40091</v>
      </c>
      <c r="F212" s="111">
        <f>Таблица14[[#This Row],[ip55]]*1.49987465123196</f>
        <v>60131.47464254051</v>
      </c>
      <c r="G212" s="112">
        <v>13.200000000000001</v>
      </c>
      <c r="H212" s="113">
        <v>500</v>
      </c>
      <c r="I212" s="113">
        <v>500</v>
      </c>
      <c r="J212" s="113">
        <v>500</v>
      </c>
      <c r="K212" s="114" t="s">
        <v>29</v>
      </c>
      <c r="L212" s="114" t="s">
        <v>184</v>
      </c>
      <c r="M212" s="114" t="str">
        <f t="shared" si="15"/>
        <v>Al800kl</v>
      </c>
      <c r="N212" s="114"/>
      <c r="O212" s="109" t="s">
        <v>184</v>
      </c>
      <c r="P212" s="117" t="s">
        <v>28</v>
      </c>
      <c r="Q212" s="117">
        <v>55</v>
      </c>
      <c r="R212" s="117" t="s">
        <v>29</v>
      </c>
      <c r="S212" s="117">
        <v>4</v>
      </c>
      <c r="T212" s="118" t="str">
        <f t="shared" si="16"/>
        <v>E3-55-Al-800-4-kl</v>
      </c>
    </row>
    <row r="213" spans="1:20">
      <c r="A213" s="109" t="s">
        <v>658</v>
      </c>
      <c r="B213" s="109">
        <v>800</v>
      </c>
      <c r="C213" s="109" t="s">
        <v>439</v>
      </c>
      <c r="D213" s="110" t="s">
        <v>437</v>
      </c>
      <c r="E213" s="111">
        <v>40091</v>
      </c>
      <c r="F213" s="111">
        <f>Таблица14[[#This Row],[ip55]]*1.49987465123196</f>
        <v>60131.47464254051</v>
      </c>
      <c r="G213" s="112">
        <f>G186</f>
        <v>13.200000000000001</v>
      </c>
      <c r="H213" s="113">
        <v>500</v>
      </c>
      <c r="I213" s="113">
        <v>500</v>
      </c>
      <c r="J213" s="113">
        <v>500</v>
      </c>
      <c r="K213" s="114" t="s">
        <v>29</v>
      </c>
      <c r="L213" s="114" t="s">
        <v>173</v>
      </c>
      <c r="M213" s="114" t="str">
        <f t="shared" si="15"/>
        <v>Al800kp</v>
      </c>
      <c r="N213" s="114"/>
      <c r="O213" s="109" t="s">
        <v>173</v>
      </c>
      <c r="P213" s="117" t="s">
        <v>28</v>
      </c>
      <c r="Q213" s="117">
        <v>55</v>
      </c>
      <c r="R213" s="117" t="s">
        <v>29</v>
      </c>
      <c r="S213" s="117">
        <v>4</v>
      </c>
      <c r="T213" s="118" t="str">
        <f t="shared" si="16"/>
        <v>E3-55-Al-800-4-kp</v>
      </c>
    </row>
    <row r="214" spans="1:20">
      <c r="A214" s="112" t="s">
        <v>659</v>
      </c>
      <c r="B214" s="109">
        <v>800</v>
      </c>
      <c r="C214" s="109" t="s">
        <v>441</v>
      </c>
      <c r="D214" s="110" t="s">
        <v>442</v>
      </c>
      <c r="E214" s="111">
        <v>12768</v>
      </c>
      <c r="F214" s="111">
        <f>Таблица14[[#This Row],[ip55]]*1.49987465123196</f>
        <v>19150.399546929668</v>
      </c>
      <c r="G214" s="112">
        <f>G182</f>
        <v>4.4000000000000004</v>
      </c>
      <c r="H214" s="113">
        <v>200</v>
      </c>
      <c r="I214" s="113">
        <v>300</v>
      </c>
      <c r="J214" s="113"/>
      <c r="K214" s="114" t="s">
        <v>29</v>
      </c>
      <c r="L214" s="114" t="s">
        <v>143</v>
      </c>
      <c r="M214" s="114" t="str">
        <f t="shared" si="15"/>
        <v>Al800pf</v>
      </c>
      <c r="N214" s="114"/>
      <c r="O214" s="109" t="s">
        <v>143</v>
      </c>
      <c r="P214" s="117" t="s">
        <v>28</v>
      </c>
      <c r="Q214" s="117">
        <v>55</v>
      </c>
      <c r="R214" s="117" t="s">
        <v>29</v>
      </c>
      <c r="S214" s="117">
        <v>4</v>
      </c>
      <c r="T214" s="118" t="str">
        <f t="shared" si="16"/>
        <v>E3-55-Al-800-4-pf</v>
      </c>
    </row>
    <row r="215" spans="1:20">
      <c r="A215" s="112" t="s">
        <v>660</v>
      </c>
      <c r="B215" s="109">
        <v>800</v>
      </c>
      <c r="C215" s="109" t="s">
        <v>444</v>
      </c>
      <c r="D215" s="110" t="s">
        <v>445</v>
      </c>
      <c r="E215" s="111">
        <v>33962</v>
      </c>
      <c r="F215" s="111">
        <f>Таблица14[[#This Row],[ip55]]*1.49987465123196</f>
        <v>50938.742905139829</v>
      </c>
      <c r="G215" s="112"/>
      <c r="H215" s="113"/>
      <c r="I215" s="113"/>
      <c r="J215" s="113"/>
      <c r="K215" s="114" t="s">
        <v>29</v>
      </c>
      <c r="L215" s="114" t="s">
        <v>152</v>
      </c>
      <c r="M215" s="114" t="str">
        <f t="shared" si="15"/>
        <v>Al800ugf</v>
      </c>
      <c r="N215" s="114"/>
      <c r="O215" s="109" t="s">
        <v>152</v>
      </c>
      <c r="P215" s="117" t="s">
        <v>28</v>
      </c>
      <c r="Q215" s="117">
        <v>55</v>
      </c>
      <c r="R215" s="117" t="s">
        <v>29</v>
      </c>
      <c r="S215" s="117">
        <v>4</v>
      </c>
      <c r="T215" s="118" t="str">
        <f t="shared" si="16"/>
        <v>E3-55-Al-800-4-ugf</v>
      </c>
    </row>
    <row r="216" spans="1:20">
      <c r="A216" s="112" t="s">
        <v>661</v>
      </c>
      <c r="B216" s="109">
        <v>800</v>
      </c>
      <c r="C216" s="109" t="s">
        <v>447</v>
      </c>
      <c r="D216" s="110" t="s">
        <v>448</v>
      </c>
      <c r="E216" s="111">
        <v>39495</v>
      </c>
      <c r="F216" s="111">
        <f>Таблица14[[#This Row],[ip55]]*1.49987465123196</f>
        <v>59237.549350406262</v>
      </c>
      <c r="G216" s="112"/>
      <c r="H216" s="113"/>
      <c r="I216" s="113"/>
      <c r="J216" s="113"/>
      <c r="K216" s="114" t="s">
        <v>29</v>
      </c>
      <c r="L216" s="114" t="s">
        <v>156</v>
      </c>
      <c r="M216" s="114" t="str">
        <f t="shared" si="15"/>
        <v>Al800uvf</v>
      </c>
      <c r="N216" s="114"/>
      <c r="O216" s="109" t="s">
        <v>156</v>
      </c>
      <c r="P216" s="117" t="s">
        <v>28</v>
      </c>
      <c r="Q216" s="117">
        <v>55</v>
      </c>
      <c r="R216" s="117" t="s">
        <v>29</v>
      </c>
      <c r="S216" s="117">
        <v>4</v>
      </c>
      <c r="T216" s="118" t="str">
        <f t="shared" si="16"/>
        <v>E3-55-Al-800-4-uvf</v>
      </c>
    </row>
    <row r="217" spans="1:20">
      <c r="A217" s="112" t="s">
        <v>662</v>
      </c>
      <c r="B217" s="109">
        <v>800</v>
      </c>
      <c r="C217" s="109" t="s">
        <v>450</v>
      </c>
      <c r="D217" s="110" t="s">
        <v>451</v>
      </c>
      <c r="E217" s="111">
        <v>25536</v>
      </c>
      <c r="F217" s="111">
        <f>Таблица14[[#This Row],[ip55]]*1.49987465123196</f>
        <v>38300.799093859336</v>
      </c>
      <c r="G217" s="112"/>
      <c r="H217" s="113"/>
      <c r="I217" s="113"/>
      <c r="J217" s="113"/>
      <c r="K217" s="114" t="s">
        <v>29</v>
      </c>
      <c r="L217" s="114"/>
      <c r="M217" s="114" t="str">
        <f t="shared" si="15"/>
        <v>Al800</v>
      </c>
      <c r="N217" s="114"/>
      <c r="O217" s="109" t="s">
        <v>450</v>
      </c>
      <c r="P217" s="117" t="s">
        <v>28</v>
      </c>
      <c r="Q217" s="117">
        <v>55</v>
      </c>
      <c r="R217" s="117" t="s">
        <v>29</v>
      </c>
      <c r="S217" s="117">
        <v>4</v>
      </c>
      <c r="T217" s="118" t="str">
        <f t="shared" si="16"/>
        <v>E3-55-Al-800-4-ПФТ</v>
      </c>
    </row>
    <row r="218" spans="1:20">
      <c r="A218" s="109" t="s">
        <v>663</v>
      </c>
      <c r="B218" s="109">
        <v>800</v>
      </c>
      <c r="C218" s="109"/>
      <c r="D218" s="110" t="s">
        <v>453</v>
      </c>
      <c r="E218" s="111">
        <v>22982</v>
      </c>
      <c r="F218" s="111">
        <f>Таблица14[[#This Row],[ip55]]*1.49987465123196</f>
        <v>34470.119234612903</v>
      </c>
      <c r="G218" s="120">
        <f t="shared" ref="G218:G219" si="17">G182</f>
        <v>4.4000000000000004</v>
      </c>
      <c r="H218" s="113">
        <v>200</v>
      </c>
      <c r="I218" s="113">
        <v>300</v>
      </c>
      <c r="J218" s="113"/>
      <c r="K218" s="114" t="s">
        <v>29</v>
      </c>
      <c r="L218" s="114"/>
      <c r="M218" s="114" t="str">
        <f t="shared" si="15"/>
        <v>Al800</v>
      </c>
      <c r="N218" s="114"/>
      <c r="O218" s="109"/>
      <c r="P218" s="117" t="s">
        <v>28</v>
      </c>
      <c r="Q218" s="117">
        <v>55</v>
      </c>
      <c r="R218" s="117" t="s">
        <v>29</v>
      </c>
      <c r="S218" s="117">
        <v>4</v>
      </c>
      <c r="T218" s="118" t="str">
        <f t="shared" si="16"/>
        <v>E3-55-Al-800-4-</v>
      </c>
    </row>
    <row r="219" spans="1:20">
      <c r="A219" s="109" t="s">
        <v>664</v>
      </c>
      <c r="B219" s="109">
        <v>800</v>
      </c>
      <c r="C219" s="109" t="s">
        <v>455</v>
      </c>
      <c r="D219" s="110" t="s">
        <v>456</v>
      </c>
      <c r="E219" s="111">
        <v>137764</v>
      </c>
      <c r="F219" s="111">
        <f>Таблица14[[#This Row],[ip55]]*1.49987465123196</f>
        <v>206628.73145231974</v>
      </c>
      <c r="G219" s="120">
        <f t="shared" si="17"/>
        <v>6.6000000000000005</v>
      </c>
      <c r="H219" s="113">
        <v>500</v>
      </c>
      <c r="I219" s="113">
        <v>500</v>
      </c>
      <c r="J219" s="113"/>
      <c r="K219" s="114" t="s">
        <v>29</v>
      </c>
      <c r="L219" s="114"/>
      <c r="M219" s="114" t="str">
        <f t="shared" si="15"/>
        <v>Al800</v>
      </c>
      <c r="N219" s="114"/>
      <c r="O219" s="109" t="s">
        <v>455</v>
      </c>
      <c r="P219" s="117" t="s">
        <v>28</v>
      </c>
      <c r="Q219" s="117">
        <v>55</v>
      </c>
      <c r="R219" s="117" t="s">
        <v>29</v>
      </c>
      <c r="S219" s="117">
        <v>4</v>
      </c>
      <c r="T219" s="118" t="str">
        <f t="shared" si="16"/>
        <v>E3-55-Al-800-4-ПФК</v>
      </c>
    </row>
    <row r="220" spans="1:20">
      <c r="A220" s="109" t="s">
        <v>665</v>
      </c>
      <c r="B220" s="109">
        <v>800</v>
      </c>
      <c r="C220" s="109"/>
      <c r="D220" s="110" t="s">
        <v>458</v>
      </c>
      <c r="E220" s="111">
        <v>30132</v>
      </c>
      <c r="F220" s="111">
        <f>Таблица14[[#This Row],[ip55]]*1.49987465123196</f>
        <v>45194.222990921422</v>
      </c>
      <c r="G220" s="120">
        <f>G183</f>
        <v>6.6000000000000005</v>
      </c>
      <c r="H220" s="113">
        <v>200</v>
      </c>
      <c r="I220" s="113">
        <v>500</v>
      </c>
      <c r="J220" s="113"/>
      <c r="K220" s="114" t="s">
        <v>29</v>
      </c>
      <c r="L220" s="114"/>
      <c r="M220" s="114" t="str">
        <f t="shared" si="15"/>
        <v>Al800</v>
      </c>
      <c r="N220" s="114"/>
      <c r="O220" s="109"/>
      <c r="P220" s="117" t="s">
        <v>28</v>
      </c>
      <c r="Q220" s="117">
        <v>55</v>
      </c>
      <c r="R220" s="117" t="s">
        <v>29</v>
      </c>
      <c r="S220" s="117">
        <v>4</v>
      </c>
      <c r="T220" s="118" t="str">
        <f t="shared" si="16"/>
        <v>E3-55-Al-800-4-</v>
      </c>
    </row>
    <row r="221" spans="1:20">
      <c r="A221" s="109" t="s">
        <v>666</v>
      </c>
      <c r="B221" s="109">
        <v>800</v>
      </c>
      <c r="C221" s="109"/>
      <c r="D221" s="110" t="s">
        <v>460</v>
      </c>
      <c r="E221" s="111">
        <v>92822</v>
      </c>
      <c r="F221" s="111">
        <f>Таблица14[[#This Row],[ip55]]*1.49987465123196</f>
        <v>139221.36487665301</v>
      </c>
      <c r="G221" s="120">
        <f>G185</f>
        <v>11</v>
      </c>
      <c r="H221" s="113">
        <v>200</v>
      </c>
      <c r="I221" s="113">
        <v>1000</v>
      </c>
      <c r="J221" s="113"/>
      <c r="K221" s="114" t="s">
        <v>29</v>
      </c>
      <c r="L221" s="114"/>
      <c r="M221" s="114" t="str">
        <f t="shared" si="15"/>
        <v>Al800</v>
      </c>
      <c r="N221" s="114"/>
      <c r="O221" s="109"/>
      <c r="P221" s="117" t="s">
        <v>28</v>
      </c>
      <c r="Q221" s="117">
        <v>55</v>
      </c>
      <c r="R221" s="117" t="s">
        <v>29</v>
      </c>
      <c r="S221" s="117">
        <v>4</v>
      </c>
      <c r="T221" s="118" t="str">
        <f t="shared" si="16"/>
        <v>E3-55-Al-800-4-</v>
      </c>
    </row>
    <row r="222" spans="1:20">
      <c r="A222" s="109" t="s">
        <v>667</v>
      </c>
      <c r="B222" s="109">
        <v>800</v>
      </c>
      <c r="C222" s="109"/>
      <c r="D222" s="110" t="s">
        <v>462</v>
      </c>
      <c r="E222" s="111">
        <v>70523</v>
      </c>
      <c r="F222" s="111">
        <f>Таблица14[[#This Row],[ip55]]*1.49987465123196</f>
        <v>105775.66002883152</v>
      </c>
      <c r="G222" s="120">
        <f>G185</f>
        <v>11</v>
      </c>
      <c r="H222" s="113">
        <v>200</v>
      </c>
      <c r="I222" s="113">
        <v>1000</v>
      </c>
      <c r="J222" s="113"/>
      <c r="K222" s="114" t="s">
        <v>29</v>
      </c>
      <c r="L222" s="114"/>
      <c r="M222" s="114" t="str">
        <f t="shared" si="15"/>
        <v>Al800</v>
      </c>
      <c r="N222" s="114"/>
      <c r="O222" s="109"/>
      <c r="P222" s="117" t="s">
        <v>28</v>
      </c>
      <c r="Q222" s="117">
        <v>55</v>
      </c>
      <c r="R222" s="117" t="s">
        <v>29</v>
      </c>
      <c r="S222" s="117">
        <v>4</v>
      </c>
      <c r="T222" s="118" t="str">
        <f t="shared" si="16"/>
        <v>E3-55-Al-800-4-</v>
      </c>
    </row>
    <row r="223" spans="1:20">
      <c r="A223" s="109" t="s">
        <v>668</v>
      </c>
      <c r="B223" s="109">
        <v>800</v>
      </c>
      <c r="C223" s="109"/>
      <c r="D223" s="110" t="s">
        <v>464</v>
      </c>
      <c r="E223" s="119">
        <v>45639</v>
      </c>
      <c r="F223" s="111">
        <f>Таблица14[[#This Row],[ip55]]*1.49987465123196</f>
        <v>68452.779207575426</v>
      </c>
      <c r="G223" s="120">
        <f t="shared" ref="G223:G224" si="18">G183</f>
        <v>6.6000000000000005</v>
      </c>
      <c r="H223" s="113">
        <v>200</v>
      </c>
      <c r="I223" s="113">
        <v>500</v>
      </c>
      <c r="J223" s="113"/>
      <c r="K223" s="114" t="s">
        <v>29</v>
      </c>
      <c r="L223" s="114"/>
      <c r="M223" s="114" t="str">
        <f t="shared" si="15"/>
        <v>Al800</v>
      </c>
      <c r="N223" s="114"/>
      <c r="O223" s="109"/>
      <c r="P223" s="117" t="s">
        <v>28</v>
      </c>
      <c r="Q223" s="117">
        <v>55</v>
      </c>
      <c r="R223" s="117" t="s">
        <v>29</v>
      </c>
      <c r="S223" s="117">
        <v>4</v>
      </c>
      <c r="T223" s="118" t="str">
        <f t="shared" si="16"/>
        <v>E3-55-Al-800-4-</v>
      </c>
    </row>
    <row r="224" spans="1:20">
      <c r="A224" s="109" t="s">
        <v>669</v>
      </c>
      <c r="B224" s="109">
        <v>800</v>
      </c>
      <c r="C224" s="109" t="s">
        <v>466</v>
      </c>
      <c r="D224" s="110" t="s">
        <v>467</v>
      </c>
      <c r="E224" s="111">
        <v>52604</v>
      </c>
      <c r="F224" s="111">
        <f>Таблица14[[#This Row],[ip55]]*1.49987465123196</f>
        <v>78899.406153406031</v>
      </c>
      <c r="G224" s="120">
        <f t="shared" si="18"/>
        <v>8.8000000000000007</v>
      </c>
      <c r="H224" s="113">
        <v>1000</v>
      </c>
      <c r="I224" s="113"/>
      <c r="J224" s="113"/>
      <c r="K224" s="114" t="s">
        <v>29</v>
      </c>
      <c r="L224" s="114" t="s">
        <v>203</v>
      </c>
      <c r="M224" s="114" t="str">
        <f t="shared" si="15"/>
        <v>Al800sk</v>
      </c>
      <c r="N224" s="114"/>
      <c r="O224" s="109" t="s">
        <v>203</v>
      </c>
      <c r="P224" s="117" t="s">
        <v>28</v>
      </c>
      <c r="Q224" s="117">
        <v>55</v>
      </c>
      <c r="R224" s="117" t="s">
        <v>29</v>
      </c>
      <c r="S224" s="117">
        <v>4</v>
      </c>
      <c r="T224" s="118" t="str">
        <f t="shared" si="16"/>
        <v>E3-55-Al-800-4-sk</v>
      </c>
    </row>
    <row r="225" spans="1:20">
      <c r="A225" s="109" t="s">
        <v>670</v>
      </c>
      <c r="B225" s="109">
        <v>800</v>
      </c>
      <c r="C225" s="109"/>
      <c r="D225" s="110" t="s">
        <v>469</v>
      </c>
      <c r="E225" s="111">
        <v>123988</v>
      </c>
      <c r="F225" s="111">
        <f>Таблица14[[#This Row],[ip55]]*1.49987465123196</f>
        <v>185966.45825694827</v>
      </c>
      <c r="G225" s="112">
        <f>G184</f>
        <v>8.8000000000000007</v>
      </c>
      <c r="H225" s="113">
        <v>1000</v>
      </c>
      <c r="I225" s="113"/>
      <c r="J225" s="113"/>
      <c r="K225" s="114" t="s">
        <v>29</v>
      </c>
      <c r="L225" s="114"/>
      <c r="M225" s="114" t="str">
        <f t="shared" si="15"/>
        <v>Al800</v>
      </c>
      <c r="N225" s="114"/>
      <c r="O225" s="109"/>
      <c r="P225" s="117" t="s">
        <v>28</v>
      </c>
      <c r="Q225" s="117">
        <v>55</v>
      </c>
      <c r="R225" s="117" t="s">
        <v>29</v>
      </c>
      <c r="S225" s="117">
        <v>4</v>
      </c>
      <c r="T225" s="118" t="str">
        <f t="shared" si="16"/>
        <v>E3-55-Al-800-4-</v>
      </c>
    </row>
    <row r="226" spans="1:20">
      <c r="A226" s="109" t="s">
        <v>671</v>
      </c>
      <c r="B226" s="109">
        <v>800</v>
      </c>
      <c r="C226" s="109"/>
      <c r="D226" s="110" t="s">
        <v>471</v>
      </c>
      <c r="E226" s="111">
        <v>117100</v>
      </c>
      <c r="F226" s="111">
        <f>Таблица14[[#This Row],[ip55]]*1.49987465123196</f>
        <v>175635.32165926252</v>
      </c>
      <c r="G226" s="112">
        <f>G184</f>
        <v>8.8000000000000007</v>
      </c>
      <c r="H226" s="113">
        <v>1000</v>
      </c>
      <c r="I226" s="113"/>
      <c r="J226" s="113"/>
      <c r="K226" s="114" t="s">
        <v>29</v>
      </c>
      <c r="L226" s="114"/>
      <c r="M226" s="114" t="str">
        <f t="shared" si="15"/>
        <v>Al800</v>
      </c>
      <c r="N226" s="114"/>
      <c r="O226" s="109"/>
      <c r="P226" s="117" t="s">
        <v>28</v>
      </c>
      <c r="Q226" s="117">
        <v>55</v>
      </c>
      <c r="R226" s="117" t="s">
        <v>29</v>
      </c>
      <c r="S226" s="117">
        <v>4</v>
      </c>
      <c r="T226" s="118" t="str">
        <f t="shared" si="16"/>
        <v>E3-55-Al-800-4-</v>
      </c>
    </row>
    <row r="227" spans="1:20">
      <c r="A227" s="109" t="s">
        <v>672</v>
      </c>
      <c r="B227" s="109">
        <v>800</v>
      </c>
      <c r="C227" s="109"/>
      <c r="D227" s="110" t="s">
        <v>473</v>
      </c>
      <c r="E227" s="111">
        <v>167384</v>
      </c>
      <c r="F227" s="111">
        <f>Таблица14[[#This Row],[ip55]]*1.49987465123196</f>
        <v>251055.01862181039</v>
      </c>
      <c r="G227" s="112">
        <f>G184</f>
        <v>8.8000000000000007</v>
      </c>
      <c r="H227" s="113">
        <v>1000</v>
      </c>
      <c r="I227" s="113"/>
      <c r="J227" s="113"/>
      <c r="K227" s="114" t="s">
        <v>29</v>
      </c>
      <c r="L227" s="114"/>
      <c r="M227" s="114" t="str">
        <f t="shared" si="15"/>
        <v>Al800</v>
      </c>
      <c r="N227" s="114"/>
      <c r="O227" s="109"/>
      <c r="P227" s="117" t="s">
        <v>28</v>
      </c>
      <c r="Q227" s="117">
        <v>55</v>
      </c>
      <c r="R227" s="117" t="s">
        <v>29</v>
      </c>
      <c r="S227" s="117">
        <v>4</v>
      </c>
      <c r="T227" s="118" t="str">
        <f t="shared" si="16"/>
        <v>E3-55-Al-800-4-</v>
      </c>
    </row>
    <row r="228" spans="1:20">
      <c r="A228" s="109" t="s">
        <v>673</v>
      </c>
      <c r="B228" s="109">
        <v>800</v>
      </c>
      <c r="C228" s="109"/>
      <c r="D228" s="110" t="s">
        <v>475</v>
      </c>
      <c r="E228" s="111">
        <v>45617</v>
      </c>
      <c r="F228" s="111">
        <f>Таблица14[[#This Row],[ip55]]*1.49987465123196</f>
        <v>68419.781965248316</v>
      </c>
      <c r="G228" s="112">
        <f>G184</f>
        <v>8.8000000000000007</v>
      </c>
      <c r="H228" s="113">
        <v>1000</v>
      </c>
      <c r="I228" s="113"/>
      <c r="J228" s="113"/>
      <c r="K228" s="114" t="s">
        <v>29</v>
      </c>
      <c r="L228" s="114"/>
      <c r="M228" s="114" t="str">
        <f t="shared" si="15"/>
        <v>Al800</v>
      </c>
      <c r="N228" s="114"/>
      <c r="O228" s="109"/>
      <c r="P228" s="117" t="s">
        <v>28</v>
      </c>
      <c r="Q228" s="117">
        <v>55</v>
      </c>
      <c r="R228" s="117" t="s">
        <v>29</v>
      </c>
      <c r="S228" s="117">
        <v>4</v>
      </c>
      <c r="T228" s="118" t="str">
        <f t="shared" si="16"/>
        <v>E3-55-Al-800-4-</v>
      </c>
    </row>
    <row r="229" spans="1:20">
      <c r="A229" s="109" t="s">
        <v>674</v>
      </c>
      <c r="B229" s="109">
        <v>800</v>
      </c>
      <c r="C229" s="109"/>
      <c r="D229" s="110" t="s">
        <v>477</v>
      </c>
      <c r="E229" s="111">
        <v>119507</v>
      </c>
      <c r="F229" s="111">
        <f>Таблица14[[#This Row],[ip55]]*1.49987465123196</f>
        <v>179245.51994477786</v>
      </c>
      <c r="G229" s="112">
        <f>G184</f>
        <v>8.8000000000000007</v>
      </c>
      <c r="H229" s="113">
        <v>1000</v>
      </c>
      <c r="I229" s="113"/>
      <c r="J229" s="113"/>
      <c r="K229" s="114" t="s">
        <v>29</v>
      </c>
      <c r="L229" s="114"/>
      <c r="M229" s="114" t="str">
        <f t="shared" si="15"/>
        <v>Al800</v>
      </c>
      <c r="N229" s="114"/>
      <c r="O229" s="109"/>
      <c r="P229" s="117" t="s">
        <v>28</v>
      </c>
      <c r="Q229" s="117">
        <v>55</v>
      </c>
      <c r="R229" s="117" t="s">
        <v>29</v>
      </c>
      <c r="S229" s="117">
        <v>4</v>
      </c>
      <c r="T229" s="118" t="str">
        <f t="shared" si="16"/>
        <v>E3-55-Al-800-4-</v>
      </c>
    </row>
    <row r="230" spans="1:20">
      <c r="A230" s="109" t="s">
        <v>675</v>
      </c>
      <c r="B230" s="109">
        <v>800</v>
      </c>
      <c r="C230" s="109"/>
      <c r="D230" s="110" t="s">
        <v>479</v>
      </c>
      <c r="E230" s="111">
        <v>196429</v>
      </c>
      <c r="F230" s="111">
        <f>Таблица14[[#This Row],[ip55]]*1.49987465123196</f>
        <v>294618.87786684267</v>
      </c>
      <c r="G230" s="112">
        <f>G184</f>
        <v>8.8000000000000007</v>
      </c>
      <c r="H230" s="113">
        <v>1000</v>
      </c>
      <c r="I230" s="113"/>
      <c r="J230" s="113"/>
      <c r="K230" s="114" t="s">
        <v>29</v>
      </c>
      <c r="L230" s="114"/>
      <c r="M230" s="114" t="str">
        <f t="shared" si="15"/>
        <v>Al800</v>
      </c>
      <c r="N230" s="114"/>
      <c r="O230" s="109"/>
      <c r="P230" s="117" t="s">
        <v>28</v>
      </c>
      <c r="Q230" s="117">
        <v>55</v>
      </c>
      <c r="R230" s="117" t="s">
        <v>29</v>
      </c>
      <c r="S230" s="117">
        <v>4</v>
      </c>
      <c r="T230" s="118" t="str">
        <f t="shared" si="16"/>
        <v>E3-55-Al-800-4-</v>
      </c>
    </row>
    <row r="231" spans="1:20">
      <c r="A231" s="109" t="s">
        <v>676</v>
      </c>
      <c r="B231" s="109">
        <v>800</v>
      </c>
      <c r="C231" s="109"/>
      <c r="D231" s="110" t="s">
        <v>481</v>
      </c>
      <c r="E231" s="111">
        <v>170306</v>
      </c>
      <c r="F231" s="111">
        <f>Таблица14[[#This Row],[ip55]]*1.49987465123196</f>
        <v>255437.6523527102</v>
      </c>
      <c r="G231" s="112">
        <f>G184</f>
        <v>8.8000000000000007</v>
      </c>
      <c r="H231" s="113">
        <v>1000</v>
      </c>
      <c r="I231" s="113"/>
      <c r="J231" s="113"/>
      <c r="K231" s="114" t="s">
        <v>29</v>
      </c>
      <c r="L231" s="114"/>
      <c r="M231" s="114" t="str">
        <f t="shared" si="15"/>
        <v>Al800</v>
      </c>
      <c r="N231" s="114"/>
      <c r="O231" s="109"/>
      <c r="P231" s="117" t="s">
        <v>28</v>
      </c>
      <c r="Q231" s="117">
        <v>55</v>
      </c>
      <c r="R231" s="117" t="s">
        <v>29</v>
      </c>
      <c r="S231" s="117">
        <v>4</v>
      </c>
      <c r="T231" s="118" t="str">
        <f t="shared" si="16"/>
        <v>E3-55-Al-800-4-</v>
      </c>
    </row>
    <row r="232" spans="1:20">
      <c r="A232" s="109" t="s">
        <v>677</v>
      </c>
      <c r="B232" s="109">
        <v>800</v>
      </c>
      <c r="C232" s="109"/>
      <c r="D232" s="110" t="s">
        <v>617</v>
      </c>
      <c r="E232" s="111">
        <v>256910</v>
      </c>
      <c r="F232" s="111">
        <f>Таблица14[[#This Row],[ip55]]*1.49987465123196</f>
        <v>385332.79664800287</v>
      </c>
      <c r="G232" s="112"/>
      <c r="H232" s="113">
        <v>0</v>
      </c>
      <c r="I232" s="113"/>
      <c r="J232" s="113"/>
      <c r="K232" s="114" t="s">
        <v>29</v>
      </c>
      <c r="L232" s="114"/>
      <c r="M232" s="114" t="str">
        <f t="shared" si="15"/>
        <v>Al800</v>
      </c>
      <c r="N232" s="114"/>
      <c r="O232" s="109"/>
      <c r="P232" s="117" t="s">
        <v>28</v>
      </c>
      <c r="Q232" s="117">
        <v>55</v>
      </c>
      <c r="R232" s="117" t="s">
        <v>29</v>
      </c>
      <c r="S232" s="117">
        <v>4</v>
      </c>
      <c r="T232" s="118" t="str">
        <f t="shared" si="16"/>
        <v>E3-55-Al-800-4-</v>
      </c>
    </row>
    <row r="233" spans="1:20">
      <c r="A233" s="109" t="s">
        <v>678</v>
      </c>
      <c r="B233" s="109">
        <v>800</v>
      </c>
      <c r="C233" s="109" t="s">
        <v>485</v>
      </c>
      <c r="D233" s="110" t="s">
        <v>486</v>
      </c>
      <c r="E233" s="111">
        <v>81109</v>
      </c>
      <c r="F233" s="111">
        <f>Таблица14[[#This Row],[ip55]]*1.49987465123196</f>
        <v>121653.33308677305</v>
      </c>
      <c r="G233" s="112">
        <f>G185</f>
        <v>11</v>
      </c>
      <c r="H233" s="113">
        <v>1500</v>
      </c>
      <c r="I233" s="113"/>
      <c r="J233" s="113"/>
      <c r="K233" s="114" t="s">
        <v>29</v>
      </c>
      <c r="L233" s="114" t="s">
        <v>487</v>
      </c>
      <c r="M233" s="114" t="str">
        <f t="shared" si="15"/>
        <v>Al800tsv</v>
      </c>
      <c r="N233" s="114"/>
      <c r="O233" s="109" t="s">
        <v>487</v>
      </c>
      <c r="P233" s="117" t="s">
        <v>28</v>
      </c>
      <c r="Q233" s="117">
        <v>55</v>
      </c>
      <c r="R233" s="117" t="s">
        <v>29</v>
      </c>
      <c r="S233" s="117">
        <v>4</v>
      </c>
      <c r="T233" s="118" t="str">
        <f t="shared" si="16"/>
        <v>E3-55-Al-800-4-tsv</v>
      </c>
    </row>
    <row r="234" spans="1:20">
      <c r="A234" s="109" t="s">
        <v>679</v>
      </c>
      <c r="B234" s="109">
        <v>800</v>
      </c>
      <c r="C234" s="109"/>
      <c r="D234" s="110" t="s">
        <v>489</v>
      </c>
      <c r="E234" s="111">
        <v>101844</v>
      </c>
      <c r="F234" s="111">
        <f>Таблица14[[#This Row],[ip55]]*1.49987465123196</f>
        <v>152753.23398006774</v>
      </c>
      <c r="G234" s="112">
        <f>G184</f>
        <v>8.8000000000000007</v>
      </c>
      <c r="H234" s="113">
        <v>1500</v>
      </c>
      <c r="I234" s="113">
        <v>500</v>
      </c>
      <c r="J234" s="113"/>
      <c r="K234" s="114" t="s">
        <v>29</v>
      </c>
      <c r="L234" s="114"/>
      <c r="M234" s="114" t="str">
        <f t="shared" si="15"/>
        <v>Al800</v>
      </c>
      <c r="N234" s="114"/>
      <c r="O234" s="109"/>
      <c r="P234" s="117" t="s">
        <v>28</v>
      </c>
      <c r="Q234" s="117">
        <v>55</v>
      </c>
      <c r="R234" s="117" t="s">
        <v>29</v>
      </c>
      <c r="S234" s="117">
        <v>4</v>
      </c>
      <c r="T234" s="118" t="str">
        <f t="shared" si="16"/>
        <v>E3-55-Al-800-4-</v>
      </c>
    </row>
    <row r="235" spans="1:20">
      <c r="A235" s="109" t="s">
        <v>680</v>
      </c>
      <c r="B235" s="109">
        <v>800</v>
      </c>
      <c r="C235" s="109"/>
      <c r="D235" s="110" t="s">
        <v>491</v>
      </c>
      <c r="E235" s="111">
        <v>40964</v>
      </c>
      <c r="F235" s="111">
        <f>Таблица14[[#This Row],[ip55]]*1.49987465123196</f>
        <v>61440.865213066012</v>
      </c>
      <c r="G235" s="112">
        <f>G188</f>
        <v>17.600000000000001</v>
      </c>
      <c r="H235" s="113">
        <v>1500</v>
      </c>
      <c r="I235" s="113"/>
      <c r="J235" s="113"/>
      <c r="K235" s="114" t="s">
        <v>29</v>
      </c>
      <c r="L235" s="114"/>
      <c r="M235" s="114" t="str">
        <f t="shared" si="15"/>
        <v>Al800</v>
      </c>
      <c r="N235" s="114"/>
      <c r="O235" s="109"/>
      <c r="P235" s="117" t="s">
        <v>28</v>
      </c>
      <c r="Q235" s="117">
        <v>55</v>
      </c>
      <c r="R235" s="117" t="s">
        <v>29</v>
      </c>
      <c r="S235" s="117">
        <v>4</v>
      </c>
      <c r="T235" s="118" t="str">
        <f t="shared" si="16"/>
        <v>E3-55-Al-800-4-</v>
      </c>
    </row>
    <row r="236" spans="1:20">
      <c r="A236" s="109" t="s">
        <v>681</v>
      </c>
      <c r="B236" s="109">
        <v>800</v>
      </c>
      <c r="C236" s="109"/>
      <c r="D236" s="110" t="s">
        <v>493</v>
      </c>
      <c r="E236" s="111">
        <v>67691</v>
      </c>
      <c r="F236" s="111">
        <f>Таблица14[[#This Row],[ip55]]*1.49987465123196</f>
        <v>101528.0150165426</v>
      </c>
      <c r="G236" s="112">
        <f>G187</f>
        <v>15.400000000000002</v>
      </c>
      <c r="H236" s="113">
        <v>1500</v>
      </c>
      <c r="I236" s="113">
        <v>500</v>
      </c>
      <c r="J236" s="113"/>
      <c r="K236" s="114" t="s">
        <v>29</v>
      </c>
      <c r="L236" s="114"/>
      <c r="M236" s="114" t="str">
        <f t="shared" si="15"/>
        <v>Al800</v>
      </c>
      <c r="N236" s="114"/>
      <c r="O236" s="109"/>
      <c r="P236" s="117" t="s">
        <v>28</v>
      </c>
      <c r="Q236" s="117">
        <v>55</v>
      </c>
      <c r="R236" s="117" t="s">
        <v>29</v>
      </c>
      <c r="S236" s="117">
        <v>4</v>
      </c>
      <c r="T236" s="118" t="str">
        <f t="shared" si="16"/>
        <v>E3-55-Al-800-4-</v>
      </c>
    </row>
    <row r="237" spans="1:20">
      <c r="A237" s="109" t="s">
        <v>682</v>
      </c>
      <c r="B237" s="109">
        <v>800</v>
      </c>
      <c r="C237" s="109"/>
      <c r="D237" s="110" t="s">
        <v>495</v>
      </c>
      <c r="E237" s="111">
        <v>29663</v>
      </c>
      <c r="F237" s="111">
        <f>Таблица14[[#This Row],[ip55]]*1.49987465123196</f>
        <v>44490.781779493635</v>
      </c>
      <c r="G237" s="112"/>
      <c r="H237" s="113">
        <v>500</v>
      </c>
      <c r="I237" s="113"/>
      <c r="J237" s="113"/>
      <c r="K237" s="114" t="s">
        <v>29</v>
      </c>
      <c r="L237" s="114"/>
      <c r="M237" s="114" t="str">
        <f t="shared" si="15"/>
        <v>Al800</v>
      </c>
      <c r="N237" s="114"/>
      <c r="O237" s="109"/>
      <c r="P237" s="117" t="s">
        <v>28</v>
      </c>
      <c r="Q237" s="117">
        <v>55</v>
      </c>
      <c r="R237" s="117" t="s">
        <v>29</v>
      </c>
      <c r="S237" s="117">
        <v>4</v>
      </c>
      <c r="T237" s="118" t="str">
        <f t="shared" si="16"/>
        <v>E3-55-Al-800-4-</v>
      </c>
    </row>
    <row r="238" spans="1:20">
      <c r="A238" s="109" t="s">
        <v>683</v>
      </c>
      <c r="B238" s="109">
        <v>800</v>
      </c>
      <c r="C238" s="109"/>
      <c r="D238" s="110" t="s">
        <v>497</v>
      </c>
      <c r="E238" s="111">
        <v>7852</v>
      </c>
      <c r="F238" s="111">
        <f>Таблица14[[#This Row],[ip55]]*1.49987465123196</f>
        <v>11777.015761473351</v>
      </c>
      <c r="G238" s="112"/>
      <c r="H238" s="113">
        <v>200</v>
      </c>
      <c r="I238" s="113"/>
      <c r="J238" s="113"/>
      <c r="K238" s="114" t="s">
        <v>29</v>
      </c>
      <c r="L238" s="114" t="s">
        <v>236</v>
      </c>
      <c r="M238" s="114" t="str">
        <f t="shared" si="15"/>
        <v>Al800sb</v>
      </c>
      <c r="N238" s="114"/>
      <c r="O238" s="109"/>
      <c r="P238" s="117" t="s">
        <v>28</v>
      </c>
      <c r="Q238" s="117">
        <v>55</v>
      </c>
      <c r="R238" s="117" t="s">
        <v>29</v>
      </c>
      <c r="S238" s="117">
        <v>4</v>
      </c>
      <c r="T238" s="118" t="str">
        <f t="shared" si="16"/>
        <v>E3-55-Al-800-4-</v>
      </c>
    </row>
    <row r="239" spans="1:20">
      <c r="A239" s="109" t="s">
        <v>684</v>
      </c>
      <c r="B239" s="109">
        <v>800</v>
      </c>
      <c r="C239" s="109"/>
      <c r="D239" s="110" t="s">
        <v>499</v>
      </c>
      <c r="E239" s="119">
        <v>1038</v>
      </c>
      <c r="F239" s="119">
        <f>Таблица14[[#This Row],[ip55]]*1.49987465123196</f>
        <v>1556.8698879787746</v>
      </c>
      <c r="G239" s="112"/>
      <c r="H239" s="121">
        <v>200</v>
      </c>
      <c r="I239" s="121"/>
      <c r="J239" s="121"/>
      <c r="K239" s="114" t="s">
        <v>29</v>
      </c>
      <c r="L239" s="114"/>
      <c r="M239" s="114" t="str">
        <f t="shared" si="15"/>
        <v>Al800</v>
      </c>
      <c r="N239" s="114"/>
      <c r="O239" s="109"/>
      <c r="P239" s="117" t="s">
        <v>28</v>
      </c>
      <c r="Q239" s="117">
        <v>55</v>
      </c>
      <c r="R239" s="117" t="s">
        <v>29</v>
      </c>
      <c r="S239" s="117">
        <v>4</v>
      </c>
      <c r="T239" s="118" t="str">
        <f t="shared" si="16"/>
        <v>E3-55-Al-800-4-</v>
      </c>
    </row>
    <row r="240" spans="1:20">
      <c r="A240" s="109" t="s">
        <v>685</v>
      </c>
      <c r="B240" s="109">
        <v>800</v>
      </c>
      <c r="C240" s="109" t="s">
        <v>501</v>
      </c>
      <c r="D240" s="110" t="s">
        <v>504</v>
      </c>
      <c r="E240" s="119">
        <v>25246</v>
      </c>
      <c r="F240" s="119">
        <f>Таблица14[[#This Row],[ip55]]*1.49987465123196</f>
        <v>37865.835445002063</v>
      </c>
      <c r="G240" s="112"/>
      <c r="H240" s="121">
        <v>200</v>
      </c>
      <c r="I240" s="121"/>
      <c r="J240" s="121"/>
      <c r="K240" s="114" t="s">
        <v>29</v>
      </c>
      <c r="L240" s="114" t="s">
        <v>233</v>
      </c>
      <c r="M240" s="114" t="str">
        <f t="shared" si="15"/>
        <v>Al800kz</v>
      </c>
      <c r="N240" s="114"/>
      <c r="O240" s="109" t="s">
        <v>233</v>
      </c>
      <c r="P240" s="117" t="s">
        <v>28</v>
      </c>
      <c r="Q240" s="117">
        <v>55</v>
      </c>
      <c r="R240" s="117" t="s">
        <v>29</v>
      </c>
      <c r="S240" s="117">
        <v>4</v>
      </c>
      <c r="T240" s="118" t="str">
        <f t="shared" si="16"/>
        <v>E3-55-Al-800-4-kz</v>
      </c>
    </row>
    <row r="241" spans="1:20">
      <c r="A241" s="109" t="s">
        <v>686</v>
      </c>
      <c r="B241" s="109">
        <v>800</v>
      </c>
      <c r="C241" s="109"/>
      <c r="D241" s="110" t="s">
        <v>502</v>
      </c>
      <c r="E241" s="111">
        <v>11492</v>
      </c>
      <c r="F241" s="111">
        <f>Таблица14[[#This Row],[ip55]]*1.49987465123196</f>
        <v>17236.559491957683</v>
      </c>
      <c r="G241" s="112"/>
      <c r="H241" s="113"/>
      <c r="I241" s="113"/>
      <c r="J241" s="113"/>
      <c r="K241" s="114" t="s">
        <v>29</v>
      </c>
      <c r="L241" s="114" t="s">
        <v>233</v>
      </c>
      <c r="M241" s="114" t="str">
        <f t="shared" si="15"/>
        <v>Al800kz</v>
      </c>
      <c r="N241" s="114"/>
      <c r="O241" s="109"/>
      <c r="P241" s="117" t="s">
        <v>28</v>
      </c>
      <c r="Q241" s="117">
        <v>55</v>
      </c>
      <c r="R241" s="117" t="s">
        <v>29</v>
      </c>
      <c r="S241" s="117">
        <v>4</v>
      </c>
      <c r="T241" s="118" t="str">
        <f t="shared" si="16"/>
        <v>E3-55-Al-800-4-</v>
      </c>
    </row>
    <row r="242" spans="1:20">
      <c r="A242" s="109" t="s">
        <v>687</v>
      </c>
      <c r="B242" s="109">
        <v>1000</v>
      </c>
      <c r="C242" s="109" t="s">
        <v>369</v>
      </c>
      <c r="D242" s="110" t="s">
        <v>370</v>
      </c>
      <c r="E242" s="111">
        <v>8682</v>
      </c>
      <c r="F242" s="111">
        <f>Таблица14[[#This Row],[ip55]]*1.49987465123196</f>
        <v>13021.911721995877</v>
      </c>
      <c r="G242" s="112">
        <f>G244*0.5</f>
        <v>5.4</v>
      </c>
      <c r="H242" s="113">
        <v>500</v>
      </c>
      <c r="I242" s="113"/>
      <c r="J242" s="113"/>
      <c r="K242" s="114" t="s">
        <v>29</v>
      </c>
      <c r="L242" s="114" t="s">
        <v>139</v>
      </c>
      <c r="M242" s="114" t="str">
        <f t="shared" si="15"/>
        <v>Al1000pt0.5</v>
      </c>
      <c r="N242" s="115" t="s">
        <v>371</v>
      </c>
      <c r="O242" s="116" t="s">
        <v>139</v>
      </c>
      <c r="P242" s="117" t="s">
        <v>28</v>
      </c>
      <c r="Q242" s="117">
        <v>55</v>
      </c>
      <c r="R242" s="117" t="s">
        <v>29</v>
      </c>
      <c r="S242" s="117">
        <v>4</v>
      </c>
      <c r="T242" s="118" t="str">
        <f t="shared" si="16"/>
        <v>E3-55-Al-1000-4-pt0.5</v>
      </c>
    </row>
    <row r="243" spans="1:20">
      <c r="A243" s="109" t="s">
        <v>688</v>
      </c>
      <c r="B243" s="109">
        <v>1000</v>
      </c>
      <c r="C243" s="109" t="s">
        <v>369</v>
      </c>
      <c r="D243" s="110" t="s">
        <v>370</v>
      </c>
      <c r="E243" s="119">
        <v>15455</v>
      </c>
      <c r="F243" s="119">
        <f>Таблица14[[#This Row],[ip55]]*1.49987465123196</f>
        <v>23180.562734789943</v>
      </c>
      <c r="G243" s="120">
        <f>G244*0.75</f>
        <v>8.1000000000000014</v>
      </c>
      <c r="H243" s="121">
        <v>750</v>
      </c>
      <c r="I243" s="121"/>
      <c r="J243" s="121"/>
      <c r="K243" s="114" t="s">
        <v>29</v>
      </c>
      <c r="L243" s="114" t="s">
        <v>139</v>
      </c>
      <c r="M243" s="114" t="str">
        <f t="shared" si="15"/>
        <v>Al1000pt0.9</v>
      </c>
      <c r="N243" s="115" t="s">
        <v>373</v>
      </c>
      <c r="O243" s="116" t="s">
        <v>139</v>
      </c>
      <c r="P243" s="117" t="s">
        <v>28</v>
      </c>
      <c r="Q243" s="117">
        <v>55</v>
      </c>
      <c r="R243" s="117" t="s">
        <v>29</v>
      </c>
      <c r="S243" s="117">
        <v>4</v>
      </c>
      <c r="T243" s="118" t="str">
        <f t="shared" si="16"/>
        <v>E3-55-Al-1000-4-pt0.9</v>
      </c>
    </row>
    <row r="244" spans="1:20">
      <c r="A244" s="109" t="s">
        <v>689</v>
      </c>
      <c r="B244" s="109">
        <v>1000</v>
      </c>
      <c r="C244" s="109" t="s">
        <v>369</v>
      </c>
      <c r="D244" s="110" t="s">
        <v>375</v>
      </c>
      <c r="E244" s="119">
        <v>17364</v>
      </c>
      <c r="F244" s="119">
        <f>Таблица14[[#This Row],[ip55]]*1.49987465123196</f>
        <v>26043.823443991754</v>
      </c>
      <c r="G244" s="120">
        <v>10.8</v>
      </c>
      <c r="H244" s="121">
        <v>1000</v>
      </c>
      <c r="I244" s="121"/>
      <c r="J244" s="121"/>
      <c r="K244" s="114" t="s">
        <v>29</v>
      </c>
      <c r="L244" s="114" t="s">
        <v>139</v>
      </c>
      <c r="M244" s="114" t="str">
        <f t="shared" si="15"/>
        <v>Al1000pt1.0</v>
      </c>
      <c r="N244" s="115" t="s">
        <v>376</v>
      </c>
      <c r="O244" s="116" t="s">
        <v>139</v>
      </c>
      <c r="P244" s="117" t="s">
        <v>28</v>
      </c>
      <c r="Q244" s="117">
        <v>55</v>
      </c>
      <c r="R244" s="117" t="s">
        <v>29</v>
      </c>
      <c r="S244" s="117">
        <v>4</v>
      </c>
      <c r="T244" s="118" t="str">
        <f t="shared" si="16"/>
        <v>E3-55-Al-1000-4-pt1.0</v>
      </c>
    </row>
    <row r="245" spans="1:20">
      <c r="A245" s="109" t="s">
        <v>690</v>
      </c>
      <c r="B245" s="109">
        <v>1000</v>
      </c>
      <c r="C245" s="109" t="s">
        <v>369</v>
      </c>
      <c r="D245" s="110" t="s">
        <v>370</v>
      </c>
      <c r="E245" s="119">
        <v>24136</v>
      </c>
      <c r="F245" s="119">
        <f>Таблица14[[#This Row],[ip55]]*1.49987465123196</f>
        <v>36200.974582134586</v>
      </c>
      <c r="G245" s="120">
        <f>G244*1.25</f>
        <v>13.5</v>
      </c>
      <c r="H245" s="121">
        <v>1250</v>
      </c>
      <c r="I245" s="121"/>
      <c r="J245" s="121"/>
      <c r="K245" s="114" t="s">
        <v>29</v>
      </c>
      <c r="L245" s="114" t="s">
        <v>139</v>
      </c>
      <c r="M245" s="114" t="str">
        <f t="shared" si="15"/>
        <v>Al1000pt1.4</v>
      </c>
      <c r="N245" s="115" t="s">
        <v>378</v>
      </c>
      <c r="O245" s="116" t="s">
        <v>139</v>
      </c>
      <c r="P245" s="117" t="s">
        <v>28</v>
      </c>
      <c r="Q245" s="117">
        <v>55</v>
      </c>
      <c r="R245" s="117" t="s">
        <v>29</v>
      </c>
      <c r="S245" s="117">
        <v>4</v>
      </c>
      <c r="T245" s="118" t="str">
        <f t="shared" si="16"/>
        <v>E3-55-Al-1000-4-pt1.4</v>
      </c>
    </row>
    <row r="246" spans="1:20">
      <c r="A246" s="109" t="s">
        <v>691</v>
      </c>
      <c r="B246" s="109">
        <v>1000</v>
      </c>
      <c r="C246" s="109" t="s">
        <v>369</v>
      </c>
      <c r="D246" s="110" t="s">
        <v>370</v>
      </c>
      <c r="E246" s="119">
        <v>26046</v>
      </c>
      <c r="F246" s="119">
        <f>Таблица14[[#This Row],[ip55]]*1.49987465123196</f>
        <v>39065.735165987629</v>
      </c>
      <c r="G246" s="120">
        <f>G244*1.5</f>
        <v>16.200000000000003</v>
      </c>
      <c r="H246" s="121">
        <v>1500</v>
      </c>
      <c r="I246" s="121"/>
      <c r="J246" s="121"/>
      <c r="K246" s="114" t="s">
        <v>29</v>
      </c>
      <c r="L246" s="114" t="s">
        <v>139</v>
      </c>
      <c r="M246" s="114" t="str">
        <f t="shared" si="15"/>
        <v>Al1000pt1.5</v>
      </c>
      <c r="N246" s="115" t="s">
        <v>380</v>
      </c>
      <c r="O246" s="116" t="s">
        <v>139</v>
      </c>
      <c r="P246" s="117" t="s">
        <v>28</v>
      </c>
      <c r="Q246" s="117">
        <v>55</v>
      </c>
      <c r="R246" s="117" t="s">
        <v>29</v>
      </c>
      <c r="S246" s="117">
        <v>4</v>
      </c>
      <c r="T246" s="118" t="str">
        <f t="shared" si="16"/>
        <v>E3-55-Al-1000-4-pt1.5</v>
      </c>
    </row>
    <row r="247" spans="1:20">
      <c r="A247" s="109" t="s">
        <v>692</v>
      </c>
      <c r="B247" s="109">
        <v>1000</v>
      </c>
      <c r="C247" s="109" t="s">
        <v>369</v>
      </c>
      <c r="D247" s="110" t="s">
        <v>370</v>
      </c>
      <c r="E247" s="119">
        <v>32818</v>
      </c>
      <c r="F247" s="119">
        <f>Таблица14[[#This Row],[ip55]]*1.49987465123196</f>
        <v>49222.886304130465</v>
      </c>
      <c r="G247" s="120">
        <f>G244*1.75</f>
        <v>18.900000000000002</v>
      </c>
      <c r="H247" s="121">
        <v>1750</v>
      </c>
      <c r="I247" s="121"/>
      <c r="J247" s="121"/>
      <c r="K247" s="114" t="s">
        <v>29</v>
      </c>
      <c r="L247" s="114" t="s">
        <v>139</v>
      </c>
      <c r="M247" s="114" t="str">
        <f t="shared" si="15"/>
        <v>Al1000pt1.9</v>
      </c>
      <c r="N247" s="115" t="s">
        <v>382</v>
      </c>
      <c r="O247" s="116" t="s">
        <v>139</v>
      </c>
      <c r="P247" s="117" t="s">
        <v>28</v>
      </c>
      <c r="Q247" s="117">
        <v>55</v>
      </c>
      <c r="R247" s="117" t="s">
        <v>29</v>
      </c>
      <c r="S247" s="117">
        <v>4</v>
      </c>
      <c r="T247" s="118" t="str">
        <f t="shared" si="16"/>
        <v>E3-55-Al-1000-4-pt1.9</v>
      </c>
    </row>
    <row r="248" spans="1:20">
      <c r="A248" s="109" t="s">
        <v>693</v>
      </c>
      <c r="B248" s="109">
        <v>1000</v>
      </c>
      <c r="C248" s="109" t="s">
        <v>369</v>
      </c>
      <c r="D248" s="110" t="s">
        <v>384</v>
      </c>
      <c r="E248" s="119">
        <v>34729</v>
      </c>
      <c r="F248" s="119">
        <f>Таблица14[[#This Row],[ip55]]*1.49987465123196</f>
        <v>52089.146762634744</v>
      </c>
      <c r="G248" s="120">
        <f>G244*2</f>
        <v>21.6</v>
      </c>
      <c r="H248" s="121">
        <v>2000</v>
      </c>
      <c r="I248" s="121"/>
      <c r="J248" s="121"/>
      <c r="K248" s="114" t="s">
        <v>29</v>
      </c>
      <c r="L248" s="114" t="s">
        <v>139</v>
      </c>
      <c r="M248" s="114" t="str">
        <f t="shared" si="15"/>
        <v>Al1000pt2.0</v>
      </c>
      <c r="N248" s="115" t="s">
        <v>385</v>
      </c>
      <c r="O248" s="116" t="s">
        <v>139</v>
      </c>
      <c r="P248" s="117" t="s">
        <v>28</v>
      </c>
      <c r="Q248" s="117">
        <v>55</v>
      </c>
      <c r="R248" s="117" t="s">
        <v>29</v>
      </c>
      <c r="S248" s="117">
        <v>4</v>
      </c>
      <c r="T248" s="118" t="str">
        <f t="shared" si="16"/>
        <v>E3-55-Al-1000-4-pt2.0</v>
      </c>
    </row>
    <row r="249" spans="1:20">
      <c r="A249" s="109" t="s">
        <v>694</v>
      </c>
      <c r="B249" s="109">
        <v>1000</v>
      </c>
      <c r="C249" s="109" t="s">
        <v>369</v>
      </c>
      <c r="D249" s="110" t="s">
        <v>370</v>
      </c>
      <c r="E249" s="119">
        <v>41501</v>
      </c>
      <c r="F249" s="119">
        <f>Таблица14[[#This Row],[ip55]]*1.49987465123196</f>
        <v>62246.297900777572</v>
      </c>
      <c r="G249" s="120">
        <f>G244*2.25</f>
        <v>24.3</v>
      </c>
      <c r="H249" s="121">
        <v>2250</v>
      </c>
      <c r="I249" s="121"/>
      <c r="J249" s="121"/>
      <c r="K249" s="114" t="s">
        <v>29</v>
      </c>
      <c r="L249" s="114" t="s">
        <v>139</v>
      </c>
      <c r="M249" s="114" t="str">
        <f t="shared" si="15"/>
        <v>Al1000pt2.4</v>
      </c>
      <c r="N249" s="115" t="s">
        <v>387</v>
      </c>
      <c r="O249" s="116" t="s">
        <v>139</v>
      </c>
      <c r="P249" s="117" t="s">
        <v>28</v>
      </c>
      <c r="Q249" s="117">
        <v>55</v>
      </c>
      <c r="R249" s="117" t="s">
        <v>29</v>
      </c>
      <c r="S249" s="117">
        <v>4</v>
      </c>
      <c r="T249" s="118" t="str">
        <f t="shared" si="16"/>
        <v>E3-55-Al-1000-4-pt2.4</v>
      </c>
    </row>
    <row r="250" spans="1:20">
      <c r="A250" s="109" t="s">
        <v>695</v>
      </c>
      <c r="B250" s="109">
        <v>1000</v>
      </c>
      <c r="C250" s="109" t="s">
        <v>369</v>
      </c>
      <c r="D250" s="110" t="s">
        <v>370</v>
      </c>
      <c r="E250" s="119">
        <v>43411</v>
      </c>
      <c r="F250" s="119">
        <f>Таблица14[[#This Row],[ip55]]*1.49987465123196</f>
        <v>65111.058484630616</v>
      </c>
      <c r="G250" s="120">
        <f>G244*2.5</f>
        <v>27</v>
      </c>
      <c r="H250" s="121">
        <v>2500</v>
      </c>
      <c r="I250" s="121"/>
      <c r="J250" s="121"/>
      <c r="K250" s="114" t="s">
        <v>29</v>
      </c>
      <c r="L250" s="114" t="s">
        <v>139</v>
      </c>
      <c r="M250" s="114" t="str">
        <f t="shared" si="15"/>
        <v>Al1000pt2.5</v>
      </c>
      <c r="N250" s="115" t="s">
        <v>389</v>
      </c>
      <c r="O250" s="116" t="s">
        <v>139</v>
      </c>
      <c r="P250" s="117" t="s">
        <v>28</v>
      </c>
      <c r="Q250" s="117">
        <v>55</v>
      </c>
      <c r="R250" s="117" t="s">
        <v>29</v>
      </c>
      <c r="S250" s="117">
        <v>4</v>
      </c>
      <c r="T250" s="118" t="str">
        <f t="shared" si="16"/>
        <v>E3-55-Al-1000-4-pt2.5</v>
      </c>
    </row>
    <row r="251" spans="1:20">
      <c r="A251" s="109" t="s">
        <v>696</v>
      </c>
      <c r="B251" s="109">
        <v>1000</v>
      </c>
      <c r="C251" s="109" t="s">
        <v>369</v>
      </c>
      <c r="D251" s="110" t="s">
        <v>370</v>
      </c>
      <c r="E251" s="119">
        <v>50182</v>
      </c>
      <c r="F251" s="119">
        <f>Таблица14[[#This Row],[ip55]]*1.49987465123196</f>
        <v>75266.709748122215</v>
      </c>
      <c r="G251" s="120">
        <f>G244*2.75</f>
        <v>29.700000000000003</v>
      </c>
      <c r="H251" s="121">
        <v>2750</v>
      </c>
      <c r="I251" s="121"/>
      <c r="J251" s="121"/>
      <c r="K251" s="114" t="s">
        <v>29</v>
      </c>
      <c r="L251" s="114" t="s">
        <v>139</v>
      </c>
      <c r="M251" s="114" t="str">
        <f t="shared" si="15"/>
        <v>Al1000pt2.9</v>
      </c>
      <c r="N251" s="115" t="s">
        <v>391</v>
      </c>
      <c r="O251" s="116" t="s">
        <v>139</v>
      </c>
      <c r="P251" s="117" t="s">
        <v>28</v>
      </c>
      <c r="Q251" s="117">
        <v>55</v>
      </c>
      <c r="R251" s="117" t="s">
        <v>29</v>
      </c>
      <c r="S251" s="117">
        <v>4</v>
      </c>
      <c r="T251" s="118" t="str">
        <f t="shared" si="16"/>
        <v>E3-55-Al-1000-4-pt2.9</v>
      </c>
    </row>
    <row r="252" spans="1:20">
      <c r="A252" s="109" t="s">
        <v>697</v>
      </c>
      <c r="B252" s="109">
        <v>1000</v>
      </c>
      <c r="C252" s="109" t="s">
        <v>369</v>
      </c>
      <c r="D252" s="110" t="s">
        <v>393</v>
      </c>
      <c r="E252" s="119">
        <v>52092</v>
      </c>
      <c r="F252" s="119">
        <f>Таблица14[[#This Row],[ip55]]*1.49987465123196</f>
        <v>78131.470331975259</v>
      </c>
      <c r="G252" s="120">
        <f>G244*3</f>
        <v>32.400000000000006</v>
      </c>
      <c r="H252" s="121">
        <v>3000</v>
      </c>
      <c r="I252" s="121"/>
      <c r="J252" s="121"/>
      <c r="K252" s="114" t="s">
        <v>29</v>
      </c>
      <c r="L252" s="114" t="s">
        <v>139</v>
      </c>
      <c r="M252" s="114" t="str">
        <f t="shared" si="15"/>
        <v>Al1000pt3.0</v>
      </c>
      <c r="N252" s="115" t="s">
        <v>394</v>
      </c>
      <c r="O252" s="116" t="s">
        <v>139</v>
      </c>
      <c r="P252" s="117" t="s">
        <v>28</v>
      </c>
      <c r="Q252" s="117">
        <v>55</v>
      </c>
      <c r="R252" s="117" t="s">
        <v>29</v>
      </c>
      <c r="S252" s="117">
        <v>4</v>
      </c>
      <c r="T252" s="118" t="str">
        <f t="shared" si="16"/>
        <v>E3-55-Al-1000-4-pt3.0</v>
      </c>
    </row>
    <row r="253" spans="1:20">
      <c r="A253" s="109" t="s">
        <v>698</v>
      </c>
      <c r="B253" s="109">
        <v>1000</v>
      </c>
      <c r="C253" s="109" t="s">
        <v>369</v>
      </c>
      <c r="D253" s="110" t="s">
        <v>370</v>
      </c>
      <c r="E253" s="119">
        <v>58865</v>
      </c>
      <c r="F253" s="119">
        <f>Таблица14[[#This Row],[ip55]]*1.49987465123196</f>
        <v>88290.12134476933</v>
      </c>
      <c r="G253" s="120">
        <f>G244*3.25</f>
        <v>35.1</v>
      </c>
      <c r="H253" s="121">
        <v>3250</v>
      </c>
      <c r="I253" s="121"/>
      <c r="J253" s="121"/>
      <c r="K253" s="114" t="s">
        <v>29</v>
      </c>
      <c r="L253" s="114" t="s">
        <v>139</v>
      </c>
      <c r="M253" s="114" t="str">
        <f t="shared" si="15"/>
        <v>Al1000pt</v>
      </c>
      <c r="N253" s="114"/>
      <c r="O253" s="116" t="s">
        <v>139</v>
      </c>
      <c r="P253" s="117" t="s">
        <v>28</v>
      </c>
      <c r="Q253" s="117">
        <v>55</v>
      </c>
      <c r="R253" s="117" t="s">
        <v>29</v>
      </c>
      <c r="S253" s="117">
        <v>4</v>
      </c>
      <c r="T253" s="118" t="str">
        <f t="shared" si="16"/>
        <v>E3-55-Al-1000-4-pt</v>
      </c>
    </row>
    <row r="254" spans="1:20">
      <c r="A254" s="109" t="s">
        <v>699</v>
      </c>
      <c r="B254" s="109">
        <v>1000</v>
      </c>
      <c r="C254" s="109" t="s">
        <v>369</v>
      </c>
      <c r="D254" s="110" t="s">
        <v>370</v>
      </c>
      <c r="E254" s="119">
        <v>60775</v>
      </c>
      <c r="F254" s="119">
        <f>Таблица14[[#This Row],[ip55]]*1.49987465123196</f>
        <v>91154.881928622373</v>
      </c>
      <c r="G254" s="120">
        <f>G244*3.5</f>
        <v>37.800000000000004</v>
      </c>
      <c r="H254" s="121">
        <v>3500</v>
      </c>
      <c r="I254" s="121"/>
      <c r="J254" s="121"/>
      <c r="K254" s="114" t="s">
        <v>29</v>
      </c>
      <c r="L254" s="114" t="s">
        <v>139</v>
      </c>
      <c r="M254" s="114" t="str">
        <f t="shared" si="15"/>
        <v>Al1000pt</v>
      </c>
      <c r="N254" s="114"/>
      <c r="O254" s="116" t="s">
        <v>139</v>
      </c>
      <c r="P254" s="117" t="s">
        <v>28</v>
      </c>
      <c r="Q254" s="117">
        <v>55</v>
      </c>
      <c r="R254" s="117" t="s">
        <v>29</v>
      </c>
      <c r="S254" s="117">
        <v>4</v>
      </c>
      <c r="T254" s="118" t="str">
        <f t="shared" si="16"/>
        <v>E3-55-Al-1000-4-pt</v>
      </c>
    </row>
    <row r="255" spans="1:20">
      <c r="A255" s="109" t="s">
        <v>700</v>
      </c>
      <c r="B255" s="109">
        <v>1000</v>
      </c>
      <c r="C255" s="109" t="s">
        <v>369</v>
      </c>
      <c r="D255" s="110" t="s">
        <v>370</v>
      </c>
      <c r="E255" s="119">
        <v>67547</v>
      </c>
      <c r="F255" s="119">
        <f>Таблица14[[#This Row],[ip55]]*1.49987465123196</f>
        <v>101312.0330667652</v>
      </c>
      <c r="G255" s="120">
        <f>G244*3.75</f>
        <v>40.5</v>
      </c>
      <c r="H255" s="121">
        <v>3750</v>
      </c>
      <c r="I255" s="121"/>
      <c r="J255" s="121"/>
      <c r="K255" s="114" t="s">
        <v>29</v>
      </c>
      <c r="L255" s="114" t="s">
        <v>139</v>
      </c>
      <c r="M255" s="114" t="str">
        <f t="shared" si="15"/>
        <v>Al1000pt</v>
      </c>
      <c r="N255" s="114"/>
      <c r="O255" s="116" t="s">
        <v>139</v>
      </c>
      <c r="P255" s="117" t="s">
        <v>28</v>
      </c>
      <c r="Q255" s="117">
        <v>55</v>
      </c>
      <c r="R255" s="117" t="s">
        <v>29</v>
      </c>
      <c r="S255" s="117">
        <v>4</v>
      </c>
      <c r="T255" s="118" t="str">
        <f t="shared" si="16"/>
        <v>E3-55-Al-1000-4-pt</v>
      </c>
    </row>
    <row r="256" spans="1:20">
      <c r="A256" s="109" t="s">
        <v>701</v>
      </c>
      <c r="B256" s="109">
        <v>1000</v>
      </c>
      <c r="C256" s="109" t="s">
        <v>369</v>
      </c>
      <c r="D256" s="110" t="s">
        <v>370</v>
      </c>
      <c r="E256" s="119">
        <v>69457</v>
      </c>
      <c r="F256" s="119">
        <f>Таблица14[[#This Row],[ip55]]*1.49987465123196</f>
        <v>104176.79365061825</v>
      </c>
      <c r="G256" s="120">
        <f>G244*4</f>
        <v>43.2</v>
      </c>
      <c r="H256" s="121">
        <v>4000</v>
      </c>
      <c r="I256" s="121"/>
      <c r="J256" s="121"/>
      <c r="K256" s="114" t="s">
        <v>29</v>
      </c>
      <c r="L256" s="114" t="s">
        <v>139</v>
      </c>
      <c r="M256" s="114" t="str">
        <f t="shared" si="15"/>
        <v>Al1000pt</v>
      </c>
      <c r="N256" s="114"/>
      <c r="O256" s="116" t="s">
        <v>139</v>
      </c>
      <c r="P256" s="117" t="s">
        <v>28</v>
      </c>
      <c r="Q256" s="117">
        <v>55</v>
      </c>
      <c r="R256" s="117" t="s">
        <v>29</v>
      </c>
      <c r="S256" s="117">
        <v>4</v>
      </c>
      <c r="T256" s="118" t="str">
        <f t="shared" si="16"/>
        <v>E3-55-Al-1000-4-pt</v>
      </c>
    </row>
    <row r="257" spans="1:20">
      <c r="A257" s="109" t="s">
        <v>702</v>
      </c>
      <c r="B257" s="109">
        <v>1000</v>
      </c>
      <c r="C257" s="109" t="s">
        <v>400</v>
      </c>
      <c r="D257" s="110" t="s">
        <v>401</v>
      </c>
      <c r="E257" s="119">
        <v>56434</v>
      </c>
      <c r="F257" s="119">
        <f>Таблица14[[#This Row],[ip55]]*1.49987465123196</f>
        <v>84643.92606762443</v>
      </c>
      <c r="G257" s="112">
        <f>G252</f>
        <v>32.400000000000006</v>
      </c>
      <c r="H257" s="121">
        <v>3000</v>
      </c>
      <c r="I257" s="121"/>
      <c r="J257" s="121"/>
      <c r="K257" s="114" t="s">
        <v>29</v>
      </c>
      <c r="L257" s="114" t="s">
        <v>158</v>
      </c>
      <c r="M257" s="114" t="str">
        <f t="shared" si="15"/>
        <v>Al1000pr1</v>
      </c>
      <c r="N257" s="114">
        <v>1</v>
      </c>
      <c r="O257" s="109" t="s">
        <v>158</v>
      </c>
      <c r="P257" s="117" t="s">
        <v>28</v>
      </c>
      <c r="Q257" s="117">
        <v>55</v>
      </c>
      <c r="R257" s="117" t="s">
        <v>29</v>
      </c>
      <c r="S257" s="117">
        <v>4</v>
      </c>
      <c r="T257" s="118" t="str">
        <f t="shared" si="16"/>
        <v>E3-55-Al-1000-4-pr1</v>
      </c>
    </row>
    <row r="258" spans="1:20">
      <c r="A258" s="109" t="s">
        <v>703</v>
      </c>
      <c r="B258" s="109">
        <v>1000</v>
      </c>
      <c r="C258" s="109" t="s">
        <v>400</v>
      </c>
      <c r="D258" s="110" t="s">
        <v>403</v>
      </c>
      <c r="E258" s="119">
        <v>60775</v>
      </c>
      <c r="F258" s="119">
        <f>Таблица14[[#This Row],[ip55]]*1.49987465123196</f>
        <v>91154.881928622373</v>
      </c>
      <c r="G258" s="112">
        <f>G252</f>
        <v>32.400000000000006</v>
      </c>
      <c r="H258" s="121">
        <v>3000</v>
      </c>
      <c r="I258" s="121"/>
      <c r="J258" s="121"/>
      <c r="K258" s="114" t="s">
        <v>29</v>
      </c>
      <c r="L258" s="114" t="s">
        <v>158</v>
      </c>
      <c r="M258" s="114" t="str">
        <f t="shared" ref="M258:M321" si="19">K258&amp;B258&amp;L258&amp;N258</f>
        <v>Al1000pr3</v>
      </c>
      <c r="N258" s="114">
        <v>3</v>
      </c>
      <c r="O258" s="109" t="s">
        <v>158</v>
      </c>
      <c r="P258" s="117" t="s">
        <v>28</v>
      </c>
      <c r="Q258" s="117">
        <v>55</v>
      </c>
      <c r="R258" s="117" t="s">
        <v>29</v>
      </c>
      <c r="S258" s="117">
        <v>4</v>
      </c>
      <c r="T258" s="118" t="str">
        <f t="shared" si="16"/>
        <v>E3-55-Al-1000-4-pr3</v>
      </c>
    </row>
    <row r="259" spans="1:20">
      <c r="A259" s="109" t="s">
        <v>704</v>
      </c>
      <c r="B259" s="109">
        <v>1000</v>
      </c>
      <c r="C259" s="109" t="s">
        <v>400</v>
      </c>
      <c r="D259" s="110" t="s">
        <v>405</v>
      </c>
      <c r="E259" s="119">
        <v>65116</v>
      </c>
      <c r="F259" s="119">
        <f>Таблица14[[#This Row],[ip55]]*1.49987465123196</f>
        <v>97665.837789620316</v>
      </c>
      <c r="G259" s="112">
        <f>G252</f>
        <v>32.400000000000006</v>
      </c>
      <c r="H259" s="121">
        <v>3000</v>
      </c>
      <c r="I259" s="121"/>
      <c r="J259" s="121"/>
      <c r="K259" s="114" t="s">
        <v>29</v>
      </c>
      <c r="L259" s="114" t="s">
        <v>158</v>
      </c>
      <c r="M259" s="114" t="str">
        <f t="shared" si="19"/>
        <v>Al1000pr5</v>
      </c>
      <c r="N259" s="114">
        <v>5</v>
      </c>
      <c r="O259" s="109" t="s">
        <v>158</v>
      </c>
      <c r="P259" s="117" t="s">
        <v>28</v>
      </c>
      <c r="Q259" s="117">
        <v>55</v>
      </c>
      <c r="R259" s="117" t="s">
        <v>29</v>
      </c>
      <c r="S259" s="117">
        <v>4</v>
      </c>
      <c r="T259" s="118" t="str">
        <f t="shared" ref="T259:T322" si="20">P259&amp;"-"&amp;Q259&amp;"-"&amp;R259&amp;"-"&amp;B259&amp;"-"&amp;S259&amp;"-"&amp;O259&amp;N259</f>
        <v>E3-55-Al-1000-4-pr5</v>
      </c>
    </row>
    <row r="260" spans="1:20">
      <c r="A260" s="109" t="s">
        <v>705</v>
      </c>
      <c r="B260" s="109">
        <v>1000</v>
      </c>
      <c r="C260" s="109" t="s">
        <v>400</v>
      </c>
      <c r="D260" s="110" t="s">
        <v>407</v>
      </c>
      <c r="E260" s="119">
        <v>69457</v>
      </c>
      <c r="F260" s="119">
        <f>Таблица14[[#This Row],[ip55]]*1.49987465123196</f>
        <v>104176.79365061825</v>
      </c>
      <c r="G260" s="112">
        <f>G252</f>
        <v>32.400000000000006</v>
      </c>
      <c r="H260" s="121">
        <v>3000</v>
      </c>
      <c r="I260" s="121"/>
      <c r="J260" s="121"/>
      <c r="K260" s="114" t="s">
        <v>29</v>
      </c>
      <c r="L260" s="114" t="s">
        <v>158</v>
      </c>
      <c r="M260" s="114" t="str">
        <f t="shared" si="19"/>
        <v>Al1000pr4</v>
      </c>
      <c r="N260" s="114">
        <v>4</v>
      </c>
      <c r="O260" s="109" t="s">
        <v>158</v>
      </c>
      <c r="P260" s="117" t="s">
        <v>28</v>
      </c>
      <c r="Q260" s="117">
        <v>55</v>
      </c>
      <c r="R260" s="117" t="s">
        <v>29</v>
      </c>
      <c r="S260" s="117">
        <v>4</v>
      </c>
      <c r="T260" s="118" t="str">
        <f t="shared" si="20"/>
        <v>E3-55-Al-1000-4-pr4</v>
      </c>
    </row>
    <row r="261" spans="1:20">
      <c r="A261" s="109" t="s">
        <v>706</v>
      </c>
      <c r="B261" s="109">
        <v>1000</v>
      </c>
      <c r="C261" s="109" t="s">
        <v>400</v>
      </c>
      <c r="D261" s="110" t="s">
        <v>409</v>
      </c>
      <c r="E261" s="119">
        <v>73798</v>
      </c>
      <c r="F261" s="119">
        <f>Таблица14[[#This Row],[ip55]]*1.49987465123196</f>
        <v>110687.74951161619</v>
      </c>
      <c r="G261" s="112">
        <f>G252</f>
        <v>32.400000000000006</v>
      </c>
      <c r="H261" s="121">
        <v>3000</v>
      </c>
      <c r="I261" s="121"/>
      <c r="J261" s="121"/>
      <c r="K261" s="114" t="s">
        <v>29</v>
      </c>
      <c r="L261" s="114" t="s">
        <v>158</v>
      </c>
      <c r="M261" s="114" t="str">
        <f t="shared" si="19"/>
        <v>Al1000pr</v>
      </c>
      <c r="N261" s="114"/>
      <c r="O261" s="109" t="s">
        <v>158</v>
      </c>
      <c r="P261" s="117" t="s">
        <v>28</v>
      </c>
      <c r="Q261" s="117">
        <v>55</v>
      </c>
      <c r="R261" s="117" t="s">
        <v>29</v>
      </c>
      <c r="S261" s="117">
        <v>4</v>
      </c>
      <c r="T261" s="118" t="str">
        <f t="shared" si="20"/>
        <v>E3-55-Al-1000-4-pr</v>
      </c>
    </row>
    <row r="262" spans="1:20">
      <c r="A262" s="109" t="s">
        <v>707</v>
      </c>
      <c r="B262" s="109">
        <v>1000</v>
      </c>
      <c r="C262" s="109" t="s">
        <v>400</v>
      </c>
      <c r="D262" s="110" t="s">
        <v>411</v>
      </c>
      <c r="E262" s="119">
        <v>78139</v>
      </c>
      <c r="F262" s="119">
        <f>Таблица14[[#This Row],[ip55]]*1.49987465123196</f>
        <v>117198.70537261413</v>
      </c>
      <c r="G262" s="112">
        <f>G252</f>
        <v>32.400000000000006</v>
      </c>
      <c r="H262" s="121">
        <v>3000</v>
      </c>
      <c r="I262" s="121"/>
      <c r="J262" s="121"/>
      <c r="K262" s="114" t="s">
        <v>29</v>
      </c>
      <c r="L262" s="114" t="s">
        <v>158</v>
      </c>
      <c r="M262" s="114" t="str">
        <f t="shared" si="19"/>
        <v>Al1000pr6</v>
      </c>
      <c r="N262" s="114">
        <v>6</v>
      </c>
      <c r="O262" s="109" t="s">
        <v>158</v>
      </c>
      <c r="P262" s="117" t="s">
        <v>28</v>
      </c>
      <c r="Q262" s="117">
        <v>55</v>
      </c>
      <c r="R262" s="117" t="s">
        <v>29</v>
      </c>
      <c r="S262" s="117">
        <v>4</v>
      </c>
      <c r="T262" s="118" t="str">
        <f t="shared" si="20"/>
        <v>E3-55-Al-1000-4-pr6</v>
      </c>
    </row>
    <row r="263" spans="1:20">
      <c r="A263" s="109" t="s">
        <v>708</v>
      </c>
      <c r="B263" s="109">
        <v>1000</v>
      </c>
      <c r="C263" s="109" t="s">
        <v>400</v>
      </c>
      <c r="D263" s="110" t="s">
        <v>413</v>
      </c>
      <c r="E263" s="119">
        <v>71207</v>
      </c>
      <c r="F263" s="119">
        <f>Таблица14[[#This Row],[ip55]]*1.49987465123196</f>
        <v>106801.57429027418</v>
      </c>
      <c r="G263" s="112">
        <f>G252</f>
        <v>32.400000000000006</v>
      </c>
      <c r="H263" s="121">
        <v>3000</v>
      </c>
      <c r="I263" s="121"/>
      <c r="J263" s="121"/>
      <c r="K263" s="114" t="s">
        <v>29</v>
      </c>
      <c r="L263" s="114" t="s">
        <v>165</v>
      </c>
      <c r="M263" s="114" t="str">
        <f t="shared" si="19"/>
        <v>Al1000prf1</v>
      </c>
      <c r="N263" s="114">
        <v>1</v>
      </c>
      <c r="O263" s="109" t="s">
        <v>158</v>
      </c>
      <c r="P263" s="117" t="s">
        <v>28</v>
      </c>
      <c r="Q263" s="117">
        <v>55</v>
      </c>
      <c r="R263" s="117" t="s">
        <v>29</v>
      </c>
      <c r="S263" s="117">
        <v>4</v>
      </c>
      <c r="T263" s="118" t="str">
        <f t="shared" si="20"/>
        <v>E3-55-Al-1000-4-pr1</v>
      </c>
    </row>
    <row r="264" spans="1:20">
      <c r="A264" s="109" t="s">
        <v>709</v>
      </c>
      <c r="B264" s="109">
        <v>1000</v>
      </c>
      <c r="C264" s="109" t="s">
        <v>400</v>
      </c>
      <c r="D264" s="110" t="s">
        <v>415</v>
      </c>
      <c r="E264" s="119">
        <v>90321</v>
      </c>
      <c r="F264" s="119">
        <f>Таблица14[[#This Row],[ip55]]*1.49987465123196</f>
        <v>135470.17837392187</v>
      </c>
      <c r="G264" s="112">
        <f>G252</f>
        <v>32.400000000000006</v>
      </c>
      <c r="H264" s="121">
        <v>3000</v>
      </c>
      <c r="I264" s="121"/>
      <c r="J264" s="121"/>
      <c r="K264" s="114" t="s">
        <v>29</v>
      </c>
      <c r="L264" s="114" t="s">
        <v>165</v>
      </c>
      <c r="M264" s="114" t="str">
        <f t="shared" si="19"/>
        <v>Al1000prf2</v>
      </c>
      <c r="N264" s="114">
        <v>2</v>
      </c>
      <c r="O264" s="109" t="s">
        <v>158</v>
      </c>
      <c r="P264" s="117" t="s">
        <v>28</v>
      </c>
      <c r="Q264" s="117">
        <v>55</v>
      </c>
      <c r="R264" s="117" t="s">
        <v>29</v>
      </c>
      <c r="S264" s="117">
        <v>4</v>
      </c>
      <c r="T264" s="118" t="str">
        <f t="shared" si="20"/>
        <v>E3-55-Al-1000-4-pr2</v>
      </c>
    </row>
    <row r="265" spans="1:20">
      <c r="A265" s="109" t="s">
        <v>710</v>
      </c>
      <c r="B265" s="109">
        <v>1000</v>
      </c>
      <c r="C265" s="109" t="s">
        <v>400</v>
      </c>
      <c r="D265" s="110" t="s">
        <v>417</v>
      </c>
      <c r="E265" s="119">
        <v>128551</v>
      </c>
      <c r="F265" s="119">
        <f>Таблица14[[#This Row],[ip55]]*1.49987465123196</f>
        <v>192810.3862905197</v>
      </c>
      <c r="G265" s="112">
        <f>G252</f>
        <v>32.400000000000006</v>
      </c>
      <c r="H265" s="121">
        <v>3000</v>
      </c>
      <c r="I265" s="121"/>
      <c r="J265" s="121"/>
      <c r="K265" s="114" t="s">
        <v>29</v>
      </c>
      <c r="L265" s="114" t="s">
        <v>165</v>
      </c>
      <c r="M265" s="114" t="str">
        <f t="shared" si="19"/>
        <v>Al1000prf3</v>
      </c>
      <c r="N265" s="114">
        <v>3</v>
      </c>
      <c r="O265" s="109" t="s">
        <v>158</v>
      </c>
      <c r="P265" s="117" t="s">
        <v>28</v>
      </c>
      <c r="Q265" s="117">
        <v>55</v>
      </c>
      <c r="R265" s="117" t="s">
        <v>29</v>
      </c>
      <c r="S265" s="117">
        <v>4</v>
      </c>
      <c r="T265" s="118" t="str">
        <f t="shared" si="20"/>
        <v>E3-55-Al-1000-4-pr3</v>
      </c>
    </row>
    <row r="266" spans="1:20">
      <c r="A266" s="109" t="s">
        <v>711</v>
      </c>
      <c r="B266" s="109">
        <v>1000</v>
      </c>
      <c r="C266" s="109" t="s">
        <v>419</v>
      </c>
      <c r="D266" s="110" t="s">
        <v>420</v>
      </c>
      <c r="E266" s="119">
        <v>30132</v>
      </c>
      <c r="F266" s="119">
        <f>Таблица14[[#This Row],[ip55]]*1.49987465123196</f>
        <v>45194.222990921422</v>
      </c>
      <c r="G266" s="112">
        <f>G244</f>
        <v>10.8</v>
      </c>
      <c r="H266" s="121">
        <v>350</v>
      </c>
      <c r="I266" s="121">
        <v>350</v>
      </c>
      <c r="J266" s="121"/>
      <c r="K266" s="114" t="s">
        <v>29</v>
      </c>
      <c r="L266" s="114" t="s">
        <v>154</v>
      </c>
      <c r="M266" s="114" t="str">
        <f t="shared" si="19"/>
        <v>Al1000uv</v>
      </c>
      <c r="N266" s="114"/>
      <c r="O266" s="109" t="s">
        <v>154</v>
      </c>
      <c r="P266" s="117" t="s">
        <v>28</v>
      </c>
      <c r="Q266" s="117">
        <v>55</v>
      </c>
      <c r="R266" s="117" t="s">
        <v>29</v>
      </c>
      <c r="S266" s="117">
        <v>4</v>
      </c>
      <c r="T266" s="118" t="str">
        <f t="shared" si="20"/>
        <v>E3-55-Al-1000-4-uv</v>
      </c>
    </row>
    <row r="267" spans="1:20">
      <c r="A267" s="109" t="s">
        <v>712</v>
      </c>
      <c r="B267" s="109">
        <v>1000</v>
      </c>
      <c r="C267" s="109" t="s">
        <v>422</v>
      </c>
      <c r="D267" s="110" t="s">
        <v>423</v>
      </c>
      <c r="E267" s="119">
        <v>23748</v>
      </c>
      <c r="F267" s="119">
        <f>Таблица14[[#This Row],[ip55]]*1.49987465123196</f>
        <v>35619.02321745659</v>
      </c>
      <c r="G267" s="112">
        <f>G244</f>
        <v>10.8</v>
      </c>
      <c r="H267" s="121">
        <v>350</v>
      </c>
      <c r="I267" s="121">
        <v>350</v>
      </c>
      <c r="J267" s="121"/>
      <c r="K267" s="114" t="s">
        <v>29</v>
      </c>
      <c r="L267" s="114" t="s">
        <v>149</v>
      </c>
      <c r="M267" s="114" t="str">
        <f t="shared" si="19"/>
        <v>Al1000ug</v>
      </c>
      <c r="N267" s="114"/>
      <c r="O267" s="109" t="s">
        <v>149</v>
      </c>
      <c r="P267" s="117" t="s">
        <v>28</v>
      </c>
      <c r="Q267" s="117">
        <v>55</v>
      </c>
      <c r="R267" s="117" t="s">
        <v>29</v>
      </c>
      <c r="S267" s="117">
        <v>4</v>
      </c>
      <c r="T267" s="118" t="str">
        <f t="shared" si="20"/>
        <v>E3-55-Al-1000-4-ug</v>
      </c>
    </row>
    <row r="268" spans="1:20">
      <c r="A268" s="109" t="s">
        <v>713</v>
      </c>
      <c r="B268" s="109">
        <v>1000</v>
      </c>
      <c r="C268" s="109" t="s">
        <v>425</v>
      </c>
      <c r="D268" s="110" t="s">
        <v>66</v>
      </c>
      <c r="E268" s="111">
        <v>51582</v>
      </c>
      <c r="F268" s="111">
        <f>Таблица14[[#This Row],[ip55]]*1.49987465123196</f>
        <v>77366.534259846958</v>
      </c>
      <c r="G268" s="112">
        <f>G246</f>
        <v>16.200000000000003</v>
      </c>
      <c r="H268" s="113">
        <v>350</v>
      </c>
      <c r="I268" s="113">
        <v>150</v>
      </c>
      <c r="J268" s="113">
        <v>350</v>
      </c>
      <c r="K268" s="114" t="s">
        <v>29</v>
      </c>
      <c r="L268" s="114" t="s">
        <v>192</v>
      </c>
      <c r="M268" s="114" t="str">
        <f t="shared" si="19"/>
        <v>Al1000zv1000zv</v>
      </c>
      <c r="N268" s="114" t="s">
        <v>714</v>
      </c>
      <c r="O268" s="109" t="s">
        <v>192</v>
      </c>
      <c r="P268" s="117" t="s">
        <v>28</v>
      </c>
      <c r="Q268" s="117">
        <v>55</v>
      </c>
      <c r="R268" s="117" t="s">
        <v>29</v>
      </c>
      <c r="S268" s="117">
        <v>4</v>
      </c>
      <c r="T268" s="118" t="str">
        <f t="shared" si="20"/>
        <v>E3-55-Al-1000-4-zv1000zv</v>
      </c>
    </row>
    <row r="269" spans="1:20">
      <c r="A269" s="109" t="s">
        <v>715</v>
      </c>
      <c r="B269" s="109">
        <v>1000</v>
      </c>
      <c r="C269" s="109" t="s">
        <v>427</v>
      </c>
      <c r="D269" s="110" t="s">
        <v>428</v>
      </c>
      <c r="E269" s="111">
        <v>38814</v>
      </c>
      <c r="F269" s="111">
        <f>Таблица14[[#This Row],[ip55]]*1.49987465123196</f>
        <v>58216.134712917301</v>
      </c>
      <c r="G269" s="112">
        <f>G246</f>
        <v>16.200000000000003</v>
      </c>
      <c r="H269" s="113">
        <v>350</v>
      </c>
      <c r="I269" s="113">
        <v>150</v>
      </c>
      <c r="J269" s="113">
        <v>350</v>
      </c>
      <c r="K269" s="114" t="s">
        <v>29</v>
      </c>
      <c r="L269" s="114" t="s">
        <v>196</v>
      </c>
      <c r="M269" s="114" t="str">
        <f t="shared" si="19"/>
        <v>Al1000zg</v>
      </c>
      <c r="N269" s="114"/>
      <c r="O269" s="109" t="s">
        <v>196</v>
      </c>
      <c r="P269" s="117" t="s">
        <v>28</v>
      </c>
      <c r="Q269" s="117">
        <v>55</v>
      </c>
      <c r="R269" s="117" t="s">
        <v>29</v>
      </c>
      <c r="S269" s="117">
        <v>4</v>
      </c>
      <c r="T269" s="118" t="str">
        <f t="shared" si="20"/>
        <v>E3-55-Al-1000-4-zg</v>
      </c>
    </row>
    <row r="270" spans="1:20">
      <c r="A270" s="109" t="s">
        <v>716</v>
      </c>
      <c r="B270" s="109">
        <v>1000</v>
      </c>
      <c r="C270" s="109" t="s">
        <v>430</v>
      </c>
      <c r="D270" s="110" t="s">
        <v>431</v>
      </c>
      <c r="E270" s="111">
        <v>55984</v>
      </c>
      <c r="F270" s="111">
        <f>Таблица14[[#This Row],[ip55]]*1.49987465123196</f>
        <v>83968.982474570046</v>
      </c>
      <c r="G270" s="112">
        <f>G246</f>
        <v>16.200000000000003</v>
      </c>
      <c r="H270" s="113">
        <v>350</v>
      </c>
      <c r="I270" s="113">
        <v>350</v>
      </c>
      <c r="J270" s="113">
        <v>350</v>
      </c>
      <c r="K270" s="114" t="s">
        <v>29</v>
      </c>
      <c r="L270" s="114" t="s">
        <v>198</v>
      </c>
      <c r="M270" s="114" t="str">
        <f t="shared" si="19"/>
        <v>Al1000tv</v>
      </c>
      <c r="N270" s="114"/>
      <c r="O270" s="109" t="s">
        <v>198</v>
      </c>
      <c r="P270" s="117" t="s">
        <v>28</v>
      </c>
      <c r="Q270" s="117">
        <v>55</v>
      </c>
      <c r="R270" s="117" t="s">
        <v>29</v>
      </c>
      <c r="S270" s="117">
        <v>4</v>
      </c>
      <c r="T270" s="118" t="str">
        <f t="shared" si="20"/>
        <v>E3-55-Al-1000-4-tv</v>
      </c>
    </row>
    <row r="271" spans="1:20">
      <c r="A271" s="109" t="s">
        <v>717</v>
      </c>
      <c r="B271" s="109">
        <v>1000</v>
      </c>
      <c r="C271" s="109" t="s">
        <v>433</v>
      </c>
      <c r="D271" s="110" t="s">
        <v>434</v>
      </c>
      <c r="E271" s="111">
        <v>72164</v>
      </c>
      <c r="F271" s="111">
        <f>Таблица14[[#This Row],[ip55]]*1.49987465123196</f>
        <v>108236.95433150316</v>
      </c>
      <c r="G271" s="112">
        <f>G246</f>
        <v>16.200000000000003</v>
      </c>
      <c r="H271" s="113">
        <v>350</v>
      </c>
      <c r="I271" s="113">
        <v>350</v>
      </c>
      <c r="J271" s="113">
        <v>350</v>
      </c>
      <c r="K271" s="114" t="s">
        <v>29</v>
      </c>
      <c r="L271" s="114" t="s">
        <v>201</v>
      </c>
      <c r="M271" s="114" t="str">
        <f t="shared" si="19"/>
        <v>Al1000tg</v>
      </c>
      <c r="N271" s="114"/>
      <c r="O271" s="109" t="s">
        <v>201</v>
      </c>
      <c r="P271" s="117" t="s">
        <v>28</v>
      </c>
      <c r="Q271" s="117">
        <v>55</v>
      </c>
      <c r="R271" s="117" t="s">
        <v>29</v>
      </c>
      <c r="S271" s="117">
        <v>4</v>
      </c>
      <c r="T271" s="118" t="str">
        <f t="shared" si="20"/>
        <v>E3-55-Al-1000-4-tg</v>
      </c>
    </row>
    <row r="272" spans="1:20">
      <c r="A272" s="109" t="s">
        <v>718</v>
      </c>
      <c r="B272" s="109">
        <v>1000</v>
      </c>
      <c r="C272" s="109" t="s">
        <v>436</v>
      </c>
      <c r="D272" s="110" t="s">
        <v>437</v>
      </c>
      <c r="E272" s="111">
        <v>54123</v>
      </c>
      <c r="F272" s="111">
        <f>Таблица14[[#This Row],[ip55]]*1.49987465123196</f>
        <v>81177.715748627379</v>
      </c>
      <c r="G272" s="112">
        <v>16.200000000000003</v>
      </c>
      <c r="H272" s="113">
        <v>500</v>
      </c>
      <c r="I272" s="113">
        <v>500</v>
      </c>
      <c r="J272" s="113">
        <v>500</v>
      </c>
      <c r="K272" s="114" t="s">
        <v>29</v>
      </c>
      <c r="L272" s="114" t="s">
        <v>184</v>
      </c>
      <c r="M272" s="114" t="str">
        <f t="shared" si="19"/>
        <v>Al1000kl</v>
      </c>
      <c r="N272" s="114"/>
      <c r="O272" s="109" t="s">
        <v>184</v>
      </c>
      <c r="P272" s="117" t="s">
        <v>28</v>
      </c>
      <c r="Q272" s="117">
        <v>55</v>
      </c>
      <c r="R272" s="117" t="s">
        <v>29</v>
      </c>
      <c r="S272" s="117">
        <v>4</v>
      </c>
      <c r="T272" s="118" t="str">
        <f t="shared" si="20"/>
        <v>E3-55-Al-1000-4-kl</v>
      </c>
    </row>
    <row r="273" spans="1:20">
      <c r="A273" s="109" t="s">
        <v>719</v>
      </c>
      <c r="B273" s="109">
        <v>1000</v>
      </c>
      <c r="C273" s="109" t="s">
        <v>439</v>
      </c>
      <c r="D273" s="110" t="s">
        <v>437</v>
      </c>
      <c r="E273" s="111">
        <v>54123</v>
      </c>
      <c r="F273" s="111">
        <f>Таблица14[[#This Row],[ip55]]*1.49987465123196</f>
        <v>81177.715748627379</v>
      </c>
      <c r="G273" s="112">
        <f>G246</f>
        <v>16.200000000000003</v>
      </c>
      <c r="H273" s="113">
        <v>500</v>
      </c>
      <c r="I273" s="113">
        <v>500</v>
      </c>
      <c r="J273" s="113">
        <v>500</v>
      </c>
      <c r="K273" s="114" t="s">
        <v>29</v>
      </c>
      <c r="L273" s="114" t="s">
        <v>173</v>
      </c>
      <c r="M273" s="114" t="str">
        <f t="shared" si="19"/>
        <v>Al1000kp</v>
      </c>
      <c r="N273" s="114"/>
      <c r="O273" s="109" t="s">
        <v>173</v>
      </c>
      <c r="P273" s="117" t="s">
        <v>28</v>
      </c>
      <c r="Q273" s="117">
        <v>55</v>
      </c>
      <c r="R273" s="117" t="s">
        <v>29</v>
      </c>
      <c r="S273" s="117">
        <v>4</v>
      </c>
      <c r="T273" s="118" t="str">
        <f t="shared" si="20"/>
        <v>E3-55-Al-1000-4-kp</v>
      </c>
    </row>
    <row r="274" spans="1:20">
      <c r="A274" s="112" t="s">
        <v>720</v>
      </c>
      <c r="B274" s="109">
        <v>1000</v>
      </c>
      <c r="C274" s="109" t="s">
        <v>441</v>
      </c>
      <c r="D274" s="110" t="s">
        <v>442</v>
      </c>
      <c r="E274" s="111">
        <v>17236</v>
      </c>
      <c r="F274" s="111">
        <f>Таблица14[[#This Row],[ip55]]*1.49987465123196</f>
        <v>25851.839488634065</v>
      </c>
      <c r="G274" s="112">
        <f>G242</f>
        <v>5.4</v>
      </c>
      <c r="H274" s="113">
        <v>200</v>
      </c>
      <c r="I274" s="113">
        <v>300</v>
      </c>
      <c r="J274" s="113"/>
      <c r="K274" s="114" t="s">
        <v>29</v>
      </c>
      <c r="L274" s="114" t="s">
        <v>143</v>
      </c>
      <c r="M274" s="114" t="str">
        <f t="shared" si="19"/>
        <v>Al1000pf</v>
      </c>
      <c r="N274" s="114"/>
      <c r="O274" s="109" t="s">
        <v>143</v>
      </c>
      <c r="P274" s="117" t="s">
        <v>28</v>
      </c>
      <c r="Q274" s="117">
        <v>55</v>
      </c>
      <c r="R274" s="117" t="s">
        <v>29</v>
      </c>
      <c r="S274" s="117">
        <v>4</v>
      </c>
      <c r="T274" s="118" t="str">
        <f t="shared" si="20"/>
        <v>E3-55-Al-1000-4-pf</v>
      </c>
    </row>
    <row r="275" spans="1:20">
      <c r="A275" s="112" t="s">
        <v>721</v>
      </c>
      <c r="B275" s="109">
        <v>1000</v>
      </c>
      <c r="C275" s="109" t="s">
        <v>444</v>
      </c>
      <c r="D275" s="110" t="s">
        <v>445</v>
      </c>
      <c r="E275" s="111">
        <v>40984</v>
      </c>
      <c r="F275" s="111">
        <f>Таблица14[[#This Row],[ip55]]*1.49987465123196</f>
        <v>61470.862706090651</v>
      </c>
      <c r="G275" s="112"/>
      <c r="H275" s="113"/>
      <c r="I275" s="113"/>
      <c r="J275" s="113"/>
      <c r="K275" s="114" t="s">
        <v>29</v>
      </c>
      <c r="L275" s="114" t="s">
        <v>152</v>
      </c>
      <c r="M275" s="114" t="str">
        <f t="shared" si="19"/>
        <v>Al1000ugf</v>
      </c>
      <c r="N275" s="114"/>
      <c r="O275" s="109" t="s">
        <v>152</v>
      </c>
      <c r="P275" s="117" t="s">
        <v>28</v>
      </c>
      <c r="Q275" s="117">
        <v>55</v>
      </c>
      <c r="R275" s="117" t="s">
        <v>29</v>
      </c>
      <c r="S275" s="117">
        <v>4</v>
      </c>
      <c r="T275" s="118" t="str">
        <f t="shared" si="20"/>
        <v>E3-55-Al-1000-4-ugf</v>
      </c>
    </row>
    <row r="276" spans="1:20">
      <c r="A276" s="112" t="s">
        <v>722</v>
      </c>
      <c r="B276" s="109">
        <v>1000</v>
      </c>
      <c r="C276" s="109" t="s">
        <v>447</v>
      </c>
      <c r="D276" s="110" t="s">
        <v>448</v>
      </c>
      <c r="E276" s="111">
        <v>47368</v>
      </c>
      <c r="F276" s="111">
        <f>Таблица14[[#This Row],[ip55]]*1.49987465123196</f>
        <v>71046.06247955549</v>
      </c>
      <c r="G276" s="112"/>
      <c r="H276" s="113"/>
      <c r="I276" s="113"/>
      <c r="J276" s="113"/>
      <c r="K276" s="114" t="s">
        <v>29</v>
      </c>
      <c r="L276" s="114" t="s">
        <v>156</v>
      </c>
      <c r="M276" s="114" t="str">
        <f t="shared" si="19"/>
        <v>Al1000uvf</v>
      </c>
      <c r="N276" s="114"/>
      <c r="O276" s="109" t="s">
        <v>156</v>
      </c>
      <c r="P276" s="117" t="s">
        <v>28</v>
      </c>
      <c r="Q276" s="117">
        <v>55</v>
      </c>
      <c r="R276" s="117" t="s">
        <v>29</v>
      </c>
      <c r="S276" s="117">
        <v>4</v>
      </c>
      <c r="T276" s="118" t="str">
        <f t="shared" si="20"/>
        <v>E3-55-Al-1000-4-uvf</v>
      </c>
    </row>
    <row r="277" spans="1:20">
      <c r="A277" s="112" t="s">
        <v>723</v>
      </c>
      <c r="B277" s="109">
        <v>1000</v>
      </c>
      <c r="C277" s="109" t="s">
        <v>450</v>
      </c>
      <c r="D277" s="110" t="s">
        <v>451</v>
      </c>
      <c r="E277" s="111">
        <v>34473</v>
      </c>
      <c r="F277" s="111">
        <f>Таблица14[[#This Row],[ip55]]*1.49987465123196</f>
        <v>51705.178851919358</v>
      </c>
      <c r="G277" s="112"/>
      <c r="H277" s="113"/>
      <c r="I277" s="113"/>
      <c r="J277" s="113"/>
      <c r="K277" s="114" t="s">
        <v>29</v>
      </c>
      <c r="L277" s="114"/>
      <c r="M277" s="114" t="str">
        <f t="shared" si="19"/>
        <v>Al1000</v>
      </c>
      <c r="N277" s="114"/>
      <c r="O277" s="109" t="s">
        <v>450</v>
      </c>
      <c r="P277" s="117" t="s">
        <v>28</v>
      </c>
      <c r="Q277" s="117">
        <v>55</v>
      </c>
      <c r="R277" s="117" t="s">
        <v>29</v>
      </c>
      <c r="S277" s="117">
        <v>4</v>
      </c>
      <c r="T277" s="118" t="str">
        <f t="shared" si="20"/>
        <v>E3-55-Al-1000-4-ПФТ</v>
      </c>
    </row>
    <row r="278" spans="1:20">
      <c r="A278" s="109" t="s">
        <v>724</v>
      </c>
      <c r="B278" s="109">
        <v>1000</v>
      </c>
      <c r="C278" s="109"/>
      <c r="D278" s="110" t="s">
        <v>453</v>
      </c>
      <c r="E278" s="111">
        <v>31026</v>
      </c>
      <c r="F278" s="111">
        <f>Таблица14[[#This Row],[ip55]]*1.49987465123196</f>
        <v>46535.110929122791</v>
      </c>
      <c r="G278" s="120">
        <f t="shared" ref="G278:G279" si="21">G242</f>
        <v>5.4</v>
      </c>
      <c r="H278" s="113">
        <v>200</v>
      </c>
      <c r="I278" s="113">
        <v>300</v>
      </c>
      <c r="J278" s="113"/>
      <c r="K278" s="114" t="s">
        <v>29</v>
      </c>
      <c r="L278" s="114"/>
      <c r="M278" s="114" t="str">
        <f t="shared" si="19"/>
        <v>Al1000</v>
      </c>
      <c r="N278" s="114"/>
      <c r="O278" s="109"/>
      <c r="P278" s="117" t="s">
        <v>28</v>
      </c>
      <c r="Q278" s="117">
        <v>55</v>
      </c>
      <c r="R278" s="117" t="s">
        <v>29</v>
      </c>
      <c r="S278" s="117">
        <v>4</v>
      </c>
      <c r="T278" s="118" t="str">
        <f t="shared" si="20"/>
        <v>E3-55-Al-1000-4-</v>
      </c>
    </row>
    <row r="279" spans="1:20">
      <c r="A279" s="109" t="s">
        <v>725</v>
      </c>
      <c r="B279" s="109">
        <v>1000</v>
      </c>
      <c r="C279" s="109" t="s">
        <v>455</v>
      </c>
      <c r="D279" s="110" t="s">
        <v>456</v>
      </c>
      <c r="E279" s="111">
        <v>185982</v>
      </c>
      <c r="F279" s="111">
        <f>Таблица14[[#This Row],[ip55]]*1.49987465123196</f>
        <v>278949.68738542241</v>
      </c>
      <c r="G279" s="120">
        <f t="shared" si="21"/>
        <v>8.1000000000000014</v>
      </c>
      <c r="H279" s="113">
        <v>500</v>
      </c>
      <c r="I279" s="113">
        <v>500</v>
      </c>
      <c r="J279" s="113"/>
      <c r="K279" s="114" t="s">
        <v>29</v>
      </c>
      <c r="L279" s="114"/>
      <c r="M279" s="114" t="str">
        <f t="shared" si="19"/>
        <v>Al1000</v>
      </c>
      <c r="N279" s="114"/>
      <c r="O279" s="109" t="s">
        <v>455</v>
      </c>
      <c r="P279" s="117" t="s">
        <v>28</v>
      </c>
      <c r="Q279" s="117">
        <v>55</v>
      </c>
      <c r="R279" s="117" t="s">
        <v>29</v>
      </c>
      <c r="S279" s="117">
        <v>4</v>
      </c>
      <c r="T279" s="118" t="str">
        <f t="shared" si="20"/>
        <v>E3-55-Al-1000-4-ПФК</v>
      </c>
    </row>
    <row r="280" spans="1:20">
      <c r="A280" s="109" t="s">
        <v>726</v>
      </c>
      <c r="B280" s="109">
        <v>1000</v>
      </c>
      <c r="C280" s="109"/>
      <c r="D280" s="110" t="s">
        <v>458</v>
      </c>
      <c r="E280" s="111">
        <v>40678</v>
      </c>
      <c r="F280" s="111">
        <f>Таблица14[[#This Row],[ip55]]*1.49987465123196</f>
        <v>61011.901062813675</v>
      </c>
      <c r="G280" s="120">
        <f>G243</f>
        <v>8.1000000000000014</v>
      </c>
      <c r="H280" s="113">
        <v>200</v>
      </c>
      <c r="I280" s="113">
        <v>500</v>
      </c>
      <c r="J280" s="113"/>
      <c r="K280" s="114" t="s">
        <v>29</v>
      </c>
      <c r="L280" s="114"/>
      <c r="M280" s="114" t="str">
        <f t="shared" si="19"/>
        <v>Al1000</v>
      </c>
      <c r="N280" s="114"/>
      <c r="O280" s="109"/>
      <c r="P280" s="117" t="s">
        <v>28</v>
      </c>
      <c r="Q280" s="117">
        <v>55</v>
      </c>
      <c r="R280" s="117" t="s">
        <v>29</v>
      </c>
      <c r="S280" s="117">
        <v>4</v>
      </c>
      <c r="T280" s="118" t="str">
        <f t="shared" si="20"/>
        <v>E3-55-Al-1000-4-</v>
      </c>
    </row>
    <row r="281" spans="1:20">
      <c r="A281" s="109" t="s">
        <v>727</v>
      </c>
      <c r="B281" s="109">
        <v>1000</v>
      </c>
      <c r="C281" s="109"/>
      <c r="D281" s="110" t="s">
        <v>728</v>
      </c>
      <c r="E281" s="111">
        <v>125309</v>
      </c>
      <c r="F281" s="111">
        <f>Таблица14[[#This Row],[ip55]]*1.49987465123196</f>
        <v>187947.79267122567</v>
      </c>
      <c r="G281" s="120">
        <f>G245</f>
        <v>13.5</v>
      </c>
      <c r="H281" s="113">
        <v>200</v>
      </c>
      <c r="I281" s="113">
        <v>1000</v>
      </c>
      <c r="J281" s="113"/>
      <c r="K281" s="114" t="s">
        <v>29</v>
      </c>
      <c r="L281" s="114"/>
      <c r="M281" s="114" t="str">
        <f t="shared" si="19"/>
        <v>Al1000</v>
      </c>
      <c r="N281" s="114"/>
      <c r="O281" s="109"/>
      <c r="P281" s="117" t="s">
        <v>28</v>
      </c>
      <c r="Q281" s="117">
        <v>55</v>
      </c>
      <c r="R281" s="117" t="s">
        <v>29</v>
      </c>
      <c r="S281" s="117">
        <v>4</v>
      </c>
      <c r="T281" s="118" t="str">
        <f t="shared" si="20"/>
        <v>E3-55-Al-1000-4-</v>
      </c>
    </row>
    <row r="282" spans="1:20">
      <c r="A282" s="109" t="s">
        <v>729</v>
      </c>
      <c r="B282" s="109">
        <v>1000</v>
      </c>
      <c r="C282" s="109"/>
      <c r="D282" s="110" t="s">
        <v>462</v>
      </c>
      <c r="E282" s="111">
        <v>95207</v>
      </c>
      <c r="F282" s="111">
        <f>Таблица14[[#This Row],[ip55]]*1.49987465123196</f>
        <v>142798.56591984123</v>
      </c>
      <c r="G282" s="120">
        <f>G245</f>
        <v>13.5</v>
      </c>
      <c r="H282" s="113">
        <v>200</v>
      </c>
      <c r="I282" s="113">
        <v>1000</v>
      </c>
      <c r="J282" s="113"/>
      <c r="K282" s="114" t="s">
        <v>29</v>
      </c>
      <c r="L282" s="114"/>
      <c r="M282" s="114" t="str">
        <f t="shared" si="19"/>
        <v>Al1000</v>
      </c>
      <c r="N282" s="114"/>
      <c r="O282" s="109"/>
      <c r="P282" s="117" t="s">
        <v>28</v>
      </c>
      <c r="Q282" s="117">
        <v>55</v>
      </c>
      <c r="R282" s="117" t="s">
        <v>29</v>
      </c>
      <c r="S282" s="117">
        <v>4</v>
      </c>
      <c r="T282" s="118" t="str">
        <f t="shared" si="20"/>
        <v>E3-55-Al-1000-4-</v>
      </c>
    </row>
    <row r="283" spans="1:20">
      <c r="A283" s="109" t="s">
        <v>730</v>
      </c>
      <c r="B283" s="109">
        <v>1000</v>
      </c>
      <c r="C283" s="109"/>
      <c r="D283" s="110" t="s">
        <v>464</v>
      </c>
      <c r="E283" s="111">
        <v>60406</v>
      </c>
      <c r="F283" s="111">
        <f>Таблица14[[#This Row],[ip55]]*1.49987465123196</f>
        <v>90601.428182317773</v>
      </c>
      <c r="G283" s="120">
        <f t="shared" ref="G283:G284" si="22">G243</f>
        <v>8.1000000000000014</v>
      </c>
      <c r="H283" s="113">
        <v>200</v>
      </c>
      <c r="I283" s="113">
        <v>500</v>
      </c>
      <c r="J283" s="113"/>
      <c r="K283" s="114" t="s">
        <v>29</v>
      </c>
      <c r="L283" s="114"/>
      <c r="M283" s="114" t="str">
        <f t="shared" si="19"/>
        <v>Al1000</v>
      </c>
      <c r="N283" s="114"/>
      <c r="O283" s="109"/>
      <c r="P283" s="117" t="s">
        <v>28</v>
      </c>
      <c r="Q283" s="117">
        <v>55</v>
      </c>
      <c r="R283" s="117" t="s">
        <v>29</v>
      </c>
      <c r="S283" s="117">
        <v>4</v>
      </c>
      <c r="T283" s="118" t="str">
        <f t="shared" si="20"/>
        <v>E3-55-Al-1000-4-</v>
      </c>
    </row>
    <row r="284" spans="1:20">
      <c r="A284" s="109" t="s">
        <v>731</v>
      </c>
      <c r="B284" s="109">
        <v>1000</v>
      </c>
      <c r="C284" s="109" t="s">
        <v>466</v>
      </c>
      <c r="D284" s="110" t="s">
        <v>467</v>
      </c>
      <c r="E284" s="111">
        <v>71015</v>
      </c>
      <c r="F284" s="111">
        <f>Таблица14[[#This Row],[ip55]]*1.49987465123196</f>
        <v>106513.59835723764</v>
      </c>
      <c r="G284" s="120">
        <f t="shared" si="22"/>
        <v>10.8</v>
      </c>
      <c r="H284" s="113">
        <v>1000</v>
      </c>
      <c r="I284" s="113"/>
      <c r="J284" s="113"/>
      <c r="K284" s="114" t="s">
        <v>29</v>
      </c>
      <c r="L284" s="114" t="s">
        <v>203</v>
      </c>
      <c r="M284" s="114" t="str">
        <f t="shared" si="19"/>
        <v>Al1000sk</v>
      </c>
      <c r="N284" s="114"/>
      <c r="O284" s="109" t="s">
        <v>203</v>
      </c>
      <c r="P284" s="117" t="s">
        <v>28</v>
      </c>
      <c r="Q284" s="117">
        <v>55</v>
      </c>
      <c r="R284" s="117" t="s">
        <v>29</v>
      </c>
      <c r="S284" s="117">
        <v>4</v>
      </c>
      <c r="T284" s="118" t="str">
        <f t="shared" si="20"/>
        <v>E3-55-Al-1000-4-sk</v>
      </c>
    </row>
    <row r="285" spans="1:20">
      <c r="A285" s="109" t="s">
        <v>732</v>
      </c>
      <c r="B285" s="109">
        <v>1000</v>
      </c>
      <c r="C285" s="109"/>
      <c r="D285" s="110" t="s">
        <v>469</v>
      </c>
      <c r="E285" s="111">
        <v>167384</v>
      </c>
      <c r="F285" s="111">
        <f>Таблица14[[#This Row],[ip55]]*1.49987465123196</f>
        <v>251055.01862181039</v>
      </c>
      <c r="G285" s="112">
        <f>G244</f>
        <v>10.8</v>
      </c>
      <c r="H285" s="113">
        <v>1000</v>
      </c>
      <c r="I285" s="113"/>
      <c r="J285" s="113"/>
      <c r="K285" s="114" t="s">
        <v>29</v>
      </c>
      <c r="L285" s="114"/>
      <c r="M285" s="114" t="str">
        <f t="shared" si="19"/>
        <v>Al1000</v>
      </c>
      <c r="N285" s="114"/>
      <c r="O285" s="109"/>
      <c r="P285" s="117" t="s">
        <v>28</v>
      </c>
      <c r="Q285" s="117">
        <v>55</v>
      </c>
      <c r="R285" s="117" t="s">
        <v>29</v>
      </c>
      <c r="S285" s="117">
        <v>4</v>
      </c>
      <c r="T285" s="118" t="str">
        <f t="shared" si="20"/>
        <v>E3-55-Al-1000-4-</v>
      </c>
    </row>
    <row r="286" spans="1:20">
      <c r="A286" s="109" t="s">
        <v>733</v>
      </c>
      <c r="B286" s="109">
        <v>1000</v>
      </c>
      <c r="C286" s="109"/>
      <c r="D286" s="110" t="s">
        <v>471</v>
      </c>
      <c r="E286" s="111">
        <v>158085</v>
      </c>
      <c r="F286" s="111">
        <f>Таблица14[[#This Row],[ip55]]*1.49987465123196</f>
        <v>237107.6842400044</v>
      </c>
      <c r="G286" s="112">
        <f>G244</f>
        <v>10.8</v>
      </c>
      <c r="H286" s="113">
        <v>1000</v>
      </c>
      <c r="I286" s="113"/>
      <c r="J286" s="113"/>
      <c r="K286" s="114" t="s">
        <v>29</v>
      </c>
      <c r="L286" s="114"/>
      <c r="M286" s="114" t="str">
        <f t="shared" si="19"/>
        <v>Al1000</v>
      </c>
      <c r="N286" s="114"/>
      <c r="O286" s="109"/>
      <c r="P286" s="117" t="s">
        <v>28</v>
      </c>
      <c r="Q286" s="117">
        <v>55</v>
      </c>
      <c r="R286" s="117" t="s">
        <v>29</v>
      </c>
      <c r="S286" s="117">
        <v>4</v>
      </c>
      <c r="T286" s="118" t="str">
        <f t="shared" si="20"/>
        <v>E3-55-Al-1000-4-</v>
      </c>
    </row>
    <row r="287" spans="1:20">
      <c r="A287" s="109" t="s">
        <v>734</v>
      </c>
      <c r="B287" s="109">
        <v>1000</v>
      </c>
      <c r="C287" s="109"/>
      <c r="D287" s="110" t="s">
        <v>473</v>
      </c>
      <c r="E287" s="111">
        <v>225968</v>
      </c>
      <c r="F287" s="111">
        <f>Таблица14[[#This Row],[ip55]]*1.49987465123196</f>
        <v>338923.67518958356</v>
      </c>
      <c r="G287" s="112">
        <f>G244</f>
        <v>10.8</v>
      </c>
      <c r="H287" s="113">
        <v>1000</v>
      </c>
      <c r="I287" s="113"/>
      <c r="J287" s="113"/>
      <c r="K287" s="114" t="s">
        <v>29</v>
      </c>
      <c r="L287" s="114"/>
      <c r="M287" s="114" t="str">
        <f t="shared" si="19"/>
        <v>Al1000</v>
      </c>
      <c r="N287" s="114"/>
      <c r="O287" s="109"/>
      <c r="P287" s="117" t="s">
        <v>28</v>
      </c>
      <c r="Q287" s="117">
        <v>55</v>
      </c>
      <c r="R287" s="117" t="s">
        <v>29</v>
      </c>
      <c r="S287" s="117">
        <v>4</v>
      </c>
      <c r="T287" s="118" t="str">
        <f t="shared" si="20"/>
        <v>E3-55-Al-1000-4-</v>
      </c>
    </row>
    <row r="288" spans="1:20">
      <c r="A288" s="109" t="s">
        <v>735</v>
      </c>
      <c r="B288" s="109">
        <v>1000</v>
      </c>
      <c r="C288" s="109"/>
      <c r="D288" s="110" t="s">
        <v>475</v>
      </c>
      <c r="E288" s="111">
        <v>61582</v>
      </c>
      <c r="F288" s="111">
        <f>Таблица14[[#This Row],[ip55]]*1.49987465123196</f>
        <v>92365.280772166559</v>
      </c>
      <c r="G288" s="112">
        <f>G244</f>
        <v>10.8</v>
      </c>
      <c r="H288" s="113">
        <v>1000</v>
      </c>
      <c r="I288" s="113"/>
      <c r="J288" s="113"/>
      <c r="K288" s="114" t="s">
        <v>29</v>
      </c>
      <c r="L288" s="114"/>
      <c r="M288" s="114" t="str">
        <f t="shared" si="19"/>
        <v>Al1000</v>
      </c>
      <c r="N288" s="114"/>
      <c r="O288" s="109"/>
      <c r="P288" s="117" t="s">
        <v>28</v>
      </c>
      <c r="Q288" s="117">
        <v>55</v>
      </c>
      <c r="R288" s="117" t="s">
        <v>29</v>
      </c>
      <c r="S288" s="117">
        <v>4</v>
      </c>
      <c r="T288" s="118" t="str">
        <f t="shared" si="20"/>
        <v>E3-55-Al-1000-4-</v>
      </c>
    </row>
    <row r="289" spans="1:20">
      <c r="A289" s="109" t="s">
        <v>736</v>
      </c>
      <c r="B289" s="109">
        <v>1000</v>
      </c>
      <c r="C289" s="109"/>
      <c r="D289" s="110" t="s">
        <v>477</v>
      </c>
      <c r="E289" s="111">
        <v>161334</v>
      </c>
      <c r="F289" s="111">
        <f>Таблица14[[#This Row],[ip55]]*1.49987465123196</f>
        <v>241980.77698185705</v>
      </c>
      <c r="G289" s="112">
        <f>G244</f>
        <v>10.8</v>
      </c>
      <c r="H289" s="113">
        <v>1000</v>
      </c>
      <c r="I289" s="113"/>
      <c r="J289" s="113"/>
      <c r="K289" s="114" t="s">
        <v>29</v>
      </c>
      <c r="L289" s="114"/>
      <c r="M289" s="114" t="str">
        <f t="shared" si="19"/>
        <v>Al1000</v>
      </c>
      <c r="N289" s="114"/>
      <c r="O289" s="109"/>
      <c r="P289" s="117" t="s">
        <v>28</v>
      </c>
      <c r="Q289" s="117">
        <v>55</v>
      </c>
      <c r="R289" s="117" t="s">
        <v>29</v>
      </c>
      <c r="S289" s="117">
        <v>4</v>
      </c>
      <c r="T289" s="118" t="str">
        <f t="shared" si="20"/>
        <v>E3-55-Al-1000-4-</v>
      </c>
    </row>
    <row r="290" spans="1:20">
      <c r="A290" s="109" t="s">
        <v>737</v>
      </c>
      <c r="B290" s="109">
        <v>1000</v>
      </c>
      <c r="C290" s="109"/>
      <c r="D290" s="110" t="s">
        <v>554</v>
      </c>
      <c r="E290" s="111">
        <v>265179</v>
      </c>
      <c r="F290" s="111">
        <f>Таблица14[[#This Row],[ip55]]*1.49987465123196</f>
        <v>397735.26013903995</v>
      </c>
      <c r="G290" s="112">
        <f>G244</f>
        <v>10.8</v>
      </c>
      <c r="H290" s="113">
        <v>1000</v>
      </c>
      <c r="I290" s="113"/>
      <c r="J290" s="113"/>
      <c r="K290" s="114" t="s">
        <v>29</v>
      </c>
      <c r="L290" s="114"/>
      <c r="M290" s="114" t="str">
        <f t="shared" si="19"/>
        <v>Al1000</v>
      </c>
      <c r="N290" s="114"/>
      <c r="O290" s="109"/>
      <c r="P290" s="117" t="s">
        <v>28</v>
      </c>
      <c r="Q290" s="117">
        <v>55</v>
      </c>
      <c r="R290" s="117" t="s">
        <v>29</v>
      </c>
      <c r="S290" s="117">
        <v>4</v>
      </c>
      <c r="T290" s="118" t="str">
        <f t="shared" si="20"/>
        <v>E3-55-Al-1000-4-</v>
      </c>
    </row>
    <row r="291" spans="1:20">
      <c r="A291" s="109" t="s">
        <v>738</v>
      </c>
      <c r="B291" s="109">
        <v>1000</v>
      </c>
      <c r="C291" s="109"/>
      <c r="D291" s="110" t="s">
        <v>481</v>
      </c>
      <c r="E291" s="111">
        <v>229914</v>
      </c>
      <c r="F291" s="111">
        <f>Таблица14[[#This Row],[ip55]]*1.49987465123196</f>
        <v>344842.18056334485</v>
      </c>
      <c r="G291" s="112">
        <f>G244</f>
        <v>10.8</v>
      </c>
      <c r="H291" s="113">
        <v>1000</v>
      </c>
      <c r="I291" s="113"/>
      <c r="J291" s="113"/>
      <c r="K291" s="114" t="s">
        <v>29</v>
      </c>
      <c r="L291" s="114"/>
      <c r="M291" s="114" t="str">
        <f t="shared" si="19"/>
        <v>Al1000</v>
      </c>
      <c r="N291" s="114"/>
      <c r="O291" s="109"/>
      <c r="P291" s="117" t="s">
        <v>28</v>
      </c>
      <c r="Q291" s="117">
        <v>55</v>
      </c>
      <c r="R291" s="117" t="s">
        <v>29</v>
      </c>
      <c r="S291" s="117">
        <v>4</v>
      </c>
      <c r="T291" s="118" t="str">
        <f t="shared" si="20"/>
        <v>E3-55-Al-1000-4-</v>
      </c>
    </row>
    <row r="292" spans="1:20">
      <c r="A292" s="109" t="s">
        <v>739</v>
      </c>
      <c r="B292" s="109">
        <v>1000</v>
      </c>
      <c r="C292" s="109"/>
      <c r="D292" s="110" t="s">
        <v>617</v>
      </c>
      <c r="E292" s="111">
        <v>346828</v>
      </c>
      <c r="F292" s="111">
        <f>Таблица14[[#This Row],[ip55]]*1.49987465123196</f>
        <v>520198.52553747827</v>
      </c>
      <c r="G292" s="112"/>
      <c r="H292" s="113">
        <v>0</v>
      </c>
      <c r="I292" s="113"/>
      <c r="J292" s="113"/>
      <c r="K292" s="114" t="s">
        <v>29</v>
      </c>
      <c r="L292" s="114"/>
      <c r="M292" s="114" t="str">
        <f t="shared" si="19"/>
        <v>Al1000</v>
      </c>
      <c r="N292" s="114"/>
      <c r="O292" s="109"/>
      <c r="P292" s="117" t="s">
        <v>28</v>
      </c>
      <c r="Q292" s="117">
        <v>55</v>
      </c>
      <c r="R292" s="117" t="s">
        <v>29</v>
      </c>
      <c r="S292" s="117">
        <v>4</v>
      </c>
      <c r="T292" s="118" t="str">
        <f t="shared" si="20"/>
        <v>E3-55-Al-1000-4-</v>
      </c>
    </row>
    <row r="293" spans="1:20">
      <c r="A293" s="109" t="s">
        <v>740</v>
      </c>
      <c r="B293" s="109">
        <v>1000</v>
      </c>
      <c r="C293" s="109" t="s">
        <v>485</v>
      </c>
      <c r="D293" s="110" t="s">
        <v>486</v>
      </c>
      <c r="E293" s="111">
        <v>109497</v>
      </c>
      <c r="F293" s="111">
        <f>Таблица14[[#This Row],[ip55]]*1.49987465123196</f>
        <v>164231.77468594594</v>
      </c>
      <c r="G293" s="112">
        <f>G245</f>
        <v>13.5</v>
      </c>
      <c r="H293" s="113">
        <v>1500</v>
      </c>
      <c r="I293" s="113"/>
      <c r="J293" s="113"/>
      <c r="K293" s="114" t="s">
        <v>29</v>
      </c>
      <c r="L293" s="114" t="s">
        <v>487</v>
      </c>
      <c r="M293" s="114" t="str">
        <f t="shared" si="19"/>
        <v>Al1000tsv</v>
      </c>
      <c r="N293" s="114"/>
      <c r="O293" s="109" t="s">
        <v>487</v>
      </c>
      <c r="P293" s="117" t="s">
        <v>28</v>
      </c>
      <c r="Q293" s="117">
        <v>55</v>
      </c>
      <c r="R293" s="117" t="s">
        <v>29</v>
      </c>
      <c r="S293" s="117">
        <v>4</v>
      </c>
      <c r="T293" s="118" t="str">
        <f t="shared" si="20"/>
        <v>E3-55-Al-1000-4-tsv</v>
      </c>
    </row>
    <row r="294" spans="1:20">
      <c r="A294" s="109" t="s">
        <v>741</v>
      </c>
      <c r="B294" s="109">
        <v>1000</v>
      </c>
      <c r="C294" s="109"/>
      <c r="D294" s="110" t="s">
        <v>489</v>
      </c>
      <c r="E294" s="111">
        <v>137489</v>
      </c>
      <c r="F294" s="111">
        <f>Таблица14[[#This Row],[ip55]]*1.49987465123196</f>
        <v>206216.26592323097</v>
      </c>
      <c r="G294" s="112">
        <f>G244</f>
        <v>10.8</v>
      </c>
      <c r="H294" s="113">
        <v>1500</v>
      </c>
      <c r="I294" s="113">
        <v>500</v>
      </c>
      <c r="J294" s="113"/>
      <c r="K294" s="114" t="s">
        <v>29</v>
      </c>
      <c r="L294" s="114"/>
      <c r="M294" s="114" t="str">
        <f t="shared" si="19"/>
        <v>Al1000</v>
      </c>
      <c r="N294" s="114"/>
      <c r="O294" s="109"/>
      <c r="P294" s="117" t="s">
        <v>28</v>
      </c>
      <c r="Q294" s="117">
        <v>55</v>
      </c>
      <c r="R294" s="117" t="s">
        <v>29</v>
      </c>
      <c r="S294" s="117">
        <v>4</v>
      </c>
      <c r="T294" s="118" t="str">
        <f t="shared" si="20"/>
        <v>E3-55-Al-1000-4-</v>
      </c>
    </row>
    <row r="295" spans="1:20">
      <c r="A295" s="109" t="s">
        <v>742</v>
      </c>
      <c r="B295" s="109">
        <v>1000</v>
      </c>
      <c r="C295" s="109"/>
      <c r="D295" s="110" t="s">
        <v>491</v>
      </c>
      <c r="E295" s="111">
        <v>55302</v>
      </c>
      <c r="F295" s="111">
        <f>Таблица14[[#This Row],[ip55]]*1.49987465123196</f>
        <v>82946.06796242985</v>
      </c>
      <c r="G295" s="112">
        <f>G248</f>
        <v>21.6</v>
      </c>
      <c r="H295" s="113">
        <v>1500</v>
      </c>
      <c r="I295" s="113"/>
      <c r="J295" s="113"/>
      <c r="K295" s="114" t="s">
        <v>29</v>
      </c>
      <c r="L295" s="114"/>
      <c r="M295" s="114" t="str">
        <f t="shared" si="19"/>
        <v>Al1000</v>
      </c>
      <c r="N295" s="114"/>
      <c r="O295" s="109"/>
      <c r="P295" s="117" t="s">
        <v>28</v>
      </c>
      <c r="Q295" s="117">
        <v>55</v>
      </c>
      <c r="R295" s="117" t="s">
        <v>29</v>
      </c>
      <c r="S295" s="117">
        <v>4</v>
      </c>
      <c r="T295" s="118" t="str">
        <f t="shared" si="20"/>
        <v>E3-55-Al-1000-4-</v>
      </c>
    </row>
    <row r="296" spans="1:20">
      <c r="A296" s="109" t="s">
        <v>743</v>
      </c>
      <c r="B296" s="109">
        <v>1000</v>
      </c>
      <c r="C296" s="109"/>
      <c r="D296" s="110" t="s">
        <v>493</v>
      </c>
      <c r="E296" s="111">
        <v>91383</v>
      </c>
      <c r="F296" s="111">
        <f>Таблица14[[#This Row],[ip55]]*1.49987465123196</f>
        <v>137063.0452535302</v>
      </c>
      <c r="G296" s="112">
        <f>G247</f>
        <v>18.900000000000002</v>
      </c>
      <c r="H296" s="113">
        <v>1500</v>
      </c>
      <c r="I296" s="113">
        <v>500</v>
      </c>
      <c r="J296" s="113"/>
      <c r="K296" s="114" t="s">
        <v>29</v>
      </c>
      <c r="L296" s="114"/>
      <c r="M296" s="114" t="str">
        <f t="shared" si="19"/>
        <v>Al1000</v>
      </c>
      <c r="N296" s="114"/>
      <c r="O296" s="109"/>
      <c r="P296" s="117" t="s">
        <v>28</v>
      </c>
      <c r="Q296" s="117">
        <v>55</v>
      </c>
      <c r="R296" s="117" t="s">
        <v>29</v>
      </c>
      <c r="S296" s="117">
        <v>4</v>
      </c>
      <c r="T296" s="118" t="str">
        <f t="shared" si="20"/>
        <v>E3-55-Al-1000-4-</v>
      </c>
    </row>
    <row r="297" spans="1:20">
      <c r="A297" s="109" t="s">
        <v>744</v>
      </c>
      <c r="B297" s="109">
        <v>1000</v>
      </c>
      <c r="C297" s="109"/>
      <c r="D297" s="110" t="s">
        <v>495</v>
      </c>
      <c r="E297" s="111">
        <v>40045</v>
      </c>
      <c r="F297" s="111">
        <f>Таблица14[[#This Row],[ip55]]*1.49987465123196</f>
        <v>60062.48040858384</v>
      </c>
      <c r="G297" s="112"/>
      <c r="H297" s="113">
        <v>500</v>
      </c>
      <c r="I297" s="113"/>
      <c r="J297" s="113"/>
      <c r="K297" s="114" t="s">
        <v>29</v>
      </c>
      <c r="L297" s="114"/>
      <c r="M297" s="114" t="str">
        <f t="shared" si="19"/>
        <v>Al1000</v>
      </c>
      <c r="N297" s="114"/>
      <c r="O297" s="109"/>
      <c r="P297" s="117" t="s">
        <v>28</v>
      </c>
      <c r="Q297" s="117">
        <v>55</v>
      </c>
      <c r="R297" s="117" t="s">
        <v>29</v>
      </c>
      <c r="S297" s="117">
        <v>4</v>
      </c>
      <c r="T297" s="118" t="str">
        <f t="shared" si="20"/>
        <v>E3-55-Al-1000-4-</v>
      </c>
    </row>
    <row r="298" spans="1:20">
      <c r="A298" s="109" t="s">
        <v>745</v>
      </c>
      <c r="B298" s="109">
        <v>1000</v>
      </c>
      <c r="C298" s="109"/>
      <c r="D298" s="110" t="s">
        <v>497</v>
      </c>
      <c r="E298" s="111">
        <v>7852</v>
      </c>
      <c r="F298" s="111">
        <f>Таблица14[[#This Row],[ip55]]*1.49987465123196</f>
        <v>11777.015761473351</v>
      </c>
      <c r="G298" s="112"/>
      <c r="H298" s="113">
        <v>200</v>
      </c>
      <c r="I298" s="113"/>
      <c r="J298" s="113"/>
      <c r="K298" s="114" t="s">
        <v>29</v>
      </c>
      <c r="L298" s="114" t="s">
        <v>236</v>
      </c>
      <c r="M298" s="114" t="str">
        <f t="shared" si="19"/>
        <v>Al1000sb</v>
      </c>
      <c r="N298" s="114"/>
      <c r="O298" s="109"/>
      <c r="P298" s="117" t="s">
        <v>28</v>
      </c>
      <c r="Q298" s="117">
        <v>55</v>
      </c>
      <c r="R298" s="117" t="s">
        <v>29</v>
      </c>
      <c r="S298" s="117">
        <v>4</v>
      </c>
      <c r="T298" s="118" t="str">
        <f t="shared" si="20"/>
        <v>E3-55-Al-1000-4-</v>
      </c>
    </row>
    <row r="299" spans="1:20">
      <c r="A299" s="109" t="s">
        <v>746</v>
      </c>
      <c r="B299" s="109">
        <v>1000</v>
      </c>
      <c r="C299" s="109"/>
      <c r="D299" s="110" t="s">
        <v>499</v>
      </c>
      <c r="E299" s="111">
        <v>1038</v>
      </c>
      <c r="F299" s="111">
        <f>Таблица14[[#This Row],[ip55]]*1.49987465123196</f>
        <v>1556.8698879787746</v>
      </c>
      <c r="G299" s="112"/>
      <c r="H299" s="113">
        <v>200</v>
      </c>
      <c r="I299" s="113"/>
      <c r="J299" s="113"/>
      <c r="K299" s="114" t="s">
        <v>29</v>
      </c>
      <c r="L299" s="114"/>
      <c r="M299" s="114" t="str">
        <f t="shared" si="19"/>
        <v>Al1000</v>
      </c>
      <c r="N299" s="114"/>
      <c r="O299" s="109"/>
      <c r="P299" s="117" t="s">
        <v>28</v>
      </c>
      <c r="Q299" s="117">
        <v>55</v>
      </c>
      <c r="R299" s="117" t="s">
        <v>29</v>
      </c>
      <c r="S299" s="117">
        <v>4</v>
      </c>
      <c r="T299" s="118" t="str">
        <f t="shared" si="20"/>
        <v>E3-55-Al-1000-4-</v>
      </c>
    </row>
    <row r="300" spans="1:20">
      <c r="A300" s="109" t="s">
        <v>747</v>
      </c>
      <c r="B300" s="109">
        <v>1000</v>
      </c>
      <c r="C300" s="109" t="s">
        <v>501</v>
      </c>
      <c r="D300" s="110" t="s">
        <v>502</v>
      </c>
      <c r="E300" s="111">
        <v>34082</v>
      </c>
      <c r="F300" s="111">
        <f>Таблица14[[#This Row],[ip55]]*1.49987465123196</f>
        <v>51118.727863287662</v>
      </c>
      <c r="G300" s="112"/>
      <c r="H300" s="113">
        <v>200</v>
      </c>
      <c r="I300" s="113"/>
      <c r="J300" s="113"/>
      <c r="K300" s="114" t="s">
        <v>29</v>
      </c>
      <c r="L300" s="114" t="s">
        <v>233</v>
      </c>
      <c r="M300" s="114" t="str">
        <f t="shared" si="19"/>
        <v>Al1000kz</v>
      </c>
      <c r="N300" s="114"/>
      <c r="O300" s="109" t="s">
        <v>233</v>
      </c>
      <c r="P300" s="117" t="s">
        <v>28</v>
      </c>
      <c r="Q300" s="117">
        <v>55</v>
      </c>
      <c r="R300" s="117" t="s">
        <v>29</v>
      </c>
      <c r="S300" s="117">
        <v>4</v>
      </c>
      <c r="T300" s="118" t="str">
        <f t="shared" si="20"/>
        <v>E3-55-Al-1000-4-kz</v>
      </c>
    </row>
    <row r="301" spans="1:20">
      <c r="A301" s="109" t="s">
        <v>748</v>
      </c>
      <c r="B301" s="109">
        <v>1000</v>
      </c>
      <c r="C301" s="109"/>
      <c r="D301" s="110" t="s">
        <v>504</v>
      </c>
      <c r="E301" s="111">
        <v>15513</v>
      </c>
      <c r="F301" s="111">
        <f>Таблица14[[#This Row],[ip55]]*1.49987465123196</f>
        <v>23267.555464561396</v>
      </c>
      <c r="G301" s="112"/>
      <c r="H301" s="113"/>
      <c r="I301" s="113"/>
      <c r="J301" s="113"/>
      <c r="K301" s="114" t="s">
        <v>29</v>
      </c>
      <c r="L301" s="114"/>
      <c r="M301" s="114" t="str">
        <f t="shared" si="19"/>
        <v>Al1000</v>
      </c>
      <c r="N301" s="114"/>
      <c r="O301" s="109"/>
      <c r="P301" s="117" t="s">
        <v>28</v>
      </c>
      <c r="Q301" s="117">
        <v>55</v>
      </c>
      <c r="R301" s="117" t="s">
        <v>29</v>
      </c>
      <c r="S301" s="117">
        <v>4</v>
      </c>
      <c r="T301" s="118" t="str">
        <f t="shared" si="20"/>
        <v>E3-55-Al-1000-4-</v>
      </c>
    </row>
    <row r="302" spans="1:20">
      <c r="A302" s="109" t="s">
        <v>749</v>
      </c>
      <c r="B302" s="109">
        <v>1250</v>
      </c>
      <c r="C302" s="109" t="s">
        <v>369</v>
      </c>
      <c r="D302" s="110" t="s">
        <v>370</v>
      </c>
      <c r="E302" s="111">
        <v>10767</v>
      </c>
      <c r="F302" s="111">
        <f>Таблица14[[#This Row],[ip55]]*1.49987465123196</f>
        <v>16149.150369814513</v>
      </c>
      <c r="G302" s="112">
        <f>G304*0.5</f>
        <v>6.6</v>
      </c>
      <c r="H302" s="113">
        <v>500</v>
      </c>
      <c r="I302" s="113"/>
      <c r="J302" s="113"/>
      <c r="K302" s="114" t="s">
        <v>29</v>
      </c>
      <c r="L302" s="114" t="s">
        <v>139</v>
      </c>
      <c r="M302" s="114" t="str">
        <f t="shared" si="19"/>
        <v>Al1250pt0.5</v>
      </c>
      <c r="N302" s="115" t="s">
        <v>371</v>
      </c>
      <c r="O302" s="116" t="s">
        <v>139</v>
      </c>
      <c r="P302" s="117" t="s">
        <v>28</v>
      </c>
      <c r="Q302" s="117">
        <v>55</v>
      </c>
      <c r="R302" s="117" t="s">
        <v>29</v>
      </c>
      <c r="S302" s="117">
        <v>4</v>
      </c>
      <c r="T302" s="118" t="str">
        <f t="shared" si="20"/>
        <v>E3-55-Al-1250-4-pt0.5</v>
      </c>
    </row>
    <row r="303" spans="1:20">
      <c r="A303" s="109" t="s">
        <v>750</v>
      </c>
      <c r="B303" s="109">
        <v>1250</v>
      </c>
      <c r="C303" s="109" t="s">
        <v>369</v>
      </c>
      <c r="D303" s="110" t="s">
        <v>370</v>
      </c>
      <c r="E303" s="111">
        <v>19166</v>
      </c>
      <c r="F303" s="111">
        <f>Таблица14[[#This Row],[ip55]]*1.49987465123196</f>
        <v>28746.597565511747</v>
      </c>
      <c r="G303" s="112">
        <f>G304*0.75</f>
        <v>9.8999999999999986</v>
      </c>
      <c r="H303" s="113">
        <v>750</v>
      </c>
      <c r="I303" s="113"/>
      <c r="J303" s="113"/>
      <c r="K303" s="114" t="s">
        <v>29</v>
      </c>
      <c r="L303" s="114" t="s">
        <v>139</v>
      </c>
      <c r="M303" s="114" t="str">
        <f t="shared" si="19"/>
        <v>Al1250pt0.9</v>
      </c>
      <c r="N303" s="115" t="s">
        <v>373</v>
      </c>
      <c r="O303" s="116" t="s">
        <v>139</v>
      </c>
      <c r="P303" s="117" t="s">
        <v>28</v>
      </c>
      <c r="Q303" s="117">
        <v>55</v>
      </c>
      <c r="R303" s="117" t="s">
        <v>29</v>
      </c>
      <c r="S303" s="117">
        <v>4</v>
      </c>
      <c r="T303" s="118" t="str">
        <f t="shared" si="20"/>
        <v>E3-55-Al-1250-4-pt0.9</v>
      </c>
    </row>
    <row r="304" spans="1:20">
      <c r="A304" s="109" t="s">
        <v>751</v>
      </c>
      <c r="B304" s="109">
        <v>1250</v>
      </c>
      <c r="C304" s="109" t="s">
        <v>369</v>
      </c>
      <c r="D304" s="110" t="s">
        <v>375</v>
      </c>
      <c r="E304" s="111">
        <v>21535</v>
      </c>
      <c r="F304" s="111">
        <f>Таблица14[[#This Row],[ip55]]*1.49987465123196</f>
        <v>32299.800614280259</v>
      </c>
      <c r="G304" s="112">
        <v>13.2</v>
      </c>
      <c r="H304" s="113">
        <v>1000</v>
      </c>
      <c r="I304" s="113"/>
      <c r="J304" s="113"/>
      <c r="K304" s="114" t="s">
        <v>29</v>
      </c>
      <c r="L304" s="114" t="s">
        <v>139</v>
      </c>
      <c r="M304" s="114" t="str">
        <f t="shared" si="19"/>
        <v>Al1250pt1.0</v>
      </c>
      <c r="N304" s="115" t="s">
        <v>376</v>
      </c>
      <c r="O304" s="116" t="s">
        <v>139</v>
      </c>
      <c r="P304" s="117" t="s">
        <v>28</v>
      </c>
      <c r="Q304" s="117">
        <v>55</v>
      </c>
      <c r="R304" s="117" t="s">
        <v>29</v>
      </c>
      <c r="S304" s="117">
        <v>4</v>
      </c>
      <c r="T304" s="118" t="str">
        <f t="shared" si="20"/>
        <v>E3-55-Al-1250-4-pt1.0</v>
      </c>
    </row>
    <row r="305" spans="1:20">
      <c r="A305" s="109" t="s">
        <v>752</v>
      </c>
      <c r="B305" s="109">
        <v>1250</v>
      </c>
      <c r="C305" s="109" t="s">
        <v>369</v>
      </c>
      <c r="D305" s="110" t="s">
        <v>370</v>
      </c>
      <c r="E305" s="111">
        <v>29934</v>
      </c>
      <c r="F305" s="111">
        <f>Таблица14[[#This Row],[ip55]]*1.49987465123196</f>
        <v>44897.247809977496</v>
      </c>
      <c r="G305" s="112">
        <f>G304*1.25</f>
        <v>16.5</v>
      </c>
      <c r="H305" s="113">
        <v>1250</v>
      </c>
      <c r="I305" s="113"/>
      <c r="J305" s="113"/>
      <c r="K305" s="114" t="s">
        <v>29</v>
      </c>
      <c r="L305" s="114" t="s">
        <v>139</v>
      </c>
      <c r="M305" s="114" t="str">
        <f t="shared" si="19"/>
        <v>Al1250pt1.4</v>
      </c>
      <c r="N305" s="115" t="s">
        <v>378</v>
      </c>
      <c r="O305" s="116" t="s">
        <v>139</v>
      </c>
      <c r="P305" s="117" t="s">
        <v>28</v>
      </c>
      <c r="Q305" s="117">
        <v>55</v>
      </c>
      <c r="R305" s="117" t="s">
        <v>29</v>
      </c>
      <c r="S305" s="117">
        <v>4</v>
      </c>
      <c r="T305" s="118" t="str">
        <f t="shared" si="20"/>
        <v>E3-55-Al-1250-4-pt1.4</v>
      </c>
    </row>
    <row r="306" spans="1:20">
      <c r="A306" s="109" t="s">
        <v>753</v>
      </c>
      <c r="B306" s="109">
        <v>1250</v>
      </c>
      <c r="C306" s="109" t="s">
        <v>369</v>
      </c>
      <c r="D306" s="110" t="s">
        <v>370</v>
      </c>
      <c r="E306" s="111">
        <v>32302</v>
      </c>
      <c r="F306" s="111">
        <f>Таблица14[[#This Row],[ip55]]*1.49987465123196</f>
        <v>48448.950984094772</v>
      </c>
      <c r="G306" s="112">
        <f>G304*1.5</f>
        <v>19.799999999999997</v>
      </c>
      <c r="H306" s="113">
        <v>1500</v>
      </c>
      <c r="I306" s="113"/>
      <c r="J306" s="113"/>
      <c r="K306" s="114" t="s">
        <v>29</v>
      </c>
      <c r="L306" s="114" t="s">
        <v>139</v>
      </c>
      <c r="M306" s="114" t="str">
        <f t="shared" si="19"/>
        <v>Al1250pt1.5</v>
      </c>
      <c r="N306" s="115" t="s">
        <v>380</v>
      </c>
      <c r="O306" s="116" t="s">
        <v>139</v>
      </c>
      <c r="P306" s="117" t="s">
        <v>28</v>
      </c>
      <c r="Q306" s="117">
        <v>55</v>
      </c>
      <c r="R306" s="117" t="s">
        <v>29</v>
      </c>
      <c r="S306" s="117">
        <v>4</v>
      </c>
      <c r="T306" s="118" t="str">
        <f t="shared" si="20"/>
        <v>E3-55-Al-1250-4-pt1.5</v>
      </c>
    </row>
    <row r="307" spans="1:20">
      <c r="A307" s="109" t="s">
        <v>754</v>
      </c>
      <c r="B307" s="109">
        <v>1250</v>
      </c>
      <c r="C307" s="109" t="s">
        <v>369</v>
      </c>
      <c r="D307" s="110" t="s">
        <v>370</v>
      </c>
      <c r="E307" s="111">
        <v>40701</v>
      </c>
      <c r="F307" s="111">
        <f>Таблица14[[#This Row],[ip55]]*1.49987465123196</f>
        <v>61046.398179792006</v>
      </c>
      <c r="G307" s="112">
        <f>G304*1.75</f>
        <v>23.099999999999998</v>
      </c>
      <c r="H307" s="113">
        <v>1750</v>
      </c>
      <c r="I307" s="113"/>
      <c r="J307" s="113"/>
      <c r="K307" s="114" t="s">
        <v>29</v>
      </c>
      <c r="L307" s="114" t="s">
        <v>139</v>
      </c>
      <c r="M307" s="114" t="str">
        <f t="shared" si="19"/>
        <v>Al1250pt1.9</v>
      </c>
      <c r="N307" s="115" t="s">
        <v>382</v>
      </c>
      <c r="O307" s="116" t="s">
        <v>139</v>
      </c>
      <c r="P307" s="117" t="s">
        <v>28</v>
      </c>
      <c r="Q307" s="117">
        <v>55</v>
      </c>
      <c r="R307" s="117" t="s">
        <v>29</v>
      </c>
      <c r="S307" s="117">
        <v>4</v>
      </c>
      <c r="T307" s="118" t="str">
        <f t="shared" si="20"/>
        <v>E3-55-Al-1250-4-pt1.9</v>
      </c>
    </row>
    <row r="308" spans="1:20">
      <c r="A308" s="109" t="s">
        <v>755</v>
      </c>
      <c r="B308" s="109">
        <v>1250</v>
      </c>
      <c r="C308" s="109" t="s">
        <v>369</v>
      </c>
      <c r="D308" s="110" t="s">
        <v>384</v>
      </c>
      <c r="E308" s="111">
        <v>43070</v>
      </c>
      <c r="F308" s="111">
        <f>Таблица14[[#This Row],[ip55]]*1.49987465123196</f>
        <v>64599.601228560517</v>
      </c>
      <c r="G308" s="112">
        <f>G304*2</f>
        <v>26.4</v>
      </c>
      <c r="H308" s="113">
        <v>2000</v>
      </c>
      <c r="I308" s="113"/>
      <c r="J308" s="113"/>
      <c r="K308" s="114" t="s">
        <v>29</v>
      </c>
      <c r="L308" s="114" t="s">
        <v>139</v>
      </c>
      <c r="M308" s="114" t="str">
        <f t="shared" si="19"/>
        <v>Al1250pt2.0</v>
      </c>
      <c r="N308" s="115" t="s">
        <v>385</v>
      </c>
      <c r="O308" s="116" t="s">
        <v>139</v>
      </c>
      <c r="P308" s="117" t="s">
        <v>28</v>
      </c>
      <c r="Q308" s="117">
        <v>55</v>
      </c>
      <c r="R308" s="117" t="s">
        <v>29</v>
      </c>
      <c r="S308" s="117">
        <v>4</v>
      </c>
      <c r="T308" s="118" t="str">
        <f t="shared" si="20"/>
        <v>E3-55-Al-1250-4-pt2.0</v>
      </c>
    </row>
    <row r="309" spans="1:20">
      <c r="A309" s="109" t="s">
        <v>756</v>
      </c>
      <c r="B309" s="109">
        <v>1250</v>
      </c>
      <c r="C309" s="109" t="s">
        <v>369</v>
      </c>
      <c r="D309" s="110" t="s">
        <v>370</v>
      </c>
      <c r="E309" s="111">
        <v>51469</v>
      </c>
      <c r="F309" s="111">
        <f>Таблица14[[#This Row],[ip55]]*1.49987465123196</f>
        <v>77197.048424257751</v>
      </c>
      <c r="G309" s="112">
        <f>G304*2.25</f>
        <v>29.7</v>
      </c>
      <c r="H309" s="113">
        <v>2250</v>
      </c>
      <c r="I309" s="113"/>
      <c r="J309" s="113"/>
      <c r="K309" s="114" t="s">
        <v>29</v>
      </c>
      <c r="L309" s="114" t="s">
        <v>139</v>
      </c>
      <c r="M309" s="114" t="str">
        <f t="shared" si="19"/>
        <v>Al1250pt2.4</v>
      </c>
      <c r="N309" s="115" t="s">
        <v>387</v>
      </c>
      <c r="O309" s="116" t="s">
        <v>139</v>
      </c>
      <c r="P309" s="117" t="s">
        <v>28</v>
      </c>
      <c r="Q309" s="117">
        <v>55</v>
      </c>
      <c r="R309" s="117" t="s">
        <v>29</v>
      </c>
      <c r="S309" s="117">
        <v>4</v>
      </c>
      <c r="T309" s="118" t="str">
        <f t="shared" si="20"/>
        <v>E3-55-Al-1250-4-pt2.4</v>
      </c>
    </row>
    <row r="310" spans="1:20">
      <c r="A310" s="109" t="s">
        <v>757</v>
      </c>
      <c r="B310" s="109">
        <v>1250</v>
      </c>
      <c r="C310" s="109" t="s">
        <v>369</v>
      </c>
      <c r="D310" s="110" t="s">
        <v>370</v>
      </c>
      <c r="E310" s="119">
        <v>53837</v>
      </c>
      <c r="F310" s="119">
        <f>Таблица14[[#This Row],[ip55]]*1.49987465123196</f>
        <v>80748.751598375035</v>
      </c>
      <c r="G310" s="120">
        <f>G304*2.5</f>
        <v>33</v>
      </c>
      <c r="H310" s="121">
        <v>2500</v>
      </c>
      <c r="I310" s="121"/>
      <c r="J310" s="121"/>
      <c r="K310" s="114" t="s">
        <v>29</v>
      </c>
      <c r="L310" s="114" t="s">
        <v>139</v>
      </c>
      <c r="M310" s="114" t="str">
        <f t="shared" si="19"/>
        <v>Al1250pt2.5</v>
      </c>
      <c r="N310" s="115" t="s">
        <v>389</v>
      </c>
      <c r="O310" s="116" t="s">
        <v>139</v>
      </c>
      <c r="P310" s="117" t="s">
        <v>28</v>
      </c>
      <c r="Q310" s="117">
        <v>55</v>
      </c>
      <c r="R310" s="117" t="s">
        <v>29</v>
      </c>
      <c r="S310" s="117">
        <v>4</v>
      </c>
      <c r="T310" s="118" t="str">
        <f t="shared" si="20"/>
        <v>E3-55-Al-1250-4-pt2.5</v>
      </c>
    </row>
    <row r="311" spans="1:20">
      <c r="A311" s="109" t="s">
        <v>758</v>
      </c>
      <c r="B311" s="109">
        <v>1250</v>
      </c>
      <c r="C311" s="109" t="s">
        <v>369</v>
      </c>
      <c r="D311" s="110" t="s">
        <v>370</v>
      </c>
      <c r="E311" s="111">
        <v>62236</v>
      </c>
      <c r="F311" s="111">
        <f>Таблица14[[#This Row],[ip55]]*1.49987465123196</f>
        <v>93346.198794072261</v>
      </c>
      <c r="G311" s="112">
        <f>G304*2.75</f>
        <v>36.299999999999997</v>
      </c>
      <c r="H311" s="113">
        <v>2750</v>
      </c>
      <c r="I311" s="113"/>
      <c r="J311" s="113"/>
      <c r="K311" s="114" t="s">
        <v>29</v>
      </c>
      <c r="L311" s="114" t="s">
        <v>139</v>
      </c>
      <c r="M311" s="114" t="str">
        <f t="shared" si="19"/>
        <v>Al1250pt2.9</v>
      </c>
      <c r="N311" s="115" t="s">
        <v>391</v>
      </c>
      <c r="O311" s="116" t="s">
        <v>139</v>
      </c>
      <c r="P311" s="117" t="s">
        <v>28</v>
      </c>
      <c r="Q311" s="117">
        <v>55</v>
      </c>
      <c r="R311" s="117" t="s">
        <v>29</v>
      </c>
      <c r="S311" s="117">
        <v>4</v>
      </c>
      <c r="T311" s="118" t="str">
        <f t="shared" si="20"/>
        <v>E3-55-Al-1250-4-pt2.9</v>
      </c>
    </row>
    <row r="312" spans="1:20">
      <c r="A312" s="109" t="s">
        <v>759</v>
      </c>
      <c r="B312" s="109">
        <v>1250</v>
      </c>
      <c r="C312" s="109" t="s">
        <v>369</v>
      </c>
      <c r="D312" s="110" t="s">
        <v>393</v>
      </c>
      <c r="E312" s="111">
        <v>64605</v>
      </c>
      <c r="F312" s="111">
        <f>Таблица14[[#This Row],[ip55]]*1.49987465123196</f>
        <v>96899.401842840787</v>
      </c>
      <c r="G312" s="112">
        <f>G304*3</f>
        <v>39.599999999999994</v>
      </c>
      <c r="H312" s="113">
        <v>3000</v>
      </c>
      <c r="I312" s="113"/>
      <c r="J312" s="113"/>
      <c r="K312" s="114" t="s">
        <v>29</v>
      </c>
      <c r="L312" s="114" t="s">
        <v>139</v>
      </c>
      <c r="M312" s="114" t="str">
        <f t="shared" si="19"/>
        <v>Al1250pt3.0</v>
      </c>
      <c r="N312" s="115" t="s">
        <v>394</v>
      </c>
      <c r="O312" s="116" t="s">
        <v>139</v>
      </c>
      <c r="P312" s="117" t="s">
        <v>28</v>
      </c>
      <c r="Q312" s="117">
        <v>55</v>
      </c>
      <c r="R312" s="117" t="s">
        <v>29</v>
      </c>
      <c r="S312" s="117">
        <v>4</v>
      </c>
      <c r="T312" s="118" t="str">
        <f t="shared" si="20"/>
        <v>E3-55-Al-1250-4-pt3.0</v>
      </c>
    </row>
    <row r="313" spans="1:20">
      <c r="A313" s="109" t="s">
        <v>760</v>
      </c>
      <c r="B313" s="109">
        <v>1250</v>
      </c>
      <c r="C313" s="109" t="s">
        <v>369</v>
      </c>
      <c r="D313" s="110" t="s">
        <v>370</v>
      </c>
      <c r="E313" s="111">
        <v>73004</v>
      </c>
      <c r="F313" s="111">
        <f>Таблица14[[#This Row],[ip55]]*1.49987465123196</f>
        <v>109496.84903853801</v>
      </c>
      <c r="G313" s="112">
        <f>G304*3.25</f>
        <v>42.9</v>
      </c>
      <c r="H313" s="113">
        <v>3250</v>
      </c>
      <c r="I313" s="113"/>
      <c r="J313" s="113"/>
      <c r="K313" s="114" t="s">
        <v>29</v>
      </c>
      <c r="L313" s="114" t="s">
        <v>139</v>
      </c>
      <c r="M313" s="114" t="str">
        <f t="shared" si="19"/>
        <v>Al1250pt</v>
      </c>
      <c r="N313" s="114"/>
      <c r="O313" s="116" t="s">
        <v>139</v>
      </c>
      <c r="P313" s="117" t="s">
        <v>28</v>
      </c>
      <c r="Q313" s="117">
        <v>55</v>
      </c>
      <c r="R313" s="117" t="s">
        <v>29</v>
      </c>
      <c r="S313" s="117">
        <v>4</v>
      </c>
      <c r="T313" s="118" t="str">
        <f t="shared" si="20"/>
        <v>E3-55-Al-1250-4-pt</v>
      </c>
    </row>
    <row r="314" spans="1:20">
      <c r="A314" s="109" t="s">
        <v>761</v>
      </c>
      <c r="B314" s="109">
        <v>1250</v>
      </c>
      <c r="C314" s="109" t="s">
        <v>369</v>
      </c>
      <c r="D314" s="110" t="s">
        <v>370</v>
      </c>
      <c r="E314" s="111">
        <v>75372</v>
      </c>
      <c r="F314" s="111">
        <f>Таблица14[[#This Row],[ip55]]*1.49987465123196</f>
        <v>113048.5522126553</v>
      </c>
      <c r="G314" s="112">
        <f>G304*3.5</f>
        <v>46.199999999999996</v>
      </c>
      <c r="H314" s="113">
        <v>3500</v>
      </c>
      <c r="I314" s="113"/>
      <c r="J314" s="113"/>
      <c r="K314" s="114" t="s">
        <v>29</v>
      </c>
      <c r="L314" s="114" t="s">
        <v>139</v>
      </c>
      <c r="M314" s="114" t="str">
        <f t="shared" si="19"/>
        <v>Al1250pt</v>
      </c>
      <c r="N314" s="114"/>
      <c r="O314" s="116" t="s">
        <v>139</v>
      </c>
      <c r="P314" s="117" t="s">
        <v>28</v>
      </c>
      <c r="Q314" s="117">
        <v>55</v>
      </c>
      <c r="R314" s="117" t="s">
        <v>29</v>
      </c>
      <c r="S314" s="117">
        <v>4</v>
      </c>
      <c r="T314" s="118" t="str">
        <f t="shared" si="20"/>
        <v>E3-55-Al-1250-4-pt</v>
      </c>
    </row>
    <row r="315" spans="1:20">
      <c r="A315" s="109" t="s">
        <v>762</v>
      </c>
      <c r="B315" s="109">
        <v>1250</v>
      </c>
      <c r="C315" s="109" t="s">
        <v>369</v>
      </c>
      <c r="D315" s="110" t="s">
        <v>370</v>
      </c>
      <c r="E315" s="111">
        <v>83771</v>
      </c>
      <c r="F315" s="111">
        <f>Таблица14[[#This Row],[ip55]]*1.49987465123196</f>
        <v>125645.99940835252</v>
      </c>
      <c r="G315" s="112">
        <f>G304*3.75</f>
        <v>49.5</v>
      </c>
      <c r="H315" s="113">
        <v>3750</v>
      </c>
      <c r="I315" s="113"/>
      <c r="J315" s="113"/>
      <c r="K315" s="114" t="s">
        <v>29</v>
      </c>
      <c r="L315" s="114" t="s">
        <v>139</v>
      </c>
      <c r="M315" s="114" t="str">
        <f t="shared" si="19"/>
        <v>Al1250pt</v>
      </c>
      <c r="N315" s="114"/>
      <c r="O315" s="116" t="s">
        <v>139</v>
      </c>
      <c r="P315" s="117" t="s">
        <v>28</v>
      </c>
      <c r="Q315" s="117">
        <v>55</v>
      </c>
      <c r="R315" s="117" t="s">
        <v>29</v>
      </c>
      <c r="S315" s="117">
        <v>4</v>
      </c>
      <c r="T315" s="118" t="str">
        <f t="shared" si="20"/>
        <v>E3-55-Al-1250-4-pt</v>
      </c>
    </row>
    <row r="316" spans="1:20">
      <c r="A316" s="109" t="s">
        <v>763</v>
      </c>
      <c r="B316" s="109">
        <v>1250</v>
      </c>
      <c r="C316" s="109" t="s">
        <v>369</v>
      </c>
      <c r="D316" s="110" t="s">
        <v>370</v>
      </c>
      <c r="E316" s="111">
        <v>86140</v>
      </c>
      <c r="F316" s="111">
        <f>Таблица14[[#This Row],[ip55]]*1.49987465123196</f>
        <v>129199.20245712103</v>
      </c>
      <c r="G316" s="112">
        <f>G304*4</f>
        <v>52.8</v>
      </c>
      <c r="H316" s="113">
        <v>4000</v>
      </c>
      <c r="I316" s="113"/>
      <c r="J316" s="113"/>
      <c r="K316" s="114" t="s">
        <v>29</v>
      </c>
      <c r="L316" s="114" t="s">
        <v>139</v>
      </c>
      <c r="M316" s="114" t="str">
        <f t="shared" si="19"/>
        <v>Al1250pt</v>
      </c>
      <c r="N316" s="114"/>
      <c r="O316" s="116" t="s">
        <v>139</v>
      </c>
      <c r="P316" s="117" t="s">
        <v>28</v>
      </c>
      <c r="Q316" s="117">
        <v>55</v>
      </c>
      <c r="R316" s="117" t="s">
        <v>29</v>
      </c>
      <c r="S316" s="117">
        <v>4</v>
      </c>
      <c r="T316" s="118" t="str">
        <f t="shared" si="20"/>
        <v>E3-55-Al-1250-4-pt</v>
      </c>
    </row>
    <row r="317" spans="1:20">
      <c r="A317" s="109" t="s">
        <v>764</v>
      </c>
      <c r="B317" s="109">
        <v>1250</v>
      </c>
      <c r="C317" s="109" t="s">
        <v>400</v>
      </c>
      <c r="D317" s="110" t="s">
        <v>401</v>
      </c>
      <c r="E317" s="111">
        <v>68946</v>
      </c>
      <c r="F317" s="119">
        <f>Таблица14[[#This Row],[ip55]]*1.49987465123196</f>
        <v>103410.35770383872</v>
      </c>
      <c r="G317" s="112">
        <f>G312</f>
        <v>39.599999999999994</v>
      </c>
      <c r="H317" s="113">
        <v>3000</v>
      </c>
      <c r="I317" s="113"/>
      <c r="J317" s="113"/>
      <c r="K317" s="114" t="s">
        <v>29</v>
      </c>
      <c r="L317" s="114" t="s">
        <v>158</v>
      </c>
      <c r="M317" s="114" t="str">
        <f t="shared" si="19"/>
        <v>Al1250pr1</v>
      </c>
      <c r="N317" s="114">
        <v>1</v>
      </c>
      <c r="O317" s="109" t="s">
        <v>158</v>
      </c>
      <c r="P317" s="117" t="s">
        <v>28</v>
      </c>
      <c r="Q317" s="117">
        <v>55</v>
      </c>
      <c r="R317" s="117" t="s">
        <v>29</v>
      </c>
      <c r="S317" s="117">
        <v>4</v>
      </c>
      <c r="T317" s="118" t="str">
        <f t="shared" si="20"/>
        <v>E3-55-Al-1250-4-pr1</v>
      </c>
    </row>
    <row r="318" spans="1:20">
      <c r="A318" s="109" t="s">
        <v>765</v>
      </c>
      <c r="B318" s="109">
        <v>1250</v>
      </c>
      <c r="C318" s="109" t="s">
        <v>400</v>
      </c>
      <c r="D318" s="110" t="s">
        <v>403</v>
      </c>
      <c r="E318" s="111">
        <v>73287</v>
      </c>
      <c r="F318" s="119">
        <f>Таблица14[[#This Row],[ip55]]*1.49987465123196</f>
        <v>109921.31356483666</v>
      </c>
      <c r="G318" s="112">
        <f>G312</f>
        <v>39.599999999999994</v>
      </c>
      <c r="H318" s="113">
        <v>3000</v>
      </c>
      <c r="I318" s="113"/>
      <c r="J318" s="113"/>
      <c r="K318" s="114" t="s">
        <v>29</v>
      </c>
      <c r="L318" s="114" t="s">
        <v>158</v>
      </c>
      <c r="M318" s="114" t="str">
        <f t="shared" si="19"/>
        <v>Al1250pr3</v>
      </c>
      <c r="N318" s="114">
        <v>3</v>
      </c>
      <c r="O318" s="109" t="s">
        <v>158</v>
      </c>
      <c r="P318" s="117" t="s">
        <v>28</v>
      </c>
      <c r="Q318" s="117">
        <v>55</v>
      </c>
      <c r="R318" s="117" t="s">
        <v>29</v>
      </c>
      <c r="S318" s="117">
        <v>4</v>
      </c>
      <c r="T318" s="118" t="str">
        <f t="shared" si="20"/>
        <v>E3-55-Al-1250-4-pr3</v>
      </c>
    </row>
    <row r="319" spans="1:20">
      <c r="A319" s="109" t="s">
        <v>766</v>
      </c>
      <c r="B319" s="109">
        <v>1250</v>
      </c>
      <c r="C319" s="109" t="s">
        <v>400</v>
      </c>
      <c r="D319" s="110" t="s">
        <v>405</v>
      </c>
      <c r="E319" s="111">
        <v>77628</v>
      </c>
      <c r="F319" s="119">
        <f>Таблица14[[#This Row],[ip55]]*1.49987465123196</f>
        <v>116432.2694258346</v>
      </c>
      <c r="G319" s="112">
        <f>G312</f>
        <v>39.599999999999994</v>
      </c>
      <c r="H319" s="113">
        <v>3000</v>
      </c>
      <c r="I319" s="113"/>
      <c r="J319" s="113"/>
      <c r="K319" s="114" t="s">
        <v>29</v>
      </c>
      <c r="L319" s="114" t="s">
        <v>158</v>
      </c>
      <c r="M319" s="114" t="str">
        <f t="shared" si="19"/>
        <v>Al1250pr5</v>
      </c>
      <c r="N319" s="114">
        <v>5</v>
      </c>
      <c r="O319" s="109" t="s">
        <v>158</v>
      </c>
      <c r="P319" s="117" t="s">
        <v>28</v>
      </c>
      <c r="Q319" s="117">
        <v>55</v>
      </c>
      <c r="R319" s="117" t="s">
        <v>29</v>
      </c>
      <c r="S319" s="117">
        <v>4</v>
      </c>
      <c r="T319" s="118" t="str">
        <f t="shared" si="20"/>
        <v>E3-55-Al-1250-4-pr5</v>
      </c>
    </row>
    <row r="320" spans="1:20">
      <c r="A320" s="109" t="s">
        <v>767</v>
      </c>
      <c r="B320" s="109">
        <v>1250</v>
      </c>
      <c r="C320" s="109" t="s">
        <v>400</v>
      </c>
      <c r="D320" s="110" t="s">
        <v>407</v>
      </c>
      <c r="E320" s="111">
        <v>81969</v>
      </c>
      <c r="F320" s="119">
        <f>Таблица14[[#This Row],[ip55]]*1.49987465123196</f>
        <v>122943.22528683253</v>
      </c>
      <c r="G320" s="112">
        <f>G312</f>
        <v>39.599999999999994</v>
      </c>
      <c r="H320" s="113">
        <v>3000</v>
      </c>
      <c r="I320" s="113"/>
      <c r="J320" s="113"/>
      <c r="K320" s="114" t="s">
        <v>29</v>
      </c>
      <c r="L320" s="114" t="s">
        <v>158</v>
      </c>
      <c r="M320" s="114" t="str">
        <f t="shared" si="19"/>
        <v>Al1250pr4</v>
      </c>
      <c r="N320" s="114">
        <v>4</v>
      </c>
      <c r="O320" s="109" t="s">
        <v>158</v>
      </c>
      <c r="P320" s="117" t="s">
        <v>28</v>
      </c>
      <c r="Q320" s="117">
        <v>55</v>
      </c>
      <c r="R320" s="117" t="s">
        <v>29</v>
      </c>
      <c r="S320" s="117">
        <v>4</v>
      </c>
      <c r="T320" s="118" t="str">
        <f t="shared" si="20"/>
        <v>E3-55-Al-1250-4-pr4</v>
      </c>
    </row>
    <row r="321" spans="1:20">
      <c r="A321" s="109" t="s">
        <v>768</v>
      </c>
      <c r="B321" s="109">
        <v>1250</v>
      </c>
      <c r="C321" s="109" t="s">
        <v>400</v>
      </c>
      <c r="D321" s="110" t="s">
        <v>409</v>
      </c>
      <c r="E321" s="111">
        <v>86311</v>
      </c>
      <c r="F321" s="119">
        <f>Таблица14[[#This Row],[ip55]]*1.49987465123196</f>
        <v>129455.6810224817</v>
      </c>
      <c r="G321" s="112">
        <f>G312</f>
        <v>39.599999999999994</v>
      </c>
      <c r="H321" s="113">
        <v>3000</v>
      </c>
      <c r="I321" s="113"/>
      <c r="J321" s="113"/>
      <c r="K321" s="114" t="s">
        <v>29</v>
      </c>
      <c r="L321" s="114" t="s">
        <v>158</v>
      </c>
      <c r="M321" s="114" t="str">
        <f t="shared" si="19"/>
        <v>Al1250pr</v>
      </c>
      <c r="N321" s="114"/>
      <c r="O321" s="109" t="s">
        <v>158</v>
      </c>
      <c r="P321" s="117" t="s">
        <v>28</v>
      </c>
      <c r="Q321" s="117">
        <v>55</v>
      </c>
      <c r="R321" s="117" t="s">
        <v>29</v>
      </c>
      <c r="S321" s="117">
        <v>4</v>
      </c>
      <c r="T321" s="118" t="str">
        <f t="shared" si="20"/>
        <v>E3-55-Al-1250-4-pr</v>
      </c>
    </row>
    <row r="322" spans="1:20">
      <c r="A322" s="109" t="s">
        <v>769</v>
      </c>
      <c r="B322" s="109">
        <v>1250</v>
      </c>
      <c r="C322" s="109" t="s">
        <v>400</v>
      </c>
      <c r="D322" s="110" t="s">
        <v>411</v>
      </c>
      <c r="E322" s="111">
        <v>90652</v>
      </c>
      <c r="F322" s="119">
        <f>Таблица14[[#This Row],[ip55]]*1.49987465123196</f>
        <v>135966.63688347963</v>
      </c>
      <c r="G322" s="112">
        <f>G312</f>
        <v>39.599999999999994</v>
      </c>
      <c r="H322" s="113">
        <v>3000</v>
      </c>
      <c r="I322" s="113"/>
      <c r="J322" s="113"/>
      <c r="K322" s="114" t="s">
        <v>29</v>
      </c>
      <c r="L322" s="114" t="s">
        <v>158</v>
      </c>
      <c r="M322" s="114" t="str">
        <f t="shared" ref="M322:M385" si="23">K322&amp;B322&amp;L322&amp;N322</f>
        <v>Al1250pr6</v>
      </c>
      <c r="N322" s="114">
        <v>6</v>
      </c>
      <c r="O322" s="109" t="s">
        <v>158</v>
      </c>
      <c r="P322" s="117" t="s">
        <v>28</v>
      </c>
      <c r="Q322" s="117">
        <v>55</v>
      </c>
      <c r="R322" s="117" t="s">
        <v>29</v>
      </c>
      <c r="S322" s="117">
        <v>4</v>
      </c>
      <c r="T322" s="118" t="str">
        <f t="shared" si="20"/>
        <v>E3-55-Al-1250-4-pr6</v>
      </c>
    </row>
    <row r="323" spans="1:20">
      <c r="A323" s="109" t="s">
        <v>770</v>
      </c>
      <c r="B323" s="109">
        <v>1250</v>
      </c>
      <c r="C323" s="109" t="s">
        <v>400</v>
      </c>
      <c r="D323" s="110" t="s">
        <v>413</v>
      </c>
      <c r="E323" s="111">
        <v>88311</v>
      </c>
      <c r="F323" s="111">
        <f>Таблица14[[#This Row],[ip55]]*1.49987465123196</f>
        <v>132455.43032494563</v>
      </c>
      <c r="G323" s="112">
        <f>G312</f>
        <v>39.599999999999994</v>
      </c>
      <c r="H323" s="113">
        <v>3000</v>
      </c>
      <c r="I323" s="113"/>
      <c r="J323" s="113"/>
      <c r="K323" s="114" t="s">
        <v>29</v>
      </c>
      <c r="L323" s="114" t="s">
        <v>165</v>
      </c>
      <c r="M323" s="114" t="str">
        <f t="shared" si="23"/>
        <v>Al1250prf1</v>
      </c>
      <c r="N323" s="114">
        <v>1</v>
      </c>
      <c r="O323" s="109" t="s">
        <v>158</v>
      </c>
      <c r="P323" s="117" t="s">
        <v>28</v>
      </c>
      <c r="Q323" s="117">
        <v>55</v>
      </c>
      <c r="R323" s="117" t="s">
        <v>29</v>
      </c>
      <c r="S323" s="117">
        <v>4</v>
      </c>
      <c r="T323" s="118" t="str">
        <f t="shared" ref="T323:T386" si="24">P323&amp;"-"&amp;Q323&amp;"-"&amp;R323&amp;"-"&amp;B323&amp;"-"&amp;S323&amp;"-"&amp;O323&amp;N323</f>
        <v>E3-55-Al-1250-4-pr1</v>
      </c>
    </row>
    <row r="324" spans="1:20">
      <c r="A324" s="109" t="s">
        <v>771</v>
      </c>
      <c r="B324" s="109">
        <v>1250</v>
      </c>
      <c r="C324" s="109" t="s">
        <v>400</v>
      </c>
      <c r="D324" s="110" t="s">
        <v>415</v>
      </c>
      <c r="E324" s="111">
        <v>112017</v>
      </c>
      <c r="F324" s="111">
        <f>Таблица14[[#This Row],[ip55]]*1.49987465123196</f>
        <v>168011.45880705048</v>
      </c>
      <c r="G324" s="112">
        <f>G312</f>
        <v>39.599999999999994</v>
      </c>
      <c r="H324" s="113">
        <v>3000</v>
      </c>
      <c r="I324" s="113"/>
      <c r="J324" s="113"/>
      <c r="K324" s="114" t="s">
        <v>29</v>
      </c>
      <c r="L324" s="114" t="s">
        <v>165</v>
      </c>
      <c r="M324" s="114" t="str">
        <f t="shared" si="23"/>
        <v>Al1250prf2</v>
      </c>
      <c r="N324" s="114">
        <v>2</v>
      </c>
      <c r="O324" s="109" t="s">
        <v>158</v>
      </c>
      <c r="P324" s="117" t="s">
        <v>28</v>
      </c>
      <c r="Q324" s="117">
        <v>55</v>
      </c>
      <c r="R324" s="117" t="s">
        <v>29</v>
      </c>
      <c r="S324" s="117">
        <v>4</v>
      </c>
      <c r="T324" s="118" t="str">
        <f t="shared" si="24"/>
        <v>E3-55-Al-1250-4-pr2</v>
      </c>
    </row>
    <row r="325" spans="1:20">
      <c r="A325" s="109" t="s">
        <v>772</v>
      </c>
      <c r="B325" s="109">
        <v>1250</v>
      </c>
      <c r="C325" s="109" t="s">
        <v>400</v>
      </c>
      <c r="D325" s="110" t="s">
        <v>417</v>
      </c>
      <c r="E325" s="111">
        <v>159428</v>
      </c>
      <c r="F325" s="111">
        <f>Таблица14[[#This Row],[ip55]]*1.49987465123196</f>
        <v>239122.01589660894</v>
      </c>
      <c r="G325" s="112">
        <f>G312</f>
        <v>39.599999999999994</v>
      </c>
      <c r="H325" s="113">
        <v>3000</v>
      </c>
      <c r="I325" s="113"/>
      <c r="J325" s="113"/>
      <c r="K325" s="114" t="s">
        <v>29</v>
      </c>
      <c r="L325" s="114" t="s">
        <v>165</v>
      </c>
      <c r="M325" s="114" t="str">
        <f t="shared" si="23"/>
        <v>Al1250prf3</v>
      </c>
      <c r="N325" s="114">
        <v>3</v>
      </c>
      <c r="O325" s="109" t="s">
        <v>158</v>
      </c>
      <c r="P325" s="117" t="s">
        <v>28</v>
      </c>
      <c r="Q325" s="117">
        <v>55</v>
      </c>
      <c r="R325" s="117" t="s">
        <v>29</v>
      </c>
      <c r="S325" s="117">
        <v>4</v>
      </c>
      <c r="T325" s="118" t="str">
        <f t="shared" si="24"/>
        <v>E3-55-Al-1250-4-pr3</v>
      </c>
    </row>
    <row r="326" spans="1:20">
      <c r="A326" s="109" t="s">
        <v>773</v>
      </c>
      <c r="B326" s="109">
        <v>1250</v>
      </c>
      <c r="C326" s="109" t="s">
        <v>419</v>
      </c>
      <c r="D326" s="110" t="s">
        <v>420</v>
      </c>
      <c r="E326" s="111">
        <v>36005</v>
      </c>
      <c r="F326" s="111">
        <f>Таблица14[[#This Row],[ip55]]*1.49987465123196</f>
        <v>54002.986817606725</v>
      </c>
      <c r="G326" s="112">
        <f>G304</f>
        <v>13.2</v>
      </c>
      <c r="H326" s="113">
        <v>350</v>
      </c>
      <c r="I326" s="113">
        <v>350</v>
      </c>
      <c r="J326" s="113"/>
      <c r="K326" s="114" t="s">
        <v>29</v>
      </c>
      <c r="L326" s="114" t="s">
        <v>154</v>
      </c>
      <c r="M326" s="114" t="str">
        <f t="shared" si="23"/>
        <v>Al1250uv</v>
      </c>
      <c r="N326" s="114"/>
      <c r="O326" s="109" t="s">
        <v>154</v>
      </c>
      <c r="P326" s="117" t="s">
        <v>28</v>
      </c>
      <c r="Q326" s="117">
        <v>55</v>
      </c>
      <c r="R326" s="117" t="s">
        <v>29</v>
      </c>
      <c r="S326" s="117">
        <v>4</v>
      </c>
      <c r="T326" s="118" t="str">
        <f t="shared" si="24"/>
        <v>E3-55-Al-1250-4-uv</v>
      </c>
    </row>
    <row r="327" spans="1:20">
      <c r="A327" s="109" t="s">
        <v>774</v>
      </c>
      <c r="B327" s="109">
        <v>1250</v>
      </c>
      <c r="C327" s="109" t="s">
        <v>422</v>
      </c>
      <c r="D327" s="110" t="s">
        <v>423</v>
      </c>
      <c r="E327" s="111">
        <v>28771</v>
      </c>
      <c r="F327" s="111">
        <f>Таблица14[[#This Row],[ip55]]*1.49987465123196</f>
        <v>43152.893590594722</v>
      </c>
      <c r="G327" s="112">
        <f>G304</f>
        <v>13.2</v>
      </c>
      <c r="H327" s="113">
        <v>350</v>
      </c>
      <c r="I327" s="113">
        <v>350</v>
      </c>
      <c r="J327" s="113"/>
      <c r="K327" s="114" t="s">
        <v>29</v>
      </c>
      <c r="L327" s="114" t="s">
        <v>149</v>
      </c>
      <c r="M327" s="114" t="str">
        <f t="shared" si="23"/>
        <v>Al1250ug</v>
      </c>
      <c r="N327" s="114"/>
      <c r="O327" s="109" t="s">
        <v>149</v>
      </c>
      <c r="P327" s="117" t="s">
        <v>28</v>
      </c>
      <c r="Q327" s="117">
        <v>55</v>
      </c>
      <c r="R327" s="117" t="s">
        <v>29</v>
      </c>
      <c r="S327" s="117">
        <v>4</v>
      </c>
      <c r="T327" s="118" t="str">
        <f t="shared" si="24"/>
        <v>E3-55-Al-1250-4-ug</v>
      </c>
    </row>
    <row r="328" spans="1:20">
      <c r="A328" s="109" t="s">
        <v>775</v>
      </c>
      <c r="B328" s="109">
        <v>1250</v>
      </c>
      <c r="C328" s="109" t="s">
        <v>425</v>
      </c>
      <c r="D328" s="110" t="s">
        <v>66</v>
      </c>
      <c r="E328" s="111">
        <v>61243</v>
      </c>
      <c r="F328" s="111">
        <f>Таблица14[[#This Row],[ip55]]*1.49987465123196</f>
        <v>91856.823265398925</v>
      </c>
      <c r="G328" s="112">
        <f>G306</f>
        <v>19.799999999999997</v>
      </c>
      <c r="H328" s="113">
        <v>350</v>
      </c>
      <c r="I328" s="113">
        <v>150</v>
      </c>
      <c r="J328" s="113">
        <v>350</v>
      </c>
      <c r="K328" s="114" t="s">
        <v>29</v>
      </c>
      <c r="L328" s="114" t="s">
        <v>192</v>
      </c>
      <c r="M328" s="114" t="str">
        <f t="shared" si="23"/>
        <v>Al1250zv</v>
      </c>
      <c r="N328" s="114"/>
      <c r="O328" s="109" t="s">
        <v>192</v>
      </c>
      <c r="P328" s="117" t="s">
        <v>28</v>
      </c>
      <c r="Q328" s="117">
        <v>55</v>
      </c>
      <c r="R328" s="117" t="s">
        <v>29</v>
      </c>
      <c r="S328" s="117">
        <v>4</v>
      </c>
      <c r="T328" s="118" t="str">
        <f t="shared" si="24"/>
        <v>E3-55-Al-1250-4-zv</v>
      </c>
    </row>
    <row r="329" spans="1:20">
      <c r="A329" s="109" t="s">
        <v>776</v>
      </c>
      <c r="B329" s="109">
        <v>1250</v>
      </c>
      <c r="C329" s="109" t="s">
        <v>427</v>
      </c>
      <c r="D329" s="110" t="s">
        <v>428</v>
      </c>
      <c r="E329" s="111">
        <v>46773</v>
      </c>
      <c r="F329" s="111">
        <f>Таблица14[[#This Row],[ip55]]*1.49987465123196</f>
        <v>70153.637062072463</v>
      </c>
      <c r="G329" s="112">
        <f>G306</f>
        <v>19.799999999999997</v>
      </c>
      <c r="H329" s="113">
        <v>350</v>
      </c>
      <c r="I329" s="113">
        <v>150</v>
      </c>
      <c r="J329" s="113">
        <v>350</v>
      </c>
      <c r="K329" s="114" t="s">
        <v>29</v>
      </c>
      <c r="L329" s="114" t="s">
        <v>196</v>
      </c>
      <c r="M329" s="114" t="str">
        <f t="shared" si="23"/>
        <v>Al1250zg</v>
      </c>
      <c r="N329" s="114"/>
      <c r="O329" s="109" t="s">
        <v>196</v>
      </c>
      <c r="P329" s="117" t="s">
        <v>28</v>
      </c>
      <c r="Q329" s="117">
        <v>55</v>
      </c>
      <c r="R329" s="117" t="s">
        <v>29</v>
      </c>
      <c r="S329" s="117">
        <v>4</v>
      </c>
      <c r="T329" s="118" t="str">
        <f t="shared" si="24"/>
        <v>E3-55-Al-1250-4-zg</v>
      </c>
    </row>
    <row r="330" spans="1:20">
      <c r="A330" s="109" t="s">
        <v>777</v>
      </c>
      <c r="B330" s="109">
        <v>1250</v>
      </c>
      <c r="C330" s="109" t="s">
        <v>430</v>
      </c>
      <c r="D330" s="110" t="s">
        <v>431</v>
      </c>
      <c r="E330" s="111">
        <v>75579</v>
      </c>
      <c r="F330" s="111">
        <f>Таблица14[[#This Row],[ip55]]*1.49987465123196</f>
        <v>113359.02626546031</v>
      </c>
      <c r="G330" s="112">
        <f>G306</f>
        <v>19.799999999999997</v>
      </c>
      <c r="H330" s="113">
        <v>350</v>
      </c>
      <c r="I330" s="113">
        <v>350</v>
      </c>
      <c r="J330" s="113">
        <v>350</v>
      </c>
      <c r="K330" s="114" t="s">
        <v>29</v>
      </c>
      <c r="L330" s="114" t="s">
        <v>198</v>
      </c>
      <c r="M330" s="114" t="str">
        <f t="shared" si="23"/>
        <v>Al1250tv</v>
      </c>
      <c r="N330" s="114"/>
      <c r="O330" s="109" t="s">
        <v>198</v>
      </c>
      <c r="P330" s="117" t="s">
        <v>28</v>
      </c>
      <c r="Q330" s="117">
        <v>55</v>
      </c>
      <c r="R330" s="117" t="s">
        <v>29</v>
      </c>
      <c r="S330" s="117">
        <v>4</v>
      </c>
      <c r="T330" s="118" t="str">
        <f t="shared" si="24"/>
        <v>E3-55-Al-1250-4-tv</v>
      </c>
    </row>
    <row r="331" spans="1:20">
      <c r="A331" s="109" t="s">
        <v>778</v>
      </c>
      <c r="B331" s="109">
        <v>1250</v>
      </c>
      <c r="C331" s="109" t="s">
        <v>433</v>
      </c>
      <c r="D331" s="110" t="s">
        <v>434</v>
      </c>
      <c r="E331" s="111">
        <v>97421</v>
      </c>
      <c r="F331" s="111">
        <f>Таблица14[[#This Row],[ip55]]*1.49987465123196</f>
        <v>146119.28839766877</v>
      </c>
      <c r="G331" s="112">
        <f>G306</f>
        <v>19.799999999999997</v>
      </c>
      <c r="H331" s="113">
        <v>350</v>
      </c>
      <c r="I331" s="113">
        <v>350</v>
      </c>
      <c r="J331" s="113">
        <v>350</v>
      </c>
      <c r="K331" s="114" t="s">
        <v>29</v>
      </c>
      <c r="L331" s="114" t="s">
        <v>201</v>
      </c>
      <c r="M331" s="114" t="str">
        <f t="shared" si="23"/>
        <v>Al1250tg</v>
      </c>
      <c r="N331" s="114"/>
      <c r="O331" s="109" t="s">
        <v>201</v>
      </c>
      <c r="P331" s="117" t="s">
        <v>28</v>
      </c>
      <c r="Q331" s="117">
        <v>55</v>
      </c>
      <c r="R331" s="117" t="s">
        <v>29</v>
      </c>
      <c r="S331" s="117">
        <v>4</v>
      </c>
      <c r="T331" s="118" t="str">
        <f t="shared" si="24"/>
        <v>E3-55-Al-1250-4-tg</v>
      </c>
    </row>
    <row r="332" spans="1:20">
      <c r="A332" s="109" t="s">
        <v>779</v>
      </c>
      <c r="B332" s="109">
        <v>1250</v>
      </c>
      <c r="C332" s="109" t="s">
        <v>436</v>
      </c>
      <c r="D332" s="110" t="s">
        <v>437</v>
      </c>
      <c r="E332" s="111">
        <v>54008</v>
      </c>
      <c r="F332" s="111">
        <f>Таблица14[[#This Row],[ip55]]*1.49987465123196</f>
        <v>81005.230163735701</v>
      </c>
      <c r="G332" s="112">
        <v>19.799999999999997</v>
      </c>
      <c r="H332" s="113">
        <v>500</v>
      </c>
      <c r="I332" s="113">
        <v>500</v>
      </c>
      <c r="J332" s="113">
        <v>500</v>
      </c>
      <c r="K332" s="114" t="s">
        <v>29</v>
      </c>
      <c r="L332" s="114" t="s">
        <v>184</v>
      </c>
      <c r="M332" s="114" t="str">
        <f t="shared" si="23"/>
        <v>Al1250kl</v>
      </c>
      <c r="N332" s="114"/>
      <c r="O332" s="109" t="s">
        <v>184</v>
      </c>
      <c r="P332" s="117" t="s">
        <v>28</v>
      </c>
      <c r="Q332" s="117">
        <v>55</v>
      </c>
      <c r="R332" s="117" t="s">
        <v>29</v>
      </c>
      <c r="S332" s="117">
        <v>4</v>
      </c>
      <c r="T332" s="118" t="str">
        <f t="shared" si="24"/>
        <v>E3-55-Al-1250-4-kl</v>
      </c>
    </row>
    <row r="333" spans="1:20">
      <c r="A333" s="109" t="s">
        <v>780</v>
      </c>
      <c r="B333" s="109">
        <v>1250</v>
      </c>
      <c r="C333" s="109" t="s">
        <v>439</v>
      </c>
      <c r="D333" s="110" t="s">
        <v>437</v>
      </c>
      <c r="E333" s="111">
        <v>54008</v>
      </c>
      <c r="F333" s="111">
        <f>Таблица14[[#This Row],[ip55]]*1.49987465123196</f>
        <v>81005.230163735701</v>
      </c>
      <c r="G333" s="112">
        <f>G306</f>
        <v>19.799999999999997</v>
      </c>
      <c r="H333" s="113">
        <v>500</v>
      </c>
      <c r="I333" s="113">
        <v>500</v>
      </c>
      <c r="J333" s="113">
        <v>500</v>
      </c>
      <c r="K333" s="114" t="s">
        <v>29</v>
      </c>
      <c r="L333" s="114" t="s">
        <v>173</v>
      </c>
      <c r="M333" s="114" t="str">
        <f t="shared" si="23"/>
        <v>Al1250kp</v>
      </c>
      <c r="N333" s="114"/>
      <c r="O333" s="109" t="s">
        <v>173</v>
      </c>
      <c r="P333" s="117" t="s">
        <v>28</v>
      </c>
      <c r="Q333" s="117">
        <v>55</v>
      </c>
      <c r="R333" s="117" t="s">
        <v>29</v>
      </c>
      <c r="S333" s="117">
        <v>4</v>
      </c>
      <c r="T333" s="118" t="str">
        <f t="shared" si="24"/>
        <v>E3-55-Al-1250-4-kp</v>
      </c>
    </row>
    <row r="334" spans="1:20">
      <c r="A334" s="112" t="s">
        <v>781</v>
      </c>
      <c r="B334" s="109">
        <v>1250</v>
      </c>
      <c r="C334" s="109" t="s">
        <v>441</v>
      </c>
      <c r="D334" s="110" t="s">
        <v>442</v>
      </c>
      <c r="E334" s="111">
        <v>17534</v>
      </c>
      <c r="F334" s="111">
        <f>Таблица14[[#This Row],[ip55]]*1.49987465123196</f>
        <v>26298.802134701189</v>
      </c>
      <c r="G334" s="112">
        <f>G302</f>
        <v>6.6</v>
      </c>
      <c r="H334" s="113">
        <v>200</v>
      </c>
      <c r="I334" s="113">
        <v>300</v>
      </c>
      <c r="J334" s="113"/>
      <c r="K334" s="114" t="s">
        <v>29</v>
      </c>
      <c r="L334" s="114" t="s">
        <v>143</v>
      </c>
      <c r="M334" s="114" t="str">
        <f t="shared" si="23"/>
        <v>Al1250pf</v>
      </c>
      <c r="N334" s="114"/>
      <c r="O334" s="109" t="s">
        <v>143</v>
      </c>
      <c r="P334" s="117" t="s">
        <v>28</v>
      </c>
      <c r="Q334" s="117">
        <v>55</v>
      </c>
      <c r="R334" s="117" t="s">
        <v>29</v>
      </c>
      <c r="S334" s="117">
        <v>4</v>
      </c>
      <c r="T334" s="118" t="str">
        <f t="shared" si="24"/>
        <v>E3-55-Al-1250-4-pf</v>
      </c>
    </row>
    <row r="335" spans="1:20">
      <c r="A335" s="112" t="s">
        <v>782</v>
      </c>
      <c r="B335" s="109">
        <v>1250</v>
      </c>
      <c r="C335" s="109" t="s">
        <v>444</v>
      </c>
      <c r="D335" s="110" t="s">
        <v>445</v>
      </c>
      <c r="E335" s="111">
        <v>46305</v>
      </c>
      <c r="F335" s="111">
        <f>Таблица14[[#This Row],[ip55]]*1.49987465123196</f>
        <v>69451.695725295911</v>
      </c>
      <c r="G335" s="112"/>
      <c r="H335" s="113"/>
      <c r="I335" s="113"/>
      <c r="J335" s="113"/>
      <c r="K335" s="114" t="s">
        <v>29</v>
      </c>
      <c r="L335" s="114" t="s">
        <v>152</v>
      </c>
      <c r="M335" s="114" t="str">
        <f t="shared" si="23"/>
        <v>Al1250ugf</v>
      </c>
      <c r="N335" s="114"/>
      <c r="O335" s="109" t="s">
        <v>152</v>
      </c>
      <c r="P335" s="117" t="s">
        <v>28</v>
      </c>
      <c r="Q335" s="117">
        <v>55</v>
      </c>
      <c r="R335" s="117" t="s">
        <v>29</v>
      </c>
      <c r="S335" s="117">
        <v>4</v>
      </c>
      <c r="T335" s="118" t="str">
        <f t="shared" si="24"/>
        <v>E3-55-Al-1250-4-ugf</v>
      </c>
    </row>
    <row r="336" spans="1:20">
      <c r="A336" s="112" t="s">
        <v>783</v>
      </c>
      <c r="B336" s="109">
        <v>1250</v>
      </c>
      <c r="C336" s="109" t="s">
        <v>447</v>
      </c>
      <c r="D336" s="110" t="s">
        <v>448</v>
      </c>
      <c r="E336" s="111">
        <v>53539</v>
      </c>
      <c r="F336" s="111">
        <f>Таблица14[[#This Row],[ip55]]*1.49987465123196</f>
        <v>80301.788952307907</v>
      </c>
      <c r="G336" s="112"/>
      <c r="H336" s="113"/>
      <c r="I336" s="113"/>
      <c r="J336" s="113"/>
      <c r="K336" s="114" t="s">
        <v>29</v>
      </c>
      <c r="L336" s="114" t="s">
        <v>156</v>
      </c>
      <c r="M336" s="114" t="str">
        <f t="shared" si="23"/>
        <v>Al1250uvf</v>
      </c>
      <c r="N336" s="114"/>
      <c r="O336" s="109" t="s">
        <v>156</v>
      </c>
      <c r="P336" s="117" t="s">
        <v>28</v>
      </c>
      <c r="Q336" s="117">
        <v>55</v>
      </c>
      <c r="R336" s="117" t="s">
        <v>29</v>
      </c>
      <c r="S336" s="117">
        <v>4</v>
      </c>
      <c r="T336" s="118" t="str">
        <f t="shared" si="24"/>
        <v>E3-55-Al-1250-4-uvf</v>
      </c>
    </row>
    <row r="337" spans="1:20">
      <c r="A337" s="112" t="s">
        <v>784</v>
      </c>
      <c r="B337" s="109">
        <v>1250</v>
      </c>
      <c r="C337" s="109" t="s">
        <v>450</v>
      </c>
      <c r="D337" s="110" t="s">
        <v>451</v>
      </c>
      <c r="E337" s="111">
        <v>35068</v>
      </c>
      <c r="F337" s="111">
        <f>Таблица14[[#This Row],[ip55]]*1.49987465123196</f>
        <v>52597.604269402378</v>
      </c>
      <c r="G337" s="112"/>
      <c r="H337" s="113"/>
      <c r="I337" s="113"/>
      <c r="J337" s="113"/>
      <c r="K337" s="114" t="s">
        <v>29</v>
      </c>
      <c r="L337" s="114"/>
      <c r="M337" s="114" t="str">
        <f t="shared" si="23"/>
        <v>Al1250</v>
      </c>
      <c r="N337" s="114"/>
      <c r="O337" s="109" t="s">
        <v>450</v>
      </c>
      <c r="P337" s="117" t="s">
        <v>28</v>
      </c>
      <c r="Q337" s="117">
        <v>55</v>
      </c>
      <c r="R337" s="117" t="s">
        <v>29</v>
      </c>
      <c r="S337" s="117">
        <v>4</v>
      </c>
      <c r="T337" s="118" t="str">
        <f t="shared" si="24"/>
        <v>E3-55-Al-1250-4-ПФТ</v>
      </c>
    </row>
    <row r="338" spans="1:20">
      <c r="A338" s="109" t="s">
        <v>785</v>
      </c>
      <c r="B338" s="109">
        <v>1250</v>
      </c>
      <c r="C338" s="109"/>
      <c r="D338" s="110" t="s">
        <v>453</v>
      </c>
      <c r="E338" s="111">
        <v>47620</v>
      </c>
      <c r="F338" s="111">
        <f>Таблица14[[#This Row],[ip55]]*1.49987465123196</f>
        <v>71424.030891665941</v>
      </c>
      <c r="G338" s="120">
        <f t="shared" ref="G338:G339" si="25">G302</f>
        <v>6.6</v>
      </c>
      <c r="H338" s="113">
        <v>200</v>
      </c>
      <c r="I338" s="113">
        <v>300</v>
      </c>
      <c r="J338" s="113"/>
      <c r="K338" s="114" t="s">
        <v>29</v>
      </c>
      <c r="L338" s="114"/>
      <c r="M338" s="114" t="str">
        <f t="shared" si="23"/>
        <v>Al1250</v>
      </c>
      <c r="N338" s="114"/>
      <c r="O338" s="109"/>
      <c r="P338" s="117" t="s">
        <v>28</v>
      </c>
      <c r="Q338" s="117">
        <v>55</v>
      </c>
      <c r="R338" s="117" t="s">
        <v>29</v>
      </c>
      <c r="S338" s="117">
        <v>4</v>
      </c>
      <c r="T338" s="118" t="str">
        <f t="shared" si="24"/>
        <v>E3-55-Al-1250-4-</v>
      </c>
    </row>
    <row r="339" spans="1:20">
      <c r="A339" s="109" t="s">
        <v>786</v>
      </c>
      <c r="B339" s="109">
        <v>1250</v>
      </c>
      <c r="C339" s="109" t="s">
        <v>455</v>
      </c>
      <c r="D339" s="110" t="s">
        <v>456</v>
      </c>
      <c r="E339" s="111">
        <v>251076</v>
      </c>
      <c r="F339" s="111">
        <f>Таблица14[[#This Row],[ip55]]*1.49987465123196</f>
        <v>376582.5279327156</v>
      </c>
      <c r="G339" s="120">
        <f t="shared" si="25"/>
        <v>9.8999999999999986</v>
      </c>
      <c r="H339" s="113">
        <v>500</v>
      </c>
      <c r="I339" s="113">
        <v>500</v>
      </c>
      <c r="J339" s="113"/>
      <c r="K339" s="114" t="s">
        <v>29</v>
      </c>
      <c r="L339" s="114"/>
      <c r="M339" s="114" t="str">
        <f t="shared" si="23"/>
        <v>Al1250</v>
      </c>
      <c r="N339" s="114"/>
      <c r="O339" s="109" t="s">
        <v>455</v>
      </c>
      <c r="P339" s="117" t="s">
        <v>28</v>
      </c>
      <c r="Q339" s="117">
        <v>55</v>
      </c>
      <c r="R339" s="117" t="s">
        <v>29</v>
      </c>
      <c r="S339" s="117">
        <v>4</v>
      </c>
      <c r="T339" s="118" t="str">
        <f t="shared" si="24"/>
        <v>E3-55-Al-1250-4-ПФК</v>
      </c>
    </row>
    <row r="340" spans="1:20">
      <c r="A340" s="109" t="s">
        <v>787</v>
      </c>
      <c r="B340" s="109">
        <v>1250</v>
      </c>
      <c r="C340" s="109"/>
      <c r="D340" s="110" t="s">
        <v>458</v>
      </c>
      <c r="E340" s="111">
        <v>60651</v>
      </c>
      <c r="F340" s="111">
        <f>Таблица14[[#This Row],[ip55]]*1.49987465123196</f>
        <v>90968.897471869612</v>
      </c>
      <c r="G340" s="120">
        <f>G303</f>
        <v>9.8999999999999986</v>
      </c>
      <c r="H340" s="113">
        <v>200</v>
      </c>
      <c r="I340" s="113">
        <v>500</v>
      </c>
      <c r="J340" s="113"/>
      <c r="K340" s="114" t="s">
        <v>29</v>
      </c>
      <c r="L340" s="114"/>
      <c r="M340" s="114" t="str">
        <f t="shared" si="23"/>
        <v>Al1250</v>
      </c>
      <c r="N340" s="114"/>
      <c r="O340" s="109"/>
      <c r="P340" s="117" t="s">
        <v>28</v>
      </c>
      <c r="Q340" s="117">
        <v>55</v>
      </c>
      <c r="R340" s="117" t="s">
        <v>29</v>
      </c>
      <c r="S340" s="117">
        <v>4</v>
      </c>
      <c r="T340" s="118" t="str">
        <f t="shared" si="24"/>
        <v>E3-55-Al-1250-4-</v>
      </c>
    </row>
    <row r="341" spans="1:20">
      <c r="A341" s="109" t="s">
        <v>788</v>
      </c>
      <c r="B341" s="109">
        <v>1250</v>
      </c>
      <c r="C341" s="109"/>
      <c r="D341" s="110" t="s">
        <v>728</v>
      </c>
      <c r="E341" s="111">
        <v>169168</v>
      </c>
      <c r="F341" s="111">
        <f>Таблица14[[#This Row],[ip55]]*1.49987465123196</f>
        <v>253730.79499960822</v>
      </c>
      <c r="G341" s="120">
        <f>G305</f>
        <v>16.5</v>
      </c>
      <c r="H341" s="113">
        <v>200</v>
      </c>
      <c r="I341" s="113">
        <v>1000</v>
      </c>
      <c r="J341" s="113"/>
      <c r="K341" s="114" t="s">
        <v>29</v>
      </c>
      <c r="L341" s="114"/>
      <c r="M341" s="114" t="str">
        <f t="shared" si="23"/>
        <v>Al1250</v>
      </c>
      <c r="N341" s="114"/>
      <c r="O341" s="109"/>
      <c r="P341" s="117" t="s">
        <v>28</v>
      </c>
      <c r="Q341" s="117">
        <v>55</v>
      </c>
      <c r="R341" s="117" t="s">
        <v>29</v>
      </c>
      <c r="S341" s="117">
        <v>4</v>
      </c>
      <c r="T341" s="118" t="str">
        <f t="shared" si="24"/>
        <v>E3-55-Al-1250-4-</v>
      </c>
    </row>
    <row r="342" spans="1:20">
      <c r="A342" s="109" t="s">
        <v>789</v>
      </c>
      <c r="B342" s="109">
        <v>1250</v>
      </c>
      <c r="C342" s="109"/>
      <c r="D342" s="110" t="s">
        <v>462</v>
      </c>
      <c r="E342" s="111">
        <v>128529</v>
      </c>
      <c r="F342" s="111">
        <f>Таблица14[[#This Row],[ip55]]*1.49987465123196</f>
        <v>192777.38904819259</v>
      </c>
      <c r="G342" s="120">
        <f>G305</f>
        <v>16.5</v>
      </c>
      <c r="H342" s="113">
        <v>200</v>
      </c>
      <c r="I342" s="113">
        <v>1000</v>
      </c>
      <c r="J342" s="113"/>
      <c r="K342" s="114" t="s">
        <v>29</v>
      </c>
      <c r="L342" s="114"/>
      <c r="M342" s="114" t="str">
        <f t="shared" si="23"/>
        <v>Al1250</v>
      </c>
      <c r="N342" s="114"/>
      <c r="O342" s="109"/>
      <c r="P342" s="117" t="s">
        <v>28</v>
      </c>
      <c r="Q342" s="117">
        <v>55</v>
      </c>
      <c r="R342" s="117" t="s">
        <v>29</v>
      </c>
      <c r="S342" s="117">
        <v>4</v>
      </c>
      <c r="T342" s="118" t="str">
        <f t="shared" si="24"/>
        <v>E3-55-Al-1250-4-</v>
      </c>
    </row>
    <row r="343" spans="1:20">
      <c r="A343" s="109" t="s">
        <v>790</v>
      </c>
      <c r="B343" s="109">
        <v>1250</v>
      </c>
      <c r="C343" s="109"/>
      <c r="D343" s="110" t="s">
        <v>464</v>
      </c>
      <c r="E343" s="111">
        <v>87283</v>
      </c>
      <c r="F343" s="111">
        <f>Таблица14[[#This Row],[ip55]]*1.49987465123196</f>
        <v>130913.55918347917</v>
      </c>
      <c r="G343" s="120">
        <f t="shared" ref="G343:G344" si="26">G303</f>
        <v>9.8999999999999986</v>
      </c>
      <c r="H343" s="113">
        <v>200</v>
      </c>
      <c r="I343" s="113">
        <v>500</v>
      </c>
      <c r="J343" s="113"/>
      <c r="K343" s="114" t="s">
        <v>29</v>
      </c>
      <c r="L343" s="114"/>
      <c r="M343" s="114" t="str">
        <f t="shared" si="23"/>
        <v>Al1250</v>
      </c>
      <c r="N343" s="114"/>
      <c r="O343" s="109"/>
      <c r="P343" s="117" t="s">
        <v>28</v>
      </c>
      <c r="Q343" s="117">
        <v>55</v>
      </c>
      <c r="R343" s="117" t="s">
        <v>29</v>
      </c>
      <c r="S343" s="117">
        <v>4</v>
      </c>
      <c r="T343" s="118" t="str">
        <f t="shared" si="24"/>
        <v>E3-55-Al-1250-4-</v>
      </c>
    </row>
    <row r="344" spans="1:20">
      <c r="A344" s="109" t="s">
        <v>791</v>
      </c>
      <c r="B344" s="109">
        <v>1250</v>
      </c>
      <c r="C344" s="109" t="s">
        <v>466</v>
      </c>
      <c r="D344" s="110" t="s">
        <v>467</v>
      </c>
      <c r="E344" s="111">
        <v>95870</v>
      </c>
      <c r="F344" s="111">
        <f>Таблица14[[#This Row],[ip55]]*1.49987465123196</f>
        <v>143792.98281360802</v>
      </c>
      <c r="G344" s="120">
        <f t="shared" si="26"/>
        <v>13.2</v>
      </c>
      <c r="H344" s="113">
        <v>1000</v>
      </c>
      <c r="I344" s="113"/>
      <c r="J344" s="113"/>
      <c r="K344" s="114" t="s">
        <v>29</v>
      </c>
      <c r="L344" s="114" t="s">
        <v>203</v>
      </c>
      <c r="M344" s="114" t="str">
        <f t="shared" si="23"/>
        <v>Al1250sk</v>
      </c>
      <c r="N344" s="114"/>
      <c r="O344" s="109" t="s">
        <v>203</v>
      </c>
      <c r="P344" s="117" t="s">
        <v>28</v>
      </c>
      <c r="Q344" s="117">
        <v>55</v>
      </c>
      <c r="R344" s="117" t="s">
        <v>29</v>
      </c>
      <c r="S344" s="117">
        <v>4</v>
      </c>
      <c r="T344" s="118" t="str">
        <f t="shared" si="24"/>
        <v>E3-55-Al-1250-4-sk</v>
      </c>
    </row>
    <row r="345" spans="1:20">
      <c r="A345" s="109" t="s">
        <v>792</v>
      </c>
      <c r="B345" s="109">
        <v>1250</v>
      </c>
      <c r="C345" s="109"/>
      <c r="D345" s="110" t="s">
        <v>469</v>
      </c>
      <c r="E345" s="111">
        <v>225968</v>
      </c>
      <c r="F345" s="111">
        <f>Таблица14[[#This Row],[ip55]]*1.49987465123196</f>
        <v>338923.67518958356</v>
      </c>
      <c r="G345" s="112">
        <f>G304</f>
        <v>13.2</v>
      </c>
      <c r="H345" s="113">
        <v>1000</v>
      </c>
      <c r="I345" s="113"/>
      <c r="J345" s="113"/>
      <c r="K345" s="114" t="s">
        <v>29</v>
      </c>
      <c r="L345" s="114"/>
      <c r="M345" s="114" t="str">
        <f t="shared" si="23"/>
        <v>Al1250</v>
      </c>
      <c r="N345" s="114"/>
      <c r="O345" s="109"/>
      <c r="P345" s="117" t="s">
        <v>28</v>
      </c>
      <c r="Q345" s="117">
        <v>55</v>
      </c>
      <c r="R345" s="117" t="s">
        <v>29</v>
      </c>
      <c r="S345" s="117">
        <v>4</v>
      </c>
      <c r="T345" s="118" t="str">
        <f t="shared" si="24"/>
        <v>E3-55-Al-1250-4-</v>
      </c>
    </row>
    <row r="346" spans="1:20">
      <c r="A346" s="109" t="s">
        <v>793</v>
      </c>
      <c r="B346" s="109">
        <v>1250</v>
      </c>
      <c r="C346" s="109"/>
      <c r="D346" s="110" t="s">
        <v>471</v>
      </c>
      <c r="E346" s="111">
        <v>213415</v>
      </c>
      <c r="F346" s="111">
        <f>Таблица14[[#This Row],[ip55]]*1.49987465123196</f>
        <v>320095.74869266874</v>
      </c>
      <c r="G346" s="112">
        <f>G304</f>
        <v>13.2</v>
      </c>
      <c r="H346" s="113">
        <v>1000</v>
      </c>
      <c r="I346" s="113"/>
      <c r="J346" s="113"/>
      <c r="K346" s="114" t="s">
        <v>29</v>
      </c>
      <c r="L346" s="114"/>
      <c r="M346" s="114" t="str">
        <f t="shared" si="23"/>
        <v>Al1250</v>
      </c>
      <c r="N346" s="114"/>
      <c r="O346" s="109"/>
      <c r="P346" s="117" t="s">
        <v>28</v>
      </c>
      <c r="Q346" s="117">
        <v>55</v>
      </c>
      <c r="R346" s="117" t="s">
        <v>29</v>
      </c>
      <c r="S346" s="117">
        <v>4</v>
      </c>
      <c r="T346" s="118" t="str">
        <f t="shared" si="24"/>
        <v>E3-55-Al-1250-4-</v>
      </c>
    </row>
    <row r="347" spans="1:20">
      <c r="A347" s="109" t="s">
        <v>794</v>
      </c>
      <c r="B347" s="109">
        <v>1250</v>
      </c>
      <c r="C347" s="109"/>
      <c r="D347" s="110" t="s">
        <v>473</v>
      </c>
      <c r="E347" s="111">
        <v>305057</v>
      </c>
      <c r="F347" s="111">
        <f>Таблица14[[#This Row],[ip55]]*1.49987465123196</f>
        <v>457547.26148086804</v>
      </c>
      <c r="G347" s="112">
        <f>G304</f>
        <v>13.2</v>
      </c>
      <c r="H347" s="113">
        <v>1000</v>
      </c>
      <c r="I347" s="113"/>
      <c r="J347" s="113"/>
      <c r="K347" s="114" t="s">
        <v>29</v>
      </c>
      <c r="L347" s="114"/>
      <c r="M347" s="114" t="str">
        <f t="shared" si="23"/>
        <v>Al1250</v>
      </c>
      <c r="N347" s="114"/>
      <c r="O347" s="109"/>
      <c r="P347" s="117" t="s">
        <v>28</v>
      </c>
      <c r="Q347" s="117">
        <v>55</v>
      </c>
      <c r="R347" s="117" t="s">
        <v>29</v>
      </c>
      <c r="S347" s="117">
        <v>4</v>
      </c>
      <c r="T347" s="118" t="str">
        <f t="shared" si="24"/>
        <v>E3-55-Al-1250-4-</v>
      </c>
    </row>
    <row r="348" spans="1:20">
      <c r="A348" s="109" t="s">
        <v>795</v>
      </c>
      <c r="B348" s="109">
        <v>1250</v>
      </c>
      <c r="C348" s="109"/>
      <c r="D348" s="110" t="s">
        <v>475</v>
      </c>
      <c r="E348" s="111">
        <v>83137</v>
      </c>
      <c r="F348" s="111">
        <f>Таблица14[[#This Row],[ip55]]*1.49987465123196</f>
        <v>124695.07887947146</v>
      </c>
      <c r="G348" s="112">
        <f>G304</f>
        <v>13.2</v>
      </c>
      <c r="H348" s="113">
        <v>1000</v>
      </c>
      <c r="I348" s="113"/>
      <c r="J348" s="113"/>
      <c r="K348" s="114" t="s">
        <v>29</v>
      </c>
      <c r="L348" s="114"/>
      <c r="M348" s="114" t="str">
        <f t="shared" si="23"/>
        <v>Al1250</v>
      </c>
      <c r="N348" s="114"/>
      <c r="O348" s="109"/>
      <c r="P348" s="117" t="s">
        <v>28</v>
      </c>
      <c r="Q348" s="117">
        <v>55</v>
      </c>
      <c r="R348" s="117" t="s">
        <v>29</v>
      </c>
      <c r="S348" s="117">
        <v>4</v>
      </c>
      <c r="T348" s="118" t="str">
        <f t="shared" si="24"/>
        <v>E3-55-Al-1250-4-</v>
      </c>
    </row>
    <row r="349" spans="1:20">
      <c r="A349" s="109" t="s">
        <v>796</v>
      </c>
      <c r="B349" s="109">
        <v>1250</v>
      </c>
      <c r="C349" s="109"/>
      <c r="D349" s="110" t="s">
        <v>477</v>
      </c>
      <c r="E349" s="111">
        <v>217801</v>
      </c>
      <c r="F349" s="111">
        <f>Таблица14[[#This Row],[ip55]]*1.49987465123196</f>
        <v>326674.19891297212</v>
      </c>
      <c r="G349" s="112">
        <f>G304</f>
        <v>13.2</v>
      </c>
      <c r="H349" s="113">
        <v>1000</v>
      </c>
      <c r="I349" s="113"/>
      <c r="J349" s="113"/>
      <c r="K349" s="114" t="s">
        <v>29</v>
      </c>
      <c r="L349" s="114"/>
      <c r="M349" s="114" t="str">
        <f t="shared" si="23"/>
        <v>Al1250</v>
      </c>
      <c r="N349" s="114"/>
      <c r="O349" s="109"/>
      <c r="P349" s="117" t="s">
        <v>28</v>
      </c>
      <c r="Q349" s="117">
        <v>55</v>
      </c>
      <c r="R349" s="117" t="s">
        <v>29</v>
      </c>
      <c r="S349" s="117">
        <v>4</v>
      </c>
      <c r="T349" s="118" t="str">
        <f t="shared" si="24"/>
        <v>E3-55-Al-1250-4-</v>
      </c>
    </row>
    <row r="350" spans="1:20">
      <c r="A350" s="109" t="s">
        <v>797</v>
      </c>
      <c r="B350" s="109">
        <v>1250</v>
      </c>
      <c r="C350" s="109"/>
      <c r="D350" s="110" t="s">
        <v>554</v>
      </c>
      <c r="E350" s="111">
        <v>357992</v>
      </c>
      <c r="F350" s="111">
        <f>Таблица14[[#This Row],[ip55]]*1.49987465123196</f>
        <v>536943.12614383188</v>
      </c>
      <c r="G350" s="112">
        <f>G304</f>
        <v>13.2</v>
      </c>
      <c r="H350" s="113">
        <v>1000</v>
      </c>
      <c r="I350" s="113"/>
      <c r="J350" s="113"/>
      <c r="K350" s="114" t="s">
        <v>29</v>
      </c>
      <c r="L350" s="114"/>
      <c r="M350" s="114" t="str">
        <f t="shared" si="23"/>
        <v>Al1250</v>
      </c>
      <c r="N350" s="114"/>
      <c r="O350" s="109"/>
      <c r="P350" s="117" t="s">
        <v>28</v>
      </c>
      <c r="Q350" s="117">
        <v>55</v>
      </c>
      <c r="R350" s="117" t="s">
        <v>29</v>
      </c>
      <c r="S350" s="117">
        <v>4</v>
      </c>
      <c r="T350" s="118" t="str">
        <f t="shared" si="24"/>
        <v>E3-55-Al-1250-4-</v>
      </c>
    </row>
    <row r="351" spans="1:20">
      <c r="A351" s="109" t="s">
        <v>798</v>
      </c>
      <c r="B351" s="109">
        <v>1250</v>
      </c>
      <c r="C351" s="109"/>
      <c r="D351" s="110" t="s">
        <v>481</v>
      </c>
      <c r="E351" s="111">
        <v>310384</v>
      </c>
      <c r="F351" s="111">
        <f>Таблица14[[#This Row],[ip55]]*1.49987465123196</f>
        <v>465537.09374798072</v>
      </c>
      <c r="G351" s="112">
        <f>G304</f>
        <v>13.2</v>
      </c>
      <c r="H351" s="113">
        <v>1000</v>
      </c>
      <c r="I351" s="113"/>
      <c r="J351" s="113"/>
      <c r="K351" s="114" t="s">
        <v>29</v>
      </c>
      <c r="L351" s="114"/>
      <c r="M351" s="114" t="str">
        <f t="shared" si="23"/>
        <v>Al1250</v>
      </c>
      <c r="N351" s="114"/>
      <c r="O351" s="109"/>
      <c r="P351" s="117" t="s">
        <v>28</v>
      </c>
      <c r="Q351" s="117">
        <v>55</v>
      </c>
      <c r="R351" s="117" t="s">
        <v>29</v>
      </c>
      <c r="S351" s="117">
        <v>4</v>
      </c>
      <c r="T351" s="118" t="str">
        <f t="shared" si="24"/>
        <v>E3-55-Al-1250-4-</v>
      </c>
    </row>
    <row r="352" spans="1:20">
      <c r="A352" s="109" t="s">
        <v>799</v>
      </c>
      <c r="B352" s="109">
        <v>1250</v>
      </c>
      <c r="C352" s="109"/>
      <c r="D352" s="110" t="s">
        <v>617</v>
      </c>
      <c r="E352" s="111">
        <v>468219</v>
      </c>
      <c r="F352" s="111">
        <f>Таблица14[[#This Row],[ip55]]*1.49987465123196</f>
        <v>702269.80932517711</v>
      </c>
      <c r="G352" s="112"/>
      <c r="H352" s="113">
        <v>0</v>
      </c>
      <c r="I352" s="113"/>
      <c r="J352" s="113"/>
      <c r="K352" s="114" t="s">
        <v>29</v>
      </c>
      <c r="L352" s="114"/>
      <c r="M352" s="114" t="str">
        <f t="shared" si="23"/>
        <v>Al1250</v>
      </c>
      <c r="N352" s="114"/>
      <c r="O352" s="109"/>
      <c r="P352" s="117" t="s">
        <v>28</v>
      </c>
      <c r="Q352" s="117">
        <v>55</v>
      </c>
      <c r="R352" s="117" t="s">
        <v>29</v>
      </c>
      <c r="S352" s="117">
        <v>4</v>
      </c>
      <c r="T352" s="118" t="str">
        <f t="shared" si="24"/>
        <v>E3-55-Al-1250-4-</v>
      </c>
    </row>
    <row r="353" spans="1:20">
      <c r="A353" s="109" t="s">
        <v>800</v>
      </c>
      <c r="B353" s="109">
        <v>1250</v>
      </c>
      <c r="C353" s="109" t="s">
        <v>485</v>
      </c>
      <c r="D353" s="110" t="s">
        <v>486</v>
      </c>
      <c r="E353" s="111">
        <v>147822</v>
      </c>
      <c r="F353" s="111">
        <f>Таблица14[[#This Row],[ip55]]*1.49987465123196</f>
        <v>221714.47069441079</v>
      </c>
      <c r="G353" s="112">
        <f>G305</f>
        <v>16.5</v>
      </c>
      <c r="H353" s="113">
        <v>1500</v>
      </c>
      <c r="I353" s="113"/>
      <c r="J353" s="113"/>
      <c r="K353" s="114" t="s">
        <v>29</v>
      </c>
      <c r="L353" s="114" t="s">
        <v>487</v>
      </c>
      <c r="M353" s="114" t="str">
        <f t="shared" si="23"/>
        <v>Al1250tsv</v>
      </c>
      <c r="N353" s="114"/>
      <c r="O353" s="109" t="s">
        <v>487</v>
      </c>
      <c r="P353" s="117" t="s">
        <v>28</v>
      </c>
      <c r="Q353" s="117">
        <v>55</v>
      </c>
      <c r="R353" s="117" t="s">
        <v>29</v>
      </c>
      <c r="S353" s="117">
        <v>4</v>
      </c>
      <c r="T353" s="118" t="str">
        <f t="shared" si="24"/>
        <v>E3-55-Al-1250-4-tsv</v>
      </c>
    </row>
    <row r="354" spans="1:20">
      <c r="A354" s="109" t="s">
        <v>801</v>
      </c>
      <c r="B354" s="109">
        <v>1250</v>
      </c>
      <c r="C354" s="109"/>
      <c r="D354" s="110" t="s">
        <v>489</v>
      </c>
      <c r="E354" s="111">
        <v>185611</v>
      </c>
      <c r="F354" s="111">
        <f>Таблица14[[#This Row],[ip55]]*1.49987465123196</f>
        <v>278393.23388981534</v>
      </c>
      <c r="G354" s="112">
        <f>G304</f>
        <v>13.2</v>
      </c>
      <c r="H354" s="113">
        <v>1500</v>
      </c>
      <c r="I354" s="113">
        <v>500</v>
      </c>
      <c r="J354" s="113"/>
      <c r="K354" s="114" t="s">
        <v>29</v>
      </c>
      <c r="L354" s="114"/>
      <c r="M354" s="114" t="str">
        <f t="shared" si="23"/>
        <v>Al1250</v>
      </c>
      <c r="N354" s="114"/>
      <c r="O354" s="109"/>
      <c r="P354" s="117" t="s">
        <v>28</v>
      </c>
      <c r="Q354" s="117">
        <v>55</v>
      </c>
      <c r="R354" s="117" t="s">
        <v>29</v>
      </c>
      <c r="S354" s="117">
        <v>4</v>
      </c>
      <c r="T354" s="118" t="str">
        <f t="shared" si="24"/>
        <v>E3-55-Al-1250-4-</v>
      </c>
    </row>
    <row r="355" spans="1:20">
      <c r="A355" s="109" t="s">
        <v>802</v>
      </c>
      <c r="B355" s="109">
        <v>1250</v>
      </c>
      <c r="C355" s="109"/>
      <c r="D355" s="110" t="s">
        <v>491</v>
      </c>
      <c r="E355" s="111">
        <v>74657</v>
      </c>
      <c r="F355" s="111">
        <f>Таблица14[[#This Row],[ip55]]*1.49987465123196</f>
        <v>111976.14183702444</v>
      </c>
      <c r="G355" s="112">
        <f>G308</f>
        <v>26.4</v>
      </c>
      <c r="H355" s="113">
        <v>1500</v>
      </c>
      <c r="I355" s="113"/>
      <c r="J355" s="113"/>
      <c r="K355" s="114" t="s">
        <v>29</v>
      </c>
      <c r="L355" s="114"/>
      <c r="M355" s="114" t="str">
        <f t="shared" si="23"/>
        <v>Al1250</v>
      </c>
      <c r="N355" s="114"/>
      <c r="O355" s="109"/>
      <c r="P355" s="117" t="s">
        <v>28</v>
      </c>
      <c r="Q355" s="117">
        <v>55</v>
      </c>
      <c r="R355" s="117" t="s">
        <v>29</v>
      </c>
      <c r="S355" s="117">
        <v>4</v>
      </c>
      <c r="T355" s="118" t="str">
        <f t="shared" si="24"/>
        <v>E3-55-Al-1250-4-</v>
      </c>
    </row>
    <row r="356" spans="1:20">
      <c r="A356" s="109" t="s">
        <v>803</v>
      </c>
      <c r="B356" s="109">
        <v>1250</v>
      </c>
      <c r="C356" s="109"/>
      <c r="D356" s="110" t="s">
        <v>493</v>
      </c>
      <c r="E356" s="111">
        <v>123368</v>
      </c>
      <c r="F356" s="111">
        <f>Таблица14[[#This Row],[ip55]]*1.49987465123196</f>
        <v>185036.53597318445</v>
      </c>
      <c r="G356" s="112">
        <f>G307</f>
        <v>23.099999999999998</v>
      </c>
      <c r="H356" s="113">
        <v>1500</v>
      </c>
      <c r="I356" s="113">
        <v>500</v>
      </c>
      <c r="J356" s="113"/>
      <c r="K356" s="114" t="s">
        <v>29</v>
      </c>
      <c r="L356" s="114"/>
      <c r="M356" s="114" t="str">
        <f t="shared" si="23"/>
        <v>Al1250</v>
      </c>
      <c r="N356" s="114"/>
      <c r="O356" s="109"/>
      <c r="P356" s="117" t="s">
        <v>28</v>
      </c>
      <c r="Q356" s="117">
        <v>55</v>
      </c>
      <c r="R356" s="117" t="s">
        <v>29</v>
      </c>
      <c r="S356" s="117">
        <v>4</v>
      </c>
      <c r="T356" s="118" t="str">
        <f t="shared" si="24"/>
        <v>E3-55-Al-1250-4-</v>
      </c>
    </row>
    <row r="357" spans="1:20">
      <c r="A357" s="109" t="s">
        <v>804</v>
      </c>
      <c r="B357" s="109">
        <v>1250</v>
      </c>
      <c r="C357" s="109"/>
      <c r="D357" s="110" t="s">
        <v>495</v>
      </c>
      <c r="E357" s="111">
        <v>92642</v>
      </c>
      <c r="F357" s="111">
        <f>Таблица14[[#This Row],[ip55]]*1.49987465123196</f>
        <v>138951.38743943124</v>
      </c>
      <c r="G357" s="112"/>
      <c r="H357" s="113">
        <v>500</v>
      </c>
      <c r="I357" s="113"/>
      <c r="J357" s="113"/>
      <c r="K357" s="114" t="s">
        <v>29</v>
      </c>
      <c r="L357" s="114"/>
      <c r="M357" s="114" t="str">
        <f t="shared" si="23"/>
        <v>Al1250</v>
      </c>
      <c r="N357" s="114"/>
      <c r="O357" s="109"/>
      <c r="P357" s="117" t="s">
        <v>28</v>
      </c>
      <c r="Q357" s="117">
        <v>55</v>
      </c>
      <c r="R357" s="117" t="s">
        <v>29</v>
      </c>
      <c r="S357" s="117">
        <v>4</v>
      </c>
      <c r="T357" s="118" t="str">
        <f t="shared" si="24"/>
        <v>E3-55-Al-1250-4-</v>
      </c>
    </row>
    <row r="358" spans="1:20">
      <c r="A358" s="109" t="s">
        <v>805</v>
      </c>
      <c r="B358" s="109">
        <v>1250</v>
      </c>
      <c r="C358" s="109"/>
      <c r="D358" s="110" t="s">
        <v>497</v>
      </c>
      <c r="E358" s="111">
        <v>10601</v>
      </c>
      <c r="F358" s="111">
        <f>Таблица14[[#This Row],[ip55]]*1.49987465123196</f>
        <v>15900.171177710008</v>
      </c>
      <c r="G358" s="112"/>
      <c r="H358" s="113">
        <v>200</v>
      </c>
      <c r="I358" s="113"/>
      <c r="J358" s="113"/>
      <c r="K358" s="114" t="s">
        <v>29</v>
      </c>
      <c r="L358" s="114" t="s">
        <v>236</v>
      </c>
      <c r="M358" s="114" t="str">
        <f t="shared" si="23"/>
        <v>Al1250sb</v>
      </c>
      <c r="N358" s="114"/>
      <c r="O358" s="109"/>
      <c r="P358" s="117" t="s">
        <v>28</v>
      </c>
      <c r="Q358" s="117">
        <v>55</v>
      </c>
      <c r="R358" s="117" t="s">
        <v>29</v>
      </c>
      <c r="S358" s="117">
        <v>4</v>
      </c>
      <c r="T358" s="118" t="str">
        <f t="shared" si="24"/>
        <v>E3-55-Al-1250-4-</v>
      </c>
    </row>
    <row r="359" spans="1:20">
      <c r="A359" s="109" t="s">
        <v>806</v>
      </c>
      <c r="B359" s="109">
        <v>1250</v>
      </c>
      <c r="C359" s="109"/>
      <c r="D359" s="110" t="s">
        <v>499</v>
      </c>
      <c r="E359" s="111">
        <v>1038</v>
      </c>
      <c r="F359" s="111">
        <f>Таблица14[[#This Row],[ip55]]*1.49987465123196</f>
        <v>1556.8698879787746</v>
      </c>
      <c r="G359" s="112"/>
      <c r="H359" s="113">
        <v>200</v>
      </c>
      <c r="I359" s="113"/>
      <c r="J359" s="113"/>
      <c r="K359" s="114" t="s">
        <v>29</v>
      </c>
      <c r="L359" s="114"/>
      <c r="M359" s="114" t="str">
        <f t="shared" si="23"/>
        <v>Al1250</v>
      </c>
      <c r="N359" s="114"/>
      <c r="O359" s="109"/>
      <c r="P359" s="117" t="s">
        <v>28</v>
      </c>
      <c r="Q359" s="117">
        <v>55</v>
      </c>
      <c r="R359" s="117" t="s">
        <v>29</v>
      </c>
      <c r="S359" s="117">
        <v>4</v>
      </c>
      <c r="T359" s="118" t="str">
        <f t="shared" si="24"/>
        <v>E3-55-Al-1250-4-</v>
      </c>
    </row>
    <row r="360" spans="1:20">
      <c r="A360" s="109" t="s">
        <v>807</v>
      </c>
      <c r="B360" s="109">
        <v>1250</v>
      </c>
      <c r="C360" s="109" t="s">
        <v>501</v>
      </c>
      <c r="D360" s="110" t="s">
        <v>502</v>
      </c>
      <c r="E360" s="111">
        <v>34082</v>
      </c>
      <c r="F360" s="111">
        <f>Таблица14[[#This Row],[ip55]]*1.49987465123196</f>
        <v>51118.727863287662</v>
      </c>
      <c r="G360" s="112"/>
      <c r="H360" s="113">
        <v>200</v>
      </c>
      <c r="I360" s="113"/>
      <c r="J360" s="113"/>
      <c r="K360" s="114" t="s">
        <v>29</v>
      </c>
      <c r="L360" s="114" t="s">
        <v>233</v>
      </c>
      <c r="M360" s="114" t="str">
        <f t="shared" si="23"/>
        <v>Al1250kz</v>
      </c>
      <c r="N360" s="114"/>
      <c r="O360" s="109" t="s">
        <v>233</v>
      </c>
      <c r="P360" s="117" t="s">
        <v>28</v>
      </c>
      <c r="Q360" s="117">
        <v>55</v>
      </c>
      <c r="R360" s="117" t="s">
        <v>29</v>
      </c>
      <c r="S360" s="117">
        <v>4</v>
      </c>
      <c r="T360" s="118" t="str">
        <f t="shared" si="24"/>
        <v>E3-55-Al-1250-4-kz</v>
      </c>
    </row>
    <row r="361" spans="1:20">
      <c r="A361" s="109" t="s">
        <v>808</v>
      </c>
      <c r="B361" s="109">
        <v>1250</v>
      </c>
      <c r="C361" s="109"/>
      <c r="D361" s="110" t="s">
        <v>504</v>
      </c>
      <c r="E361" s="111">
        <v>20942</v>
      </c>
      <c r="F361" s="111">
        <f>Таблица14[[#This Row],[ip55]]*1.49987465123196</f>
        <v>31410.374946099706</v>
      </c>
      <c r="G361" s="112"/>
      <c r="H361" s="113"/>
      <c r="I361" s="113"/>
      <c r="J361" s="113"/>
      <c r="K361" s="114" t="s">
        <v>29</v>
      </c>
      <c r="L361" s="114"/>
      <c r="M361" s="114" t="str">
        <f t="shared" si="23"/>
        <v>Al1250</v>
      </c>
      <c r="N361" s="114"/>
      <c r="O361" s="109"/>
      <c r="P361" s="117" t="s">
        <v>28</v>
      </c>
      <c r="Q361" s="117">
        <v>55</v>
      </c>
      <c r="R361" s="117" t="s">
        <v>29</v>
      </c>
      <c r="S361" s="117">
        <v>4</v>
      </c>
      <c r="T361" s="118" t="str">
        <f t="shared" si="24"/>
        <v>E3-55-Al-1250-4-</v>
      </c>
    </row>
    <row r="362" spans="1:20">
      <c r="A362" s="109" t="s">
        <v>809</v>
      </c>
      <c r="B362" s="109">
        <v>1600</v>
      </c>
      <c r="C362" s="109" t="s">
        <v>369</v>
      </c>
      <c r="D362" s="110" t="s">
        <v>370</v>
      </c>
      <c r="E362" s="111">
        <v>13194</v>
      </c>
      <c r="F362" s="111">
        <f>Таблица14[[#This Row],[ip55]]*1.49987465123196</f>
        <v>19789.346148354482</v>
      </c>
      <c r="G362" s="112">
        <f>G364*0.5</f>
        <v>8.5500000000000007</v>
      </c>
      <c r="H362" s="113">
        <v>500</v>
      </c>
      <c r="I362" s="113"/>
      <c r="J362" s="113"/>
      <c r="K362" s="114" t="s">
        <v>29</v>
      </c>
      <c r="L362" s="114" t="s">
        <v>139</v>
      </c>
      <c r="M362" s="114" t="str">
        <f t="shared" si="23"/>
        <v>Al1600pt0.5</v>
      </c>
      <c r="N362" s="115" t="s">
        <v>371</v>
      </c>
      <c r="O362" s="116" t="s">
        <v>139</v>
      </c>
      <c r="P362" s="117" t="s">
        <v>28</v>
      </c>
      <c r="Q362" s="117">
        <v>55</v>
      </c>
      <c r="R362" s="117" t="s">
        <v>29</v>
      </c>
      <c r="S362" s="117">
        <v>4</v>
      </c>
      <c r="T362" s="118" t="str">
        <f t="shared" si="24"/>
        <v>E3-55-Al-1600-4-pt0.5</v>
      </c>
    </row>
    <row r="363" spans="1:20">
      <c r="A363" s="109" t="s">
        <v>810</v>
      </c>
      <c r="B363" s="109">
        <v>1600</v>
      </c>
      <c r="C363" s="109" t="s">
        <v>369</v>
      </c>
      <c r="D363" s="110" t="s">
        <v>370</v>
      </c>
      <c r="E363" s="111">
        <v>23484</v>
      </c>
      <c r="F363" s="111">
        <f>Таблица14[[#This Row],[ip55]]*1.49987465123196</f>
        <v>35223.056309531348</v>
      </c>
      <c r="G363" s="112">
        <f>G364*0.75</f>
        <v>12.825000000000001</v>
      </c>
      <c r="H363" s="113">
        <v>750</v>
      </c>
      <c r="I363" s="113"/>
      <c r="J363" s="113"/>
      <c r="K363" s="114" t="s">
        <v>29</v>
      </c>
      <c r="L363" s="114" t="s">
        <v>139</v>
      </c>
      <c r="M363" s="114" t="str">
        <f t="shared" si="23"/>
        <v>Al1600pt0.9</v>
      </c>
      <c r="N363" s="115" t="s">
        <v>373</v>
      </c>
      <c r="O363" s="116" t="s">
        <v>139</v>
      </c>
      <c r="P363" s="117" t="s">
        <v>28</v>
      </c>
      <c r="Q363" s="117">
        <v>55</v>
      </c>
      <c r="R363" s="117" t="s">
        <v>29</v>
      </c>
      <c r="S363" s="117">
        <v>4</v>
      </c>
      <c r="T363" s="118" t="str">
        <f t="shared" si="24"/>
        <v>E3-55-Al-1600-4-pt0.9</v>
      </c>
    </row>
    <row r="364" spans="1:20">
      <c r="A364" s="109" t="s">
        <v>811</v>
      </c>
      <c r="B364" s="109">
        <v>1600</v>
      </c>
      <c r="C364" s="109" t="s">
        <v>369</v>
      </c>
      <c r="D364" s="110" t="s">
        <v>375</v>
      </c>
      <c r="E364" s="111">
        <v>26387</v>
      </c>
      <c r="F364" s="111">
        <f>Таблица14[[#This Row],[ip55]]*1.49987465123196</f>
        <v>39577.192422057728</v>
      </c>
      <c r="G364" s="112">
        <v>17.100000000000001</v>
      </c>
      <c r="H364" s="113">
        <v>1000</v>
      </c>
      <c r="I364" s="113"/>
      <c r="J364" s="113"/>
      <c r="K364" s="114" t="s">
        <v>29</v>
      </c>
      <c r="L364" s="114" t="s">
        <v>139</v>
      </c>
      <c r="M364" s="114" t="str">
        <f t="shared" si="23"/>
        <v>Al1600pt1.0</v>
      </c>
      <c r="N364" s="115" t="s">
        <v>376</v>
      </c>
      <c r="O364" s="116" t="s">
        <v>139</v>
      </c>
      <c r="P364" s="117" t="s">
        <v>28</v>
      </c>
      <c r="Q364" s="117">
        <v>55</v>
      </c>
      <c r="R364" s="117" t="s">
        <v>29</v>
      </c>
      <c r="S364" s="117">
        <v>4</v>
      </c>
      <c r="T364" s="118" t="str">
        <f t="shared" si="24"/>
        <v>E3-55-Al-1600-4-pt1.0</v>
      </c>
    </row>
    <row r="365" spans="1:20">
      <c r="A365" s="109" t="s">
        <v>812</v>
      </c>
      <c r="B365" s="109">
        <v>1600</v>
      </c>
      <c r="C365" s="109" t="s">
        <v>369</v>
      </c>
      <c r="D365" s="110" t="s">
        <v>370</v>
      </c>
      <c r="E365" s="111">
        <v>36677</v>
      </c>
      <c r="F365" s="111">
        <f>Таблица14[[#This Row],[ip55]]*1.49987465123196</f>
        <v>55010.902583234601</v>
      </c>
      <c r="G365" s="112">
        <f>G364*1.25</f>
        <v>21.375</v>
      </c>
      <c r="H365" s="113">
        <v>1250</v>
      </c>
      <c r="I365" s="113"/>
      <c r="J365" s="113"/>
      <c r="K365" s="114" t="s">
        <v>29</v>
      </c>
      <c r="L365" s="114" t="s">
        <v>139</v>
      </c>
      <c r="M365" s="114" t="str">
        <f t="shared" si="23"/>
        <v>Al1600pt1.4</v>
      </c>
      <c r="N365" s="115" t="s">
        <v>378</v>
      </c>
      <c r="O365" s="116" t="s">
        <v>139</v>
      </c>
      <c r="P365" s="117" t="s">
        <v>28</v>
      </c>
      <c r="Q365" s="117">
        <v>55</v>
      </c>
      <c r="R365" s="117" t="s">
        <v>29</v>
      </c>
      <c r="S365" s="117">
        <v>4</v>
      </c>
      <c r="T365" s="118" t="str">
        <f t="shared" si="24"/>
        <v>E3-55-Al-1600-4-pt1.4</v>
      </c>
    </row>
    <row r="366" spans="1:20">
      <c r="A366" s="109" t="s">
        <v>813</v>
      </c>
      <c r="B366" s="109">
        <v>1600</v>
      </c>
      <c r="C366" s="109" t="s">
        <v>369</v>
      </c>
      <c r="D366" s="110" t="s">
        <v>370</v>
      </c>
      <c r="E366" s="111">
        <v>39581</v>
      </c>
      <c r="F366" s="111">
        <f>Таблица14[[#This Row],[ip55]]*1.49987465123196</f>
        <v>59366.538570412209</v>
      </c>
      <c r="G366" s="112">
        <f>G364*1.5</f>
        <v>25.650000000000002</v>
      </c>
      <c r="H366" s="113">
        <v>1500</v>
      </c>
      <c r="I366" s="113"/>
      <c r="J366" s="113"/>
      <c r="K366" s="114" t="s">
        <v>29</v>
      </c>
      <c r="L366" s="114" t="s">
        <v>139</v>
      </c>
      <c r="M366" s="114" t="str">
        <f t="shared" si="23"/>
        <v>Al1600pt1.5</v>
      </c>
      <c r="N366" s="115" t="s">
        <v>380</v>
      </c>
      <c r="O366" s="116" t="s">
        <v>139</v>
      </c>
      <c r="P366" s="117" t="s">
        <v>28</v>
      </c>
      <c r="Q366" s="117">
        <v>55</v>
      </c>
      <c r="R366" s="117" t="s">
        <v>29</v>
      </c>
      <c r="S366" s="117">
        <v>4</v>
      </c>
      <c r="T366" s="118" t="str">
        <f t="shared" si="24"/>
        <v>E3-55-Al-1600-4-pt1.5</v>
      </c>
    </row>
    <row r="367" spans="1:20">
      <c r="A367" s="109" t="s">
        <v>814</v>
      </c>
      <c r="B367" s="109">
        <v>1600</v>
      </c>
      <c r="C367" s="109" t="s">
        <v>369</v>
      </c>
      <c r="D367" s="110" t="s">
        <v>370</v>
      </c>
      <c r="E367" s="111">
        <v>49871</v>
      </c>
      <c r="F367" s="111">
        <f>Таблица14[[#This Row],[ip55]]*1.49987465123196</f>
        <v>74800.248731589076</v>
      </c>
      <c r="G367" s="112">
        <f>G364*1.75</f>
        <v>29.925000000000004</v>
      </c>
      <c r="H367" s="113">
        <v>1750</v>
      </c>
      <c r="I367" s="113"/>
      <c r="J367" s="113"/>
      <c r="K367" s="114" t="s">
        <v>29</v>
      </c>
      <c r="L367" s="114" t="s">
        <v>139</v>
      </c>
      <c r="M367" s="114" t="str">
        <f t="shared" si="23"/>
        <v>Al1600pt1.9</v>
      </c>
      <c r="N367" s="115" t="s">
        <v>382</v>
      </c>
      <c r="O367" s="116" t="s">
        <v>139</v>
      </c>
      <c r="P367" s="117" t="s">
        <v>28</v>
      </c>
      <c r="Q367" s="117">
        <v>55</v>
      </c>
      <c r="R367" s="117" t="s">
        <v>29</v>
      </c>
      <c r="S367" s="117">
        <v>4</v>
      </c>
      <c r="T367" s="118" t="str">
        <f t="shared" si="24"/>
        <v>E3-55-Al-1600-4-pt1.9</v>
      </c>
    </row>
    <row r="368" spans="1:20">
      <c r="A368" s="109" t="s">
        <v>815</v>
      </c>
      <c r="B368" s="109">
        <v>1600</v>
      </c>
      <c r="C368" s="109" t="s">
        <v>369</v>
      </c>
      <c r="D368" s="110" t="s">
        <v>384</v>
      </c>
      <c r="E368" s="111">
        <v>52774</v>
      </c>
      <c r="F368" s="111">
        <f>Таблица14[[#This Row],[ip55]]*1.49987465123196</f>
        <v>79154.384844115455</v>
      </c>
      <c r="G368" s="112">
        <f>G364*2</f>
        <v>34.200000000000003</v>
      </c>
      <c r="H368" s="113">
        <v>2000</v>
      </c>
      <c r="I368" s="113"/>
      <c r="J368" s="113"/>
      <c r="K368" s="114" t="s">
        <v>29</v>
      </c>
      <c r="L368" s="114" t="s">
        <v>139</v>
      </c>
      <c r="M368" s="114" t="str">
        <f t="shared" si="23"/>
        <v>Al1600pt2.0</v>
      </c>
      <c r="N368" s="115" t="s">
        <v>385</v>
      </c>
      <c r="O368" s="116" t="s">
        <v>139</v>
      </c>
      <c r="P368" s="117" t="s">
        <v>28</v>
      </c>
      <c r="Q368" s="117">
        <v>55</v>
      </c>
      <c r="R368" s="117" t="s">
        <v>29</v>
      </c>
      <c r="S368" s="117">
        <v>4</v>
      </c>
      <c r="T368" s="118" t="str">
        <f t="shared" si="24"/>
        <v>E3-55-Al-1600-4-pt2.0</v>
      </c>
    </row>
    <row r="369" spans="1:20">
      <c r="A369" s="109" t="s">
        <v>816</v>
      </c>
      <c r="B369" s="109">
        <v>1600</v>
      </c>
      <c r="C369" s="109" t="s">
        <v>369</v>
      </c>
      <c r="D369" s="110" t="s">
        <v>370</v>
      </c>
      <c r="E369" s="111">
        <v>63064</v>
      </c>
      <c r="F369" s="111">
        <f>Таблица14[[#This Row],[ip55]]*1.49987465123196</f>
        <v>94588.095005292329</v>
      </c>
      <c r="G369" s="112">
        <f>G364*2.25</f>
        <v>38.475000000000001</v>
      </c>
      <c r="H369" s="113">
        <v>2250</v>
      </c>
      <c r="I369" s="113"/>
      <c r="J369" s="113"/>
      <c r="K369" s="114" t="s">
        <v>29</v>
      </c>
      <c r="L369" s="114" t="s">
        <v>139</v>
      </c>
      <c r="M369" s="114" t="str">
        <f t="shared" si="23"/>
        <v>Al1600pt2.4</v>
      </c>
      <c r="N369" s="115" t="s">
        <v>387</v>
      </c>
      <c r="O369" s="116" t="s">
        <v>139</v>
      </c>
      <c r="P369" s="117" t="s">
        <v>28</v>
      </c>
      <c r="Q369" s="117">
        <v>55</v>
      </c>
      <c r="R369" s="117" t="s">
        <v>29</v>
      </c>
      <c r="S369" s="117">
        <v>4</v>
      </c>
      <c r="T369" s="118" t="str">
        <f t="shared" si="24"/>
        <v>E3-55-Al-1600-4-pt2.4</v>
      </c>
    </row>
    <row r="370" spans="1:20">
      <c r="A370" s="109" t="s">
        <v>817</v>
      </c>
      <c r="B370" s="109">
        <v>1600</v>
      </c>
      <c r="C370" s="109" t="s">
        <v>369</v>
      </c>
      <c r="D370" s="110" t="s">
        <v>370</v>
      </c>
      <c r="E370" s="111">
        <v>65967</v>
      </c>
      <c r="F370" s="111">
        <f>Таблица14[[#This Row],[ip55]]*1.49987465123196</f>
        <v>98942.231117818708</v>
      </c>
      <c r="G370" s="112">
        <f>G364*2.5</f>
        <v>42.75</v>
      </c>
      <c r="H370" s="113">
        <v>2500</v>
      </c>
      <c r="I370" s="113"/>
      <c r="J370" s="113"/>
      <c r="K370" s="114" t="s">
        <v>29</v>
      </c>
      <c r="L370" s="114" t="s">
        <v>139</v>
      </c>
      <c r="M370" s="114" t="str">
        <f t="shared" si="23"/>
        <v>Al1600pt2.5</v>
      </c>
      <c r="N370" s="115" t="s">
        <v>389</v>
      </c>
      <c r="O370" s="116" t="s">
        <v>139</v>
      </c>
      <c r="P370" s="117" t="s">
        <v>28</v>
      </c>
      <c r="Q370" s="117">
        <v>55</v>
      </c>
      <c r="R370" s="117" t="s">
        <v>29</v>
      </c>
      <c r="S370" s="117">
        <v>4</v>
      </c>
      <c r="T370" s="118" t="str">
        <f t="shared" si="24"/>
        <v>E3-55-Al-1600-4-pt2.5</v>
      </c>
    </row>
    <row r="371" spans="1:20">
      <c r="A371" s="109" t="s">
        <v>818</v>
      </c>
      <c r="B371" s="109">
        <v>1600</v>
      </c>
      <c r="C371" s="109" t="s">
        <v>369</v>
      </c>
      <c r="D371" s="110" t="s">
        <v>370</v>
      </c>
      <c r="E371" s="111">
        <v>76258</v>
      </c>
      <c r="F371" s="111">
        <f>Таблица14[[#This Row],[ip55]]*1.49987465123196</f>
        <v>114377.44115364681</v>
      </c>
      <c r="G371" s="112">
        <f>G364*2.75</f>
        <v>47.025000000000006</v>
      </c>
      <c r="H371" s="113">
        <v>2750</v>
      </c>
      <c r="I371" s="113"/>
      <c r="J371" s="113"/>
      <c r="K371" s="114" t="s">
        <v>29</v>
      </c>
      <c r="L371" s="114" t="s">
        <v>139</v>
      </c>
      <c r="M371" s="114" t="str">
        <f t="shared" si="23"/>
        <v>Al1600pt2.9</v>
      </c>
      <c r="N371" s="115" t="s">
        <v>391</v>
      </c>
      <c r="O371" s="116" t="s">
        <v>139</v>
      </c>
      <c r="P371" s="117" t="s">
        <v>28</v>
      </c>
      <c r="Q371" s="117">
        <v>55</v>
      </c>
      <c r="R371" s="117" t="s">
        <v>29</v>
      </c>
      <c r="S371" s="117">
        <v>4</v>
      </c>
      <c r="T371" s="118" t="str">
        <f t="shared" si="24"/>
        <v>E3-55-Al-1600-4-pt2.9</v>
      </c>
    </row>
    <row r="372" spans="1:20">
      <c r="A372" s="109" t="s">
        <v>819</v>
      </c>
      <c r="B372" s="109">
        <v>1600</v>
      </c>
      <c r="C372" s="109" t="s">
        <v>369</v>
      </c>
      <c r="D372" s="110" t="s">
        <v>393</v>
      </c>
      <c r="E372" s="111">
        <v>79160</v>
      </c>
      <c r="F372" s="111">
        <f>Таблица14[[#This Row],[ip55]]*1.49987465123196</f>
        <v>118730.07739152196</v>
      </c>
      <c r="G372" s="112">
        <f>G364*3</f>
        <v>51.300000000000004</v>
      </c>
      <c r="H372" s="113">
        <v>3000</v>
      </c>
      <c r="I372" s="113"/>
      <c r="J372" s="113"/>
      <c r="K372" s="114" t="s">
        <v>29</v>
      </c>
      <c r="L372" s="114" t="s">
        <v>139</v>
      </c>
      <c r="M372" s="114" t="str">
        <f t="shared" si="23"/>
        <v>Al1600pt3.0</v>
      </c>
      <c r="N372" s="115" t="s">
        <v>394</v>
      </c>
      <c r="O372" s="116" t="s">
        <v>139</v>
      </c>
      <c r="P372" s="117" t="s">
        <v>28</v>
      </c>
      <c r="Q372" s="117">
        <v>55</v>
      </c>
      <c r="R372" s="117" t="s">
        <v>29</v>
      </c>
      <c r="S372" s="117">
        <v>4</v>
      </c>
      <c r="T372" s="118" t="str">
        <f t="shared" si="24"/>
        <v>E3-55-Al-1600-4-pt3.0</v>
      </c>
    </row>
    <row r="373" spans="1:20">
      <c r="A373" s="109" t="s">
        <v>820</v>
      </c>
      <c r="B373" s="109">
        <v>1600</v>
      </c>
      <c r="C373" s="109" t="s">
        <v>369</v>
      </c>
      <c r="D373" s="110" t="s">
        <v>370</v>
      </c>
      <c r="E373" s="111">
        <v>89451</v>
      </c>
      <c r="F373" s="111">
        <f>Таблица14[[#This Row],[ip55]]*1.49987465123196</f>
        <v>134165.28742735006</v>
      </c>
      <c r="G373" s="112">
        <f>G364*3.25</f>
        <v>55.575000000000003</v>
      </c>
      <c r="H373" s="113">
        <v>3250</v>
      </c>
      <c r="I373" s="113"/>
      <c r="J373" s="113"/>
      <c r="K373" s="114" t="s">
        <v>29</v>
      </c>
      <c r="L373" s="114" t="s">
        <v>139</v>
      </c>
      <c r="M373" s="114" t="str">
        <f t="shared" si="23"/>
        <v>Al1600pt</v>
      </c>
      <c r="N373" s="114"/>
      <c r="O373" s="116" t="s">
        <v>139</v>
      </c>
      <c r="P373" s="117" t="s">
        <v>28</v>
      </c>
      <c r="Q373" s="117">
        <v>55</v>
      </c>
      <c r="R373" s="117" t="s">
        <v>29</v>
      </c>
      <c r="S373" s="117">
        <v>4</v>
      </c>
      <c r="T373" s="118" t="str">
        <f t="shared" si="24"/>
        <v>E3-55-Al-1600-4-pt</v>
      </c>
    </row>
    <row r="374" spans="1:20">
      <c r="A374" s="109" t="s">
        <v>821</v>
      </c>
      <c r="B374" s="109">
        <v>1600</v>
      </c>
      <c r="C374" s="109" t="s">
        <v>369</v>
      </c>
      <c r="D374" s="110" t="s">
        <v>370</v>
      </c>
      <c r="E374" s="111">
        <v>92354</v>
      </c>
      <c r="F374" s="111">
        <f>Таблица14[[#This Row],[ip55]]*1.49987465123196</f>
        <v>138519.42353987644</v>
      </c>
      <c r="G374" s="112">
        <f>G364*3.5</f>
        <v>59.850000000000009</v>
      </c>
      <c r="H374" s="113">
        <v>3500</v>
      </c>
      <c r="I374" s="113"/>
      <c r="J374" s="113"/>
      <c r="K374" s="114" t="s">
        <v>29</v>
      </c>
      <c r="L374" s="114" t="s">
        <v>139</v>
      </c>
      <c r="M374" s="114" t="str">
        <f t="shared" si="23"/>
        <v>Al1600pt</v>
      </c>
      <c r="N374" s="114"/>
      <c r="O374" s="116" t="s">
        <v>139</v>
      </c>
      <c r="P374" s="117" t="s">
        <v>28</v>
      </c>
      <c r="Q374" s="117">
        <v>55</v>
      </c>
      <c r="R374" s="117" t="s">
        <v>29</v>
      </c>
      <c r="S374" s="117">
        <v>4</v>
      </c>
      <c r="T374" s="118" t="str">
        <f t="shared" si="24"/>
        <v>E3-55-Al-1600-4-pt</v>
      </c>
    </row>
    <row r="375" spans="1:20">
      <c r="A375" s="109" t="s">
        <v>822</v>
      </c>
      <c r="B375" s="109">
        <v>1600</v>
      </c>
      <c r="C375" s="109" t="s">
        <v>369</v>
      </c>
      <c r="D375" s="110" t="s">
        <v>370</v>
      </c>
      <c r="E375" s="111">
        <v>102645</v>
      </c>
      <c r="F375" s="111">
        <f>Таблица14[[#This Row],[ip55]]*1.49987465123196</f>
        <v>153954.63357570453</v>
      </c>
      <c r="G375" s="112">
        <f>G364*3.75</f>
        <v>64.125</v>
      </c>
      <c r="H375" s="113">
        <v>3750</v>
      </c>
      <c r="I375" s="113"/>
      <c r="J375" s="113"/>
      <c r="K375" s="114" t="s">
        <v>29</v>
      </c>
      <c r="L375" s="114" t="s">
        <v>139</v>
      </c>
      <c r="M375" s="114" t="str">
        <f t="shared" si="23"/>
        <v>Al1600pt</v>
      </c>
      <c r="N375" s="114"/>
      <c r="O375" s="116" t="s">
        <v>139</v>
      </c>
      <c r="P375" s="117" t="s">
        <v>28</v>
      </c>
      <c r="Q375" s="117">
        <v>55</v>
      </c>
      <c r="R375" s="117" t="s">
        <v>29</v>
      </c>
      <c r="S375" s="117">
        <v>4</v>
      </c>
      <c r="T375" s="118" t="str">
        <f t="shared" si="24"/>
        <v>E3-55-Al-1600-4-pt</v>
      </c>
    </row>
    <row r="376" spans="1:20">
      <c r="A376" s="109" t="s">
        <v>823</v>
      </c>
      <c r="B376" s="109">
        <v>1600</v>
      </c>
      <c r="C376" s="109" t="s">
        <v>369</v>
      </c>
      <c r="D376" s="110" t="s">
        <v>370</v>
      </c>
      <c r="E376" s="111">
        <v>105547</v>
      </c>
      <c r="F376" s="111">
        <f>Таблица14[[#This Row],[ip55]]*1.49987465123196</f>
        <v>158307.26981357968</v>
      </c>
      <c r="G376" s="112">
        <f>G364*4</f>
        <v>68.400000000000006</v>
      </c>
      <c r="H376" s="113">
        <v>4000</v>
      </c>
      <c r="I376" s="113"/>
      <c r="J376" s="113"/>
      <c r="K376" s="114" t="s">
        <v>29</v>
      </c>
      <c r="L376" s="114" t="s">
        <v>139</v>
      </c>
      <c r="M376" s="114" t="str">
        <f t="shared" si="23"/>
        <v>Al1600pt</v>
      </c>
      <c r="N376" s="114"/>
      <c r="O376" s="116" t="s">
        <v>139</v>
      </c>
      <c r="P376" s="117" t="s">
        <v>28</v>
      </c>
      <c r="Q376" s="117">
        <v>55</v>
      </c>
      <c r="R376" s="117" t="s">
        <v>29</v>
      </c>
      <c r="S376" s="117">
        <v>4</v>
      </c>
      <c r="T376" s="118" t="str">
        <f t="shared" si="24"/>
        <v>E3-55-Al-1600-4-pt</v>
      </c>
    </row>
    <row r="377" spans="1:20">
      <c r="A377" s="109" t="s">
        <v>824</v>
      </c>
      <c r="B377" s="109">
        <v>1600</v>
      </c>
      <c r="C377" s="109" t="s">
        <v>400</v>
      </c>
      <c r="D377" s="110" t="s">
        <v>401</v>
      </c>
      <c r="E377" s="111">
        <v>83502</v>
      </c>
      <c r="F377" s="119">
        <f>Таблица14[[#This Row],[ip55]]*1.49987465123196</f>
        <v>125242.53312717113</v>
      </c>
      <c r="G377" s="112">
        <f>G372</f>
        <v>51.300000000000004</v>
      </c>
      <c r="H377" s="113">
        <v>3000</v>
      </c>
      <c r="I377" s="113"/>
      <c r="J377" s="113"/>
      <c r="K377" s="114" t="s">
        <v>29</v>
      </c>
      <c r="L377" s="114" t="s">
        <v>158</v>
      </c>
      <c r="M377" s="114" t="str">
        <f t="shared" si="23"/>
        <v>Al1600pr1</v>
      </c>
      <c r="N377" s="114">
        <v>1</v>
      </c>
      <c r="O377" s="109" t="s">
        <v>158</v>
      </c>
      <c r="P377" s="117" t="s">
        <v>28</v>
      </c>
      <c r="Q377" s="117">
        <v>55</v>
      </c>
      <c r="R377" s="117" t="s">
        <v>29</v>
      </c>
      <c r="S377" s="117">
        <v>4</v>
      </c>
      <c r="T377" s="118" t="str">
        <f t="shared" si="24"/>
        <v>E3-55-Al-1600-4-pr1</v>
      </c>
    </row>
    <row r="378" spans="1:20">
      <c r="A378" s="109" t="s">
        <v>825</v>
      </c>
      <c r="B378" s="109">
        <v>1600</v>
      </c>
      <c r="C378" s="109" t="s">
        <v>400</v>
      </c>
      <c r="D378" s="110" t="s">
        <v>403</v>
      </c>
      <c r="E378" s="111">
        <v>87842</v>
      </c>
      <c r="F378" s="119">
        <f>Таблица14[[#This Row],[ip55]]*1.49987465123196</f>
        <v>131751.98911351783</v>
      </c>
      <c r="G378" s="112">
        <f>G372</f>
        <v>51.300000000000004</v>
      </c>
      <c r="H378" s="113">
        <v>3000</v>
      </c>
      <c r="I378" s="113"/>
      <c r="J378" s="113"/>
      <c r="K378" s="114" t="s">
        <v>29</v>
      </c>
      <c r="L378" s="114" t="s">
        <v>158</v>
      </c>
      <c r="M378" s="114" t="str">
        <f t="shared" si="23"/>
        <v>Al1600pr3</v>
      </c>
      <c r="N378" s="114">
        <v>3</v>
      </c>
      <c r="O378" s="109" t="s">
        <v>158</v>
      </c>
      <c r="P378" s="117" t="s">
        <v>28</v>
      </c>
      <c r="Q378" s="117">
        <v>55</v>
      </c>
      <c r="R378" s="117" t="s">
        <v>29</v>
      </c>
      <c r="S378" s="117">
        <v>4</v>
      </c>
      <c r="T378" s="118" t="str">
        <f t="shared" si="24"/>
        <v>E3-55-Al-1600-4-pr3</v>
      </c>
    </row>
    <row r="379" spans="1:20">
      <c r="A379" s="109" t="s">
        <v>826</v>
      </c>
      <c r="B379" s="109">
        <v>1600</v>
      </c>
      <c r="C379" s="109" t="s">
        <v>400</v>
      </c>
      <c r="D379" s="110" t="s">
        <v>405</v>
      </c>
      <c r="E379" s="111">
        <v>92183</v>
      </c>
      <c r="F379" s="119">
        <f>Таблица14[[#This Row],[ip55]]*1.49987465123196</f>
        <v>138262.94497451576</v>
      </c>
      <c r="G379" s="112">
        <f>G372</f>
        <v>51.300000000000004</v>
      </c>
      <c r="H379" s="113">
        <v>3000</v>
      </c>
      <c r="I379" s="113"/>
      <c r="J379" s="113"/>
      <c r="K379" s="114" t="s">
        <v>29</v>
      </c>
      <c r="L379" s="114" t="s">
        <v>158</v>
      </c>
      <c r="M379" s="114" t="str">
        <f t="shared" si="23"/>
        <v>Al1600pr5</v>
      </c>
      <c r="N379" s="114">
        <v>5</v>
      </c>
      <c r="O379" s="109" t="s">
        <v>158</v>
      </c>
      <c r="P379" s="117" t="s">
        <v>28</v>
      </c>
      <c r="Q379" s="117">
        <v>55</v>
      </c>
      <c r="R379" s="117" t="s">
        <v>29</v>
      </c>
      <c r="S379" s="117">
        <v>4</v>
      </c>
      <c r="T379" s="118" t="str">
        <f t="shared" si="24"/>
        <v>E3-55-Al-1600-4-pr5</v>
      </c>
    </row>
    <row r="380" spans="1:20">
      <c r="A380" s="109" t="s">
        <v>827</v>
      </c>
      <c r="B380" s="109">
        <v>1600</v>
      </c>
      <c r="C380" s="109" t="s">
        <v>400</v>
      </c>
      <c r="D380" s="110" t="s">
        <v>407</v>
      </c>
      <c r="E380" s="111">
        <v>96525</v>
      </c>
      <c r="F380" s="119">
        <f>Таблица14[[#This Row],[ip55]]*1.49987465123196</f>
        <v>144775.40071016495</v>
      </c>
      <c r="G380" s="112">
        <f>G372</f>
        <v>51.300000000000004</v>
      </c>
      <c r="H380" s="113">
        <v>3000</v>
      </c>
      <c r="I380" s="113"/>
      <c r="J380" s="113"/>
      <c r="K380" s="114" t="s">
        <v>29</v>
      </c>
      <c r="L380" s="114" t="s">
        <v>158</v>
      </c>
      <c r="M380" s="114" t="str">
        <f t="shared" si="23"/>
        <v>Al1600pr4</v>
      </c>
      <c r="N380" s="114">
        <v>4</v>
      </c>
      <c r="O380" s="109" t="s">
        <v>158</v>
      </c>
      <c r="P380" s="117" t="s">
        <v>28</v>
      </c>
      <c r="Q380" s="117">
        <v>55</v>
      </c>
      <c r="R380" s="117" t="s">
        <v>29</v>
      </c>
      <c r="S380" s="117">
        <v>4</v>
      </c>
      <c r="T380" s="118" t="str">
        <f t="shared" si="24"/>
        <v>E3-55-Al-1600-4-pr4</v>
      </c>
    </row>
    <row r="381" spans="1:20">
      <c r="A381" s="109" t="s">
        <v>828</v>
      </c>
      <c r="B381" s="109">
        <v>1600</v>
      </c>
      <c r="C381" s="109" t="s">
        <v>400</v>
      </c>
      <c r="D381" s="110" t="s">
        <v>409</v>
      </c>
      <c r="E381" s="111">
        <v>100866</v>
      </c>
      <c r="F381" s="119">
        <f>Таблица14[[#This Row],[ip55]]*1.49987465123196</f>
        <v>151286.35657116288</v>
      </c>
      <c r="G381" s="112">
        <f>G372</f>
        <v>51.300000000000004</v>
      </c>
      <c r="H381" s="113">
        <v>3000</v>
      </c>
      <c r="I381" s="113"/>
      <c r="J381" s="113"/>
      <c r="K381" s="114" t="s">
        <v>29</v>
      </c>
      <c r="L381" s="114" t="s">
        <v>158</v>
      </c>
      <c r="M381" s="114" t="str">
        <f t="shared" si="23"/>
        <v>Al1600pr</v>
      </c>
      <c r="N381" s="114"/>
      <c r="O381" s="109" t="s">
        <v>158</v>
      </c>
      <c r="P381" s="117" t="s">
        <v>28</v>
      </c>
      <c r="Q381" s="117">
        <v>55</v>
      </c>
      <c r="R381" s="117" t="s">
        <v>29</v>
      </c>
      <c r="S381" s="117">
        <v>4</v>
      </c>
      <c r="T381" s="118" t="str">
        <f t="shared" si="24"/>
        <v>E3-55-Al-1600-4-pr</v>
      </c>
    </row>
    <row r="382" spans="1:20">
      <c r="A382" s="109" t="s">
        <v>829</v>
      </c>
      <c r="B382" s="109">
        <v>1600</v>
      </c>
      <c r="C382" s="109" t="s">
        <v>400</v>
      </c>
      <c r="D382" s="110" t="s">
        <v>411</v>
      </c>
      <c r="E382" s="111">
        <v>105206</v>
      </c>
      <c r="F382" s="119">
        <f>Таблица14[[#This Row],[ip55]]*1.49987465123196</f>
        <v>157795.81255750958</v>
      </c>
      <c r="G382" s="112">
        <f>G372</f>
        <v>51.300000000000004</v>
      </c>
      <c r="H382" s="113">
        <v>3000</v>
      </c>
      <c r="I382" s="113"/>
      <c r="J382" s="113"/>
      <c r="K382" s="114" t="s">
        <v>29</v>
      </c>
      <c r="L382" s="114" t="s">
        <v>158</v>
      </c>
      <c r="M382" s="114" t="str">
        <f t="shared" si="23"/>
        <v>Al1600pr6</v>
      </c>
      <c r="N382" s="114">
        <v>6</v>
      </c>
      <c r="O382" s="109" t="s">
        <v>158</v>
      </c>
      <c r="P382" s="117" t="s">
        <v>28</v>
      </c>
      <c r="Q382" s="117">
        <v>55</v>
      </c>
      <c r="R382" s="117" t="s">
        <v>29</v>
      </c>
      <c r="S382" s="117">
        <v>4</v>
      </c>
      <c r="T382" s="118" t="str">
        <f t="shared" si="24"/>
        <v>E3-55-Al-1600-4-pr6</v>
      </c>
    </row>
    <row r="383" spans="1:20">
      <c r="A383" s="109" t="s">
        <v>830</v>
      </c>
      <c r="B383" s="109">
        <v>1600</v>
      </c>
      <c r="C383" s="109" t="s">
        <v>400</v>
      </c>
      <c r="D383" s="110" t="s">
        <v>413</v>
      </c>
      <c r="E383" s="111">
        <v>108206</v>
      </c>
      <c r="F383" s="111">
        <f>Таблица14[[#This Row],[ip55]]*1.49987465123196</f>
        <v>162295.43651120548</v>
      </c>
      <c r="G383" s="112">
        <f>G372</f>
        <v>51.300000000000004</v>
      </c>
      <c r="H383" s="113">
        <v>3000</v>
      </c>
      <c r="I383" s="113"/>
      <c r="J383" s="113"/>
      <c r="K383" s="114" t="s">
        <v>29</v>
      </c>
      <c r="L383" s="114" t="s">
        <v>165</v>
      </c>
      <c r="M383" s="114" t="str">
        <f t="shared" si="23"/>
        <v>Al1600prf1</v>
      </c>
      <c r="N383" s="114">
        <v>1</v>
      </c>
      <c r="O383" s="109" t="s">
        <v>158</v>
      </c>
      <c r="P383" s="117" t="s">
        <v>28</v>
      </c>
      <c r="Q383" s="117">
        <v>55</v>
      </c>
      <c r="R383" s="117" t="s">
        <v>29</v>
      </c>
      <c r="S383" s="117">
        <v>4</v>
      </c>
      <c r="T383" s="118" t="str">
        <f t="shared" si="24"/>
        <v>E3-55-Al-1600-4-pr1</v>
      </c>
    </row>
    <row r="384" spans="1:20">
      <c r="A384" s="109" t="s">
        <v>831</v>
      </c>
      <c r="B384" s="109">
        <v>1600</v>
      </c>
      <c r="C384" s="109" t="s">
        <v>400</v>
      </c>
      <c r="D384" s="110" t="s">
        <v>415</v>
      </c>
      <c r="E384" s="111">
        <v>137254</v>
      </c>
      <c r="F384" s="111">
        <f>Таблица14[[#This Row],[ip55]]*1.49987465123196</f>
        <v>205863.79538019144</v>
      </c>
      <c r="G384" s="112">
        <f>G372</f>
        <v>51.300000000000004</v>
      </c>
      <c r="H384" s="113">
        <v>3000</v>
      </c>
      <c r="I384" s="113"/>
      <c r="J384" s="113"/>
      <c r="K384" s="114" t="s">
        <v>29</v>
      </c>
      <c r="L384" s="114" t="s">
        <v>165</v>
      </c>
      <c r="M384" s="114" t="str">
        <f t="shared" si="23"/>
        <v>Al1600prf2</v>
      </c>
      <c r="N384" s="114">
        <v>2</v>
      </c>
      <c r="O384" s="109" t="s">
        <v>158</v>
      </c>
      <c r="P384" s="117" t="s">
        <v>28</v>
      </c>
      <c r="Q384" s="117">
        <v>55</v>
      </c>
      <c r="R384" s="117" t="s">
        <v>29</v>
      </c>
      <c r="S384" s="117">
        <v>4</v>
      </c>
      <c r="T384" s="118" t="str">
        <f t="shared" si="24"/>
        <v>E3-55-Al-1600-4-pr2</v>
      </c>
    </row>
    <row r="385" spans="1:20">
      <c r="A385" s="109" t="s">
        <v>832</v>
      </c>
      <c r="B385" s="109">
        <v>1600</v>
      </c>
      <c r="C385" s="109" t="s">
        <v>400</v>
      </c>
      <c r="D385" s="110" t="s">
        <v>417</v>
      </c>
      <c r="E385" s="111">
        <v>195347</v>
      </c>
      <c r="F385" s="111">
        <f>Таблица14[[#This Row],[ip55]]*1.49987465123196</f>
        <v>292996.01349420968</v>
      </c>
      <c r="G385" s="112">
        <f>G372</f>
        <v>51.300000000000004</v>
      </c>
      <c r="H385" s="113">
        <v>3000</v>
      </c>
      <c r="I385" s="113"/>
      <c r="J385" s="113"/>
      <c r="K385" s="114" t="s">
        <v>29</v>
      </c>
      <c r="L385" s="114" t="s">
        <v>165</v>
      </c>
      <c r="M385" s="114" t="str">
        <f t="shared" si="23"/>
        <v>Al1600prf3</v>
      </c>
      <c r="N385" s="114">
        <v>3</v>
      </c>
      <c r="O385" s="109" t="s">
        <v>158</v>
      </c>
      <c r="P385" s="117" t="s">
        <v>28</v>
      </c>
      <c r="Q385" s="117">
        <v>55</v>
      </c>
      <c r="R385" s="117" t="s">
        <v>29</v>
      </c>
      <c r="S385" s="117">
        <v>4</v>
      </c>
      <c r="T385" s="118" t="str">
        <f t="shared" si="24"/>
        <v>E3-55-Al-1600-4-pr3</v>
      </c>
    </row>
    <row r="386" spans="1:20">
      <c r="A386" s="109" t="s">
        <v>833</v>
      </c>
      <c r="B386" s="109">
        <v>1600</v>
      </c>
      <c r="C386" s="109" t="s">
        <v>419</v>
      </c>
      <c r="D386" s="110" t="s">
        <v>420</v>
      </c>
      <c r="E386" s="111">
        <v>41538</v>
      </c>
      <c r="F386" s="111">
        <f>Таблица14[[#This Row],[ip55]]*1.49987465123196</f>
        <v>62301.793262873158</v>
      </c>
      <c r="G386" s="112">
        <f>G364</f>
        <v>17.100000000000001</v>
      </c>
      <c r="H386" s="113">
        <v>350</v>
      </c>
      <c r="I386" s="113">
        <v>350</v>
      </c>
      <c r="J386" s="113"/>
      <c r="K386" s="114" t="s">
        <v>29</v>
      </c>
      <c r="L386" s="114" t="s">
        <v>154</v>
      </c>
      <c r="M386" s="114" t="str">
        <f t="shared" ref="M386:M449" si="27">K386&amp;B386&amp;L386&amp;N386</f>
        <v>Al1600uv</v>
      </c>
      <c r="N386" s="114"/>
      <c r="O386" s="109" t="s">
        <v>154</v>
      </c>
      <c r="P386" s="117" t="s">
        <v>28</v>
      </c>
      <c r="Q386" s="117">
        <v>55</v>
      </c>
      <c r="R386" s="117" t="s">
        <v>29</v>
      </c>
      <c r="S386" s="117">
        <v>4</v>
      </c>
      <c r="T386" s="118" t="str">
        <f t="shared" si="24"/>
        <v>E3-55-Al-1600-4-uv</v>
      </c>
    </row>
    <row r="387" spans="1:20">
      <c r="A387" s="109" t="s">
        <v>834</v>
      </c>
      <c r="B387" s="109">
        <v>1600</v>
      </c>
      <c r="C387" s="109" t="s">
        <v>422</v>
      </c>
      <c r="D387" s="110" t="s">
        <v>423</v>
      </c>
      <c r="E387" s="111">
        <v>33962</v>
      </c>
      <c r="F387" s="111">
        <f>Таблица14[[#This Row],[ip55]]*1.49987465123196</f>
        <v>50938.742905139829</v>
      </c>
      <c r="G387" s="112">
        <f>G364</f>
        <v>17.100000000000001</v>
      </c>
      <c r="H387" s="113">
        <v>350</v>
      </c>
      <c r="I387" s="113">
        <v>350</v>
      </c>
      <c r="J387" s="113"/>
      <c r="K387" s="114" t="s">
        <v>29</v>
      </c>
      <c r="L387" s="114" t="s">
        <v>149</v>
      </c>
      <c r="M387" s="114" t="str">
        <f t="shared" si="27"/>
        <v>Al1600ug</v>
      </c>
      <c r="N387" s="114"/>
      <c r="O387" s="109" t="s">
        <v>149</v>
      </c>
      <c r="P387" s="117" t="s">
        <v>28</v>
      </c>
      <c r="Q387" s="117">
        <v>55</v>
      </c>
      <c r="R387" s="117" t="s">
        <v>29</v>
      </c>
      <c r="S387" s="117">
        <v>4</v>
      </c>
      <c r="T387" s="118" t="str">
        <f t="shared" ref="T387:T450" si="28">P387&amp;"-"&amp;Q387&amp;"-"&amp;R387&amp;"-"&amp;B387&amp;"-"&amp;S387&amp;"-"&amp;O387&amp;N387</f>
        <v>E3-55-Al-1600-4-ug</v>
      </c>
    </row>
    <row r="388" spans="1:20">
      <c r="A388" s="109" t="s">
        <v>835</v>
      </c>
      <c r="B388" s="109">
        <v>1600</v>
      </c>
      <c r="C388" s="109" t="s">
        <v>425</v>
      </c>
      <c r="D388" s="110" t="s">
        <v>66</v>
      </c>
      <c r="E388" s="111">
        <v>69883</v>
      </c>
      <c r="F388" s="111">
        <f>Таблица14[[#This Row],[ip55]]*1.49987465123196</f>
        <v>104815.74025204306</v>
      </c>
      <c r="G388" s="112">
        <f>G366</f>
        <v>25.650000000000002</v>
      </c>
      <c r="H388" s="113">
        <v>350</v>
      </c>
      <c r="I388" s="113">
        <v>150</v>
      </c>
      <c r="J388" s="113">
        <v>350</v>
      </c>
      <c r="K388" s="114" t="s">
        <v>29</v>
      </c>
      <c r="L388" s="114" t="s">
        <v>192</v>
      </c>
      <c r="M388" s="114" t="str">
        <f t="shared" si="27"/>
        <v>Al1600zv</v>
      </c>
      <c r="N388" s="114"/>
      <c r="O388" s="109" t="s">
        <v>192</v>
      </c>
      <c r="P388" s="117" t="s">
        <v>28</v>
      </c>
      <c r="Q388" s="117">
        <v>55</v>
      </c>
      <c r="R388" s="117" t="s">
        <v>29</v>
      </c>
      <c r="S388" s="117">
        <v>4</v>
      </c>
      <c r="T388" s="118" t="str">
        <f t="shared" si="28"/>
        <v>E3-55-Al-1600-4-zv</v>
      </c>
    </row>
    <row r="389" spans="1:20">
      <c r="A389" s="109" t="s">
        <v>836</v>
      </c>
      <c r="B389" s="109">
        <v>1600</v>
      </c>
      <c r="C389" s="109" t="s">
        <v>427</v>
      </c>
      <c r="D389" s="110" t="s">
        <v>428</v>
      </c>
      <c r="E389" s="111">
        <v>54731</v>
      </c>
      <c r="F389" s="111">
        <f>Таблица14[[#This Row],[ip55]]*1.49987465123196</f>
        <v>82089.639536576404</v>
      </c>
      <c r="G389" s="112">
        <f>G366</f>
        <v>25.650000000000002</v>
      </c>
      <c r="H389" s="113">
        <v>350</v>
      </c>
      <c r="I389" s="113">
        <v>150</v>
      </c>
      <c r="J389" s="113">
        <v>350</v>
      </c>
      <c r="K389" s="114" t="s">
        <v>29</v>
      </c>
      <c r="L389" s="114" t="s">
        <v>196</v>
      </c>
      <c r="M389" s="114" t="str">
        <f t="shared" si="27"/>
        <v>Al1600zg</v>
      </c>
      <c r="N389" s="114"/>
      <c r="O389" s="109" t="s">
        <v>196</v>
      </c>
      <c r="P389" s="117" t="s">
        <v>28</v>
      </c>
      <c r="Q389" s="117">
        <v>55</v>
      </c>
      <c r="R389" s="117" t="s">
        <v>29</v>
      </c>
      <c r="S389" s="117">
        <v>4</v>
      </c>
      <c r="T389" s="118" t="str">
        <f t="shared" si="28"/>
        <v>E3-55-Al-1600-4-zg</v>
      </c>
    </row>
    <row r="390" spans="1:20">
      <c r="A390" s="109" t="s">
        <v>837</v>
      </c>
      <c r="B390" s="109">
        <v>1600</v>
      </c>
      <c r="C390" s="109" t="s">
        <v>430</v>
      </c>
      <c r="D390" s="110" t="s">
        <v>431</v>
      </c>
      <c r="E390" s="111">
        <v>82939</v>
      </c>
      <c r="F390" s="111">
        <f>Таблица14[[#This Row],[ip55]]*1.49987465123196</f>
        <v>124398.10369852754</v>
      </c>
      <c r="G390" s="112">
        <f>G366</f>
        <v>25.650000000000002</v>
      </c>
      <c r="H390" s="113">
        <v>350</v>
      </c>
      <c r="I390" s="113">
        <v>350</v>
      </c>
      <c r="J390" s="113">
        <v>350</v>
      </c>
      <c r="K390" s="114" t="s">
        <v>29</v>
      </c>
      <c r="L390" s="114" t="s">
        <v>198</v>
      </c>
      <c r="M390" s="114" t="str">
        <f t="shared" si="27"/>
        <v>Al1600tv</v>
      </c>
      <c r="N390" s="114"/>
      <c r="O390" s="109" t="s">
        <v>198</v>
      </c>
      <c r="P390" s="117" t="s">
        <v>28</v>
      </c>
      <c r="Q390" s="117">
        <v>55</v>
      </c>
      <c r="R390" s="117" t="s">
        <v>29</v>
      </c>
      <c r="S390" s="117">
        <v>4</v>
      </c>
      <c r="T390" s="118" t="str">
        <f t="shared" si="28"/>
        <v>E3-55-Al-1600-4-tv</v>
      </c>
    </row>
    <row r="391" spans="1:20">
      <c r="A391" s="109" t="s">
        <v>838</v>
      </c>
      <c r="B391" s="109">
        <v>1600</v>
      </c>
      <c r="C391" s="109" t="s">
        <v>433</v>
      </c>
      <c r="D391" s="110" t="s">
        <v>434</v>
      </c>
      <c r="E391" s="111">
        <v>106909</v>
      </c>
      <c r="F391" s="111">
        <f>Таблица14[[#This Row],[ip55]]*1.49987465123196</f>
        <v>160350.09908855762</v>
      </c>
      <c r="G391" s="112">
        <f>G366</f>
        <v>25.650000000000002</v>
      </c>
      <c r="H391" s="113">
        <v>350</v>
      </c>
      <c r="I391" s="113">
        <v>350</v>
      </c>
      <c r="J391" s="113">
        <v>350</v>
      </c>
      <c r="K391" s="114" t="s">
        <v>29</v>
      </c>
      <c r="L391" s="114" t="s">
        <v>201</v>
      </c>
      <c r="M391" s="114" t="str">
        <f t="shared" si="27"/>
        <v>Al1600tg</v>
      </c>
      <c r="N391" s="114"/>
      <c r="O391" s="109" t="s">
        <v>201</v>
      </c>
      <c r="P391" s="117" t="s">
        <v>28</v>
      </c>
      <c r="Q391" s="117">
        <v>55</v>
      </c>
      <c r="R391" s="117" t="s">
        <v>29</v>
      </c>
      <c r="S391" s="117">
        <v>4</v>
      </c>
      <c r="T391" s="118" t="str">
        <f t="shared" si="28"/>
        <v>E3-55-Al-1600-4-tg</v>
      </c>
    </row>
    <row r="392" spans="1:20">
      <c r="A392" s="109" t="s">
        <v>839</v>
      </c>
      <c r="B392" s="109">
        <v>1600</v>
      </c>
      <c r="C392" s="109" t="s">
        <v>436</v>
      </c>
      <c r="D392" s="110" t="s">
        <v>437</v>
      </c>
      <c r="E392" s="111">
        <v>80181</v>
      </c>
      <c r="F392" s="111">
        <f>Таблица14[[#This Row],[ip55]]*1.49987465123196</f>
        <v>120261.44941042979</v>
      </c>
      <c r="G392" s="112">
        <v>25.650000000000002</v>
      </c>
      <c r="H392" s="113">
        <v>500</v>
      </c>
      <c r="I392" s="113">
        <v>500</v>
      </c>
      <c r="J392" s="113">
        <v>500</v>
      </c>
      <c r="K392" s="114" t="s">
        <v>29</v>
      </c>
      <c r="L392" s="114" t="s">
        <v>184</v>
      </c>
      <c r="M392" s="114" t="str">
        <f t="shared" si="27"/>
        <v>Al1600kl</v>
      </c>
      <c r="N392" s="114"/>
      <c r="O392" s="109" t="s">
        <v>184</v>
      </c>
      <c r="P392" s="117" t="s">
        <v>28</v>
      </c>
      <c r="Q392" s="117">
        <v>55</v>
      </c>
      <c r="R392" s="117" t="s">
        <v>29</v>
      </c>
      <c r="S392" s="117">
        <v>4</v>
      </c>
      <c r="T392" s="118" t="str">
        <f t="shared" si="28"/>
        <v>E3-55-Al-1600-4-kl</v>
      </c>
    </row>
    <row r="393" spans="1:20">
      <c r="A393" s="109" t="s">
        <v>840</v>
      </c>
      <c r="B393" s="109">
        <v>1600</v>
      </c>
      <c r="C393" s="109" t="s">
        <v>439</v>
      </c>
      <c r="D393" s="110" t="s">
        <v>437</v>
      </c>
      <c r="E393" s="111">
        <v>80181</v>
      </c>
      <c r="F393" s="111">
        <f>Таблица14[[#This Row],[ip55]]*1.49987465123196</f>
        <v>120261.44941042979</v>
      </c>
      <c r="G393" s="112">
        <f>G366</f>
        <v>25.650000000000002</v>
      </c>
      <c r="H393" s="113">
        <v>500</v>
      </c>
      <c r="I393" s="113">
        <v>500</v>
      </c>
      <c r="J393" s="113">
        <v>500</v>
      </c>
      <c r="K393" s="114" t="s">
        <v>29</v>
      </c>
      <c r="L393" s="114" t="s">
        <v>173</v>
      </c>
      <c r="M393" s="114" t="str">
        <f t="shared" si="27"/>
        <v>Al1600kp</v>
      </c>
      <c r="N393" s="114"/>
      <c r="O393" s="109" t="s">
        <v>173</v>
      </c>
      <c r="P393" s="117" t="s">
        <v>28</v>
      </c>
      <c r="Q393" s="117">
        <v>55</v>
      </c>
      <c r="R393" s="117" t="s">
        <v>29</v>
      </c>
      <c r="S393" s="117">
        <v>4</v>
      </c>
      <c r="T393" s="118" t="str">
        <f t="shared" si="28"/>
        <v>E3-55-Al-1600-4-kp</v>
      </c>
    </row>
    <row r="394" spans="1:20">
      <c r="A394" s="112" t="s">
        <v>841</v>
      </c>
      <c r="B394" s="109">
        <v>1600</v>
      </c>
      <c r="C394" s="109" t="s">
        <v>441</v>
      </c>
      <c r="D394" s="110" t="s">
        <v>442</v>
      </c>
      <c r="E394" s="111">
        <v>21620</v>
      </c>
      <c r="F394" s="111">
        <f>Таблица14[[#This Row],[ip55]]*1.49987465123196</f>
        <v>32427.289959634978</v>
      </c>
      <c r="G394" s="112">
        <f>G362</f>
        <v>8.5500000000000007</v>
      </c>
      <c r="H394" s="113">
        <v>200</v>
      </c>
      <c r="I394" s="113">
        <v>300</v>
      </c>
      <c r="J394" s="113"/>
      <c r="K394" s="114" t="s">
        <v>29</v>
      </c>
      <c r="L394" s="114" t="s">
        <v>143</v>
      </c>
      <c r="M394" s="114" t="str">
        <f t="shared" si="27"/>
        <v>Al1600pf</v>
      </c>
      <c r="N394" s="114"/>
      <c r="O394" s="109" t="s">
        <v>143</v>
      </c>
      <c r="P394" s="117" t="s">
        <v>28</v>
      </c>
      <c r="Q394" s="117">
        <v>55</v>
      </c>
      <c r="R394" s="117" t="s">
        <v>29</v>
      </c>
      <c r="S394" s="117">
        <v>4</v>
      </c>
      <c r="T394" s="118" t="str">
        <f t="shared" si="28"/>
        <v>E3-55-Al-1600-4-pf</v>
      </c>
    </row>
    <row r="395" spans="1:20">
      <c r="A395" s="112" t="s">
        <v>842</v>
      </c>
      <c r="B395" s="109">
        <v>1600</v>
      </c>
      <c r="C395" s="109" t="s">
        <v>444</v>
      </c>
      <c r="D395" s="110" t="s">
        <v>445</v>
      </c>
      <c r="E395" s="111">
        <v>55582</v>
      </c>
      <c r="F395" s="111">
        <f>Таблица14[[#This Row],[ip55]]*1.49987465123196</f>
        <v>83366.03286477481</v>
      </c>
      <c r="G395" s="112"/>
      <c r="H395" s="113"/>
      <c r="I395" s="113"/>
      <c r="J395" s="113"/>
      <c r="K395" s="114" t="s">
        <v>29</v>
      </c>
      <c r="L395" s="114" t="s">
        <v>152</v>
      </c>
      <c r="M395" s="114" t="str">
        <f t="shared" si="27"/>
        <v>Al1600ugf</v>
      </c>
      <c r="N395" s="114"/>
      <c r="O395" s="109" t="s">
        <v>152</v>
      </c>
      <c r="P395" s="117" t="s">
        <v>28</v>
      </c>
      <c r="Q395" s="117">
        <v>55</v>
      </c>
      <c r="R395" s="117" t="s">
        <v>29</v>
      </c>
      <c r="S395" s="117">
        <v>4</v>
      </c>
      <c r="T395" s="118" t="str">
        <f t="shared" si="28"/>
        <v>E3-55-Al-1600-4-ugf</v>
      </c>
    </row>
    <row r="396" spans="1:20">
      <c r="A396" s="112" t="s">
        <v>843</v>
      </c>
      <c r="B396" s="109">
        <v>1600</v>
      </c>
      <c r="C396" s="109" t="s">
        <v>447</v>
      </c>
      <c r="D396" s="110" t="s">
        <v>448</v>
      </c>
      <c r="E396" s="111">
        <v>63159</v>
      </c>
      <c r="F396" s="111">
        <f>Таблица14[[#This Row],[ip55]]*1.49987465123196</f>
        <v>94730.583097159368</v>
      </c>
      <c r="G396" s="112"/>
      <c r="H396" s="113"/>
      <c r="I396" s="113"/>
      <c r="J396" s="113"/>
      <c r="K396" s="114" t="s">
        <v>29</v>
      </c>
      <c r="L396" s="114" t="s">
        <v>156</v>
      </c>
      <c r="M396" s="114" t="str">
        <f t="shared" si="27"/>
        <v>Al1600uvf</v>
      </c>
      <c r="N396" s="114"/>
      <c r="O396" s="109" t="s">
        <v>156</v>
      </c>
      <c r="P396" s="117" t="s">
        <v>28</v>
      </c>
      <c r="Q396" s="117">
        <v>55</v>
      </c>
      <c r="R396" s="117" t="s">
        <v>29</v>
      </c>
      <c r="S396" s="117">
        <v>4</v>
      </c>
      <c r="T396" s="118" t="str">
        <f t="shared" si="28"/>
        <v>E3-55-Al-1600-4-uvf</v>
      </c>
    </row>
    <row r="397" spans="1:20">
      <c r="A397" s="112" t="s">
        <v>844</v>
      </c>
      <c r="B397" s="109">
        <v>1600</v>
      </c>
      <c r="C397" s="109" t="s">
        <v>450</v>
      </c>
      <c r="D397" s="110" t="s">
        <v>451</v>
      </c>
      <c r="E397" s="111">
        <v>43241</v>
      </c>
      <c r="F397" s="111">
        <f>Таблица14[[#This Row],[ip55]]*1.49987465123196</f>
        <v>64856.079793921184</v>
      </c>
      <c r="G397" s="112"/>
      <c r="H397" s="113"/>
      <c r="I397" s="113"/>
      <c r="J397" s="113"/>
      <c r="K397" s="114" t="s">
        <v>29</v>
      </c>
      <c r="L397" s="114"/>
      <c r="M397" s="114" t="str">
        <f t="shared" si="27"/>
        <v>Al1600</v>
      </c>
      <c r="N397" s="114"/>
      <c r="O397" s="109" t="s">
        <v>450</v>
      </c>
      <c r="P397" s="117" t="s">
        <v>28</v>
      </c>
      <c r="Q397" s="117">
        <v>55</v>
      </c>
      <c r="R397" s="117" t="s">
        <v>29</v>
      </c>
      <c r="S397" s="117">
        <v>4</v>
      </c>
      <c r="T397" s="118" t="str">
        <f t="shared" si="28"/>
        <v>E3-55-Al-1600-4-ПФТ</v>
      </c>
    </row>
    <row r="398" spans="1:20">
      <c r="A398" s="109" t="s">
        <v>845</v>
      </c>
      <c r="B398" s="109">
        <v>1600</v>
      </c>
      <c r="C398" s="109"/>
      <c r="D398" s="110" t="s">
        <v>453</v>
      </c>
      <c r="E398" s="111">
        <v>49879</v>
      </c>
      <c r="F398" s="111">
        <f>Таблица14[[#This Row],[ip55]]*1.49987465123196</f>
        <v>74812.247728798931</v>
      </c>
      <c r="G398" s="120">
        <f t="shared" ref="G398:G399" si="29">G362</f>
        <v>8.5500000000000007</v>
      </c>
      <c r="H398" s="113">
        <v>200</v>
      </c>
      <c r="I398" s="113">
        <v>300</v>
      </c>
      <c r="J398" s="113"/>
      <c r="K398" s="114" t="s">
        <v>29</v>
      </c>
      <c r="L398" s="114"/>
      <c r="M398" s="114" t="str">
        <f t="shared" si="27"/>
        <v>Al1600</v>
      </c>
      <c r="N398" s="114"/>
      <c r="O398" s="109"/>
      <c r="P398" s="117" t="s">
        <v>28</v>
      </c>
      <c r="Q398" s="117">
        <v>55</v>
      </c>
      <c r="R398" s="117" t="s">
        <v>29</v>
      </c>
      <c r="S398" s="117">
        <v>4</v>
      </c>
      <c r="T398" s="118" t="str">
        <f t="shared" si="28"/>
        <v>E3-55-Al-1600-4-</v>
      </c>
    </row>
    <row r="399" spans="1:20">
      <c r="A399" s="109" t="s">
        <v>846</v>
      </c>
      <c r="B399" s="109">
        <v>1600</v>
      </c>
      <c r="C399" s="109" t="s">
        <v>455</v>
      </c>
      <c r="D399" s="110" t="s">
        <v>456</v>
      </c>
      <c r="E399" s="111">
        <v>275529</v>
      </c>
      <c r="F399" s="111">
        <f>Таблица14[[#This Row],[ip55]]*1.49987465123196</f>
        <v>413258.96277929074</v>
      </c>
      <c r="G399" s="120">
        <f t="shared" si="29"/>
        <v>12.825000000000001</v>
      </c>
      <c r="H399" s="113">
        <v>500</v>
      </c>
      <c r="I399" s="113">
        <v>500</v>
      </c>
      <c r="J399" s="113"/>
      <c r="K399" s="114" t="s">
        <v>29</v>
      </c>
      <c r="L399" s="114"/>
      <c r="M399" s="114" t="str">
        <f t="shared" si="27"/>
        <v>Al1600</v>
      </c>
      <c r="N399" s="114"/>
      <c r="O399" s="109" t="s">
        <v>455</v>
      </c>
      <c r="P399" s="117" t="s">
        <v>28</v>
      </c>
      <c r="Q399" s="117">
        <v>55</v>
      </c>
      <c r="R399" s="117" t="s">
        <v>29</v>
      </c>
      <c r="S399" s="117">
        <v>4</v>
      </c>
      <c r="T399" s="118" t="str">
        <f t="shared" si="28"/>
        <v>E3-55-Al-1600-4-ПФК</v>
      </c>
    </row>
    <row r="400" spans="1:20">
      <c r="A400" s="109" t="s">
        <v>847</v>
      </c>
      <c r="B400" s="109">
        <v>1600</v>
      </c>
      <c r="C400" s="109"/>
      <c r="D400" s="110" t="s">
        <v>458</v>
      </c>
      <c r="E400" s="111">
        <v>64180</v>
      </c>
      <c r="F400" s="111">
        <f>Таблица14[[#This Row],[ip55]]*1.49987465123196</f>
        <v>96261.955116067198</v>
      </c>
      <c r="G400" s="120">
        <f>G363</f>
        <v>12.825000000000001</v>
      </c>
      <c r="H400" s="113">
        <v>200</v>
      </c>
      <c r="I400" s="113">
        <v>500</v>
      </c>
      <c r="J400" s="113"/>
      <c r="K400" s="114" t="s">
        <v>29</v>
      </c>
      <c r="L400" s="114"/>
      <c r="M400" s="114" t="str">
        <f t="shared" si="27"/>
        <v>Al1600</v>
      </c>
      <c r="N400" s="114"/>
      <c r="O400" s="109"/>
      <c r="P400" s="117" t="s">
        <v>28</v>
      </c>
      <c r="Q400" s="117">
        <v>55</v>
      </c>
      <c r="R400" s="117" t="s">
        <v>29</v>
      </c>
      <c r="S400" s="117">
        <v>4</v>
      </c>
      <c r="T400" s="118" t="str">
        <f t="shared" si="28"/>
        <v>E3-55-Al-1600-4-</v>
      </c>
    </row>
    <row r="401" spans="1:20">
      <c r="A401" s="109" t="s">
        <v>848</v>
      </c>
      <c r="B401" s="109">
        <v>1600</v>
      </c>
      <c r="C401" s="109"/>
      <c r="D401" s="110" t="s">
        <v>728</v>
      </c>
      <c r="E401" s="111">
        <v>185644</v>
      </c>
      <c r="F401" s="111">
        <f>Таблица14[[#This Row],[ip55]]*1.49987465123196</f>
        <v>278442.72975330602</v>
      </c>
      <c r="G401" s="120">
        <f>G365</f>
        <v>21.375</v>
      </c>
      <c r="H401" s="113">
        <v>200</v>
      </c>
      <c r="I401" s="113">
        <v>1000</v>
      </c>
      <c r="J401" s="113"/>
      <c r="K401" s="114" t="s">
        <v>29</v>
      </c>
      <c r="L401" s="114"/>
      <c r="M401" s="114" t="str">
        <f t="shared" si="27"/>
        <v>Al1600</v>
      </c>
      <c r="N401" s="114"/>
      <c r="O401" s="109"/>
      <c r="P401" s="117" t="s">
        <v>28</v>
      </c>
      <c r="Q401" s="117">
        <v>55</v>
      </c>
      <c r="R401" s="117" t="s">
        <v>29</v>
      </c>
      <c r="S401" s="117">
        <v>4</v>
      </c>
      <c r="T401" s="118" t="str">
        <f t="shared" si="28"/>
        <v>E3-55-Al-1600-4-</v>
      </c>
    </row>
    <row r="402" spans="1:20">
      <c r="A402" s="109" t="s">
        <v>849</v>
      </c>
      <c r="B402" s="109">
        <v>1600</v>
      </c>
      <c r="C402" s="109"/>
      <c r="D402" s="110" t="s">
        <v>462</v>
      </c>
      <c r="E402" s="111">
        <v>141047</v>
      </c>
      <c r="F402" s="111">
        <f>Таблица14[[#This Row],[ip55]]*1.49987465123196</f>
        <v>211552.81993231428</v>
      </c>
      <c r="G402" s="120">
        <f>G365</f>
        <v>21.375</v>
      </c>
      <c r="H402" s="113">
        <v>200</v>
      </c>
      <c r="I402" s="113">
        <v>1000</v>
      </c>
      <c r="J402" s="113"/>
      <c r="K402" s="114" t="s">
        <v>29</v>
      </c>
      <c r="L402" s="114"/>
      <c r="M402" s="114" t="str">
        <f t="shared" si="27"/>
        <v>Al1600</v>
      </c>
      <c r="N402" s="114"/>
      <c r="O402" s="109"/>
      <c r="P402" s="117" t="s">
        <v>28</v>
      </c>
      <c r="Q402" s="117">
        <v>55</v>
      </c>
      <c r="R402" s="117" t="s">
        <v>29</v>
      </c>
      <c r="S402" s="117">
        <v>4</v>
      </c>
      <c r="T402" s="118" t="str">
        <f t="shared" si="28"/>
        <v>E3-55-Al-1600-4-</v>
      </c>
    </row>
    <row r="403" spans="1:20">
      <c r="A403" s="109" t="s">
        <v>850</v>
      </c>
      <c r="B403" s="109">
        <v>1600</v>
      </c>
      <c r="C403" s="109"/>
      <c r="D403" s="110" t="s">
        <v>464</v>
      </c>
      <c r="E403" s="111">
        <v>93405</v>
      </c>
      <c r="F403" s="111">
        <f>Таблица14[[#This Row],[ip55]]*1.49987465123196</f>
        <v>140095.79179832124</v>
      </c>
      <c r="G403" s="120">
        <f t="shared" ref="G403:G404" si="30">G363</f>
        <v>12.825000000000001</v>
      </c>
      <c r="H403" s="113">
        <v>200</v>
      </c>
      <c r="I403" s="113">
        <v>500</v>
      </c>
      <c r="J403" s="113"/>
      <c r="K403" s="114" t="s">
        <v>29</v>
      </c>
      <c r="L403" s="114"/>
      <c r="M403" s="114" t="str">
        <f t="shared" si="27"/>
        <v>Al1600</v>
      </c>
      <c r="N403" s="114"/>
      <c r="O403" s="109"/>
      <c r="P403" s="117" t="s">
        <v>28</v>
      </c>
      <c r="Q403" s="117">
        <v>55</v>
      </c>
      <c r="R403" s="117" t="s">
        <v>29</v>
      </c>
      <c r="S403" s="117">
        <v>4</v>
      </c>
      <c r="T403" s="118" t="str">
        <f t="shared" si="28"/>
        <v>E3-55-Al-1600-4-</v>
      </c>
    </row>
    <row r="404" spans="1:20">
      <c r="A404" s="109" t="s">
        <v>851</v>
      </c>
      <c r="B404" s="109">
        <v>1600</v>
      </c>
      <c r="C404" s="109" t="s">
        <v>466</v>
      </c>
      <c r="D404" s="110" t="s">
        <v>467</v>
      </c>
      <c r="E404" s="111">
        <v>105206</v>
      </c>
      <c r="F404" s="111">
        <f>Таблица14[[#This Row],[ip55]]*1.49987465123196</f>
        <v>157795.81255750958</v>
      </c>
      <c r="G404" s="120">
        <f t="shared" si="30"/>
        <v>17.100000000000001</v>
      </c>
      <c r="H404" s="113">
        <v>1000</v>
      </c>
      <c r="I404" s="113"/>
      <c r="J404" s="113"/>
      <c r="K404" s="114" t="s">
        <v>29</v>
      </c>
      <c r="L404" s="114" t="s">
        <v>203</v>
      </c>
      <c r="M404" s="114" t="str">
        <f t="shared" si="27"/>
        <v>Al1600sk</v>
      </c>
      <c r="N404" s="114"/>
      <c r="O404" s="109" t="s">
        <v>203</v>
      </c>
      <c r="P404" s="117" t="s">
        <v>28</v>
      </c>
      <c r="Q404" s="117">
        <v>55</v>
      </c>
      <c r="R404" s="117" t="s">
        <v>29</v>
      </c>
      <c r="S404" s="117">
        <v>4</v>
      </c>
      <c r="T404" s="118" t="str">
        <f t="shared" si="28"/>
        <v>E3-55-Al-1600-4-sk</v>
      </c>
    </row>
    <row r="405" spans="1:20">
      <c r="A405" s="109" t="s">
        <v>852</v>
      </c>
      <c r="B405" s="109">
        <v>1600</v>
      </c>
      <c r="C405" s="109"/>
      <c r="D405" s="110" t="s">
        <v>469</v>
      </c>
      <c r="E405" s="111">
        <v>247976</v>
      </c>
      <c r="F405" s="111">
        <f>Таблица14[[#This Row],[ip55]]*1.49987465123196</f>
        <v>371932.91651389655</v>
      </c>
      <c r="G405" s="112">
        <f>G364</f>
        <v>17.100000000000001</v>
      </c>
      <c r="H405" s="113">
        <v>1000</v>
      </c>
      <c r="I405" s="113"/>
      <c r="J405" s="113"/>
      <c r="K405" s="114" t="s">
        <v>29</v>
      </c>
      <c r="L405" s="114"/>
      <c r="M405" s="114" t="str">
        <f t="shared" si="27"/>
        <v>Al1600</v>
      </c>
      <c r="N405" s="114"/>
      <c r="O405" s="109"/>
      <c r="P405" s="117" t="s">
        <v>28</v>
      </c>
      <c r="Q405" s="117">
        <v>55</v>
      </c>
      <c r="R405" s="117" t="s">
        <v>29</v>
      </c>
      <c r="S405" s="117">
        <v>4</v>
      </c>
      <c r="T405" s="118" t="str">
        <f t="shared" si="28"/>
        <v>E3-55-Al-1600-4-</v>
      </c>
    </row>
    <row r="406" spans="1:20">
      <c r="A406" s="109" t="s">
        <v>853</v>
      </c>
      <c r="B406" s="109">
        <v>1600</v>
      </c>
      <c r="C406" s="109"/>
      <c r="D406" s="110" t="s">
        <v>471</v>
      </c>
      <c r="E406" s="111">
        <v>234199</v>
      </c>
      <c r="F406" s="111">
        <f>Таблица14[[#This Row],[ip55]]*1.49987465123196</f>
        <v>351269.14344387379</v>
      </c>
      <c r="G406" s="112">
        <f>G364</f>
        <v>17.100000000000001</v>
      </c>
      <c r="H406" s="113">
        <v>1000</v>
      </c>
      <c r="I406" s="113"/>
      <c r="J406" s="113"/>
      <c r="K406" s="114" t="s">
        <v>29</v>
      </c>
      <c r="L406" s="114"/>
      <c r="M406" s="114" t="str">
        <f t="shared" si="27"/>
        <v>Al1600</v>
      </c>
      <c r="N406" s="114"/>
      <c r="O406" s="109"/>
      <c r="P406" s="117" t="s">
        <v>28</v>
      </c>
      <c r="Q406" s="117">
        <v>55</v>
      </c>
      <c r="R406" s="117" t="s">
        <v>29</v>
      </c>
      <c r="S406" s="117">
        <v>4</v>
      </c>
      <c r="T406" s="118" t="str">
        <f t="shared" si="28"/>
        <v>E3-55-Al-1600-4-</v>
      </c>
    </row>
    <row r="407" spans="1:20">
      <c r="A407" s="109" t="s">
        <v>854</v>
      </c>
      <c r="B407" s="109">
        <v>1600</v>
      </c>
      <c r="C407" s="109"/>
      <c r="D407" s="110" t="s">
        <v>473</v>
      </c>
      <c r="E407" s="111">
        <v>334767</v>
      </c>
      <c r="F407" s="111">
        <f>Таблица14[[#This Row],[ip55]]*1.49987465123196</f>
        <v>502108.53736896958</v>
      </c>
      <c r="G407" s="112">
        <f>G364</f>
        <v>17.100000000000001</v>
      </c>
      <c r="H407" s="113">
        <v>1000</v>
      </c>
      <c r="I407" s="113"/>
      <c r="J407" s="113"/>
      <c r="K407" s="114" t="s">
        <v>29</v>
      </c>
      <c r="L407" s="114"/>
      <c r="M407" s="114" t="str">
        <f t="shared" si="27"/>
        <v>Al1600</v>
      </c>
      <c r="N407" s="114"/>
      <c r="O407" s="109"/>
      <c r="P407" s="117" t="s">
        <v>28</v>
      </c>
      <c r="Q407" s="117">
        <v>55</v>
      </c>
      <c r="R407" s="117" t="s">
        <v>29</v>
      </c>
      <c r="S407" s="117">
        <v>4</v>
      </c>
      <c r="T407" s="118" t="str">
        <f t="shared" si="28"/>
        <v>E3-55-Al-1600-4-</v>
      </c>
    </row>
    <row r="408" spans="1:20">
      <c r="A408" s="109" t="s">
        <v>855</v>
      </c>
      <c r="B408" s="109">
        <v>1600</v>
      </c>
      <c r="C408" s="109"/>
      <c r="D408" s="110" t="s">
        <v>475</v>
      </c>
      <c r="E408" s="111">
        <v>91234</v>
      </c>
      <c r="F408" s="111">
        <f>Таблица14[[#This Row],[ip55]]*1.49987465123196</f>
        <v>136839.56393049663</v>
      </c>
      <c r="G408" s="112">
        <f>G364</f>
        <v>17.100000000000001</v>
      </c>
      <c r="H408" s="113">
        <v>1000</v>
      </c>
      <c r="I408" s="113"/>
      <c r="J408" s="113"/>
      <c r="K408" s="114" t="s">
        <v>29</v>
      </c>
      <c r="L408" s="114"/>
      <c r="M408" s="114" t="str">
        <f t="shared" si="27"/>
        <v>Al1600</v>
      </c>
      <c r="N408" s="114"/>
      <c r="O408" s="109"/>
      <c r="P408" s="117" t="s">
        <v>28</v>
      </c>
      <c r="Q408" s="117">
        <v>55</v>
      </c>
      <c r="R408" s="117" t="s">
        <v>29</v>
      </c>
      <c r="S408" s="117">
        <v>4</v>
      </c>
      <c r="T408" s="118" t="str">
        <f t="shared" si="28"/>
        <v>E3-55-Al-1600-4-</v>
      </c>
    </row>
    <row r="409" spans="1:20">
      <c r="A409" s="109" t="s">
        <v>856</v>
      </c>
      <c r="B409" s="109">
        <v>1600</v>
      </c>
      <c r="C409" s="109"/>
      <c r="D409" s="110" t="s">
        <v>477</v>
      </c>
      <c r="E409" s="111">
        <v>239014</v>
      </c>
      <c r="F409" s="111">
        <f>Таблица14[[#This Row],[ip55]]*1.49987465123196</f>
        <v>358491.03988955572</v>
      </c>
      <c r="G409" s="112">
        <f>G364</f>
        <v>17.100000000000001</v>
      </c>
      <c r="H409" s="113">
        <v>1000</v>
      </c>
      <c r="I409" s="113"/>
      <c r="J409" s="113"/>
      <c r="K409" s="114" t="s">
        <v>29</v>
      </c>
      <c r="L409" s="114"/>
      <c r="M409" s="114" t="str">
        <f t="shared" si="27"/>
        <v>Al1600</v>
      </c>
      <c r="N409" s="114"/>
      <c r="O409" s="109"/>
      <c r="P409" s="117" t="s">
        <v>28</v>
      </c>
      <c r="Q409" s="117">
        <v>55</v>
      </c>
      <c r="R409" s="117" t="s">
        <v>29</v>
      </c>
      <c r="S409" s="117">
        <v>4</v>
      </c>
      <c r="T409" s="118" t="str">
        <f t="shared" si="28"/>
        <v>E3-55-Al-1600-4-</v>
      </c>
    </row>
    <row r="410" spans="1:20">
      <c r="A410" s="109" t="s">
        <v>857</v>
      </c>
      <c r="B410" s="109">
        <v>1600</v>
      </c>
      <c r="C410" s="109"/>
      <c r="D410" s="110" t="s">
        <v>554</v>
      </c>
      <c r="E410" s="111">
        <v>392858</v>
      </c>
      <c r="F410" s="111">
        <f>Таблица14[[#This Row],[ip55]]*1.49987465123196</f>
        <v>589237.75573368534</v>
      </c>
      <c r="G410" s="112">
        <f>G364</f>
        <v>17.100000000000001</v>
      </c>
      <c r="H410" s="113">
        <v>1000</v>
      </c>
      <c r="I410" s="113"/>
      <c r="J410" s="113"/>
      <c r="K410" s="114" t="s">
        <v>29</v>
      </c>
      <c r="L410" s="114"/>
      <c r="M410" s="114" t="str">
        <f t="shared" si="27"/>
        <v>Al1600</v>
      </c>
      <c r="N410" s="114"/>
      <c r="O410" s="109"/>
      <c r="P410" s="117" t="s">
        <v>28</v>
      </c>
      <c r="Q410" s="117">
        <v>55</v>
      </c>
      <c r="R410" s="117" t="s">
        <v>29</v>
      </c>
      <c r="S410" s="117">
        <v>4</v>
      </c>
      <c r="T410" s="118" t="str">
        <f t="shared" si="28"/>
        <v>E3-55-Al-1600-4-</v>
      </c>
    </row>
    <row r="411" spans="1:20">
      <c r="A411" s="109" t="s">
        <v>858</v>
      </c>
      <c r="B411" s="109">
        <v>1600</v>
      </c>
      <c r="C411" s="109"/>
      <c r="D411" s="110" t="s">
        <v>481</v>
      </c>
      <c r="E411" s="111">
        <v>340614</v>
      </c>
      <c r="F411" s="111">
        <f>Таблица14[[#This Row],[ip55]]*1.49987465123196</f>
        <v>510878.30445472285</v>
      </c>
      <c r="G411" s="112">
        <f>G364</f>
        <v>17.100000000000001</v>
      </c>
      <c r="H411" s="113">
        <v>1000</v>
      </c>
      <c r="I411" s="113"/>
      <c r="J411" s="113"/>
      <c r="K411" s="114" t="s">
        <v>29</v>
      </c>
      <c r="L411" s="114"/>
      <c r="M411" s="114" t="str">
        <f t="shared" si="27"/>
        <v>Al1600</v>
      </c>
      <c r="N411" s="114"/>
      <c r="O411" s="109"/>
      <c r="P411" s="117" t="s">
        <v>28</v>
      </c>
      <c r="Q411" s="117">
        <v>55</v>
      </c>
      <c r="R411" s="117" t="s">
        <v>29</v>
      </c>
      <c r="S411" s="117">
        <v>4</v>
      </c>
      <c r="T411" s="118" t="str">
        <f t="shared" si="28"/>
        <v>E3-55-Al-1600-4-</v>
      </c>
    </row>
    <row r="412" spans="1:20">
      <c r="A412" s="109" t="s">
        <v>859</v>
      </c>
      <c r="B412" s="109">
        <v>1600</v>
      </c>
      <c r="C412" s="109"/>
      <c r="D412" s="110" t="s">
        <v>617</v>
      </c>
      <c r="E412" s="111">
        <v>513820</v>
      </c>
      <c r="F412" s="111">
        <f>Таблица14[[#This Row],[ip55]]*1.49987465123196</f>
        <v>770665.59329600574</v>
      </c>
      <c r="G412" s="112"/>
      <c r="H412" s="113">
        <v>0</v>
      </c>
      <c r="I412" s="113"/>
      <c r="J412" s="113"/>
      <c r="K412" s="114" t="s">
        <v>29</v>
      </c>
      <c r="L412" s="114"/>
      <c r="M412" s="114" t="str">
        <f t="shared" si="27"/>
        <v>Al1600</v>
      </c>
      <c r="N412" s="114"/>
      <c r="O412" s="109"/>
      <c r="P412" s="117" t="s">
        <v>28</v>
      </c>
      <c r="Q412" s="117">
        <v>55</v>
      </c>
      <c r="R412" s="117" t="s">
        <v>29</v>
      </c>
      <c r="S412" s="117">
        <v>4</v>
      </c>
      <c r="T412" s="118" t="str">
        <f t="shared" si="28"/>
        <v>E3-55-Al-1600-4-</v>
      </c>
    </row>
    <row r="413" spans="1:20">
      <c r="A413" s="109" t="s">
        <v>860</v>
      </c>
      <c r="B413" s="109">
        <v>1600</v>
      </c>
      <c r="C413" s="109" t="s">
        <v>485</v>
      </c>
      <c r="D413" s="110" t="s">
        <v>486</v>
      </c>
      <c r="E413" s="111">
        <v>162219</v>
      </c>
      <c r="F413" s="111">
        <f>Таблица14[[#This Row],[ip55]]*1.49987465123196</f>
        <v>243308.16604819734</v>
      </c>
      <c r="G413" s="112">
        <f>G365</f>
        <v>21.375</v>
      </c>
      <c r="H413" s="113">
        <v>1500</v>
      </c>
      <c r="I413" s="113"/>
      <c r="J413" s="113"/>
      <c r="K413" s="114" t="s">
        <v>29</v>
      </c>
      <c r="L413" s="114" t="s">
        <v>487</v>
      </c>
      <c r="M413" s="114" t="str">
        <f t="shared" si="27"/>
        <v>Al1600tsv</v>
      </c>
      <c r="N413" s="114"/>
      <c r="O413" s="109" t="s">
        <v>487</v>
      </c>
      <c r="P413" s="117" t="s">
        <v>28</v>
      </c>
      <c r="Q413" s="117">
        <v>55</v>
      </c>
      <c r="R413" s="117" t="s">
        <v>29</v>
      </c>
      <c r="S413" s="117">
        <v>4</v>
      </c>
      <c r="T413" s="118" t="str">
        <f t="shared" si="28"/>
        <v>E3-55-Al-1600-4-tsv</v>
      </c>
    </row>
    <row r="414" spans="1:20">
      <c r="A414" s="109" t="s">
        <v>861</v>
      </c>
      <c r="B414" s="109">
        <v>1600</v>
      </c>
      <c r="C414" s="109"/>
      <c r="D414" s="110" t="s">
        <v>489</v>
      </c>
      <c r="E414" s="111">
        <v>203688</v>
      </c>
      <c r="F414" s="111">
        <f>Таблица14[[#This Row],[ip55]]*1.49987465123196</f>
        <v>305506.46796013549</v>
      </c>
      <c r="G414" s="112">
        <f>G364</f>
        <v>17.100000000000001</v>
      </c>
      <c r="H414" s="113">
        <v>1500</v>
      </c>
      <c r="I414" s="113">
        <v>500</v>
      </c>
      <c r="J414" s="113"/>
      <c r="K414" s="114" t="s">
        <v>29</v>
      </c>
      <c r="L414" s="114"/>
      <c r="M414" s="114" t="str">
        <f t="shared" si="27"/>
        <v>Al1600</v>
      </c>
      <c r="N414" s="114"/>
      <c r="O414" s="109"/>
      <c r="P414" s="117" t="s">
        <v>28</v>
      </c>
      <c r="Q414" s="117">
        <v>55</v>
      </c>
      <c r="R414" s="117" t="s">
        <v>29</v>
      </c>
      <c r="S414" s="117">
        <v>4</v>
      </c>
      <c r="T414" s="118" t="str">
        <f t="shared" si="28"/>
        <v>E3-55-Al-1600-4-</v>
      </c>
    </row>
    <row r="415" spans="1:20">
      <c r="A415" s="109" t="s">
        <v>862</v>
      </c>
      <c r="B415" s="109">
        <v>1600</v>
      </c>
      <c r="C415" s="109"/>
      <c r="D415" s="110" t="s">
        <v>491</v>
      </c>
      <c r="E415" s="111">
        <v>81928</v>
      </c>
      <c r="F415" s="111">
        <f>Таблица14[[#This Row],[ip55]]*1.49987465123196</f>
        <v>122881.73042613202</v>
      </c>
      <c r="G415" s="112">
        <f>G368</f>
        <v>34.200000000000003</v>
      </c>
      <c r="H415" s="113">
        <v>1500</v>
      </c>
      <c r="I415" s="113"/>
      <c r="J415" s="113"/>
      <c r="K415" s="114" t="s">
        <v>29</v>
      </c>
      <c r="L415" s="114"/>
      <c r="M415" s="114" t="str">
        <f t="shared" si="27"/>
        <v>Al1600</v>
      </c>
      <c r="N415" s="114"/>
      <c r="O415" s="109"/>
      <c r="P415" s="117" t="s">
        <v>28</v>
      </c>
      <c r="Q415" s="117">
        <v>55</v>
      </c>
      <c r="R415" s="117" t="s">
        <v>29</v>
      </c>
      <c r="S415" s="117">
        <v>4</v>
      </c>
      <c r="T415" s="118" t="str">
        <f t="shared" si="28"/>
        <v>E3-55-Al-1600-4-</v>
      </c>
    </row>
    <row r="416" spans="1:20">
      <c r="A416" s="109" t="s">
        <v>863</v>
      </c>
      <c r="B416" s="109">
        <v>1600</v>
      </c>
      <c r="C416" s="109"/>
      <c r="D416" s="110" t="s">
        <v>493</v>
      </c>
      <c r="E416" s="111">
        <v>135383</v>
      </c>
      <c r="F416" s="111">
        <f>Таблица14[[#This Row],[ip55]]*1.49987465123196</f>
        <v>203057.52990773646</v>
      </c>
      <c r="G416" s="112">
        <f>G367</f>
        <v>29.925000000000004</v>
      </c>
      <c r="H416" s="113">
        <v>1500</v>
      </c>
      <c r="I416" s="113">
        <v>500</v>
      </c>
      <c r="J416" s="113"/>
      <c r="K416" s="114" t="s">
        <v>29</v>
      </c>
      <c r="L416" s="114"/>
      <c r="M416" s="114" t="str">
        <f t="shared" si="27"/>
        <v>Al1600</v>
      </c>
      <c r="N416" s="114"/>
      <c r="O416" s="109"/>
      <c r="P416" s="117" t="s">
        <v>28</v>
      </c>
      <c r="Q416" s="117">
        <v>55</v>
      </c>
      <c r="R416" s="117" t="s">
        <v>29</v>
      </c>
      <c r="S416" s="117">
        <v>4</v>
      </c>
      <c r="T416" s="118" t="str">
        <f t="shared" si="28"/>
        <v>E3-55-Al-1600-4-</v>
      </c>
    </row>
    <row r="417" spans="1:20">
      <c r="A417" s="109" t="s">
        <v>864</v>
      </c>
      <c r="B417" s="109">
        <v>1600</v>
      </c>
      <c r="C417" s="109"/>
      <c r="D417" s="110" t="s">
        <v>495</v>
      </c>
      <c r="E417" s="111">
        <v>116475</v>
      </c>
      <c r="F417" s="111">
        <f>Таблица14[[#This Row],[ip55]]*1.49987465123196</f>
        <v>174697.90000224256</v>
      </c>
      <c r="G417" s="112"/>
      <c r="H417" s="113">
        <v>500</v>
      </c>
      <c r="I417" s="113"/>
      <c r="J417" s="113"/>
      <c r="K417" s="114" t="s">
        <v>29</v>
      </c>
      <c r="L417" s="114"/>
      <c r="M417" s="114" t="str">
        <f t="shared" si="27"/>
        <v>Al1600</v>
      </c>
      <c r="N417" s="114"/>
      <c r="O417" s="109"/>
      <c r="P417" s="117" t="s">
        <v>28</v>
      </c>
      <c r="Q417" s="117">
        <v>55</v>
      </c>
      <c r="R417" s="117" t="s">
        <v>29</v>
      </c>
      <c r="S417" s="117">
        <v>4</v>
      </c>
      <c r="T417" s="118" t="str">
        <f t="shared" si="28"/>
        <v>E3-55-Al-1600-4-</v>
      </c>
    </row>
    <row r="418" spans="1:20">
      <c r="A418" s="109" t="s">
        <v>865</v>
      </c>
      <c r="B418" s="109">
        <v>1600</v>
      </c>
      <c r="C418" s="109"/>
      <c r="D418" s="110" t="s">
        <v>497</v>
      </c>
      <c r="E418" s="111">
        <v>11299</v>
      </c>
      <c r="F418" s="111">
        <f>Таблица14[[#This Row],[ip55]]*1.49987465123196</f>
        <v>16947.083684269917</v>
      </c>
      <c r="G418" s="112"/>
      <c r="H418" s="113">
        <v>200</v>
      </c>
      <c r="I418" s="113"/>
      <c r="J418" s="113"/>
      <c r="K418" s="114" t="s">
        <v>29</v>
      </c>
      <c r="L418" s="114" t="s">
        <v>236</v>
      </c>
      <c r="M418" s="114" t="str">
        <f t="shared" si="27"/>
        <v>Al1600sb</v>
      </c>
      <c r="N418" s="114"/>
      <c r="O418" s="109"/>
      <c r="P418" s="117" t="s">
        <v>28</v>
      </c>
      <c r="Q418" s="117">
        <v>55</v>
      </c>
      <c r="R418" s="117" t="s">
        <v>29</v>
      </c>
      <c r="S418" s="117">
        <v>4</v>
      </c>
      <c r="T418" s="118" t="str">
        <f t="shared" si="28"/>
        <v>E3-55-Al-1600-4-</v>
      </c>
    </row>
    <row r="419" spans="1:20">
      <c r="A419" s="109" t="s">
        <v>866</v>
      </c>
      <c r="B419" s="109">
        <v>1600</v>
      </c>
      <c r="C419" s="109"/>
      <c r="D419" s="110" t="s">
        <v>499</v>
      </c>
      <c r="E419" s="111">
        <v>1038</v>
      </c>
      <c r="F419" s="111">
        <f>Таблица14[[#This Row],[ip55]]*1.49987465123196</f>
        <v>1556.8698879787746</v>
      </c>
      <c r="G419" s="112"/>
      <c r="H419" s="113">
        <v>200</v>
      </c>
      <c r="I419" s="113"/>
      <c r="J419" s="113"/>
      <c r="K419" s="114" t="s">
        <v>29</v>
      </c>
      <c r="L419" s="114"/>
      <c r="M419" s="114" t="str">
        <f t="shared" si="27"/>
        <v>Al1600</v>
      </c>
      <c r="N419" s="114"/>
      <c r="O419" s="109"/>
      <c r="P419" s="117" t="s">
        <v>28</v>
      </c>
      <c r="Q419" s="117">
        <v>55</v>
      </c>
      <c r="R419" s="117" t="s">
        <v>29</v>
      </c>
      <c r="S419" s="117">
        <v>4</v>
      </c>
      <c r="T419" s="118" t="str">
        <f t="shared" si="28"/>
        <v>E3-55-Al-1600-4-</v>
      </c>
    </row>
    <row r="420" spans="1:20">
      <c r="A420" s="109" t="s">
        <v>867</v>
      </c>
      <c r="B420" s="109">
        <v>1600</v>
      </c>
      <c r="C420" s="109" t="s">
        <v>501</v>
      </c>
      <c r="D420" s="110" t="s">
        <v>502</v>
      </c>
      <c r="E420" s="111">
        <v>34082</v>
      </c>
      <c r="F420" s="111">
        <f>Таблица14[[#This Row],[ip55]]*1.49987465123196</f>
        <v>51118.727863287662</v>
      </c>
      <c r="G420" s="112"/>
      <c r="H420" s="113">
        <v>200</v>
      </c>
      <c r="I420" s="113"/>
      <c r="J420" s="113"/>
      <c r="K420" s="114" t="s">
        <v>29</v>
      </c>
      <c r="L420" s="114" t="s">
        <v>233</v>
      </c>
      <c r="M420" s="114" t="str">
        <f t="shared" si="27"/>
        <v>Al1600kz</v>
      </c>
      <c r="N420" s="114"/>
      <c r="O420" s="109" t="s">
        <v>233</v>
      </c>
      <c r="P420" s="117" t="s">
        <v>28</v>
      </c>
      <c r="Q420" s="117">
        <v>55</v>
      </c>
      <c r="R420" s="117" t="s">
        <v>29</v>
      </c>
      <c r="S420" s="117">
        <v>4</v>
      </c>
      <c r="T420" s="118" t="str">
        <f t="shared" si="28"/>
        <v>E3-55-Al-1600-4-kz</v>
      </c>
    </row>
    <row r="421" spans="1:20">
      <c r="A421" s="109" t="s">
        <v>868</v>
      </c>
      <c r="B421" s="109">
        <v>1600</v>
      </c>
      <c r="C421" s="109"/>
      <c r="D421" s="110" t="s">
        <v>504</v>
      </c>
      <c r="E421" s="111">
        <v>22982</v>
      </c>
      <c r="F421" s="111">
        <f>Таблица14[[#This Row],[ip55]]*1.49987465123196</f>
        <v>34470.119234612903</v>
      </c>
      <c r="G421" s="112"/>
      <c r="H421" s="113"/>
      <c r="I421" s="113"/>
      <c r="J421" s="113"/>
      <c r="K421" s="114" t="s">
        <v>29</v>
      </c>
      <c r="L421" s="114"/>
      <c r="M421" s="114" t="str">
        <f t="shared" si="27"/>
        <v>Al1600</v>
      </c>
      <c r="N421" s="114"/>
      <c r="O421" s="109"/>
      <c r="P421" s="117" t="s">
        <v>28</v>
      </c>
      <c r="Q421" s="117">
        <v>55</v>
      </c>
      <c r="R421" s="117" t="s">
        <v>29</v>
      </c>
      <c r="S421" s="117">
        <v>4</v>
      </c>
      <c r="T421" s="118" t="str">
        <f t="shared" si="28"/>
        <v>E3-55-Al-1600-4-</v>
      </c>
    </row>
    <row r="422" spans="1:20">
      <c r="A422" s="109" t="s">
        <v>869</v>
      </c>
      <c r="B422" s="109">
        <v>2000</v>
      </c>
      <c r="C422" s="109" t="s">
        <v>369</v>
      </c>
      <c r="D422" s="110" t="s">
        <v>370</v>
      </c>
      <c r="E422" s="111">
        <v>16130</v>
      </c>
      <c r="F422" s="111">
        <f>Таблица14[[#This Row],[ip55]]*1.49987465123196</f>
        <v>24192.978124371515</v>
      </c>
      <c r="G422" s="112">
        <f>G424*0.5</f>
        <v>10.15</v>
      </c>
      <c r="H422" s="113">
        <v>500</v>
      </c>
      <c r="I422" s="113"/>
      <c r="J422" s="113"/>
      <c r="K422" s="114" t="s">
        <v>29</v>
      </c>
      <c r="L422" s="114" t="s">
        <v>139</v>
      </c>
      <c r="M422" s="114" t="str">
        <f t="shared" si="27"/>
        <v>Al2000pt0.5</v>
      </c>
      <c r="N422" s="115" t="s">
        <v>371</v>
      </c>
      <c r="O422" s="116" t="s">
        <v>139</v>
      </c>
      <c r="P422" s="117" t="s">
        <v>28</v>
      </c>
      <c r="Q422" s="117">
        <v>55</v>
      </c>
      <c r="R422" s="117" t="s">
        <v>29</v>
      </c>
      <c r="S422" s="117">
        <v>4</v>
      </c>
      <c r="T422" s="118" t="str">
        <f t="shared" si="28"/>
        <v>E3-55-Al-2000-4-pt0.5</v>
      </c>
    </row>
    <row r="423" spans="1:20">
      <c r="A423" s="109" t="s">
        <v>870</v>
      </c>
      <c r="B423" s="109">
        <v>2000</v>
      </c>
      <c r="C423" s="109" t="s">
        <v>369</v>
      </c>
      <c r="D423" s="110" t="s">
        <v>370</v>
      </c>
      <c r="E423" s="111">
        <v>28712</v>
      </c>
      <c r="F423" s="111">
        <f>Таблица14[[#This Row],[ip55]]*1.49987465123196</f>
        <v>43064.400986172041</v>
      </c>
      <c r="G423" s="112">
        <f>G424*0.75</f>
        <v>15.225000000000001</v>
      </c>
      <c r="H423" s="113">
        <v>750</v>
      </c>
      <c r="I423" s="113"/>
      <c r="J423" s="113"/>
      <c r="K423" s="114" t="s">
        <v>29</v>
      </c>
      <c r="L423" s="114" t="s">
        <v>139</v>
      </c>
      <c r="M423" s="114" t="str">
        <f t="shared" si="27"/>
        <v>Al2000pt0.9</v>
      </c>
      <c r="N423" s="115" t="s">
        <v>373</v>
      </c>
      <c r="O423" s="116" t="s">
        <v>139</v>
      </c>
      <c r="P423" s="117" t="s">
        <v>28</v>
      </c>
      <c r="Q423" s="117">
        <v>55</v>
      </c>
      <c r="R423" s="117" t="s">
        <v>29</v>
      </c>
      <c r="S423" s="117">
        <v>4</v>
      </c>
      <c r="T423" s="118" t="str">
        <f t="shared" si="28"/>
        <v>E3-55-Al-2000-4-pt0.9</v>
      </c>
    </row>
    <row r="424" spans="1:20">
      <c r="A424" s="109" t="s">
        <v>871</v>
      </c>
      <c r="B424" s="109">
        <v>2000</v>
      </c>
      <c r="C424" s="109" t="s">
        <v>369</v>
      </c>
      <c r="D424" s="110" t="s">
        <v>375</v>
      </c>
      <c r="E424" s="111">
        <v>32260</v>
      </c>
      <c r="F424" s="111">
        <f>Таблица14[[#This Row],[ip55]]*1.49987465123196</f>
        <v>48385.95624874303</v>
      </c>
      <c r="G424" s="112">
        <v>20.3</v>
      </c>
      <c r="H424" s="113">
        <v>1000</v>
      </c>
      <c r="I424" s="113"/>
      <c r="J424" s="113"/>
      <c r="K424" s="114" t="s">
        <v>29</v>
      </c>
      <c r="L424" s="114" t="s">
        <v>139</v>
      </c>
      <c r="M424" s="114" t="str">
        <f t="shared" si="27"/>
        <v>Al2000pt1.0</v>
      </c>
      <c r="N424" s="115" t="s">
        <v>376</v>
      </c>
      <c r="O424" s="116" t="s">
        <v>139</v>
      </c>
      <c r="P424" s="117" t="s">
        <v>28</v>
      </c>
      <c r="Q424" s="117">
        <v>55</v>
      </c>
      <c r="R424" s="117" t="s">
        <v>29</v>
      </c>
      <c r="S424" s="117">
        <v>4</v>
      </c>
      <c r="T424" s="118" t="str">
        <f t="shared" si="28"/>
        <v>E3-55-Al-2000-4-pt1.0</v>
      </c>
    </row>
    <row r="425" spans="1:20">
      <c r="A425" s="109" t="s">
        <v>872</v>
      </c>
      <c r="B425" s="109">
        <v>2000</v>
      </c>
      <c r="C425" s="109" t="s">
        <v>369</v>
      </c>
      <c r="D425" s="110" t="s">
        <v>370</v>
      </c>
      <c r="E425" s="111">
        <v>44841</v>
      </c>
      <c r="F425" s="111">
        <f>Таблица14[[#This Row],[ip55]]*1.49987465123196</f>
        <v>67255.879235892324</v>
      </c>
      <c r="G425" s="112">
        <f>G424*1.25</f>
        <v>25.375</v>
      </c>
      <c r="H425" s="113">
        <v>1250</v>
      </c>
      <c r="I425" s="113"/>
      <c r="J425" s="113"/>
      <c r="K425" s="114" t="s">
        <v>29</v>
      </c>
      <c r="L425" s="114" t="s">
        <v>139</v>
      </c>
      <c r="M425" s="114" t="str">
        <f t="shared" si="27"/>
        <v>Al2000pt1.4</v>
      </c>
      <c r="N425" s="115" t="s">
        <v>378</v>
      </c>
      <c r="O425" s="116" t="s">
        <v>139</v>
      </c>
      <c r="P425" s="117" t="s">
        <v>28</v>
      </c>
      <c r="Q425" s="117">
        <v>55</v>
      </c>
      <c r="R425" s="117" t="s">
        <v>29</v>
      </c>
      <c r="S425" s="117">
        <v>4</v>
      </c>
      <c r="T425" s="118" t="str">
        <f t="shared" si="28"/>
        <v>E3-55-Al-2000-4-pt1.4</v>
      </c>
    </row>
    <row r="426" spans="1:20">
      <c r="A426" s="109" t="s">
        <v>873</v>
      </c>
      <c r="B426" s="109">
        <v>2000</v>
      </c>
      <c r="C426" s="109" t="s">
        <v>369</v>
      </c>
      <c r="D426" s="110" t="s">
        <v>370</v>
      </c>
      <c r="E426" s="111">
        <v>48389</v>
      </c>
      <c r="F426" s="111">
        <f>Таблица14[[#This Row],[ip55]]*1.49987465123196</f>
        <v>72577.434498463321</v>
      </c>
      <c r="G426" s="112">
        <f>G424*1.5</f>
        <v>30.450000000000003</v>
      </c>
      <c r="H426" s="113">
        <v>1500</v>
      </c>
      <c r="I426" s="113"/>
      <c r="J426" s="113"/>
      <c r="K426" s="114" t="s">
        <v>29</v>
      </c>
      <c r="L426" s="114" t="s">
        <v>139</v>
      </c>
      <c r="M426" s="114" t="str">
        <f t="shared" si="27"/>
        <v>Al2000pt1.5</v>
      </c>
      <c r="N426" s="115" t="s">
        <v>380</v>
      </c>
      <c r="O426" s="116" t="s">
        <v>139</v>
      </c>
      <c r="P426" s="117" t="s">
        <v>28</v>
      </c>
      <c r="Q426" s="117">
        <v>55</v>
      </c>
      <c r="R426" s="117" t="s">
        <v>29</v>
      </c>
      <c r="S426" s="117">
        <v>4</v>
      </c>
      <c r="T426" s="118" t="str">
        <f t="shared" si="28"/>
        <v>E3-55-Al-2000-4-pt1.5</v>
      </c>
    </row>
    <row r="427" spans="1:20">
      <c r="A427" s="109" t="s">
        <v>874</v>
      </c>
      <c r="B427" s="109">
        <v>2000</v>
      </c>
      <c r="C427" s="109" t="s">
        <v>369</v>
      </c>
      <c r="D427" s="110" t="s">
        <v>370</v>
      </c>
      <c r="E427" s="111">
        <v>60971</v>
      </c>
      <c r="F427" s="111">
        <f>Таблица14[[#This Row],[ip55]]*1.49987465123196</f>
        <v>91448.857360263835</v>
      </c>
      <c r="G427" s="112">
        <f>G424*1.75</f>
        <v>35.524999999999999</v>
      </c>
      <c r="H427" s="113">
        <v>1750</v>
      </c>
      <c r="I427" s="113"/>
      <c r="J427" s="113"/>
      <c r="K427" s="114" t="s">
        <v>29</v>
      </c>
      <c r="L427" s="114" t="s">
        <v>139</v>
      </c>
      <c r="M427" s="114" t="str">
        <f t="shared" si="27"/>
        <v>Al2000pt1.9</v>
      </c>
      <c r="N427" s="115" t="s">
        <v>382</v>
      </c>
      <c r="O427" s="116" t="s">
        <v>139</v>
      </c>
      <c r="P427" s="117" t="s">
        <v>28</v>
      </c>
      <c r="Q427" s="117">
        <v>55</v>
      </c>
      <c r="R427" s="117" t="s">
        <v>29</v>
      </c>
      <c r="S427" s="117">
        <v>4</v>
      </c>
      <c r="T427" s="118" t="str">
        <f t="shared" si="28"/>
        <v>E3-55-Al-2000-4-pt1.9</v>
      </c>
    </row>
    <row r="428" spans="1:20">
      <c r="A428" s="109" t="s">
        <v>875</v>
      </c>
      <c r="B428" s="109">
        <v>2000</v>
      </c>
      <c r="C428" s="109" t="s">
        <v>369</v>
      </c>
      <c r="D428" s="110" t="s">
        <v>384</v>
      </c>
      <c r="E428" s="111">
        <v>64520</v>
      </c>
      <c r="F428" s="111">
        <f>Таблица14[[#This Row],[ip55]]*1.49987465123196</f>
        <v>96771.912497486061</v>
      </c>
      <c r="G428" s="112">
        <f>G424*2</f>
        <v>40.6</v>
      </c>
      <c r="H428" s="113">
        <v>2000</v>
      </c>
      <c r="I428" s="113"/>
      <c r="J428" s="113"/>
      <c r="K428" s="114" t="s">
        <v>29</v>
      </c>
      <c r="L428" s="114" t="s">
        <v>139</v>
      </c>
      <c r="M428" s="114" t="str">
        <f t="shared" si="27"/>
        <v>Al2000pt2.0</v>
      </c>
      <c r="N428" s="115" t="s">
        <v>385</v>
      </c>
      <c r="O428" s="116" t="s">
        <v>139</v>
      </c>
      <c r="P428" s="117" t="s">
        <v>28</v>
      </c>
      <c r="Q428" s="117">
        <v>55</v>
      </c>
      <c r="R428" s="117" t="s">
        <v>29</v>
      </c>
      <c r="S428" s="117">
        <v>4</v>
      </c>
      <c r="T428" s="118" t="str">
        <f t="shared" si="28"/>
        <v>E3-55-Al-2000-4-pt2.0</v>
      </c>
    </row>
    <row r="429" spans="1:20">
      <c r="A429" s="109" t="s">
        <v>876</v>
      </c>
      <c r="B429" s="109">
        <v>2000</v>
      </c>
      <c r="C429" s="109" t="s">
        <v>369</v>
      </c>
      <c r="D429" s="110" t="s">
        <v>370</v>
      </c>
      <c r="E429" s="111">
        <v>77101</v>
      </c>
      <c r="F429" s="111">
        <f>Таблица14[[#This Row],[ip55]]*1.49987465123196</f>
        <v>115641.83548463535</v>
      </c>
      <c r="G429" s="112">
        <f>G424*2.25</f>
        <v>45.675000000000004</v>
      </c>
      <c r="H429" s="113">
        <v>2250</v>
      </c>
      <c r="I429" s="113"/>
      <c r="J429" s="113"/>
      <c r="K429" s="114" t="s">
        <v>29</v>
      </c>
      <c r="L429" s="114" t="s">
        <v>139</v>
      </c>
      <c r="M429" s="114" t="str">
        <f t="shared" si="27"/>
        <v>Al2000pt2.4</v>
      </c>
      <c r="N429" s="115" t="s">
        <v>387</v>
      </c>
      <c r="O429" s="116" t="s">
        <v>139</v>
      </c>
      <c r="P429" s="117" t="s">
        <v>28</v>
      </c>
      <c r="Q429" s="117">
        <v>55</v>
      </c>
      <c r="R429" s="117" t="s">
        <v>29</v>
      </c>
      <c r="S429" s="117">
        <v>4</v>
      </c>
      <c r="T429" s="118" t="str">
        <f t="shared" si="28"/>
        <v>E3-55-Al-2000-4-pt2.4</v>
      </c>
    </row>
    <row r="430" spans="1:20">
      <c r="A430" s="109" t="s">
        <v>877</v>
      </c>
      <c r="B430" s="109">
        <v>2000</v>
      </c>
      <c r="C430" s="109" t="s">
        <v>369</v>
      </c>
      <c r="D430" s="110" t="s">
        <v>370</v>
      </c>
      <c r="E430" s="111">
        <v>80650</v>
      </c>
      <c r="F430" s="111">
        <f>Таблица14[[#This Row],[ip55]]*1.49987465123196</f>
        <v>120964.89062185757</v>
      </c>
      <c r="G430" s="112">
        <f>G424*2.5</f>
        <v>50.75</v>
      </c>
      <c r="H430" s="113">
        <v>2500</v>
      </c>
      <c r="I430" s="113"/>
      <c r="J430" s="113"/>
      <c r="K430" s="114" t="s">
        <v>29</v>
      </c>
      <c r="L430" s="114" t="s">
        <v>139</v>
      </c>
      <c r="M430" s="114" t="str">
        <f t="shared" si="27"/>
        <v>Al2000pt2.5</v>
      </c>
      <c r="N430" s="115" t="s">
        <v>389</v>
      </c>
      <c r="O430" s="116" t="s">
        <v>139</v>
      </c>
      <c r="P430" s="117" t="s">
        <v>28</v>
      </c>
      <c r="Q430" s="117">
        <v>55</v>
      </c>
      <c r="R430" s="117" t="s">
        <v>29</v>
      </c>
      <c r="S430" s="117">
        <v>4</v>
      </c>
      <c r="T430" s="118" t="str">
        <f t="shared" si="28"/>
        <v>E3-55-Al-2000-4-pt2.5</v>
      </c>
    </row>
    <row r="431" spans="1:20">
      <c r="A431" s="109" t="s">
        <v>878</v>
      </c>
      <c r="B431" s="109">
        <v>2000</v>
      </c>
      <c r="C431" s="109" t="s">
        <v>369</v>
      </c>
      <c r="D431" s="110" t="s">
        <v>370</v>
      </c>
      <c r="E431" s="111">
        <v>93231</v>
      </c>
      <c r="F431" s="111">
        <f>Таблица14[[#This Row],[ip55]]*1.49987465123196</f>
        <v>139834.81360900687</v>
      </c>
      <c r="G431" s="112">
        <f>G424*2.75</f>
        <v>55.825000000000003</v>
      </c>
      <c r="H431" s="113">
        <v>2750</v>
      </c>
      <c r="I431" s="113"/>
      <c r="J431" s="113"/>
      <c r="K431" s="114" t="s">
        <v>29</v>
      </c>
      <c r="L431" s="114" t="s">
        <v>139</v>
      </c>
      <c r="M431" s="114" t="str">
        <f t="shared" si="27"/>
        <v>Al2000pt2.9</v>
      </c>
      <c r="N431" s="115" t="s">
        <v>391</v>
      </c>
      <c r="O431" s="116" t="s">
        <v>139</v>
      </c>
      <c r="P431" s="117" t="s">
        <v>28</v>
      </c>
      <c r="Q431" s="117">
        <v>55</v>
      </c>
      <c r="R431" s="117" t="s">
        <v>29</v>
      </c>
      <c r="S431" s="117">
        <v>4</v>
      </c>
      <c r="T431" s="118" t="str">
        <f t="shared" si="28"/>
        <v>E3-55-Al-2000-4-pt2.9</v>
      </c>
    </row>
    <row r="432" spans="1:20">
      <c r="A432" s="109" t="s">
        <v>879</v>
      </c>
      <c r="B432" s="109">
        <v>2000</v>
      </c>
      <c r="C432" s="109" t="s">
        <v>369</v>
      </c>
      <c r="D432" s="110" t="s">
        <v>393</v>
      </c>
      <c r="E432" s="111">
        <v>96780</v>
      </c>
      <c r="F432" s="111">
        <f>Таблица14[[#This Row],[ip55]]*1.49987465123196</f>
        <v>145157.8687462291</v>
      </c>
      <c r="G432" s="112">
        <f>G424*3</f>
        <v>60.900000000000006</v>
      </c>
      <c r="H432" s="113">
        <v>3000</v>
      </c>
      <c r="I432" s="113"/>
      <c r="J432" s="113"/>
      <c r="K432" s="114" t="s">
        <v>29</v>
      </c>
      <c r="L432" s="114" t="s">
        <v>139</v>
      </c>
      <c r="M432" s="114" t="str">
        <f t="shared" si="27"/>
        <v>Al2000pt3.0</v>
      </c>
      <c r="N432" s="115" t="s">
        <v>394</v>
      </c>
      <c r="O432" s="116" t="s">
        <v>139</v>
      </c>
      <c r="P432" s="117" t="s">
        <v>28</v>
      </c>
      <c r="Q432" s="117">
        <v>55</v>
      </c>
      <c r="R432" s="117" t="s">
        <v>29</v>
      </c>
      <c r="S432" s="117">
        <v>4</v>
      </c>
      <c r="T432" s="118" t="str">
        <f t="shared" si="28"/>
        <v>E3-55-Al-2000-4-pt3.0</v>
      </c>
    </row>
    <row r="433" spans="1:20">
      <c r="A433" s="109" t="s">
        <v>880</v>
      </c>
      <c r="B433" s="109">
        <v>2000</v>
      </c>
      <c r="C433" s="109" t="s">
        <v>369</v>
      </c>
      <c r="D433" s="110" t="s">
        <v>370</v>
      </c>
      <c r="E433" s="111">
        <v>109362</v>
      </c>
      <c r="F433" s="111">
        <f>Таблица14[[#This Row],[ip55]]*1.49987465123196</f>
        <v>164029.29160802963</v>
      </c>
      <c r="G433" s="112">
        <f>G424*3.25</f>
        <v>65.975000000000009</v>
      </c>
      <c r="H433" s="113">
        <v>3250</v>
      </c>
      <c r="I433" s="113"/>
      <c r="J433" s="113"/>
      <c r="K433" s="114" t="s">
        <v>29</v>
      </c>
      <c r="L433" s="114" t="s">
        <v>139</v>
      </c>
      <c r="M433" s="114" t="str">
        <f t="shared" si="27"/>
        <v>Al2000pt</v>
      </c>
      <c r="N433" s="114"/>
      <c r="O433" s="116" t="s">
        <v>139</v>
      </c>
      <c r="P433" s="117" t="s">
        <v>28</v>
      </c>
      <c r="Q433" s="117">
        <v>55</v>
      </c>
      <c r="R433" s="117" t="s">
        <v>29</v>
      </c>
      <c r="S433" s="117">
        <v>4</v>
      </c>
      <c r="T433" s="118" t="str">
        <f t="shared" si="28"/>
        <v>E3-55-Al-2000-4-pt</v>
      </c>
    </row>
    <row r="434" spans="1:20">
      <c r="A434" s="109" t="s">
        <v>881</v>
      </c>
      <c r="B434" s="109">
        <v>2000</v>
      </c>
      <c r="C434" s="109" t="s">
        <v>369</v>
      </c>
      <c r="D434" s="110" t="s">
        <v>370</v>
      </c>
      <c r="E434" s="111">
        <v>112910</v>
      </c>
      <c r="F434" s="111">
        <f>Таблица14[[#This Row],[ip55]]*1.49987465123196</f>
        <v>169350.84687060062</v>
      </c>
      <c r="G434" s="112">
        <f>G424*3.5</f>
        <v>71.05</v>
      </c>
      <c r="H434" s="113">
        <v>3500</v>
      </c>
      <c r="I434" s="113"/>
      <c r="J434" s="113"/>
      <c r="K434" s="114" t="s">
        <v>29</v>
      </c>
      <c r="L434" s="114" t="s">
        <v>139</v>
      </c>
      <c r="M434" s="114" t="str">
        <f t="shared" si="27"/>
        <v>Al2000pt</v>
      </c>
      <c r="N434" s="114"/>
      <c r="O434" s="116" t="s">
        <v>139</v>
      </c>
      <c r="P434" s="117" t="s">
        <v>28</v>
      </c>
      <c r="Q434" s="117">
        <v>55</v>
      </c>
      <c r="R434" s="117" t="s">
        <v>29</v>
      </c>
      <c r="S434" s="117">
        <v>4</v>
      </c>
      <c r="T434" s="118" t="str">
        <f t="shared" si="28"/>
        <v>E3-55-Al-2000-4-pt</v>
      </c>
    </row>
    <row r="435" spans="1:20">
      <c r="A435" s="109" t="s">
        <v>882</v>
      </c>
      <c r="B435" s="109">
        <v>2000</v>
      </c>
      <c r="C435" s="109" t="s">
        <v>369</v>
      </c>
      <c r="D435" s="110" t="s">
        <v>370</v>
      </c>
      <c r="E435" s="111">
        <v>125492</v>
      </c>
      <c r="F435" s="111">
        <f>Таблица14[[#This Row],[ip55]]*1.49987465123196</f>
        <v>188222.26973240112</v>
      </c>
      <c r="G435" s="112">
        <f>G424*3.75</f>
        <v>76.125</v>
      </c>
      <c r="H435" s="113">
        <v>3750</v>
      </c>
      <c r="I435" s="113"/>
      <c r="J435" s="113"/>
      <c r="K435" s="114" t="s">
        <v>29</v>
      </c>
      <c r="L435" s="114" t="s">
        <v>139</v>
      </c>
      <c r="M435" s="114" t="str">
        <f t="shared" si="27"/>
        <v>Al2000pt</v>
      </c>
      <c r="N435" s="114"/>
      <c r="O435" s="116" t="s">
        <v>139</v>
      </c>
      <c r="P435" s="117" t="s">
        <v>28</v>
      </c>
      <c r="Q435" s="117">
        <v>55</v>
      </c>
      <c r="R435" s="117" t="s">
        <v>29</v>
      </c>
      <c r="S435" s="117">
        <v>4</v>
      </c>
      <c r="T435" s="118" t="str">
        <f t="shared" si="28"/>
        <v>E3-55-Al-2000-4-pt</v>
      </c>
    </row>
    <row r="436" spans="1:20">
      <c r="A436" s="109" t="s">
        <v>883</v>
      </c>
      <c r="B436" s="109">
        <v>2000</v>
      </c>
      <c r="C436" s="109" t="s">
        <v>369</v>
      </c>
      <c r="D436" s="110" t="s">
        <v>370</v>
      </c>
      <c r="E436" s="111">
        <v>129040</v>
      </c>
      <c r="F436" s="111">
        <f>Таблица14[[#This Row],[ip55]]*1.49987465123196</f>
        <v>193543.82499497212</v>
      </c>
      <c r="G436" s="112">
        <f>G424*4</f>
        <v>81.2</v>
      </c>
      <c r="H436" s="113">
        <v>4000</v>
      </c>
      <c r="I436" s="113"/>
      <c r="J436" s="113"/>
      <c r="K436" s="114" t="s">
        <v>29</v>
      </c>
      <c r="L436" s="114" t="s">
        <v>139</v>
      </c>
      <c r="M436" s="114" t="str">
        <f t="shared" si="27"/>
        <v>Al2000pt</v>
      </c>
      <c r="N436" s="114"/>
      <c r="O436" s="116" t="s">
        <v>139</v>
      </c>
      <c r="P436" s="117" t="s">
        <v>28</v>
      </c>
      <c r="Q436" s="117">
        <v>55</v>
      </c>
      <c r="R436" s="117" t="s">
        <v>29</v>
      </c>
      <c r="S436" s="117">
        <v>4</v>
      </c>
      <c r="T436" s="118" t="str">
        <f t="shared" si="28"/>
        <v>E3-55-Al-2000-4-pt</v>
      </c>
    </row>
    <row r="437" spans="1:20">
      <c r="A437" s="109" t="s">
        <v>884</v>
      </c>
      <c r="B437" s="109">
        <v>2000</v>
      </c>
      <c r="C437" s="109" t="s">
        <v>400</v>
      </c>
      <c r="D437" s="110" t="s">
        <v>401</v>
      </c>
      <c r="E437" s="111">
        <v>101121</v>
      </c>
      <c r="F437" s="119">
        <f>Таблица14[[#This Row],[ip55]]*1.49987465123196</f>
        <v>151668.82460722703</v>
      </c>
      <c r="G437" s="112">
        <f>G432</f>
        <v>60.900000000000006</v>
      </c>
      <c r="H437" s="113">
        <v>3000</v>
      </c>
      <c r="I437" s="113"/>
      <c r="J437" s="113"/>
      <c r="K437" s="114" t="s">
        <v>29</v>
      </c>
      <c r="L437" s="114" t="s">
        <v>158</v>
      </c>
      <c r="M437" s="114" t="str">
        <f t="shared" si="27"/>
        <v>Al2000pr1</v>
      </c>
      <c r="N437" s="114">
        <v>1</v>
      </c>
      <c r="O437" s="109" t="s">
        <v>158</v>
      </c>
      <c r="P437" s="117" t="s">
        <v>28</v>
      </c>
      <c r="Q437" s="117">
        <v>55</v>
      </c>
      <c r="R437" s="117" t="s">
        <v>29</v>
      </c>
      <c r="S437" s="117">
        <v>4</v>
      </c>
      <c r="T437" s="118" t="str">
        <f t="shared" si="28"/>
        <v>E3-55-Al-2000-4-pr1</v>
      </c>
    </row>
    <row r="438" spans="1:20">
      <c r="A438" s="109" t="s">
        <v>885</v>
      </c>
      <c r="B438" s="109">
        <v>2000</v>
      </c>
      <c r="C438" s="109" t="s">
        <v>400</v>
      </c>
      <c r="D438" s="110" t="s">
        <v>403</v>
      </c>
      <c r="E438" s="111">
        <v>105462</v>
      </c>
      <c r="F438" s="119">
        <f>Таблица14[[#This Row],[ip55]]*1.49987465123196</f>
        <v>158179.78046822498</v>
      </c>
      <c r="G438" s="112">
        <f>G432</f>
        <v>60.900000000000006</v>
      </c>
      <c r="H438" s="113">
        <v>3000</v>
      </c>
      <c r="I438" s="113"/>
      <c r="J438" s="113"/>
      <c r="K438" s="114" t="s">
        <v>29</v>
      </c>
      <c r="L438" s="114" t="s">
        <v>158</v>
      </c>
      <c r="M438" s="114" t="str">
        <f t="shared" si="27"/>
        <v>Al2000pr3</v>
      </c>
      <c r="N438" s="114">
        <v>3</v>
      </c>
      <c r="O438" s="109" t="s">
        <v>158</v>
      </c>
      <c r="P438" s="117" t="s">
        <v>28</v>
      </c>
      <c r="Q438" s="117">
        <v>55</v>
      </c>
      <c r="R438" s="117" t="s">
        <v>29</v>
      </c>
      <c r="S438" s="117">
        <v>4</v>
      </c>
      <c r="T438" s="118" t="str">
        <f t="shared" si="28"/>
        <v>E3-55-Al-2000-4-pr3</v>
      </c>
    </row>
    <row r="439" spans="1:20">
      <c r="A439" s="109" t="s">
        <v>886</v>
      </c>
      <c r="B439" s="109">
        <v>2000</v>
      </c>
      <c r="C439" s="109" t="s">
        <v>400</v>
      </c>
      <c r="D439" s="110" t="s">
        <v>405</v>
      </c>
      <c r="E439" s="111">
        <v>109803</v>
      </c>
      <c r="F439" s="119">
        <f>Таблица14[[#This Row],[ip55]]*1.49987465123196</f>
        <v>164690.73632922291</v>
      </c>
      <c r="G439" s="112">
        <f>G432</f>
        <v>60.900000000000006</v>
      </c>
      <c r="H439" s="113">
        <v>3000</v>
      </c>
      <c r="I439" s="113"/>
      <c r="J439" s="113"/>
      <c r="K439" s="114" t="s">
        <v>29</v>
      </c>
      <c r="L439" s="114" t="s">
        <v>158</v>
      </c>
      <c r="M439" s="114" t="str">
        <f t="shared" si="27"/>
        <v>Al2000pr5</v>
      </c>
      <c r="N439" s="114">
        <v>5</v>
      </c>
      <c r="O439" s="109" t="s">
        <v>158</v>
      </c>
      <c r="P439" s="117" t="s">
        <v>28</v>
      </c>
      <c r="Q439" s="117">
        <v>55</v>
      </c>
      <c r="R439" s="117" t="s">
        <v>29</v>
      </c>
      <c r="S439" s="117">
        <v>4</v>
      </c>
      <c r="T439" s="118" t="str">
        <f t="shared" si="28"/>
        <v>E3-55-Al-2000-4-pr5</v>
      </c>
    </row>
    <row r="440" spans="1:20">
      <c r="A440" s="109" t="s">
        <v>887</v>
      </c>
      <c r="B440" s="109">
        <v>2000</v>
      </c>
      <c r="C440" s="109" t="s">
        <v>400</v>
      </c>
      <c r="D440" s="110" t="s">
        <v>407</v>
      </c>
      <c r="E440" s="111">
        <v>114144</v>
      </c>
      <c r="F440" s="119">
        <f>Таблица14[[#This Row],[ip55]]*1.49987465123196</f>
        <v>171201.69219022084</v>
      </c>
      <c r="G440" s="112">
        <f>G432</f>
        <v>60.900000000000006</v>
      </c>
      <c r="H440" s="113">
        <v>3000</v>
      </c>
      <c r="I440" s="113"/>
      <c r="J440" s="113"/>
      <c r="K440" s="114" t="s">
        <v>29</v>
      </c>
      <c r="L440" s="114" t="s">
        <v>158</v>
      </c>
      <c r="M440" s="114" t="str">
        <f t="shared" si="27"/>
        <v>Al2000pr4</v>
      </c>
      <c r="N440" s="114">
        <v>4</v>
      </c>
      <c r="O440" s="109" t="s">
        <v>158</v>
      </c>
      <c r="P440" s="117" t="s">
        <v>28</v>
      </c>
      <c r="Q440" s="117">
        <v>55</v>
      </c>
      <c r="R440" s="117" t="s">
        <v>29</v>
      </c>
      <c r="S440" s="117">
        <v>4</v>
      </c>
      <c r="T440" s="118" t="str">
        <f t="shared" si="28"/>
        <v>E3-55-Al-2000-4-pr4</v>
      </c>
    </row>
    <row r="441" spans="1:20">
      <c r="A441" s="109" t="s">
        <v>888</v>
      </c>
      <c r="B441" s="109">
        <v>2000</v>
      </c>
      <c r="C441" s="109" t="s">
        <v>400</v>
      </c>
      <c r="D441" s="110" t="s">
        <v>409</v>
      </c>
      <c r="E441" s="111">
        <v>118485</v>
      </c>
      <c r="F441" s="119">
        <f>Таблица14[[#This Row],[ip55]]*1.49987465123196</f>
        <v>177712.6480512188</v>
      </c>
      <c r="G441" s="112">
        <f>G432</f>
        <v>60.900000000000006</v>
      </c>
      <c r="H441" s="113">
        <v>3000</v>
      </c>
      <c r="I441" s="113"/>
      <c r="J441" s="113"/>
      <c r="K441" s="114" t="s">
        <v>29</v>
      </c>
      <c r="L441" s="114" t="s">
        <v>158</v>
      </c>
      <c r="M441" s="114" t="str">
        <f t="shared" si="27"/>
        <v>Al2000pr</v>
      </c>
      <c r="N441" s="114"/>
      <c r="O441" s="109" t="s">
        <v>158</v>
      </c>
      <c r="P441" s="117" t="s">
        <v>28</v>
      </c>
      <c r="Q441" s="117">
        <v>55</v>
      </c>
      <c r="R441" s="117" t="s">
        <v>29</v>
      </c>
      <c r="S441" s="117">
        <v>4</v>
      </c>
      <c r="T441" s="118" t="str">
        <f t="shared" si="28"/>
        <v>E3-55-Al-2000-4-pr</v>
      </c>
    </row>
    <row r="442" spans="1:20">
      <c r="A442" s="109" t="s">
        <v>889</v>
      </c>
      <c r="B442" s="109">
        <v>2000</v>
      </c>
      <c r="C442" s="109" t="s">
        <v>400</v>
      </c>
      <c r="D442" s="110" t="s">
        <v>411</v>
      </c>
      <c r="E442" s="111">
        <v>122826</v>
      </c>
      <c r="F442" s="119">
        <f>Таблица14[[#This Row],[ip55]]*1.49987465123196</f>
        <v>184223.60391221673</v>
      </c>
      <c r="G442" s="112">
        <f>G432</f>
        <v>60.900000000000006</v>
      </c>
      <c r="H442" s="113">
        <v>3000</v>
      </c>
      <c r="I442" s="113"/>
      <c r="J442" s="113"/>
      <c r="K442" s="114" t="s">
        <v>29</v>
      </c>
      <c r="L442" s="114" t="s">
        <v>158</v>
      </c>
      <c r="M442" s="114" t="str">
        <f t="shared" si="27"/>
        <v>Al2000pr6</v>
      </c>
      <c r="N442" s="114">
        <v>6</v>
      </c>
      <c r="O442" s="109" t="s">
        <v>158</v>
      </c>
      <c r="P442" s="117" t="s">
        <v>28</v>
      </c>
      <c r="Q442" s="117">
        <v>55</v>
      </c>
      <c r="R442" s="117" t="s">
        <v>29</v>
      </c>
      <c r="S442" s="117">
        <v>4</v>
      </c>
      <c r="T442" s="118" t="str">
        <f t="shared" si="28"/>
        <v>E3-55-Al-2000-4-pr6</v>
      </c>
    </row>
    <row r="443" spans="1:20">
      <c r="A443" s="109" t="s">
        <v>890</v>
      </c>
      <c r="B443" s="109">
        <v>2000</v>
      </c>
      <c r="C443" s="109" t="s">
        <v>400</v>
      </c>
      <c r="D443" s="110" t="s">
        <v>413</v>
      </c>
      <c r="E443" s="111">
        <v>132292</v>
      </c>
      <c r="F443" s="111">
        <f>Таблица14[[#This Row],[ip55]]*1.49987465123196</f>
        <v>198421.41736077846</v>
      </c>
      <c r="G443" s="112">
        <f>G432</f>
        <v>60.900000000000006</v>
      </c>
      <c r="H443" s="113">
        <v>3000</v>
      </c>
      <c r="I443" s="113"/>
      <c r="J443" s="113"/>
      <c r="K443" s="114" t="s">
        <v>29</v>
      </c>
      <c r="L443" s="114" t="s">
        <v>165</v>
      </c>
      <c r="M443" s="114" t="str">
        <f t="shared" si="27"/>
        <v>Al2000prf1</v>
      </c>
      <c r="N443" s="114">
        <v>1</v>
      </c>
      <c r="O443" s="109" t="s">
        <v>158</v>
      </c>
      <c r="P443" s="117" t="s">
        <v>28</v>
      </c>
      <c r="Q443" s="117">
        <v>55</v>
      </c>
      <c r="R443" s="117" t="s">
        <v>29</v>
      </c>
      <c r="S443" s="117">
        <v>4</v>
      </c>
      <c r="T443" s="118" t="str">
        <f t="shared" si="28"/>
        <v>E3-55-Al-2000-4-pr1</v>
      </c>
    </row>
    <row r="444" spans="1:20">
      <c r="A444" s="109" t="s">
        <v>891</v>
      </c>
      <c r="B444" s="109">
        <v>2000</v>
      </c>
      <c r="C444" s="109" t="s">
        <v>400</v>
      </c>
      <c r="D444" s="110" t="s">
        <v>415</v>
      </c>
      <c r="E444" s="111">
        <v>167804</v>
      </c>
      <c r="F444" s="111">
        <f>Таблица14[[#This Row],[ip55]]*1.49987465123196</f>
        <v>251684.96597532782</v>
      </c>
      <c r="G444" s="112">
        <f>G432</f>
        <v>60.900000000000006</v>
      </c>
      <c r="H444" s="113">
        <v>3000</v>
      </c>
      <c r="I444" s="113"/>
      <c r="J444" s="113"/>
      <c r="K444" s="114" t="s">
        <v>29</v>
      </c>
      <c r="L444" s="114" t="s">
        <v>165</v>
      </c>
      <c r="M444" s="114" t="str">
        <f t="shared" si="27"/>
        <v>Al2000prf2</v>
      </c>
      <c r="N444" s="114">
        <v>2</v>
      </c>
      <c r="O444" s="109" t="s">
        <v>158</v>
      </c>
      <c r="P444" s="117" t="s">
        <v>28</v>
      </c>
      <c r="Q444" s="117">
        <v>55</v>
      </c>
      <c r="R444" s="117" t="s">
        <v>29</v>
      </c>
      <c r="S444" s="117">
        <v>4</v>
      </c>
      <c r="T444" s="118" t="str">
        <f t="shared" si="28"/>
        <v>E3-55-Al-2000-4-pr2</v>
      </c>
    </row>
    <row r="445" spans="1:20">
      <c r="A445" s="109" t="s">
        <v>892</v>
      </c>
      <c r="B445" s="109">
        <v>2000</v>
      </c>
      <c r="C445" s="109" t="s">
        <v>400</v>
      </c>
      <c r="D445" s="110" t="s">
        <v>417</v>
      </c>
      <c r="E445" s="111">
        <v>238827</v>
      </c>
      <c r="F445" s="111">
        <f>Таблица14[[#This Row],[ip55]]*1.49987465123196</f>
        <v>358210.56332977535</v>
      </c>
      <c r="G445" s="112">
        <f>G432</f>
        <v>60.900000000000006</v>
      </c>
      <c r="H445" s="113">
        <v>3000</v>
      </c>
      <c r="I445" s="113"/>
      <c r="J445" s="113"/>
      <c r="K445" s="114" t="s">
        <v>29</v>
      </c>
      <c r="L445" s="114" t="s">
        <v>165</v>
      </c>
      <c r="M445" s="114" t="str">
        <f t="shared" si="27"/>
        <v>Al2000prf3</v>
      </c>
      <c r="N445" s="114">
        <v>3</v>
      </c>
      <c r="O445" s="109" t="s">
        <v>158</v>
      </c>
      <c r="P445" s="117" t="s">
        <v>28</v>
      </c>
      <c r="Q445" s="117">
        <v>55</v>
      </c>
      <c r="R445" s="117" t="s">
        <v>29</v>
      </c>
      <c r="S445" s="117">
        <v>4</v>
      </c>
      <c r="T445" s="118" t="str">
        <f t="shared" si="28"/>
        <v>E3-55-Al-2000-4-pr3</v>
      </c>
    </row>
    <row r="446" spans="1:20">
      <c r="A446" s="109" t="s">
        <v>893</v>
      </c>
      <c r="B446" s="109">
        <v>2000</v>
      </c>
      <c r="C446" s="109" t="s">
        <v>419</v>
      </c>
      <c r="D446" s="110" t="s">
        <v>420</v>
      </c>
      <c r="E446" s="111">
        <v>60264</v>
      </c>
      <c r="F446" s="111">
        <f>Таблица14[[#This Row],[ip55]]*1.49987465123196</f>
        <v>90388.445981842844</v>
      </c>
      <c r="G446" s="112">
        <f>G424</f>
        <v>20.3</v>
      </c>
      <c r="H446" s="113">
        <v>350</v>
      </c>
      <c r="I446" s="113">
        <v>350</v>
      </c>
      <c r="J446" s="113"/>
      <c r="K446" s="114" t="s">
        <v>29</v>
      </c>
      <c r="L446" s="114" t="s">
        <v>154</v>
      </c>
      <c r="M446" s="114" t="str">
        <f t="shared" si="27"/>
        <v>Al2000uv</v>
      </c>
      <c r="N446" s="114"/>
      <c r="O446" s="109" t="s">
        <v>154</v>
      </c>
      <c r="P446" s="117" t="s">
        <v>28</v>
      </c>
      <c r="Q446" s="117">
        <v>55</v>
      </c>
      <c r="R446" s="117" t="s">
        <v>29</v>
      </c>
      <c r="S446" s="117">
        <v>4</v>
      </c>
      <c r="T446" s="118" t="str">
        <f t="shared" si="28"/>
        <v>E3-55-Al-2000-4-uv</v>
      </c>
    </row>
    <row r="447" spans="1:20">
      <c r="A447" s="109" t="s">
        <v>894</v>
      </c>
      <c r="B447" s="109">
        <v>2000</v>
      </c>
      <c r="C447" s="109" t="s">
        <v>422</v>
      </c>
      <c r="D447" s="110" t="s">
        <v>423</v>
      </c>
      <c r="E447" s="111">
        <v>47497</v>
      </c>
      <c r="F447" s="111">
        <f>Таблица14[[#This Row],[ip55]]*1.49987465123196</f>
        <v>71239.546309564408</v>
      </c>
      <c r="G447" s="112">
        <f>G424</f>
        <v>20.3</v>
      </c>
      <c r="H447" s="113">
        <v>350</v>
      </c>
      <c r="I447" s="113">
        <v>350</v>
      </c>
      <c r="J447" s="113"/>
      <c r="K447" s="114" t="s">
        <v>29</v>
      </c>
      <c r="L447" s="114" t="s">
        <v>149</v>
      </c>
      <c r="M447" s="114" t="str">
        <f t="shared" si="27"/>
        <v>Al2000ug</v>
      </c>
      <c r="N447" s="114"/>
      <c r="O447" s="109" t="s">
        <v>149</v>
      </c>
      <c r="P447" s="117" t="s">
        <v>28</v>
      </c>
      <c r="Q447" s="117">
        <v>55</v>
      </c>
      <c r="R447" s="117" t="s">
        <v>29</v>
      </c>
      <c r="S447" s="117">
        <v>4</v>
      </c>
      <c r="T447" s="118" t="str">
        <f t="shared" si="28"/>
        <v>E3-55-Al-2000-4-ug</v>
      </c>
    </row>
    <row r="448" spans="1:20">
      <c r="A448" s="109" t="s">
        <v>895</v>
      </c>
      <c r="B448" s="109">
        <v>2000</v>
      </c>
      <c r="C448" s="109" t="s">
        <v>425</v>
      </c>
      <c r="D448" s="110" t="s">
        <v>66</v>
      </c>
      <c r="E448" s="111">
        <v>103163</v>
      </c>
      <c r="F448" s="111">
        <f>Таблица14[[#This Row],[ip55]]*1.49987465123196</f>
        <v>154731.56864504269</v>
      </c>
      <c r="G448" s="112">
        <f>G426</f>
        <v>30.450000000000003</v>
      </c>
      <c r="H448" s="113">
        <v>350</v>
      </c>
      <c r="I448" s="113">
        <v>150</v>
      </c>
      <c r="J448" s="113">
        <v>350</v>
      </c>
      <c r="K448" s="114" t="s">
        <v>29</v>
      </c>
      <c r="L448" s="114" t="s">
        <v>192</v>
      </c>
      <c r="M448" s="114" t="str">
        <f t="shared" si="27"/>
        <v>Al2000zv</v>
      </c>
      <c r="N448" s="114"/>
      <c r="O448" s="109" t="s">
        <v>192</v>
      </c>
      <c r="P448" s="117" t="s">
        <v>28</v>
      </c>
      <c r="Q448" s="117">
        <v>55</v>
      </c>
      <c r="R448" s="117" t="s">
        <v>29</v>
      </c>
      <c r="S448" s="117">
        <v>4</v>
      </c>
      <c r="T448" s="118" t="str">
        <f t="shared" si="28"/>
        <v>E3-55-Al-2000-4-zv</v>
      </c>
    </row>
    <row r="449" spans="1:20">
      <c r="A449" s="109" t="s">
        <v>896</v>
      </c>
      <c r="B449" s="109">
        <v>2000</v>
      </c>
      <c r="C449" s="109" t="s">
        <v>427</v>
      </c>
      <c r="D449" s="110" t="s">
        <v>428</v>
      </c>
      <c r="E449" s="111">
        <v>77628</v>
      </c>
      <c r="F449" s="111">
        <f>Таблица14[[#This Row],[ip55]]*1.49987465123196</f>
        <v>116432.2694258346</v>
      </c>
      <c r="G449" s="112">
        <f>G426</f>
        <v>30.450000000000003</v>
      </c>
      <c r="H449" s="113">
        <v>350</v>
      </c>
      <c r="I449" s="113">
        <v>150</v>
      </c>
      <c r="J449" s="113">
        <v>350</v>
      </c>
      <c r="K449" s="114" t="s">
        <v>29</v>
      </c>
      <c r="L449" s="114" t="s">
        <v>196</v>
      </c>
      <c r="M449" s="114" t="str">
        <f t="shared" si="27"/>
        <v>Al2000zg</v>
      </c>
      <c r="N449" s="114"/>
      <c r="O449" s="109" t="s">
        <v>196</v>
      </c>
      <c r="P449" s="117" t="s">
        <v>28</v>
      </c>
      <c r="Q449" s="117">
        <v>55</v>
      </c>
      <c r="R449" s="117" t="s">
        <v>29</v>
      </c>
      <c r="S449" s="117">
        <v>4</v>
      </c>
      <c r="T449" s="118" t="str">
        <f t="shared" si="28"/>
        <v>E3-55-Al-2000-4-zg</v>
      </c>
    </row>
    <row r="450" spans="1:20">
      <c r="A450" s="109" t="s">
        <v>897</v>
      </c>
      <c r="B450" s="109">
        <v>2000</v>
      </c>
      <c r="C450" s="109" t="s">
        <v>430</v>
      </c>
      <c r="D450" s="110" t="s">
        <v>431</v>
      </c>
      <c r="E450" s="111">
        <v>111968</v>
      </c>
      <c r="F450" s="111">
        <f>Таблица14[[#This Row],[ip55]]*1.49987465123196</f>
        <v>167937.96494914009</v>
      </c>
      <c r="G450" s="112">
        <f>G426</f>
        <v>30.450000000000003</v>
      </c>
      <c r="H450" s="113">
        <v>350</v>
      </c>
      <c r="I450" s="113">
        <v>350</v>
      </c>
      <c r="J450" s="113">
        <v>350</v>
      </c>
      <c r="K450" s="114" t="s">
        <v>29</v>
      </c>
      <c r="L450" s="114" t="s">
        <v>198</v>
      </c>
      <c r="M450" s="114" t="str">
        <f t="shared" ref="M450:M513" si="31">K450&amp;B450&amp;L450&amp;N450</f>
        <v>Al2000tv</v>
      </c>
      <c r="N450" s="114"/>
      <c r="O450" s="109" t="s">
        <v>198</v>
      </c>
      <c r="P450" s="117" t="s">
        <v>28</v>
      </c>
      <c r="Q450" s="117">
        <v>55</v>
      </c>
      <c r="R450" s="117" t="s">
        <v>29</v>
      </c>
      <c r="S450" s="117">
        <v>4</v>
      </c>
      <c r="T450" s="118" t="str">
        <f t="shared" si="28"/>
        <v>E3-55-Al-2000-4-tv</v>
      </c>
    </row>
    <row r="451" spans="1:20">
      <c r="A451" s="109" t="s">
        <v>898</v>
      </c>
      <c r="B451" s="109">
        <v>2000</v>
      </c>
      <c r="C451" s="109" t="s">
        <v>433</v>
      </c>
      <c r="D451" s="110" t="s">
        <v>434</v>
      </c>
      <c r="E451" s="111">
        <v>144327</v>
      </c>
      <c r="F451" s="111">
        <f>Таблица14[[#This Row],[ip55]]*1.49987465123196</f>
        <v>216472.4087883551</v>
      </c>
      <c r="G451" s="112">
        <f>G426</f>
        <v>30.450000000000003</v>
      </c>
      <c r="H451" s="113">
        <v>350</v>
      </c>
      <c r="I451" s="113">
        <v>350</v>
      </c>
      <c r="J451" s="113">
        <v>350</v>
      </c>
      <c r="K451" s="114" t="s">
        <v>29</v>
      </c>
      <c r="L451" s="114" t="s">
        <v>201</v>
      </c>
      <c r="M451" s="114" t="str">
        <f t="shared" si="31"/>
        <v>Al2000tg</v>
      </c>
      <c r="N451" s="114"/>
      <c r="O451" s="109" t="s">
        <v>201</v>
      </c>
      <c r="P451" s="117" t="s">
        <v>28</v>
      </c>
      <c r="Q451" s="117">
        <v>55</v>
      </c>
      <c r="R451" s="117" t="s">
        <v>29</v>
      </c>
      <c r="S451" s="117">
        <v>4</v>
      </c>
      <c r="T451" s="118" t="str">
        <f t="shared" ref="T451:T514" si="32">P451&amp;"-"&amp;Q451&amp;"-"&amp;R451&amp;"-"&amp;B451&amp;"-"&amp;S451&amp;"-"&amp;O451&amp;N451</f>
        <v>E3-55-Al-2000-4-tg</v>
      </c>
    </row>
    <row r="452" spans="1:20">
      <c r="A452" s="109" t="s">
        <v>899</v>
      </c>
      <c r="B452" s="109">
        <v>2000</v>
      </c>
      <c r="C452" s="109" t="s">
        <v>436</v>
      </c>
      <c r="D452" s="110" t="s">
        <v>437</v>
      </c>
      <c r="E452" s="111">
        <v>108245</v>
      </c>
      <c r="F452" s="111">
        <f>Таблица14[[#This Row],[ip55]]*1.49987465123196</f>
        <v>162353.93162260353</v>
      </c>
      <c r="G452" s="112">
        <v>30.450000000000003</v>
      </c>
      <c r="H452" s="113">
        <v>500</v>
      </c>
      <c r="I452" s="113">
        <v>500</v>
      </c>
      <c r="J452" s="113">
        <v>500</v>
      </c>
      <c r="K452" s="114" t="s">
        <v>29</v>
      </c>
      <c r="L452" s="114" t="s">
        <v>184</v>
      </c>
      <c r="M452" s="114" t="str">
        <f t="shared" si="31"/>
        <v>Al2000kl</v>
      </c>
      <c r="N452" s="114"/>
      <c r="O452" s="109" t="s">
        <v>184</v>
      </c>
      <c r="P452" s="117" t="s">
        <v>28</v>
      </c>
      <c r="Q452" s="117">
        <v>55</v>
      </c>
      <c r="R452" s="117" t="s">
        <v>29</v>
      </c>
      <c r="S452" s="117">
        <v>4</v>
      </c>
      <c r="T452" s="118" t="str">
        <f t="shared" si="32"/>
        <v>E3-55-Al-2000-4-kl</v>
      </c>
    </row>
    <row r="453" spans="1:20">
      <c r="A453" s="109" t="s">
        <v>900</v>
      </c>
      <c r="B453" s="109">
        <v>2000</v>
      </c>
      <c r="C453" s="109" t="s">
        <v>439</v>
      </c>
      <c r="D453" s="110" t="s">
        <v>437</v>
      </c>
      <c r="E453" s="111">
        <v>108245</v>
      </c>
      <c r="F453" s="111">
        <f>Таблица14[[#This Row],[ip55]]*1.49987465123196</f>
        <v>162353.93162260353</v>
      </c>
      <c r="G453" s="112">
        <f>G426</f>
        <v>30.450000000000003</v>
      </c>
      <c r="H453" s="113">
        <v>500</v>
      </c>
      <c r="I453" s="113">
        <v>500</v>
      </c>
      <c r="J453" s="113">
        <v>500</v>
      </c>
      <c r="K453" s="114" t="s">
        <v>29</v>
      </c>
      <c r="L453" s="114" t="s">
        <v>173</v>
      </c>
      <c r="M453" s="114" t="str">
        <f t="shared" si="31"/>
        <v>Al2000kp</v>
      </c>
      <c r="N453" s="114"/>
      <c r="O453" s="109" t="s">
        <v>173</v>
      </c>
      <c r="P453" s="117" t="s">
        <v>28</v>
      </c>
      <c r="Q453" s="117">
        <v>55</v>
      </c>
      <c r="R453" s="117" t="s">
        <v>29</v>
      </c>
      <c r="S453" s="117">
        <v>4</v>
      </c>
      <c r="T453" s="118" t="str">
        <f t="shared" si="32"/>
        <v>E3-55-Al-2000-4-kp</v>
      </c>
    </row>
    <row r="454" spans="1:20">
      <c r="A454" s="112" t="s">
        <v>901</v>
      </c>
      <c r="B454" s="109">
        <v>2000</v>
      </c>
      <c r="C454" s="109" t="s">
        <v>441</v>
      </c>
      <c r="D454" s="110" t="s">
        <v>442</v>
      </c>
      <c r="E454" s="111">
        <v>26259</v>
      </c>
      <c r="F454" s="111">
        <f>Таблица14[[#This Row],[ip55]]*1.49987465123196</f>
        <v>39385.208466700038</v>
      </c>
      <c r="G454" s="112">
        <f>G422</f>
        <v>10.15</v>
      </c>
      <c r="H454" s="113">
        <v>200</v>
      </c>
      <c r="I454" s="113">
        <v>300</v>
      </c>
      <c r="J454" s="113"/>
      <c r="K454" s="114" t="s">
        <v>29</v>
      </c>
      <c r="L454" s="114" t="s">
        <v>143</v>
      </c>
      <c r="M454" s="114" t="str">
        <f t="shared" si="31"/>
        <v>Al2000pf</v>
      </c>
      <c r="N454" s="114"/>
      <c r="O454" s="109" t="s">
        <v>143</v>
      </c>
      <c r="P454" s="117" t="s">
        <v>28</v>
      </c>
      <c r="Q454" s="117">
        <v>55</v>
      </c>
      <c r="R454" s="117" t="s">
        <v>29</v>
      </c>
      <c r="S454" s="117">
        <v>4</v>
      </c>
      <c r="T454" s="118" t="str">
        <f t="shared" si="32"/>
        <v>E3-55-Al-2000-4-pf</v>
      </c>
    </row>
    <row r="455" spans="1:20">
      <c r="A455" s="112" t="s">
        <v>902</v>
      </c>
      <c r="B455" s="109">
        <v>2000</v>
      </c>
      <c r="C455" s="109" t="s">
        <v>444</v>
      </c>
      <c r="D455" s="110" t="s">
        <v>445</v>
      </c>
      <c r="E455" s="111">
        <v>73755</v>
      </c>
      <c r="F455" s="111">
        <f>Таблица14[[#This Row],[ip55]]*1.49987465123196</f>
        <v>110623.25490161321</v>
      </c>
      <c r="G455" s="112"/>
      <c r="H455" s="113"/>
      <c r="I455" s="113"/>
      <c r="J455" s="113"/>
      <c r="K455" s="114" t="s">
        <v>29</v>
      </c>
      <c r="L455" s="114" t="s">
        <v>152</v>
      </c>
      <c r="M455" s="114" t="str">
        <f t="shared" si="31"/>
        <v>Al2000ugf</v>
      </c>
      <c r="N455" s="114"/>
      <c r="O455" s="109" t="s">
        <v>152</v>
      </c>
      <c r="P455" s="117" t="s">
        <v>28</v>
      </c>
      <c r="Q455" s="117">
        <v>55</v>
      </c>
      <c r="R455" s="117" t="s">
        <v>29</v>
      </c>
      <c r="S455" s="117">
        <v>4</v>
      </c>
      <c r="T455" s="118" t="str">
        <f t="shared" si="32"/>
        <v>E3-55-Al-2000-4-ugf</v>
      </c>
    </row>
    <row r="456" spans="1:20">
      <c r="A456" s="112" t="s">
        <v>903</v>
      </c>
      <c r="B456" s="109">
        <v>2000</v>
      </c>
      <c r="C456" s="109" t="s">
        <v>447</v>
      </c>
      <c r="D456" s="110" t="s">
        <v>448</v>
      </c>
      <c r="E456" s="111">
        <v>86523</v>
      </c>
      <c r="F456" s="111">
        <f>Таблица14[[#This Row],[ip55]]*1.49987465123196</f>
        <v>129773.65444854287</v>
      </c>
      <c r="G456" s="112"/>
      <c r="H456" s="113"/>
      <c r="I456" s="113"/>
      <c r="J456" s="113"/>
      <c r="K456" s="114" t="s">
        <v>29</v>
      </c>
      <c r="L456" s="114" t="s">
        <v>156</v>
      </c>
      <c r="M456" s="114" t="str">
        <f t="shared" si="31"/>
        <v>Al2000uvf</v>
      </c>
      <c r="N456" s="114"/>
      <c r="O456" s="109" t="s">
        <v>156</v>
      </c>
      <c r="P456" s="117" t="s">
        <v>28</v>
      </c>
      <c r="Q456" s="117">
        <v>55</v>
      </c>
      <c r="R456" s="117" t="s">
        <v>29</v>
      </c>
      <c r="S456" s="117">
        <v>4</v>
      </c>
      <c r="T456" s="118" t="str">
        <f t="shared" si="32"/>
        <v>E3-55-Al-2000-4-uvf</v>
      </c>
    </row>
    <row r="457" spans="1:20">
      <c r="A457" s="112" t="s">
        <v>904</v>
      </c>
      <c r="B457" s="109">
        <v>2000</v>
      </c>
      <c r="C457" s="109" t="s">
        <v>450</v>
      </c>
      <c r="D457" s="110" t="s">
        <v>451</v>
      </c>
      <c r="E457" s="111">
        <v>52517</v>
      </c>
      <c r="F457" s="111">
        <f>Таблица14[[#This Row],[ip55]]*1.49987465123196</f>
        <v>78768.917058748848</v>
      </c>
      <c r="G457" s="112"/>
      <c r="H457" s="113"/>
      <c r="I457" s="113"/>
      <c r="J457" s="113"/>
      <c r="K457" s="114" t="s">
        <v>29</v>
      </c>
      <c r="L457" s="114"/>
      <c r="M457" s="114" t="str">
        <f t="shared" si="31"/>
        <v>Al2000</v>
      </c>
      <c r="N457" s="114"/>
      <c r="O457" s="109" t="s">
        <v>450</v>
      </c>
      <c r="P457" s="117" t="s">
        <v>28</v>
      </c>
      <c r="Q457" s="117">
        <v>55</v>
      </c>
      <c r="R457" s="117" t="s">
        <v>29</v>
      </c>
      <c r="S457" s="117">
        <v>4</v>
      </c>
      <c r="T457" s="118" t="str">
        <f t="shared" si="32"/>
        <v>E3-55-Al-2000-4-ПФТ</v>
      </c>
    </row>
    <row r="458" spans="1:20">
      <c r="A458" s="109" t="s">
        <v>905</v>
      </c>
      <c r="B458" s="109">
        <v>2000</v>
      </c>
      <c r="C458" s="109"/>
      <c r="D458" s="110" t="s">
        <v>453</v>
      </c>
      <c r="E458" s="111">
        <v>70266</v>
      </c>
      <c r="F458" s="111">
        <f>Таблица14[[#This Row],[ip55]]*1.49987465123196</f>
        <v>105390.1922434649</v>
      </c>
      <c r="G458" s="120">
        <f t="shared" ref="G458:G459" si="33">G422</f>
        <v>10.15</v>
      </c>
      <c r="H458" s="113">
        <v>200</v>
      </c>
      <c r="I458" s="113">
        <v>300</v>
      </c>
      <c r="J458" s="113"/>
      <c r="K458" s="114" t="s">
        <v>29</v>
      </c>
      <c r="L458" s="114"/>
      <c r="M458" s="114" t="str">
        <f t="shared" si="31"/>
        <v>Al2000</v>
      </c>
      <c r="N458" s="114"/>
      <c r="O458" s="109"/>
      <c r="P458" s="117" t="s">
        <v>28</v>
      </c>
      <c r="Q458" s="117">
        <v>55</v>
      </c>
      <c r="R458" s="117" t="s">
        <v>29</v>
      </c>
      <c r="S458" s="117">
        <v>4</v>
      </c>
      <c r="T458" s="118" t="str">
        <f t="shared" si="32"/>
        <v>E3-55-Al-2000-4-</v>
      </c>
    </row>
    <row r="459" spans="1:20">
      <c r="A459" s="109" t="s">
        <v>906</v>
      </c>
      <c r="B459" s="109">
        <v>2000</v>
      </c>
      <c r="C459" s="109" t="s">
        <v>455</v>
      </c>
      <c r="D459" s="110" t="s">
        <v>456</v>
      </c>
      <c r="E459" s="111">
        <v>371964</v>
      </c>
      <c r="F459" s="111">
        <f>Таблица14[[#This Row],[ip55]]*1.49987465123196</f>
        <v>557899.37477084482</v>
      </c>
      <c r="G459" s="120">
        <f t="shared" si="33"/>
        <v>15.225000000000001</v>
      </c>
      <c r="H459" s="113">
        <v>500</v>
      </c>
      <c r="I459" s="113">
        <v>500</v>
      </c>
      <c r="J459" s="113"/>
      <c r="K459" s="114" t="s">
        <v>29</v>
      </c>
      <c r="L459" s="114"/>
      <c r="M459" s="114" t="str">
        <f t="shared" si="31"/>
        <v>Al2000</v>
      </c>
      <c r="N459" s="114"/>
      <c r="O459" s="109" t="s">
        <v>455</v>
      </c>
      <c r="P459" s="117" t="s">
        <v>28</v>
      </c>
      <c r="Q459" s="117">
        <v>55</v>
      </c>
      <c r="R459" s="117" t="s">
        <v>29</v>
      </c>
      <c r="S459" s="117">
        <v>4</v>
      </c>
      <c r="T459" s="118" t="str">
        <f t="shared" si="32"/>
        <v>E3-55-Al-2000-4-ПФК</v>
      </c>
    </row>
    <row r="460" spans="1:20">
      <c r="A460" s="109" t="s">
        <v>907</v>
      </c>
      <c r="B460" s="109">
        <v>2000</v>
      </c>
      <c r="C460" s="109"/>
      <c r="D460" s="110" t="s">
        <v>458</v>
      </c>
      <c r="E460" s="111">
        <v>89571</v>
      </c>
      <c r="F460" s="111">
        <f>Таблица14[[#This Row],[ip55]]*1.49987465123196</f>
        <v>134345.2723854979</v>
      </c>
      <c r="G460" s="120">
        <f>G423</f>
        <v>15.225000000000001</v>
      </c>
      <c r="H460" s="113">
        <v>200</v>
      </c>
      <c r="I460" s="113">
        <v>500</v>
      </c>
      <c r="J460" s="113"/>
      <c r="K460" s="114" t="s">
        <v>29</v>
      </c>
      <c r="L460" s="114"/>
      <c r="M460" s="114" t="str">
        <f t="shared" si="31"/>
        <v>Al2000</v>
      </c>
      <c r="N460" s="114"/>
      <c r="O460" s="109"/>
      <c r="P460" s="117" t="s">
        <v>28</v>
      </c>
      <c r="Q460" s="117">
        <v>55</v>
      </c>
      <c r="R460" s="117" t="s">
        <v>29</v>
      </c>
      <c r="S460" s="117">
        <v>4</v>
      </c>
      <c r="T460" s="118" t="str">
        <f t="shared" si="32"/>
        <v>E3-55-Al-2000-4-</v>
      </c>
    </row>
    <row r="461" spans="1:20">
      <c r="A461" s="109" t="s">
        <v>908</v>
      </c>
      <c r="B461" s="109">
        <v>2000</v>
      </c>
      <c r="C461" s="109"/>
      <c r="D461" s="110" t="s">
        <v>728</v>
      </c>
      <c r="E461" s="111">
        <v>250620</v>
      </c>
      <c r="F461" s="111">
        <f>Таблица14[[#This Row],[ip55]]*1.49987465123196</f>
        <v>375898.5850917538</v>
      </c>
      <c r="G461" s="120">
        <f>G425</f>
        <v>25.375</v>
      </c>
      <c r="H461" s="113">
        <v>200</v>
      </c>
      <c r="I461" s="113">
        <v>1000</v>
      </c>
      <c r="J461" s="113"/>
      <c r="K461" s="114" t="s">
        <v>29</v>
      </c>
      <c r="L461" s="114"/>
      <c r="M461" s="114" t="str">
        <f t="shared" si="31"/>
        <v>Al2000</v>
      </c>
      <c r="N461" s="114"/>
      <c r="O461" s="109"/>
      <c r="P461" s="117" t="s">
        <v>28</v>
      </c>
      <c r="Q461" s="117">
        <v>55</v>
      </c>
      <c r="R461" s="117" t="s">
        <v>29</v>
      </c>
      <c r="S461" s="117">
        <v>4</v>
      </c>
      <c r="T461" s="118" t="str">
        <f t="shared" si="32"/>
        <v>E3-55-Al-2000-4-</v>
      </c>
    </row>
    <row r="462" spans="1:20">
      <c r="A462" s="109" t="s">
        <v>909</v>
      </c>
      <c r="B462" s="109">
        <v>2000</v>
      </c>
      <c r="C462" s="109"/>
      <c r="D462" s="110" t="s">
        <v>462</v>
      </c>
      <c r="E462" s="111">
        <v>190414</v>
      </c>
      <c r="F462" s="111">
        <f>Таблица14[[#This Row],[ip55]]*1.49987465123196</f>
        <v>285597.13183968246</v>
      </c>
      <c r="G462" s="120">
        <f>G425</f>
        <v>25.375</v>
      </c>
      <c r="H462" s="113">
        <v>200</v>
      </c>
      <c r="I462" s="113">
        <v>1000</v>
      </c>
      <c r="J462" s="113"/>
      <c r="K462" s="114" t="s">
        <v>29</v>
      </c>
      <c r="L462" s="114"/>
      <c r="M462" s="114" t="str">
        <f t="shared" si="31"/>
        <v>Al2000</v>
      </c>
      <c r="N462" s="114"/>
      <c r="O462" s="109"/>
      <c r="P462" s="117" t="s">
        <v>28</v>
      </c>
      <c r="Q462" s="117">
        <v>55</v>
      </c>
      <c r="R462" s="117" t="s">
        <v>29</v>
      </c>
      <c r="S462" s="117">
        <v>4</v>
      </c>
      <c r="T462" s="118" t="str">
        <f t="shared" si="32"/>
        <v>E3-55-Al-2000-4-</v>
      </c>
    </row>
    <row r="463" spans="1:20">
      <c r="A463" s="109" t="s">
        <v>910</v>
      </c>
      <c r="B463" s="109">
        <v>2000</v>
      </c>
      <c r="C463" s="109"/>
      <c r="D463" s="110" t="s">
        <v>464</v>
      </c>
      <c r="E463" s="111">
        <v>129025</v>
      </c>
      <c r="F463" s="111">
        <f>Таблица14[[#This Row],[ip55]]*1.49987465123196</f>
        <v>193521.32687520364</v>
      </c>
      <c r="G463" s="120">
        <f t="shared" ref="G463:G464" si="34">G423</f>
        <v>15.225000000000001</v>
      </c>
      <c r="H463" s="113">
        <v>200</v>
      </c>
      <c r="I463" s="113">
        <v>500</v>
      </c>
      <c r="J463" s="113"/>
      <c r="K463" s="114" t="s">
        <v>29</v>
      </c>
      <c r="L463" s="114"/>
      <c r="M463" s="114" t="str">
        <f t="shared" si="31"/>
        <v>Al2000</v>
      </c>
      <c r="N463" s="114"/>
      <c r="O463" s="109"/>
      <c r="P463" s="117" t="s">
        <v>28</v>
      </c>
      <c r="Q463" s="117">
        <v>55</v>
      </c>
      <c r="R463" s="117" t="s">
        <v>29</v>
      </c>
      <c r="S463" s="117">
        <v>4</v>
      </c>
      <c r="T463" s="118" t="str">
        <f t="shared" si="32"/>
        <v>E3-55-Al-2000-4-</v>
      </c>
    </row>
    <row r="464" spans="1:20">
      <c r="A464" s="109" t="s">
        <v>911</v>
      </c>
      <c r="B464" s="109">
        <v>2000</v>
      </c>
      <c r="C464" s="109" t="s">
        <v>466</v>
      </c>
      <c r="D464" s="110" t="s">
        <v>467</v>
      </c>
      <c r="E464" s="111">
        <v>142029</v>
      </c>
      <c r="F464" s="111">
        <f>Таблица14[[#This Row],[ip55]]*1.49987465123196</f>
        <v>213025.69683982406</v>
      </c>
      <c r="G464" s="120">
        <f t="shared" si="34"/>
        <v>20.3</v>
      </c>
      <c r="H464" s="113">
        <v>1000</v>
      </c>
      <c r="I464" s="113"/>
      <c r="J464" s="113"/>
      <c r="K464" s="114" t="s">
        <v>29</v>
      </c>
      <c r="L464" s="114" t="s">
        <v>203</v>
      </c>
      <c r="M464" s="114" t="str">
        <f t="shared" si="31"/>
        <v>Al2000sk</v>
      </c>
      <c r="N464" s="114"/>
      <c r="O464" s="109" t="s">
        <v>203</v>
      </c>
      <c r="P464" s="117" t="s">
        <v>28</v>
      </c>
      <c r="Q464" s="117">
        <v>55</v>
      </c>
      <c r="R464" s="117" t="s">
        <v>29</v>
      </c>
      <c r="S464" s="117">
        <v>4</v>
      </c>
      <c r="T464" s="118" t="str">
        <f t="shared" si="32"/>
        <v>E3-55-Al-2000-4-sk</v>
      </c>
    </row>
    <row r="465" spans="1:20">
      <c r="A465" s="109" t="s">
        <v>912</v>
      </c>
      <c r="B465" s="109">
        <v>2000</v>
      </c>
      <c r="C465" s="109"/>
      <c r="D465" s="110" t="s">
        <v>469</v>
      </c>
      <c r="E465" s="111">
        <v>334767</v>
      </c>
      <c r="F465" s="111">
        <f>Таблица14[[#This Row],[ip55]]*1.49987465123196</f>
        <v>502108.53736896958</v>
      </c>
      <c r="G465" s="112">
        <f>G424</f>
        <v>20.3</v>
      </c>
      <c r="H465" s="113">
        <v>1000</v>
      </c>
      <c r="I465" s="113"/>
      <c r="J465" s="113"/>
      <c r="K465" s="114" t="s">
        <v>29</v>
      </c>
      <c r="L465" s="114"/>
      <c r="M465" s="114" t="str">
        <f t="shared" si="31"/>
        <v>Al2000</v>
      </c>
      <c r="N465" s="114"/>
      <c r="O465" s="109"/>
      <c r="P465" s="117" t="s">
        <v>28</v>
      </c>
      <c r="Q465" s="117">
        <v>55</v>
      </c>
      <c r="R465" s="117" t="s">
        <v>29</v>
      </c>
      <c r="S465" s="117">
        <v>4</v>
      </c>
      <c r="T465" s="118" t="str">
        <f t="shared" si="32"/>
        <v>E3-55-Al-2000-4-</v>
      </c>
    </row>
    <row r="466" spans="1:20">
      <c r="A466" s="109" t="s">
        <v>913</v>
      </c>
      <c r="B466" s="109">
        <v>2000</v>
      </c>
      <c r="C466" s="109"/>
      <c r="D466" s="110" t="s">
        <v>471</v>
      </c>
      <c r="E466" s="111">
        <v>316169</v>
      </c>
      <c r="F466" s="111">
        <f>Таблица14[[#This Row],[ip55]]*1.49987465123196</f>
        <v>474213.86860535759</v>
      </c>
      <c r="G466" s="112">
        <f>G424</f>
        <v>20.3</v>
      </c>
      <c r="H466" s="113">
        <v>1000</v>
      </c>
      <c r="I466" s="113"/>
      <c r="J466" s="113"/>
      <c r="K466" s="114" t="s">
        <v>29</v>
      </c>
      <c r="L466" s="114"/>
      <c r="M466" s="114" t="str">
        <f t="shared" si="31"/>
        <v>Al2000</v>
      </c>
      <c r="N466" s="114"/>
      <c r="O466" s="109"/>
      <c r="P466" s="117" t="s">
        <v>28</v>
      </c>
      <c r="Q466" s="117">
        <v>55</v>
      </c>
      <c r="R466" s="117" t="s">
        <v>29</v>
      </c>
      <c r="S466" s="117">
        <v>4</v>
      </c>
      <c r="T466" s="118" t="str">
        <f t="shared" si="32"/>
        <v>E3-55-Al-2000-4-</v>
      </c>
    </row>
    <row r="467" spans="1:20">
      <c r="A467" s="109" t="s">
        <v>914</v>
      </c>
      <c r="B467" s="109">
        <v>2000</v>
      </c>
      <c r="C467" s="109"/>
      <c r="D467" s="110" t="s">
        <v>473</v>
      </c>
      <c r="E467" s="111">
        <v>451936</v>
      </c>
      <c r="F467" s="111">
        <f>Таблица14[[#This Row],[ip55]]*1.49987465123196</f>
        <v>677847.35037916712</v>
      </c>
      <c r="G467" s="112">
        <f>G424</f>
        <v>20.3</v>
      </c>
      <c r="H467" s="113">
        <v>1000</v>
      </c>
      <c r="I467" s="113"/>
      <c r="J467" s="113"/>
      <c r="K467" s="114" t="s">
        <v>29</v>
      </c>
      <c r="L467" s="114"/>
      <c r="M467" s="114" t="str">
        <f t="shared" si="31"/>
        <v>Al2000</v>
      </c>
      <c r="N467" s="114"/>
      <c r="O467" s="109"/>
      <c r="P467" s="117" t="s">
        <v>28</v>
      </c>
      <c r="Q467" s="117">
        <v>55</v>
      </c>
      <c r="R467" s="117" t="s">
        <v>29</v>
      </c>
      <c r="S467" s="117">
        <v>4</v>
      </c>
      <c r="T467" s="118" t="str">
        <f t="shared" si="32"/>
        <v>E3-55-Al-2000-4-</v>
      </c>
    </row>
    <row r="468" spans="1:20">
      <c r="A468" s="109" t="s">
        <v>915</v>
      </c>
      <c r="B468" s="109">
        <v>2000</v>
      </c>
      <c r="C468" s="109"/>
      <c r="D468" s="110" t="s">
        <v>475</v>
      </c>
      <c r="E468" s="111">
        <v>123166</v>
      </c>
      <c r="F468" s="111">
        <f>Таблица14[[#This Row],[ip55]]*1.49987465123196</f>
        <v>184733.5612936356</v>
      </c>
      <c r="G468" s="112">
        <f>G424</f>
        <v>20.3</v>
      </c>
      <c r="H468" s="113">
        <v>1000</v>
      </c>
      <c r="I468" s="113"/>
      <c r="J468" s="113"/>
      <c r="K468" s="114" t="s">
        <v>29</v>
      </c>
      <c r="L468" s="114"/>
      <c r="M468" s="114" t="str">
        <f t="shared" si="31"/>
        <v>Al2000</v>
      </c>
      <c r="N468" s="114"/>
      <c r="O468" s="109"/>
      <c r="P468" s="117" t="s">
        <v>28</v>
      </c>
      <c r="Q468" s="117">
        <v>55</v>
      </c>
      <c r="R468" s="117" t="s">
        <v>29</v>
      </c>
      <c r="S468" s="117">
        <v>4</v>
      </c>
      <c r="T468" s="118" t="str">
        <f t="shared" si="32"/>
        <v>E3-55-Al-2000-4-</v>
      </c>
    </row>
    <row r="469" spans="1:20">
      <c r="A469" s="109" t="s">
        <v>916</v>
      </c>
      <c r="B469" s="109">
        <v>2000</v>
      </c>
      <c r="C469" s="109"/>
      <c r="D469" s="110" t="s">
        <v>477</v>
      </c>
      <c r="E469" s="111">
        <v>322668</v>
      </c>
      <c r="F469" s="111">
        <f>Таблица14[[#This Row],[ip55]]*1.49987465123196</f>
        <v>483961.5539637141</v>
      </c>
      <c r="G469" s="112">
        <f>G424</f>
        <v>20.3</v>
      </c>
      <c r="H469" s="113">
        <v>1000</v>
      </c>
      <c r="I469" s="113"/>
      <c r="J469" s="113"/>
      <c r="K469" s="114" t="s">
        <v>29</v>
      </c>
      <c r="L469" s="114"/>
      <c r="M469" s="114" t="str">
        <f t="shared" si="31"/>
        <v>Al2000</v>
      </c>
      <c r="N469" s="114"/>
      <c r="O469" s="109"/>
      <c r="P469" s="117" t="s">
        <v>28</v>
      </c>
      <c r="Q469" s="117">
        <v>55</v>
      </c>
      <c r="R469" s="117" t="s">
        <v>29</v>
      </c>
      <c r="S469" s="117">
        <v>4</v>
      </c>
      <c r="T469" s="118" t="str">
        <f t="shared" si="32"/>
        <v>E3-55-Al-2000-4-</v>
      </c>
    </row>
    <row r="470" spans="1:20">
      <c r="A470" s="109" t="s">
        <v>917</v>
      </c>
      <c r="B470" s="109">
        <v>2000</v>
      </c>
      <c r="C470" s="109"/>
      <c r="D470" s="110" t="s">
        <v>554</v>
      </c>
      <c r="E470" s="111">
        <v>530357</v>
      </c>
      <c r="F470" s="111">
        <f>Таблица14[[#This Row],[ip55]]*1.49987465123196</f>
        <v>795469.0204034287</v>
      </c>
      <c r="G470" s="112">
        <f>G424</f>
        <v>20.3</v>
      </c>
      <c r="H470" s="113">
        <v>1000</v>
      </c>
      <c r="I470" s="113"/>
      <c r="J470" s="113"/>
      <c r="K470" s="114" t="s">
        <v>29</v>
      </c>
      <c r="L470" s="114"/>
      <c r="M470" s="114" t="str">
        <f t="shared" si="31"/>
        <v>Al2000</v>
      </c>
      <c r="N470" s="114"/>
      <c r="O470" s="109"/>
      <c r="P470" s="117" t="s">
        <v>28</v>
      </c>
      <c r="Q470" s="117">
        <v>55</v>
      </c>
      <c r="R470" s="117" t="s">
        <v>29</v>
      </c>
      <c r="S470" s="117">
        <v>4</v>
      </c>
      <c r="T470" s="118" t="str">
        <f t="shared" si="32"/>
        <v>E3-55-Al-2000-4-</v>
      </c>
    </row>
    <row r="471" spans="1:20">
      <c r="A471" s="109" t="s">
        <v>918</v>
      </c>
      <c r="B471" s="109">
        <v>2000</v>
      </c>
      <c r="C471" s="109"/>
      <c r="D471" s="110" t="s">
        <v>481</v>
      </c>
      <c r="E471" s="111">
        <v>459829</v>
      </c>
      <c r="F471" s="111">
        <f>Таблица14[[#This Row],[ip55]]*1.49987465123196</f>
        <v>689685.86100134102</v>
      </c>
      <c r="G471" s="112">
        <f>G424</f>
        <v>20.3</v>
      </c>
      <c r="H471" s="113">
        <v>1000</v>
      </c>
      <c r="I471" s="113"/>
      <c r="J471" s="113"/>
      <c r="K471" s="114" t="s">
        <v>29</v>
      </c>
      <c r="L471" s="114"/>
      <c r="M471" s="114" t="str">
        <f t="shared" si="31"/>
        <v>Al2000</v>
      </c>
      <c r="N471" s="114"/>
      <c r="O471" s="109"/>
      <c r="P471" s="117" t="s">
        <v>28</v>
      </c>
      <c r="Q471" s="117">
        <v>55</v>
      </c>
      <c r="R471" s="117" t="s">
        <v>29</v>
      </c>
      <c r="S471" s="117">
        <v>4</v>
      </c>
      <c r="T471" s="118" t="str">
        <f t="shared" si="32"/>
        <v>E3-55-Al-2000-4-</v>
      </c>
    </row>
    <row r="472" spans="1:20">
      <c r="A472" s="109" t="s">
        <v>919</v>
      </c>
      <c r="B472" s="109">
        <v>2000</v>
      </c>
      <c r="C472" s="109"/>
      <c r="D472" s="110" t="s">
        <v>617</v>
      </c>
      <c r="E472" s="111">
        <v>693657</v>
      </c>
      <c r="F472" s="111">
        <f>Таблица14[[#This Row],[ip55]]*1.49987465123196</f>
        <v>1040398.5509496077</v>
      </c>
      <c r="G472" s="112"/>
      <c r="H472" s="113">
        <v>0</v>
      </c>
      <c r="I472" s="113"/>
      <c r="J472" s="113"/>
      <c r="K472" s="114" t="s">
        <v>29</v>
      </c>
      <c r="L472" s="114"/>
      <c r="M472" s="114" t="str">
        <f t="shared" si="31"/>
        <v>Al2000</v>
      </c>
      <c r="N472" s="114"/>
      <c r="O472" s="109"/>
      <c r="P472" s="117" t="s">
        <v>28</v>
      </c>
      <c r="Q472" s="117">
        <v>55</v>
      </c>
      <c r="R472" s="117" t="s">
        <v>29</v>
      </c>
      <c r="S472" s="117">
        <v>4</v>
      </c>
      <c r="T472" s="118" t="str">
        <f t="shared" si="32"/>
        <v>E3-55-Al-2000-4-</v>
      </c>
    </row>
    <row r="473" spans="1:20">
      <c r="A473" s="109" t="s">
        <v>920</v>
      </c>
      <c r="B473" s="109">
        <v>2000</v>
      </c>
      <c r="C473" s="109" t="s">
        <v>485</v>
      </c>
      <c r="D473" s="110" t="s">
        <v>486</v>
      </c>
      <c r="E473" s="111">
        <v>218995</v>
      </c>
      <c r="F473" s="111">
        <f>Таблица14[[#This Row],[ip55]]*1.49987465123196</f>
        <v>328465.04924654309</v>
      </c>
      <c r="G473" s="112">
        <f>G425</f>
        <v>25.375</v>
      </c>
      <c r="H473" s="113">
        <v>1500</v>
      </c>
      <c r="I473" s="113"/>
      <c r="J473" s="113"/>
      <c r="K473" s="114" t="s">
        <v>29</v>
      </c>
      <c r="L473" s="114" t="s">
        <v>487</v>
      </c>
      <c r="M473" s="114" t="str">
        <f t="shared" si="31"/>
        <v>Al2000tsv</v>
      </c>
      <c r="N473" s="114"/>
      <c r="O473" s="109" t="s">
        <v>487</v>
      </c>
      <c r="P473" s="117" t="s">
        <v>28</v>
      </c>
      <c r="Q473" s="117">
        <v>55</v>
      </c>
      <c r="R473" s="117" t="s">
        <v>29</v>
      </c>
      <c r="S473" s="117">
        <v>4</v>
      </c>
      <c r="T473" s="118" t="str">
        <f t="shared" si="32"/>
        <v>E3-55-Al-2000-4-tsv</v>
      </c>
    </row>
    <row r="474" spans="1:20">
      <c r="A474" s="109" t="s">
        <v>921</v>
      </c>
      <c r="B474" s="109">
        <v>2000</v>
      </c>
      <c r="C474" s="109"/>
      <c r="D474" s="110" t="s">
        <v>489</v>
      </c>
      <c r="E474" s="111">
        <v>274979</v>
      </c>
      <c r="F474" s="111">
        <f>Таблица14[[#This Row],[ip55]]*1.49987465123196</f>
        <v>412434.03172111313</v>
      </c>
      <c r="G474" s="112">
        <f>G424</f>
        <v>20.3</v>
      </c>
      <c r="H474" s="113">
        <v>1500</v>
      </c>
      <c r="I474" s="113">
        <v>500</v>
      </c>
      <c r="J474" s="113"/>
      <c r="K474" s="114" t="s">
        <v>29</v>
      </c>
      <c r="L474" s="114"/>
      <c r="M474" s="114" t="str">
        <f t="shared" si="31"/>
        <v>Al2000</v>
      </c>
      <c r="N474" s="114"/>
      <c r="O474" s="109"/>
      <c r="P474" s="117" t="s">
        <v>28</v>
      </c>
      <c r="Q474" s="117">
        <v>55</v>
      </c>
      <c r="R474" s="117" t="s">
        <v>29</v>
      </c>
      <c r="S474" s="117">
        <v>4</v>
      </c>
      <c r="T474" s="118" t="str">
        <f t="shared" si="32"/>
        <v>E3-55-Al-2000-4-</v>
      </c>
    </row>
    <row r="475" spans="1:20">
      <c r="A475" s="109" t="s">
        <v>922</v>
      </c>
      <c r="B475" s="109">
        <v>2000</v>
      </c>
      <c r="C475" s="109"/>
      <c r="D475" s="110" t="s">
        <v>491</v>
      </c>
      <c r="E475" s="111">
        <v>110603</v>
      </c>
      <c r="F475" s="111">
        <f>Таблица14[[#This Row],[ip55]]*1.49987465123196</f>
        <v>165890.63605020847</v>
      </c>
      <c r="G475" s="112">
        <f>G428</f>
        <v>40.6</v>
      </c>
      <c r="H475" s="113">
        <v>1500</v>
      </c>
      <c r="I475" s="113"/>
      <c r="J475" s="113"/>
      <c r="K475" s="114" t="s">
        <v>29</v>
      </c>
      <c r="L475" s="114"/>
      <c r="M475" s="114" t="str">
        <f t="shared" si="31"/>
        <v>Al2000</v>
      </c>
      <c r="N475" s="114"/>
      <c r="O475" s="109"/>
      <c r="P475" s="117" t="s">
        <v>28</v>
      </c>
      <c r="Q475" s="117">
        <v>55</v>
      </c>
      <c r="R475" s="117" t="s">
        <v>29</v>
      </c>
      <c r="S475" s="117">
        <v>4</v>
      </c>
      <c r="T475" s="118" t="str">
        <f t="shared" si="32"/>
        <v>E3-55-Al-2000-4-</v>
      </c>
    </row>
    <row r="476" spans="1:20">
      <c r="A476" s="109" t="s">
        <v>923</v>
      </c>
      <c r="B476" s="109">
        <v>2000</v>
      </c>
      <c r="C476" s="109"/>
      <c r="D476" s="110" t="s">
        <v>493</v>
      </c>
      <c r="E476" s="111">
        <v>182767</v>
      </c>
      <c r="F476" s="111">
        <f>Таблица14[[#This Row],[ip55]]*1.49987465123196</f>
        <v>274127.59038171166</v>
      </c>
      <c r="G476" s="112">
        <f>G427</f>
        <v>35.524999999999999</v>
      </c>
      <c r="H476" s="113">
        <v>1500</v>
      </c>
      <c r="I476" s="113">
        <v>500</v>
      </c>
      <c r="J476" s="113"/>
      <c r="K476" s="114" t="s">
        <v>29</v>
      </c>
      <c r="L476" s="114"/>
      <c r="M476" s="114" t="str">
        <f t="shared" si="31"/>
        <v>Al2000</v>
      </c>
      <c r="N476" s="114"/>
      <c r="O476" s="109"/>
      <c r="P476" s="117" t="s">
        <v>28</v>
      </c>
      <c r="Q476" s="117">
        <v>55</v>
      </c>
      <c r="R476" s="117" t="s">
        <v>29</v>
      </c>
      <c r="S476" s="117">
        <v>4</v>
      </c>
      <c r="T476" s="118" t="str">
        <f t="shared" si="32"/>
        <v>E3-55-Al-2000-4-</v>
      </c>
    </row>
    <row r="477" spans="1:20">
      <c r="A477" s="109" t="s">
        <v>924</v>
      </c>
      <c r="B477" s="109">
        <v>2000</v>
      </c>
      <c r="C477" s="109"/>
      <c r="D477" s="110" t="s">
        <v>495</v>
      </c>
      <c r="E477" s="111">
        <v>140308</v>
      </c>
      <c r="F477" s="111">
        <f>Таблица14[[#This Row],[ip55]]*1.49987465123196</f>
        <v>210444.41256505385</v>
      </c>
      <c r="G477" s="112"/>
      <c r="H477" s="113">
        <v>500</v>
      </c>
      <c r="I477" s="113"/>
      <c r="J477" s="113"/>
      <c r="K477" s="114" t="s">
        <v>29</v>
      </c>
      <c r="L477" s="114"/>
      <c r="M477" s="114" t="str">
        <f t="shared" si="31"/>
        <v>Al2000</v>
      </c>
      <c r="N477" s="114"/>
      <c r="O477" s="109"/>
      <c r="P477" s="117" t="s">
        <v>28</v>
      </c>
      <c r="Q477" s="117">
        <v>55</v>
      </c>
      <c r="R477" s="117" t="s">
        <v>29</v>
      </c>
      <c r="S477" s="117">
        <v>4</v>
      </c>
      <c r="T477" s="118" t="str">
        <f t="shared" si="32"/>
        <v>E3-55-Al-2000-4-</v>
      </c>
    </row>
    <row r="478" spans="1:20">
      <c r="A478" s="109" t="s">
        <v>925</v>
      </c>
      <c r="B478" s="109">
        <v>2000</v>
      </c>
      <c r="C478" s="109"/>
      <c r="D478" s="110" t="s">
        <v>497</v>
      </c>
      <c r="E478" s="111">
        <v>15705</v>
      </c>
      <c r="F478" s="111">
        <f>Таблица14[[#This Row],[ip55]]*1.49987465123196</f>
        <v>23555.531397597933</v>
      </c>
      <c r="G478" s="112"/>
      <c r="H478" s="113">
        <v>200</v>
      </c>
      <c r="I478" s="113"/>
      <c r="J478" s="113"/>
      <c r="K478" s="114" t="s">
        <v>29</v>
      </c>
      <c r="L478" s="114" t="s">
        <v>236</v>
      </c>
      <c r="M478" s="114" t="str">
        <f t="shared" si="31"/>
        <v>Al2000sb</v>
      </c>
      <c r="N478" s="114"/>
      <c r="O478" s="109"/>
      <c r="P478" s="117" t="s">
        <v>28</v>
      </c>
      <c r="Q478" s="117">
        <v>55</v>
      </c>
      <c r="R478" s="117" t="s">
        <v>29</v>
      </c>
      <c r="S478" s="117">
        <v>4</v>
      </c>
      <c r="T478" s="118" t="str">
        <f t="shared" si="32"/>
        <v>E3-55-Al-2000-4-</v>
      </c>
    </row>
    <row r="479" spans="1:20">
      <c r="A479" s="109" t="s">
        <v>926</v>
      </c>
      <c r="B479" s="109">
        <v>2000</v>
      </c>
      <c r="C479" s="109"/>
      <c r="D479" s="110" t="s">
        <v>499</v>
      </c>
      <c r="E479" s="111">
        <v>1038</v>
      </c>
      <c r="F479" s="111">
        <f>Таблица14[[#This Row],[ip55]]*1.49987465123196</f>
        <v>1556.8698879787746</v>
      </c>
      <c r="G479" s="112"/>
      <c r="H479" s="113">
        <v>200</v>
      </c>
      <c r="I479" s="113"/>
      <c r="J479" s="113"/>
      <c r="K479" s="114" t="s">
        <v>29</v>
      </c>
      <c r="L479" s="114"/>
      <c r="M479" s="114" t="str">
        <f t="shared" si="31"/>
        <v>Al2000</v>
      </c>
      <c r="N479" s="114"/>
      <c r="O479" s="109"/>
      <c r="P479" s="117" t="s">
        <v>28</v>
      </c>
      <c r="Q479" s="117">
        <v>55</v>
      </c>
      <c r="R479" s="117" t="s">
        <v>29</v>
      </c>
      <c r="S479" s="117">
        <v>4</v>
      </c>
      <c r="T479" s="118" t="str">
        <f t="shared" si="32"/>
        <v>E3-55-Al-2000-4-</v>
      </c>
    </row>
    <row r="480" spans="1:20">
      <c r="A480" s="109" t="s">
        <v>927</v>
      </c>
      <c r="B480" s="109">
        <v>2000</v>
      </c>
      <c r="C480" s="109" t="s">
        <v>501</v>
      </c>
      <c r="D480" s="110" t="s">
        <v>502</v>
      </c>
      <c r="E480" s="111">
        <v>34082</v>
      </c>
      <c r="F480" s="111">
        <f>Таблица14[[#This Row],[ip55]]*1.49987465123196</f>
        <v>51118.727863287662</v>
      </c>
      <c r="G480" s="112"/>
      <c r="H480" s="113">
        <v>200</v>
      </c>
      <c r="I480" s="113"/>
      <c r="J480" s="113"/>
      <c r="K480" s="114" t="s">
        <v>29</v>
      </c>
      <c r="L480" s="114" t="s">
        <v>233</v>
      </c>
      <c r="M480" s="114" t="str">
        <f t="shared" si="31"/>
        <v>Al2000kz</v>
      </c>
      <c r="N480" s="114"/>
      <c r="O480" s="109" t="s">
        <v>233</v>
      </c>
      <c r="P480" s="117" t="s">
        <v>28</v>
      </c>
      <c r="Q480" s="117">
        <v>55</v>
      </c>
      <c r="R480" s="117" t="s">
        <v>29</v>
      </c>
      <c r="S480" s="117">
        <v>4</v>
      </c>
      <c r="T480" s="118" t="str">
        <f t="shared" si="32"/>
        <v>E3-55-Al-2000-4-kz</v>
      </c>
    </row>
    <row r="481" spans="1:20">
      <c r="A481" s="109" t="s">
        <v>928</v>
      </c>
      <c r="B481" s="109">
        <v>2000</v>
      </c>
      <c r="C481" s="109"/>
      <c r="D481" s="110" t="s">
        <v>504</v>
      </c>
      <c r="E481" s="111">
        <v>31026</v>
      </c>
      <c r="F481" s="111">
        <f>Таблица14[[#This Row],[ip55]]*1.49987465123196</f>
        <v>46535.110929122791</v>
      </c>
      <c r="G481" s="112"/>
      <c r="H481" s="113"/>
      <c r="I481" s="113"/>
      <c r="J481" s="113"/>
      <c r="K481" s="114" t="s">
        <v>29</v>
      </c>
      <c r="L481" s="114"/>
      <c r="M481" s="114" t="str">
        <f t="shared" si="31"/>
        <v>Al2000</v>
      </c>
      <c r="N481" s="114"/>
      <c r="O481" s="109"/>
      <c r="P481" s="117" t="s">
        <v>28</v>
      </c>
      <c r="Q481" s="117">
        <v>55</v>
      </c>
      <c r="R481" s="117" t="s">
        <v>29</v>
      </c>
      <c r="S481" s="117">
        <v>4</v>
      </c>
      <c r="T481" s="118" t="str">
        <f t="shared" si="32"/>
        <v>E3-55-Al-2000-4-</v>
      </c>
    </row>
    <row r="482" spans="1:20">
      <c r="A482" s="109" t="s">
        <v>929</v>
      </c>
      <c r="B482" s="109">
        <v>2500</v>
      </c>
      <c r="C482" s="109" t="s">
        <v>369</v>
      </c>
      <c r="D482" s="110" t="s">
        <v>370</v>
      </c>
      <c r="E482" s="111">
        <v>20131</v>
      </c>
      <c r="F482" s="111">
        <f>Таблица14[[#This Row],[ip55]]*1.49987465123196</f>
        <v>30193.976603950588</v>
      </c>
      <c r="G482" s="112">
        <f>G484*0.5</f>
        <v>12</v>
      </c>
      <c r="H482" s="113">
        <v>500</v>
      </c>
      <c r="I482" s="113"/>
      <c r="J482" s="113"/>
      <c r="K482" s="114" t="s">
        <v>29</v>
      </c>
      <c r="L482" s="114" t="s">
        <v>139</v>
      </c>
      <c r="M482" s="114" t="str">
        <f t="shared" si="31"/>
        <v>Al2500pt0.5</v>
      </c>
      <c r="N482" s="115" t="s">
        <v>371</v>
      </c>
      <c r="O482" s="116" t="s">
        <v>139</v>
      </c>
      <c r="P482" s="117" t="s">
        <v>28</v>
      </c>
      <c r="Q482" s="117">
        <v>55</v>
      </c>
      <c r="R482" s="117" t="s">
        <v>29</v>
      </c>
      <c r="S482" s="117">
        <v>4</v>
      </c>
      <c r="T482" s="118" t="str">
        <f t="shared" si="32"/>
        <v>E3-55-Al-2500-4-pt0.5</v>
      </c>
    </row>
    <row r="483" spans="1:20">
      <c r="A483" s="109" t="s">
        <v>930</v>
      </c>
      <c r="B483" s="109">
        <v>2500</v>
      </c>
      <c r="C483" s="109" t="s">
        <v>369</v>
      </c>
      <c r="D483" s="110" t="s">
        <v>370</v>
      </c>
      <c r="E483" s="111">
        <v>35832</v>
      </c>
      <c r="F483" s="111">
        <f>Таблица14[[#This Row],[ip55]]*1.49987465123196</f>
        <v>53743.508502943594</v>
      </c>
      <c r="G483" s="112">
        <f>G484*0.75</f>
        <v>18</v>
      </c>
      <c r="H483" s="113">
        <v>750</v>
      </c>
      <c r="I483" s="113"/>
      <c r="J483" s="113"/>
      <c r="K483" s="114" t="s">
        <v>29</v>
      </c>
      <c r="L483" s="114" t="s">
        <v>139</v>
      </c>
      <c r="M483" s="114" t="str">
        <f t="shared" si="31"/>
        <v>Al2500pt0.9</v>
      </c>
      <c r="N483" s="115" t="s">
        <v>373</v>
      </c>
      <c r="O483" s="116" t="s">
        <v>139</v>
      </c>
      <c r="P483" s="117" t="s">
        <v>28</v>
      </c>
      <c r="Q483" s="117">
        <v>55</v>
      </c>
      <c r="R483" s="117" t="s">
        <v>29</v>
      </c>
      <c r="S483" s="117">
        <v>4</v>
      </c>
      <c r="T483" s="118" t="str">
        <f t="shared" si="32"/>
        <v>E3-55-Al-2500-4-pt0.9</v>
      </c>
    </row>
    <row r="484" spans="1:20">
      <c r="A484" s="109" t="s">
        <v>931</v>
      </c>
      <c r="B484" s="109">
        <v>2500</v>
      </c>
      <c r="C484" s="109" t="s">
        <v>369</v>
      </c>
      <c r="D484" s="110" t="s">
        <v>375</v>
      </c>
      <c r="E484" s="111">
        <v>40261</v>
      </c>
      <c r="F484" s="111">
        <f>Таблица14[[#This Row],[ip55]]*1.49987465123196</f>
        <v>60386.453333249941</v>
      </c>
      <c r="G484" s="112">
        <v>24</v>
      </c>
      <c r="H484" s="113">
        <v>1000</v>
      </c>
      <c r="I484" s="113"/>
      <c r="J484" s="113"/>
      <c r="K484" s="114" t="s">
        <v>29</v>
      </c>
      <c r="L484" s="114" t="s">
        <v>139</v>
      </c>
      <c r="M484" s="114" t="str">
        <f t="shared" si="31"/>
        <v>Al2500pt1.0</v>
      </c>
      <c r="N484" s="115" t="s">
        <v>376</v>
      </c>
      <c r="O484" s="116" t="s">
        <v>139</v>
      </c>
      <c r="P484" s="117" t="s">
        <v>28</v>
      </c>
      <c r="Q484" s="117">
        <v>55</v>
      </c>
      <c r="R484" s="117" t="s">
        <v>29</v>
      </c>
      <c r="S484" s="117">
        <v>4</v>
      </c>
      <c r="T484" s="118" t="str">
        <f t="shared" si="32"/>
        <v>E3-55-Al-2500-4-pt1.0</v>
      </c>
    </row>
    <row r="485" spans="1:20">
      <c r="A485" s="109" t="s">
        <v>932</v>
      </c>
      <c r="B485" s="109">
        <v>2500</v>
      </c>
      <c r="C485" s="109" t="s">
        <v>369</v>
      </c>
      <c r="D485" s="110" t="s">
        <v>370</v>
      </c>
      <c r="E485" s="111">
        <v>55963</v>
      </c>
      <c r="F485" s="111">
        <f>Таблица14[[#This Row],[ip55]]*1.49987465123196</f>
        <v>83937.485106894179</v>
      </c>
      <c r="G485" s="112">
        <f>G484*1.25</f>
        <v>30</v>
      </c>
      <c r="H485" s="113">
        <v>1250</v>
      </c>
      <c r="I485" s="113"/>
      <c r="J485" s="113"/>
      <c r="K485" s="114" t="s">
        <v>29</v>
      </c>
      <c r="L485" s="114" t="s">
        <v>139</v>
      </c>
      <c r="M485" s="114" t="str">
        <f t="shared" si="31"/>
        <v>Al2500pt1.4</v>
      </c>
      <c r="N485" s="115" t="s">
        <v>378</v>
      </c>
      <c r="O485" s="116" t="s">
        <v>139</v>
      </c>
      <c r="P485" s="117" t="s">
        <v>28</v>
      </c>
      <c r="Q485" s="117">
        <v>55</v>
      </c>
      <c r="R485" s="117" t="s">
        <v>29</v>
      </c>
      <c r="S485" s="117">
        <v>4</v>
      </c>
      <c r="T485" s="118" t="str">
        <f t="shared" si="32"/>
        <v>E3-55-Al-2500-4-pt1.4</v>
      </c>
    </row>
    <row r="486" spans="1:20">
      <c r="A486" s="109" t="s">
        <v>933</v>
      </c>
      <c r="B486" s="109">
        <v>2500</v>
      </c>
      <c r="C486" s="109" t="s">
        <v>369</v>
      </c>
      <c r="D486" s="110" t="s">
        <v>370</v>
      </c>
      <c r="E486" s="111">
        <v>60392</v>
      </c>
      <c r="F486" s="111">
        <f>Таблица14[[#This Row],[ip55]]*1.49987465123196</f>
        <v>90580.429937200533</v>
      </c>
      <c r="G486" s="112">
        <f>G484*1.5</f>
        <v>36</v>
      </c>
      <c r="H486" s="113">
        <v>1500</v>
      </c>
      <c r="I486" s="113"/>
      <c r="J486" s="113"/>
      <c r="K486" s="114" t="s">
        <v>29</v>
      </c>
      <c r="L486" s="114" t="s">
        <v>139</v>
      </c>
      <c r="M486" s="114" t="str">
        <f t="shared" si="31"/>
        <v>Al2500pt1.5</v>
      </c>
      <c r="N486" s="115" t="s">
        <v>380</v>
      </c>
      <c r="O486" s="116" t="s">
        <v>139</v>
      </c>
      <c r="P486" s="117" t="s">
        <v>28</v>
      </c>
      <c r="Q486" s="117">
        <v>55</v>
      </c>
      <c r="R486" s="117" t="s">
        <v>29</v>
      </c>
      <c r="S486" s="117">
        <v>4</v>
      </c>
      <c r="T486" s="118" t="str">
        <f t="shared" si="32"/>
        <v>E3-55-Al-2500-4-pt1.5</v>
      </c>
    </row>
    <row r="487" spans="1:20">
      <c r="A487" s="109" t="s">
        <v>934</v>
      </c>
      <c r="B487" s="109">
        <v>2500</v>
      </c>
      <c r="C487" s="109" t="s">
        <v>369</v>
      </c>
      <c r="D487" s="110" t="s">
        <v>370</v>
      </c>
      <c r="E487" s="111">
        <v>76093</v>
      </c>
      <c r="F487" s="111">
        <f>Таблица14[[#This Row],[ip55]]*1.49987465123196</f>
        <v>114129.96183619354</v>
      </c>
      <c r="G487" s="112">
        <f>G484*1.75</f>
        <v>42</v>
      </c>
      <c r="H487" s="113">
        <v>1750</v>
      </c>
      <c r="I487" s="113"/>
      <c r="J487" s="113"/>
      <c r="K487" s="114" t="s">
        <v>29</v>
      </c>
      <c r="L487" s="114" t="s">
        <v>139</v>
      </c>
      <c r="M487" s="114" t="str">
        <f t="shared" si="31"/>
        <v>Al2500pt1.9</v>
      </c>
      <c r="N487" s="115" t="s">
        <v>382</v>
      </c>
      <c r="O487" s="116" t="s">
        <v>139</v>
      </c>
      <c r="P487" s="117" t="s">
        <v>28</v>
      </c>
      <c r="Q487" s="117">
        <v>55</v>
      </c>
      <c r="R487" s="117" t="s">
        <v>29</v>
      </c>
      <c r="S487" s="117">
        <v>4</v>
      </c>
      <c r="T487" s="118" t="str">
        <f t="shared" si="32"/>
        <v>E3-55-Al-2500-4-pt1.9</v>
      </c>
    </row>
    <row r="488" spans="1:20">
      <c r="A488" s="109" t="s">
        <v>935</v>
      </c>
      <c r="B488" s="109">
        <v>2500</v>
      </c>
      <c r="C488" s="109" t="s">
        <v>369</v>
      </c>
      <c r="D488" s="110" t="s">
        <v>384</v>
      </c>
      <c r="E488" s="111">
        <v>80522</v>
      </c>
      <c r="F488" s="111">
        <f>Таблица14[[#This Row],[ip55]]*1.49987465123196</f>
        <v>120772.90666649988</v>
      </c>
      <c r="G488" s="112">
        <f>G484*2</f>
        <v>48</v>
      </c>
      <c r="H488" s="113">
        <v>2000</v>
      </c>
      <c r="I488" s="113"/>
      <c r="J488" s="113"/>
      <c r="K488" s="114" t="s">
        <v>29</v>
      </c>
      <c r="L488" s="114" t="s">
        <v>139</v>
      </c>
      <c r="M488" s="114" t="str">
        <f t="shared" si="31"/>
        <v>Al2500pt2.0</v>
      </c>
      <c r="N488" s="115" t="s">
        <v>385</v>
      </c>
      <c r="O488" s="116" t="s">
        <v>139</v>
      </c>
      <c r="P488" s="117" t="s">
        <v>28</v>
      </c>
      <c r="Q488" s="117">
        <v>55</v>
      </c>
      <c r="R488" s="117" t="s">
        <v>29</v>
      </c>
      <c r="S488" s="117">
        <v>4</v>
      </c>
      <c r="T488" s="118" t="str">
        <f t="shared" si="32"/>
        <v>E3-55-Al-2500-4-pt2.0</v>
      </c>
    </row>
    <row r="489" spans="1:20">
      <c r="A489" s="109" t="s">
        <v>936</v>
      </c>
      <c r="B489" s="109">
        <v>2500</v>
      </c>
      <c r="C489" s="109" t="s">
        <v>369</v>
      </c>
      <c r="D489" s="110" t="s">
        <v>370</v>
      </c>
      <c r="E489" s="111">
        <v>96224</v>
      </c>
      <c r="F489" s="111">
        <f>Таблица14[[#This Row],[ip55]]*1.49987465123196</f>
        <v>144323.93844014412</v>
      </c>
      <c r="G489" s="112">
        <f>G484*2.25</f>
        <v>54</v>
      </c>
      <c r="H489" s="113">
        <v>2250</v>
      </c>
      <c r="I489" s="113"/>
      <c r="J489" s="113"/>
      <c r="K489" s="114" t="s">
        <v>29</v>
      </c>
      <c r="L489" s="114" t="s">
        <v>139</v>
      </c>
      <c r="M489" s="114" t="str">
        <f t="shared" si="31"/>
        <v>Al2500pt2.4</v>
      </c>
      <c r="N489" s="115" t="s">
        <v>387</v>
      </c>
      <c r="O489" s="116" t="s">
        <v>139</v>
      </c>
      <c r="P489" s="117" t="s">
        <v>28</v>
      </c>
      <c r="Q489" s="117">
        <v>55</v>
      </c>
      <c r="R489" s="117" t="s">
        <v>29</v>
      </c>
      <c r="S489" s="117">
        <v>4</v>
      </c>
      <c r="T489" s="118" t="str">
        <f t="shared" si="32"/>
        <v>E3-55-Al-2500-4-pt2.4</v>
      </c>
    </row>
    <row r="490" spans="1:20">
      <c r="A490" s="109" t="s">
        <v>937</v>
      </c>
      <c r="B490" s="109">
        <v>2500</v>
      </c>
      <c r="C490" s="109" t="s">
        <v>369</v>
      </c>
      <c r="D490" s="110" t="s">
        <v>370</v>
      </c>
      <c r="E490" s="111">
        <v>100653</v>
      </c>
      <c r="F490" s="111">
        <f>Таблица14[[#This Row],[ip55]]*1.49987465123196</f>
        <v>150966.88327045049</v>
      </c>
      <c r="G490" s="112">
        <f>G484*2.5</f>
        <v>60</v>
      </c>
      <c r="H490" s="113">
        <v>2500</v>
      </c>
      <c r="I490" s="113"/>
      <c r="J490" s="113"/>
      <c r="K490" s="114" t="s">
        <v>29</v>
      </c>
      <c r="L490" s="114" t="s">
        <v>139</v>
      </c>
      <c r="M490" s="114" t="str">
        <f t="shared" si="31"/>
        <v>Al2500pt2.5</v>
      </c>
      <c r="N490" s="115" t="s">
        <v>389</v>
      </c>
      <c r="O490" s="116" t="s">
        <v>139</v>
      </c>
      <c r="P490" s="117" t="s">
        <v>28</v>
      </c>
      <c r="Q490" s="117">
        <v>55</v>
      </c>
      <c r="R490" s="117" t="s">
        <v>29</v>
      </c>
      <c r="S490" s="117">
        <v>4</v>
      </c>
      <c r="T490" s="118" t="str">
        <f t="shared" si="32"/>
        <v>E3-55-Al-2500-4-pt2.5</v>
      </c>
    </row>
    <row r="491" spans="1:20">
      <c r="A491" s="109" t="s">
        <v>938</v>
      </c>
      <c r="B491" s="109">
        <v>2500</v>
      </c>
      <c r="C491" s="109" t="s">
        <v>369</v>
      </c>
      <c r="D491" s="110" t="s">
        <v>370</v>
      </c>
      <c r="E491" s="111">
        <v>116354</v>
      </c>
      <c r="F491" s="111">
        <f>Таблица14[[#This Row],[ip55]]*1.49987465123196</f>
        <v>174516.41516944347</v>
      </c>
      <c r="G491" s="112">
        <f>G484*2.75</f>
        <v>66</v>
      </c>
      <c r="H491" s="113">
        <v>2750</v>
      </c>
      <c r="I491" s="113"/>
      <c r="J491" s="113"/>
      <c r="K491" s="114" t="s">
        <v>29</v>
      </c>
      <c r="L491" s="114" t="s">
        <v>139</v>
      </c>
      <c r="M491" s="114" t="str">
        <f t="shared" si="31"/>
        <v>Al2500pt2.9</v>
      </c>
      <c r="N491" s="115" t="s">
        <v>391</v>
      </c>
      <c r="O491" s="116" t="s">
        <v>139</v>
      </c>
      <c r="P491" s="117" t="s">
        <v>28</v>
      </c>
      <c r="Q491" s="117">
        <v>55</v>
      </c>
      <c r="R491" s="117" t="s">
        <v>29</v>
      </c>
      <c r="S491" s="117">
        <v>4</v>
      </c>
      <c r="T491" s="118" t="str">
        <f t="shared" si="32"/>
        <v>E3-55-Al-2500-4-pt2.9</v>
      </c>
    </row>
    <row r="492" spans="1:20">
      <c r="A492" s="109" t="s">
        <v>939</v>
      </c>
      <c r="B492" s="109">
        <v>2500</v>
      </c>
      <c r="C492" s="109" t="s">
        <v>369</v>
      </c>
      <c r="D492" s="110" t="s">
        <v>393</v>
      </c>
      <c r="E492" s="111">
        <v>120783</v>
      </c>
      <c r="F492" s="111">
        <f>Таблица14[[#This Row],[ip55]]*1.49987465123196</f>
        <v>181159.35999974984</v>
      </c>
      <c r="G492" s="112">
        <f>G484*3</f>
        <v>72</v>
      </c>
      <c r="H492" s="113">
        <v>3000</v>
      </c>
      <c r="I492" s="113"/>
      <c r="J492" s="113"/>
      <c r="K492" s="114" t="s">
        <v>29</v>
      </c>
      <c r="L492" s="114" t="s">
        <v>139</v>
      </c>
      <c r="M492" s="114" t="str">
        <f t="shared" si="31"/>
        <v>Al2500pt3.0</v>
      </c>
      <c r="N492" s="115" t="s">
        <v>394</v>
      </c>
      <c r="O492" s="116" t="s">
        <v>139</v>
      </c>
      <c r="P492" s="117" t="s">
        <v>28</v>
      </c>
      <c r="Q492" s="117">
        <v>55</v>
      </c>
      <c r="R492" s="117" t="s">
        <v>29</v>
      </c>
      <c r="S492" s="117">
        <v>4</v>
      </c>
      <c r="T492" s="118" t="str">
        <f t="shared" si="32"/>
        <v>E3-55-Al-2500-4-pt3.0</v>
      </c>
    </row>
    <row r="493" spans="1:20">
      <c r="A493" s="109" t="s">
        <v>940</v>
      </c>
      <c r="B493" s="109">
        <v>2500</v>
      </c>
      <c r="C493" s="109" t="s">
        <v>369</v>
      </c>
      <c r="D493" s="110" t="s">
        <v>370</v>
      </c>
      <c r="E493" s="111">
        <v>136485</v>
      </c>
      <c r="F493" s="111">
        <f>Таблица14[[#This Row],[ip55]]*1.49987465123196</f>
        <v>204710.39177339408</v>
      </c>
      <c r="G493" s="112">
        <f>G484*3.25</f>
        <v>78</v>
      </c>
      <c r="H493" s="113">
        <v>3250</v>
      </c>
      <c r="I493" s="113"/>
      <c r="J493" s="113"/>
      <c r="K493" s="114" t="s">
        <v>29</v>
      </c>
      <c r="L493" s="114" t="s">
        <v>139</v>
      </c>
      <c r="M493" s="114" t="str">
        <f t="shared" si="31"/>
        <v>Al2500pt</v>
      </c>
      <c r="N493" s="114"/>
      <c r="O493" s="116" t="s">
        <v>139</v>
      </c>
      <c r="P493" s="117" t="s">
        <v>28</v>
      </c>
      <c r="Q493" s="117">
        <v>55</v>
      </c>
      <c r="R493" s="117" t="s">
        <v>29</v>
      </c>
      <c r="S493" s="117">
        <v>4</v>
      </c>
      <c r="T493" s="118" t="str">
        <f t="shared" si="32"/>
        <v>E3-55-Al-2500-4-pt</v>
      </c>
    </row>
    <row r="494" spans="1:20">
      <c r="A494" s="109" t="s">
        <v>941</v>
      </c>
      <c r="B494" s="109">
        <v>2500</v>
      </c>
      <c r="C494" s="109" t="s">
        <v>369</v>
      </c>
      <c r="D494" s="110" t="s">
        <v>370</v>
      </c>
      <c r="E494" s="111">
        <v>140914</v>
      </c>
      <c r="F494" s="111">
        <f>Таблица14[[#This Row],[ip55]]*1.49987465123196</f>
        <v>211353.33660370042</v>
      </c>
      <c r="G494" s="112">
        <f>G484*3.5</f>
        <v>84</v>
      </c>
      <c r="H494" s="113">
        <v>3500</v>
      </c>
      <c r="I494" s="113"/>
      <c r="J494" s="113"/>
      <c r="K494" s="114" t="s">
        <v>29</v>
      </c>
      <c r="L494" s="114" t="s">
        <v>139</v>
      </c>
      <c r="M494" s="114" t="str">
        <f t="shared" si="31"/>
        <v>Al2500pt</v>
      </c>
      <c r="N494" s="114"/>
      <c r="O494" s="116" t="s">
        <v>139</v>
      </c>
      <c r="P494" s="117" t="s">
        <v>28</v>
      </c>
      <c r="Q494" s="117">
        <v>55</v>
      </c>
      <c r="R494" s="117" t="s">
        <v>29</v>
      </c>
      <c r="S494" s="117">
        <v>4</v>
      </c>
      <c r="T494" s="118" t="str">
        <f t="shared" si="32"/>
        <v>E3-55-Al-2500-4-pt</v>
      </c>
    </row>
    <row r="495" spans="1:20">
      <c r="A495" s="109" t="s">
        <v>942</v>
      </c>
      <c r="B495" s="109">
        <v>2500</v>
      </c>
      <c r="C495" s="109" t="s">
        <v>369</v>
      </c>
      <c r="D495" s="110" t="s">
        <v>370</v>
      </c>
      <c r="E495" s="111">
        <v>156615</v>
      </c>
      <c r="F495" s="111">
        <f>Таблица14[[#This Row],[ip55]]*1.49987465123196</f>
        <v>234902.86850269343</v>
      </c>
      <c r="G495" s="112">
        <f>G484*3.75</f>
        <v>90</v>
      </c>
      <c r="H495" s="113">
        <v>3750</v>
      </c>
      <c r="I495" s="113"/>
      <c r="J495" s="113"/>
      <c r="K495" s="114" t="s">
        <v>29</v>
      </c>
      <c r="L495" s="114" t="s">
        <v>139</v>
      </c>
      <c r="M495" s="114" t="str">
        <f t="shared" si="31"/>
        <v>Al2500pt</v>
      </c>
      <c r="N495" s="114"/>
      <c r="O495" s="116" t="s">
        <v>139</v>
      </c>
      <c r="P495" s="117" t="s">
        <v>28</v>
      </c>
      <c r="Q495" s="117">
        <v>55</v>
      </c>
      <c r="R495" s="117" t="s">
        <v>29</v>
      </c>
      <c r="S495" s="117">
        <v>4</v>
      </c>
      <c r="T495" s="118" t="str">
        <f t="shared" si="32"/>
        <v>E3-55-Al-2500-4-pt</v>
      </c>
    </row>
    <row r="496" spans="1:20">
      <c r="A496" s="109" t="s">
        <v>943</v>
      </c>
      <c r="B496" s="109">
        <v>2500</v>
      </c>
      <c r="C496" s="109" t="s">
        <v>369</v>
      </c>
      <c r="D496" s="110" t="s">
        <v>370</v>
      </c>
      <c r="E496" s="111">
        <v>161044</v>
      </c>
      <c r="F496" s="111">
        <f>Таблица14[[#This Row],[ip55]]*1.49987465123196</f>
        <v>241545.81333299977</v>
      </c>
      <c r="G496" s="112">
        <f>G484*4</f>
        <v>96</v>
      </c>
      <c r="H496" s="113">
        <v>4000</v>
      </c>
      <c r="I496" s="113"/>
      <c r="J496" s="113"/>
      <c r="K496" s="114" t="s">
        <v>29</v>
      </c>
      <c r="L496" s="114" t="s">
        <v>139</v>
      </c>
      <c r="M496" s="114" t="str">
        <f t="shared" si="31"/>
        <v>Al2500pt</v>
      </c>
      <c r="N496" s="114"/>
      <c r="O496" s="116" t="s">
        <v>139</v>
      </c>
      <c r="P496" s="117" t="s">
        <v>28</v>
      </c>
      <c r="Q496" s="117">
        <v>55</v>
      </c>
      <c r="R496" s="117" t="s">
        <v>29</v>
      </c>
      <c r="S496" s="117">
        <v>4</v>
      </c>
      <c r="T496" s="118" t="str">
        <f t="shared" si="32"/>
        <v>E3-55-Al-2500-4-pt</v>
      </c>
    </row>
    <row r="497" spans="1:20">
      <c r="A497" s="109" t="s">
        <v>944</v>
      </c>
      <c r="B497" s="109">
        <v>2500</v>
      </c>
      <c r="C497" s="109" t="s">
        <v>400</v>
      </c>
      <c r="D497" s="110" t="s">
        <v>401</v>
      </c>
      <c r="E497" s="111">
        <v>125124</v>
      </c>
      <c r="F497" s="119">
        <f>Таблица14[[#This Row],[ip55]]*1.49987465123196</f>
        <v>187670.31586074777</v>
      </c>
      <c r="G497" s="112">
        <f>G492</f>
        <v>72</v>
      </c>
      <c r="H497" s="113">
        <v>3000</v>
      </c>
      <c r="I497" s="113"/>
      <c r="J497" s="113"/>
      <c r="K497" s="114" t="s">
        <v>29</v>
      </c>
      <c r="L497" s="114" t="s">
        <v>158</v>
      </c>
      <c r="M497" s="114" t="str">
        <f t="shared" si="31"/>
        <v>Al2500pr1</v>
      </c>
      <c r="N497" s="114">
        <v>1</v>
      </c>
      <c r="O497" s="109" t="s">
        <v>158</v>
      </c>
      <c r="P497" s="117" t="s">
        <v>28</v>
      </c>
      <c r="Q497" s="117">
        <v>55</v>
      </c>
      <c r="R497" s="117" t="s">
        <v>29</v>
      </c>
      <c r="S497" s="117">
        <v>4</v>
      </c>
      <c r="T497" s="118" t="str">
        <f t="shared" si="32"/>
        <v>E3-55-Al-2500-4-pr1</v>
      </c>
    </row>
    <row r="498" spans="1:20">
      <c r="A498" s="109" t="s">
        <v>945</v>
      </c>
      <c r="B498" s="109">
        <v>2500</v>
      </c>
      <c r="C498" s="109" t="s">
        <v>400</v>
      </c>
      <c r="D498" s="110" t="s">
        <v>403</v>
      </c>
      <c r="E498" s="111">
        <v>129466</v>
      </c>
      <c r="F498" s="119">
        <f>Таблица14[[#This Row],[ip55]]*1.49987465123196</f>
        <v>194182.77159639695</v>
      </c>
      <c r="G498" s="112">
        <f>G492</f>
        <v>72</v>
      </c>
      <c r="H498" s="113">
        <v>3000</v>
      </c>
      <c r="I498" s="113"/>
      <c r="J498" s="113"/>
      <c r="K498" s="114" t="s">
        <v>29</v>
      </c>
      <c r="L498" s="114" t="s">
        <v>158</v>
      </c>
      <c r="M498" s="114" t="str">
        <f t="shared" si="31"/>
        <v>Al2500pr3</v>
      </c>
      <c r="N498" s="114">
        <v>3</v>
      </c>
      <c r="O498" s="109" t="s">
        <v>158</v>
      </c>
      <c r="P498" s="117" t="s">
        <v>28</v>
      </c>
      <c r="Q498" s="117">
        <v>55</v>
      </c>
      <c r="R498" s="117" t="s">
        <v>29</v>
      </c>
      <c r="S498" s="117">
        <v>4</v>
      </c>
      <c r="T498" s="118" t="str">
        <f t="shared" si="32"/>
        <v>E3-55-Al-2500-4-pr3</v>
      </c>
    </row>
    <row r="499" spans="1:20">
      <c r="A499" s="109" t="s">
        <v>946</v>
      </c>
      <c r="B499" s="109">
        <v>2500</v>
      </c>
      <c r="C499" s="109" t="s">
        <v>400</v>
      </c>
      <c r="D499" s="110" t="s">
        <v>405</v>
      </c>
      <c r="E499" s="111">
        <v>133806</v>
      </c>
      <c r="F499" s="119">
        <f>Таблица14[[#This Row],[ip55]]*1.49987465123196</f>
        <v>200692.22758274365</v>
      </c>
      <c r="G499" s="112">
        <f>G492</f>
        <v>72</v>
      </c>
      <c r="H499" s="113">
        <v>3000</v>
      </c>
      <c r="I499" s="113"/>
      <c r="J499" s="113"/>
      <c r="K499" s="114" t="s">
        <v>29</v>
      </c>
      <c r="L499" s="114" t="s">
        <v>158</v>
      </c>
      <c r="M499" s="114" t="str">
        <f t="shared" si="31"/>
        <v>Al2500pr5</v>
      </c>
      <c r="N499" s="114">
        <v>5</v>
      </c>
      <c r="O499" s="109" t="s">
        <v>158</v>
      </c>
      <c r="P499" s="117" t="s">
        <v>28</v>
      </c>
      <c r="Q499" s="117">
        <v>55</v>
      </c>
      <c r="R499" s="117" t="s">
        <v>29</v>
      </c>
      <c r="S499" s="117">
        <v>4</v>
      </c>
      <c r="T499" s="118" t="str">
        <f t="shared" si="32"/>
        <v>E3-55-Al-2500-4-pr5</v>
      </c>
    </row>
    <row r="500" spans="1:20">
      <c r="A500" s="109" t="s">
        <v>947</v>
      </c>
      <c r="B500" s="109">
        <v>2500</v>
      </c>
      <c r="C500" s="109" t="s">
        <v>400</v>
      </c>
      <c r="D500" s="110" t="s">
        <v>407</v>
      </c>
      <c r="E500" s="111">
        <v>138147</v>
      </c>
      <c r="F500" s="119">
        <f>Таблица14[[#This Row],[ip55]]*1.49987465123196</f>
        <v>207203.18344374158</v>
      </c>
      <c r="G500" s="112">
        <f>G492</f>
        <v>72</v>
      </c>
      <c r="H500" s="113">
        <v>3000</v>
      </c>
      <c r="I500" s="113"/>
      <c r="J500" s="113"/>
      <c r="K500" s="114" t="s">
        <v>29</v>
      </c>
      <c r="L500" s="114" t="s">
        <v>158</v>
      </c>
      <c r="M500" s="114" t="str">
        <f t="shared" si="31"/>
        <v>Al2500pr4</v>
      </c>
      <c r="N500" s="114">
        <v>4</v>
      </c>
      <c r="O500" s="109" t="s">
        <v>158</v>
      </c>
      <c r="P500" s="117" t="s">
        <v>28</v>
      </c>
      <c r="Q500" s="117">
        <v>55</v>
      </c>
      <c r="R500" s="117" t="s">
        <v>29</v>
      </c>
      <c r="S500" s="117">
        <v>4</v>
      </c>
      <c r="T500" s="118" t="str">
        <f t="shared" si="32"/>
        <v>E3-55-Al-2500-4-pr4</v>
      </c>
    </row>
    <row r="501" spans="1:20">
      <c r="A501" s="109" t="s">
        <v>948</v>
      </c>
      <c r="B501" s="109">
        <v>2500</v>
      </c>
      <c r="C501" s="109" t="s">
        <v>400</v>
      </c>
      <c r="D501" s="110" t="s">
        <v>409</v>
      </c>
      <c r="E501" s="111">
        <v>142489</v>
      </c>
      <c r="F501" s="119">
        <f>Таблица14[[#This Row],[ip55]]*1.49987465123196</f>
        <v>213715.63917939077</v>
      </c>
      <c r="G501" s="112">
        <f>G492</f>
        <v>72</v>
      </c>
      <c r="H501" s="113">
        <v>3000</v>
      </c>
      <c r="I501" s="113"/>
      <c r="J501" s="113"/>
      <c r="K501" s="114" t="s">
        <v>29</v>
      </c>
      <c r="L501" s="114" t="s">
        <v>158</v>
      </c>
      <c r="M501" s="114" t="str">
        <f t="shared" si="31"/>
        <v>Al2500pr</v>
      </c>
      <c r="N501" s="114"/>
      <c r="O501" s="109" t="s">
        <v>158</v>
      </c>
      <c r="P501" s="117" t="s">
        <v>28</v>
      </c>
      <c r="Q501" s="117">
        <v>55</v>
      </c>
      <c r="R501" s="117" t="s">
        <v>29</v>
      </c>
      <c r="S501" s="117">
        <v>4</v>
      </c>
      <c r="T501" s="118" t="str">
        <f t="shared" si="32"/>
        <v>E3-55-Al-2500-4-pr</v>
      </c>
    </row>
    <row r="502" spans="1:20">
      <c r="A502" s="109" t="s">
        <v>949</v>
      </c>
      <c r="B502" s="109">
        <v>2500</v>
      </c>
      <c r="C502" s="109" t="s">
        <v>400</v>
      </c>
      <c r="D502" s="110" t="s">
        <v>411</v>
      </c>
      <c r="E502" s="111">
        <v>146830</v>
      </c>
      <c r="F502" s="119">
        <f>Таблица14[[#This Row],[ip55]]*1.49987465123196</f>
        <v>220226.5950403887</v>
      </c>
      <c r="G502" s="112">
        <f>G492</f>
        <v>72</v>
      </c>
      <c r="H502" s="113">
        <v>3000</v>
      </c>
      <c r="I502" s="113"/>
      <c r="J502" s="113"/>
      <c r="K502" s="114" t="s">
        <v>29</v>
      </c>
      <c r="L502" s="114" t="s">
        <v>158</v>
      </c>
      <c r="M502" s="114" t="str">
        <f t="shared" si="31"/>
        <v>Al2500pr6</v>
      </c>
      <c r="N502" s="114">
        <v>6</v>
      </c>
      <c r="O502" s="109" t="s">
        <v>158</v>
      </c>
      <c r="P502" s="117" t="s">
        <v>28</v>
      </c>
      <c r="Q502" s="117">
        <v>55</v>
      </c>
      <c r="R502" s="117" t="s">
        <v>29</v>
      </c>
      <c r="S502" s="117">
        <v>4</v>
      </c>
      <c r="T502" s="118" t="str">
        <f t="shared" si="32"/>
        <v>E3-55-Al-2500-4-pr6</v>
      </c>
    </row>
    <row r="503" spans="1:20">
      <c r="A503" s="109" t="s">
        <v>950</v>
      </c>
      <c r="B503" s="109">
        <v>2500</v>
      </c>
      <c r="C503" s="109" t="s">
        <v>400</v>
      </c>
      <c r="D503" s="110" t="s">
        <v>413</v>
      </c>
      <c r="E503" s="111">
        <v>165103</v>
      </c>
      <c r="F503" s="111">
        <f>Таблица14[[#This Row],[ip55]]*1.49987465123196</f>
        <v>247633.80454235029</v>
      </c>
      <c r="G503" s="112">
        <f>G492</f>
        <v>72</v>
      </c>
      <c r="H503" s="113">
        <v>3000</v>
      </c>
      <c r="I503" s="113"/>
      <c r="J503" s="113"/>
      <c r="K503" s="114" t="s">
        <v>29</v>
      </c>
      <c r="L503" s="114" t="s">
        <v>165</v>
      </c>
      <c r="M503" s="114" t="str">
        <f t="shared" si="31"/>
        <v>Al2500prf1</v>
      </c>
      <c r="N503" s="114">
        <v>1</v>
      </c>
      <c r="O503" s="109" t="s">
        <v>158</v>
      </c>
      <c r="P503" s="117" t="s">
        <v>28</v>
      </c>
      <c r="Q503" s="117">
        <v>55</v>
      </c>
      <c r="R503" s="117" t="s">
        <v>29</v>
      </c>
      <c r="S503" s="117">
        <v>4</v>
      </c>
      <c r="T503" s="118" t="str">
        <f t="shared" si="32"/>
        <v>E3-55-Al-2500-4-pr1</v>
      </c>
    </row>
    <row r="504" spans="1:20">
      <c r="A504" s="109" t="s">
        <v>951</v>
      </c>
      <c r="B504" s="109">
        <v>2500</v>
      </c>
      <c r="C504" s="109" t="s">
        <v>400</v>
      </c>
      <c r="D504" s="110" t="s">
        <v>415</v>
      </c>
      <c r="E504" s="111">
        <v>209422</v>
      </c>
      <c r="F504" s="111">
        <f>Таблица14[[#This Row],[ip55]]*1.49987465123196</f>
        <v>314106.74921029952</v>
      </c>
      <c r="G504" s="112">
        <f>G492</f>
        <v>72</v>
      </c>
      <c r="H504" s="113">
        <v>3000</v>
      </c>
      <c r="I504" s="113"/>
      <c r="J504" s="113"/>
      <c r="K504" s="114" t="s">
        <v>29</v>
      </c>
      <c r="L504" s="114" t="s">
        <v>165</v>
      </c>
      <c r="M504" s="114" t="str">
        <f t="shared" si="31"/>
        <v>Al2500prf2</v>
      </c>
      <c r="N504" s="114">
        <v>2</v>
      </c>
      <c r="O504" s="109" t="s">
        <v>158</v>
      </c>
      <c r="P504" s="117" t="s">
        <v>28</v>
      </c>
      <c r="Q504" s="117">
        <v>55</v>
      </c>
      <c r="R504" s="117" t="s">
        <v>29</v>
      </c>
      <c r="S504" s="117">
        <v>4</v>
      </c>
      <c r="T504" s="118" t="str">
        <f t="shared" si="32"/>
        <v>E3-55-Al-2500-4-pr2</v>
      </c>
    </row>
    <row r="505" spans="1:20">
      <c r="A505" s="109" t="s">
        <v>952</v>
      </c>
      <c r="B505" s="109">
        <v>2500</v>
      </c>
      <c r="C505" s="109" t="s">
        <v>400</v>
      </c>
      <c r="D505" s="110" t="s">
        <v>417</v>
      </c>
      <c r="E505" s="111">
        <v>298061</v>
      </c>
      <c r="F505" s="111">
        <f>Таблица14[[#This Row],[ip55]]*1.49987465123196</f>
        <v>447054.13842084922</v>
      </c>
      <c r="G505" s="112">
        <f>G492</f>
        <v>72</v>
      </c>
      <c r="H505" s="113">
        <v>3000</v>
      </c>
      <c r="I505" s="113"/>
      <c r="J505" s="113"/>
      <c r="K505" s="114" t="s">
        <v>29</v>
      </c>
      <c r="L505" s="114" t="s">
        <v>165</v>
      </c>
      <c r="M505" s="114" t="str">
        <f t="shared" si="31"/>
        <v>Al2500prf3</v>
      </c>
      <c r="N505" s="114">
        <v>3</v>
      </c>
      <c r="O505" s="109" t="s">
        <v>158</v>
      </c>
      <c r="P505" s="117" t="s">
        <v>28</v>
      </c>
      <c r="Q505" s="117">
        <v>55</v>
      </c>
      <c r="R505" s="117" t="s">
        <v>29</v>
      </c>
      <c r="S505" s="117">
        <v>4</v>
      </c>
      <c r="T505" s="118" t="str">
        <f t="shared" si="32"/>
        <v>E3-55-Al-2500-4-pr3</v>
      </c>
    </row>
    <row r="506" spans="1:20">
      <c r="A506" s="109" t="s">
        <v>953</v>
      </c>
      <c r="B506" s="109">
        <v>2500</v>
      </c>
      <c r="C506" s="109" t="s">
        <v>419</v>
      </c>
      <c r="D506" s="110" t="s">
        <v>420</v>
      </c>
      <c r="E506" s="111">
        <v>72010</v>
      </c>
      <c r="F506" s="111">
        <f>Таблица14[[#This Row],[ip55]]*1.49987465123196</f>
        <v>108005.97363521345</v>
      </c>
      <c r="G506" s="112">
        <f>G484</f>
        <v>24</v>
      </c>
      <c r="H506" s="113">
        <v>350</v>
      </c>
      <c r="I506" s="113">
        <v>350</v>
      </c>
      <c r="J506" s="113"/>
      <c r="K506" s="114" t="s">
        <v>29</v>
      </c>
      <c r="L506" s="114" t="s">
        <v>154</v>
      </c>
      <c r="M506" s="114" t="str">
        <f t="shared" si="31"/>
        <v>Al2500uv</v>
      </c>
      <c r="N506" s="114"/>
      <c r="O506" s="109" t="s">
        <v>154</v>
      </c>
      <c r="P506" s="117" t="s">
        <v>28</v>
      </c>
      <c r="Q506" s="117">
        <v>55</v>
      </c>
      <c r="R506" s="117" t="s">
        <v>29</v>
      </c>
      <c r="S506" s="117">
        <v>4</v>
      </c>
      <c r="T506" s="118" t="str">
        <f t="shared" si="32"/>
        <v>E3-55-Al-2500-4-uv</v>
      </c>
    </row>
    <row r="507" spans="1:20">
      <c r="A507" s="109" t="s">
        <v>954</v>
      </c>
      <c r="B507" s="109">
        <v>2500</v>
      </c>
      <c r="C507" s="109" t="s">
        <v>422</v>
      </c>
      <c r="D507" s="110" t="s">
        <v>423</v>
      </c>
      <c r="E507" s="111">
        <v>57540</v>
      </c>
      <c r="F507" s="111">
        <f>Таблица14[[#This Row],[ip55]]*1.49987465123196</f>
        <v>86302.787431886987</v>
      </c>
      <c r="G507" s="112">
        <f>G484</f>
        <v>24</v>
      </c>
      <c r="H507" s="113">
        <v>350</v>
      </c>
      <c r="I507" s="113">
        <v>350</v>
      </c>
      <c r="J507" s="113"/>
      <c r="K507" s="114" t="s">
        <v>29</v>
      </c>
      <c r="L507" s="114" t="s">
        <v>149</v>
      </c>
      <c r="M507" s="114" t="str">
        <f t="shared" si="31"/>
        <v>Al2500ug</v>
      </c>
      <c r="N507" s="114"/>
      <c r="O507" s="109" t="s">
        <v>149</v>
      </c>
      <c r="P507" s="117" t="s">
        <v>28</v>
      </c>
      <c r="Q507" s="117">
        <v>55</v>
      </c>
      <c r="R507" s="117" t="s">
        <v>29</v>
      </c>
      <c r="S507" s="117">
        <v>4</v>
      </c>
      <c r="T507" s="118" t="str">
        <f t="shared" si="32"/>
        <v>E3-55-Al-2500-4-ug</v>
      </c>
    </row>
    <row r="508" spans="1:20">
      <c r="A508" s="109" t="s">
        <v>955</v>
      </c>
      <c r="B508" s="109">
        <v>2500</v>
      </c>
      <c r="C508" s="109" t="s">
        <v>425</v>
      </c>
      <c r="D508" s="110" t="s">
        <v>66</v>
      </c>
      <c r="E508" s="111">
        <v>122485</v>
      </c>
      <c r="F508" s="111">
        <f>Таблица14[[#This Row],[ip55]]*1.49987465123196</f>
        <v>183712.14665614662</v>
      </c>
      <c r="G508" s="112">
        <f>G486</f>
        <v>36</v>
      </c>
      <c r="H508" s="113">
        <v>350</v>
      </c>
      <c r="I508" s="113">
        <v>150</v>
      </c>
      <c r="J508" s="113">
        <v>350</v>
      </c>
      <c r="K508" s="114" t="s">
        <v>29</v>
      </c>
      <c r="L508" s="114" t="s">
        <v>192</v>
      </c>
      <c r="M508" s="114" t="str">
        <f t="shared" si="31"/>
        <v>Al2500zv</v>
      </c>
      <c r="N508" s="114"/>
      <c r="O508" s="109" t="s">
        <v>192</v>
      </c>
      <c r="P508" s="117" t="s">
        <v>28</v>
      </c>
      <c r="Q508" s="117">
        <v>55</v>
      </c>
      <c r="R508" s="117" t="s">
        <v>29</v>
      </c>
      <c r="S508" s="117">
        <v>4</v>
      </c>
      <c r="T508" s="118" t="str">
        <f t="shared" si="32"/>
        <v>E3-55-Al-2500-4-zv</v>
      </c>
    </row>
    <row r="509" spans="1:20">
      <c r="A509" s="109" t="s">
        <v>956</v>
      </c>
      <c r="B509" s="109">
        <v>2500</v>
      </c>
      <c r="C509" s="109" t="s">
        <v>427</v>
      </c>
      <c r="D509" s="110" t="s">
        <v>428</v>
      </c>
      <c r="E509" s="111">
        <v>93545</v>
      </c>
      <c r="F509" s="111">
        <f>Таблица14[[#This Row],[ip55]]*1.49987465123196</f>
        <v>140305.7742494937</v>
      </c>
      <c r="G509" s="112">
        <f>G486</f>
        <v>36</v>
      </c>
      <c r="H509" s="113">
        <v>350</v>
      </c>
      <c r="I509" s="113">
        <v>150</v>
      </c>
      <c r="J509" s="113">
        <v>350</v>
      </c>
      <c r="K509" s="114" t="s">
        <v>29</v>
      </c>
      <c r="L509" s="114" t="s">
        <v>196</v>
      </c>
      <c r="M509" s="114" t="str">
        <f t="shared" si="31"/>
        <v>Al2500zg</v>
      </c>
      <c r="N509" s="114"/>
      <c r="O509" s="109" t="s">
        <v>196</v>
      </c>
      <c r="P509" s="117" t="s">
        <v>28</v>
      </c>
      <c r="Q509" s="117">
        <v>55</v>
      </c>
      <c r="R509" s="117" t="s">
        <v>29</v>
      </c>
      <c r="S509" s="117">
        <v>4</v>
      </c>
      <c r="T509" s="118" t="str">
        <f t="shared" si="32"/>
        <v>E3-55-Al-2500-4-zg</v>
      </c>
    </row>
    <row r="510" spans="1:20">
      <c r="A510" s="109" t="s">
        <v>957</v>
      </c>
      <c r="B510" s="109">
        <v>2500</v>
      </c>
      <c r="C510" s="109" t="s">
        <v>430</v>
      </c>
      <c r="D510" s="110" t="s">
        <v>431</v>
      </c>
      <c r="E510" s="111">
        <v>151157</v>
      </c>
      <c r="F510" s="111">
        <f>Таблица14[[#This Row],[ip55]]*1.49987465123196</f>
        <v>226716.5526562694</v>
      </c>
      <c r="G510" s="112">
        <f>G486</f>
        <v>36</v>
      </c>
      <c r="H510" s="113">
        <v>350</v>
      </c>
      <c r="I510" s="113">
        <v>350</v>
      </c>
      <c r="J510" s="113">
        <v>350</v>
      </c>
      <c r="K510" s="114" t="s">
        <v>29</v>
      </c>
      <c r="L510" s="114" t="s">
        <v>198</v>
      </c>
      <c r="M510" s="114" t="str">
        <f t="shared" si="31"/>
        <v>Al2500tv</v>
      </c>
      <c r="N510" s="114"/>
      <c r="O510" s="109" t="s">
        <v>198</v>
      </c>
      <c r="P510" s="117" t="s">
        <v>28</v>
      </c>
      <c r="Q510" s="117">
        <v>55</v>
      </c>
      <c r="R510" s="117" t="s">
        <v>29</v>
      </c>
      <c r="S510" s="117">
        <v>4</v>
      </c>
      <c r="T510" s="118" t="str">
        <f t="shared" si="32"/>
        <v>E3-55-Al-2500-4-tv</v>
      </c>
    </row>
    <row r="511" spans="1:20">
      <c r="A511" s="109" t="s">
        <v>958</v>
      </c>
      <c r="B511" s="109">
        <v>2500</v>
      </c>
      <c r="C511" s="109" t="s">
        <v>433</v>
      </c>
      <c r="D511" s="110" t="s">
        <v>434</v>
      </c>
      <c r="E511" s="111">
        <v>194841</v>
      </c>
      <c r="F511" s="111">
        <f>Таблица14[[#This Row],[ip55]]*1.49987465123196</f>
        <v>292237.07692068635</v>
      </c>
      <c r="G511" s="112">
        <f>G486</f>
        <v>36</v>
      </c>
      <c r="H511" s="113">
        <v>350</v>
      </c>
      <c r="I511" s="113">
        <v>350</v>
      </c>
      <c r="J511" s="113">
        <v>350</v>
      </c>
      <c r="K511" s="114" t="s">
        <v>29</v>
      </c>
      <c r="L511" s="114" t="s">
        <v>201</v>
      </c>
      <c r="M511" s="114" t="str">
        <f t="shared" si="31"/>
        <v>Al2500tg</v>
      </c>
      <c r="N511" s="114"/>
      <c r="O511" s="109" t="s">
        <v>201</v>
      </c>
      <c r="P511" s="117" t="s">
        <v>28</v>
      </c>
      <c r="Q511" s="117">
        <v>55</v>
      </c>
      <c r="R511" s="117" t="s">
        <v>29</v>
      </c>
      <c r="S511" s="117">
        <v>4</v>
      </c>
      <c r="T511" s="118" t="str">
        <f t="shared" si="32"/>
        <v>E3-55-Al-2500-4-tg</v>
      </c>
    </row>
    <row r="512" spans="1:20">
      <c r="A512" s="109" t="s">
        <v>959</v>
      </c>
      <c r="B512" s="109">
        <v>2500</v>
      </c>
      <c r="C512" s="109" t="s">
        <v>436</v>
      </c>
      <c r="D512" s="110" t="s">
        <v>437</v>
      </c>
      <c r="E512" s="111">
        <v>108015</v>
      </c>
      <c r="F512" s="111">
        <f>Таблица14[[#This Row],[ip55]]*1.49987465123196</f>
        <v>162008.96045282017</v>
      </c>
      <c r="G512" s="112">
        <v>36</v>
      </c>
      <c r="H512" s="113">
        <v>500</v>
      </c>
      <c r="I512" s="113">
        <v>500</v>
      </c>
      <c r="J512" s="113">
        <v>500</v>
      </c>
      <c r="K512" s="114" t="s">
        <v>29</v>
      </c>
      <c r="L512" s="114" t="s">
        <v>184</v>
      </c>
      <c r="M512" s="114" t="str">
        <f t="shared" si="31"/>
        <v>Al2500kl</v>
      </c>
      <c r="N512" s="114"/>
      <c r="O512" s="109" t="s">
        <v>184</v>
      </c>
      <c r="P512" s="117" t="s">
        <v>28</v>
      </c>
      <c r="Q512" s="117">
        <v>55</v>
      </c>
      <c r="R512" s="117" t="s">
        <v>29</v>
      </c>
      <c r="S512" s="117">
        <v>4</v>
      </c>
      <c r="T512" s="118" t="str">
        <f t="shared" si="32"/>
        <v>E3-55-Al-2500-4-kl</v>
      </c>
    </row>
    <row r="513" spans="1:20">
      <c r="A513" s="109" t="s">
        <v>960</v>
      </c>
      <c r="B513" s="109">
        <v>2500</v>
      </c>
      <c r="C513" s="109" t="s">
        <v>439</v>
      </c>
      <c r="D513" s="110" t="s">
        <v>437</v>
      </c>
      <c r="E513" s="111">
        <v>108015</v>
      </c>
      <c r="F513" s="111">
        <f>Таблица14[[#This Row],[ip55]]*1.49987465123196</f>
        <v>162008.96045282017</v>
      </c>
      <c r="G513" s="112">
        <f>G486</f>
        <v>36</v>
      </c>
      <c r="H513" s="113">
        <v>500</v>
      </c>
      <c r="I513" s="113">
        <v>500</v>
      </c>
      <c r="J513" s="113">
        <v>500</v>
      </c>
      <c r="K513" s="114" t="s">
        <v>29</v>
      </c>
      <c r="L513" s="114" t="s">
        <v>173</v>
      </c>
      <c r="M513" s="114" t="str">
        <f t="shared" si="31"/>
        <v>Al2500kp</v>
      </c>
      <c r="N513" s="114"/>
      <c r="O513" s="109" t="s">
        <v>173</v>
      </c>
      <c r="P513" s="117" t="s">
        <v>28</v>
      </c>
      <c r="Q513" s="117">
        <v>55</v>
      </c>
      <c r="R513" s="117" t="s">
        <v>29</v>
      </c>
      <c r="S513" s="117">
        <v>4</v>
      </c>
      <c r="T513" s="118" t="str">
        <f t="shared" si="32"/>
        <v>E3-55-Al-2500-4-kp</v>
      </c>
    </row>
    <row r="514" spans="1:20">
      <c r="A514" s="112" t="s">
        <v>961</v>
      </c>
      <c r="B514" s="109">
        <v>2500</v>
      </c>
      <c r="C514" s="109" t="s">
        <v>441</v>
      </c>
      <c r="D514" s="110" t="s">
        <v>442</v>
      </c>
      <c r="E514" s="111">
        <v>22918</v>
      </c>
      <c r="F514" s="111">
        <f>Таблица14[[#This Row],[ip55]]*1.49987465123196</f>
        <v>34374.127256934058</v>
      </c>
      <c r="G514" s="112">
        <f>G482</f>
        <v>12</v>
      </c>
      <c r="H514" s="113">
        <v>200</v>
      </c>
      <c r="I514" s="113">
        <v>300</v>
      </c>
      <c r="J514" s="113"/>
      <c r="K514" s="114" t="s">
        <v>29</v>
      </c>
      <c r="L514" s="114" t="s">
        <v>143</v>
      </c>
      <c r="M514" s="114" t="str">
        <f t="shared" ref="M514:M577" si="35">K514&amp;B514&amp;L514&amp;N514</f>
        <v>Al2500pf</v>
      </c>
      <c r="N514" s="114"/>
      <c r="O514" s="109" t="s">
        <v>143</v>
      </c>
      <c r="P514" s="117" t="s">
        <v>28</v>
      </c>
      <c r="Q514" s="117">
        <v>55</v>
      </c>
      <c r="R514" s="117" t="s">
        <v>29</v>
      </c>
      <c r="S514" s="117">
        <v>4</v>
      </c>
      <c r="T514" s="118" t="str">
        <f t="shared" si="32"/>
        <v>E3-55-Al-2500-4-pf</v>
      </c>
    </row>
    <row r="515" spans="1:20">
      <c r="A515" s="112" t="s">
        <v>962</v>
      </c>
      <c r="B515" s="109">
        <v>2500</v>
      </c>
      <c r="C515" s="109" t="s">
        <v>444</v>
      </c>
      <c r="D515" s="110" t="s">
        <v>445</v>
      </c>
      <c r="E515" s="111">
        <v>80458</v>
      </c>
      <c r="F515" s="111">
        <f>Таблица14[[#This Row],[ip55]]*1.49987465123196</f>
        <v>120676.91468882104</v>
      </c>
      <c r="G515" s="112"/>
      <c r="H515" s="113"/>
      <c r="I515" s="113"/>
      <c r="J515" s="113"/>
      <c r="K515" s="114" t="s">
        <v>29</v>
      </c>
      <c r="L515" s="114" t="s">
        <v>152</v>
      </c>
      <c r="M515" s="114" t="str">
        <f t="shared" si="35"/>
        <v>Al2500ugf</v>
      </c>
      <c r="N515" s="114"/>
      <c r="O515" s="109" t="s">
        <v>152</v>
      </c>
      <c r="P515" s="117" t="s">
        <v>28</v>
      </c>
      <c r="Q515" s="117">
        <v>55</v>
      </c>
      <c r="R515" s="117" t="s">
        <v>29</v>
      </c>
      <c r="S515" s="117">
        <v>4</v>
      </c>
      <c r="T515" s="118" t="str">
        <f t="shared" ref="T515:T578" si="36">P515&amp;"-"&amp;Q515&amp;"-"&amp;R515&amp;"-"&amp;B515&amp;"-"&amp;S515&amp;"-"&amp;O515&amp;N515</f>
        <v>E3-55-Al-2500-4-ugf</v>
      </c>
    </row>
    <row r="516" spans="1:20">
      <c r="A516" s="112" t="s">
        <v>963</v>
      </c>
      <c r="B516" s="109">
        <v>2500</v>
      </c>
      <c r="C516" s="109" t="s">
        <v>447</v>
      </c>
      <c r="D516" s="110" t="s">
        <v>448</v>
      </c>
      <c r="E516" s="111">
        <v>94928</v>
      </c>
      <c r="F516" s="111">
        <f>Таблица14[[#This Row],[ip55]]*1.49987465123196</f>
        <v>142380.10089214751</v>
      </c>
      <c r="G516" s="112"/>
      <c r="H516" s="113"/>
      <c r="I516" s="113"/>
      <c r="J516" s="113"/>
      <c r="K516" s="114" t="s">
        <v>29</v>
      </c>
      <c r="L516" s="114" t="s">
        <v>156</v>
      </c>
      <c r="M516" s="114" t="str">
        <f t="shared" si="35"/>
        <v>Al2500uvf</v>
      </c>
      <c r="N516" s="114"/>
      <c r="O516" s="109" t="s">
        <v>156</v>
      </c>
      <c r="P516" s="117" t="s">
        <v>28</v>
      </c>
      <c r="Q516" s="117">
        <v>55</v>
      </c>
      <c r="R516" s="117" t="s">
        <v>29</v>
      </c>
      <c r="S516" s="117">
        <v>4</v>
      </c>
      <c r="T516" s="118" t="str">
        <f t="shared" si="36"/>
        <v>E3-55-Al-2500-4-uvf</v>
      </c>
    </row>
    <row r="517" spans="1:20">
      <c r="A517" s="112" t="s">
        <v>964</v>
      </c>
      <c r="B517" s="109">
        <v>2500</v>
      </c>
      <c r="C517" s="109" t="s">
        <v>450</v>
      </c>
      <c r="D517" s="110" t="s">
        <v>451</v>
      </c>
      <c r="E517" s="111">
        <v>45836</v>
      </c>
      <c r="F517" s="111">
        <f>Таблица14[[#This Row],[ip55]]*1.49987465123196</f>
        <v>68748.254513868116</v>
      </c>
      <c r="G517" s="112"/>
      <c r="H517" s="113"/>
      <c r="I517" s="113"/>
      <c r="J517" s="113"/>
      <c r="K517" s="114" t="s">
        <v>29</v>
      </c>
      <c r="L517" s="114"/>
      <c r="M517" s="114" t="str">
        <f t="shared" si="35"/>
        <v>Al2500</v>
      </c>
      <c r="N517" s="114"/>
      <c r="O517" s="109" t="s">
        <v>450</v>
      </c>
      <c r="P517" s="117" t="s">
        <v>28</v>
      </c>
      <c r="Q517" s="117">
        <v>55</v>
      </c>
      <c r="R517" s="117" t="s">
        <v>29</v>
      </c>
      <c r="S517" s="117">
        <v>4</v>
      </c>
      <c r="T517" s="118" t="str">
        <f t="shared" si="36"/>
        <v>E3-55-Al-2500-4-ПФТ</v>
      </c>
    </row>
    <row r="518" spans="1:20">
      <c r="A518" s="109" t="s">
        <v>965</v>
      </c>
      <c r="B518" s="109">
        <v>2500</v>
      </c>
      <c r="C518" s="109"/>
      <c r="D518" s="110" t="s">
        <v>453</v>
      </c>
      <c r="E518" s="111">
        <v>107390</v>
      </c>
      <c r="F518" s="111">
        <f>Таблица14[[#This Row],[ip55]]*1.49987465123196</f>
        <v>161071.53879580018</v>
      </c>
      <c r="G518" s="120">
        <f t="shared" ref="G518:G519" si="37">G482</f>
        <v>12</v>
      </c>
      <c r="H518" s="113">
        <v>200</v>
      </c>
      <c r="I518" s="113">
        <v>300</v>
      </c>
      <c r="J518" s="113"/>
      <c r="K518" s="114" t="s">
        <v>29</v>
      </c>
      <c r="L518" s="114"/>
      <c r="M518" s="114" t="str">
        <f t="shared" si="35"/>
        <v>Al2500</v>
      </c>
      <c r="N518" s="114"/>
      <c r="O518" s="109"/>
      <c r="P518" s="117" t="s">
        <v>28</v>
      </c>
      <c r="Q518" s="117">
        <v>55</v>
      </c>
      <c r="R518" s="117" t="s">
        <v>29</v>
      </c>
      <c r="S518" s="117">
        <v>4</v>
      </c>
      <c r="T518" s="118" t="str">
        <f t="shared" si="36"/>
        <v>E3-55-Al-2500-4-</v>
      </c>
    </row>
    <row r="519" spans="1:20">
      <c r="A519" s="109" t="s">
        <v>966</v>
      </c>
      <c r="B519" s="109">
        <v>2500</v>
      </c>
      <c r="C519" s="109" t="s">
        <v>455</v>
      </c>
      <c r="D519" s="110" t="s">
        <v>456</v>
      </c>
      <c r="E519" s="111">
        <v>502152</v>
      </c>
      <c r="F519" s="111">
        <f>Таблица14[[#This Row],[ip55]]*1.49987465123196</f>
        <v>753165.0558654312</v>
      </c>
      <c r="G519" s="120">
        <f t="shared" si="37"/>
        <v>18</v>
      </c>
      <c r="H519" s="113">
        <v>500</v>
      </c>
      <c r="I519" s="113">
        <v>500</v>
      </c>
      <c r="J519" s="113"/>
      <c r="K519" s="114" t="s">
        <v>29</v>
      </c>
      <c r="L519" s="114"/>
      <c r="M519" s="114" t="str">
        <f t="shared" si="35"/>
        <v>Al2500</v>
      </c>
      <c r="N519" s="114"/>
      <c r="O519" s="109" t="s">
        <v>455</v>
      </c>
      <c r="P519" s="117" t="s">
        <v>28</v>
      </c>
      <c r="Q519" s="117">
        <v>55</v>
      </c>
      <c r="R519" s="117" t="s">
        <v>29</v>
      </c>
      <c r="S519" s="117">
        <v>4</v>
      </c>
      <c r="T519" s="118" t="str">
        <f t="shared" si="36"/>
        <v>E3-55-Al-2500-4-ПФК</v>
      </c>
    </row>
    <row r="520" spans="1:20">
      <c r="A520" s="109" t="s">
        <v>967</v>
      </c>
      <c r="B520" s="109">
        <v>2500</v>
      </c>
      <c r="C520" s="109"/>
      <c r="D520" s="110" t="s">
        <v>458</v>
      </c>
      <c r="E520" s="111">
        <v>133452</v>
      </c>
      <c r="F520" s="111">
        <f>Таблица14[[#This Row],[ip55]]*1.49987465123196</f>
        <v>200161.27195620752</v>
      </c>
      <c r="G520" s="120">
        <f>G483</f>
        <v>18</v>
      </c>
      <c r="H520" s="113">
        <v>200</v>
      </c>
      <c r="I520" s="113">
        <v>500</v>
      </c>
      <c r="J520" s="113"/>
      <c r="K520" s="114" t="s">
        <v>29</v>
      </c>
      <c r="L520" s="114"/>
      <c r="M520" s="114" t="str">
        <f t="shared" si="35"/>
        <v>Al2500</v>
      </c>
      <c r="N520" s="114"/>
      <c r="O520" s="109"/>
      <c r="P520" s="117" t="s">
        <v>28</v>
      </c>
      <c r="Q520" s="117">
        <v>55</v>
      </c>
      <c r="R520" s="117" t="s">
        <v>29</v>
      </c>
      <c r="S520" s="117">
        <v>4</v>
      </c>
      <c r="T520" s="118" t="str">
        <f t="shared" si="36"/>
        <v>E3-55-Al-2500-4-</v>
      </c>
    </row>
    <row r="521" spans="1:20">
      <c r="A521" s="109" t="s">
        <v>968</v>
      </c>
      <c r="B521" s="109">
        <v>2500</v>
      </c>
      <c r="C521" s="109"/>
      <c r="D521" s="110" t="s">
        <v>728</v>
      </c>
      <c r="E521" s="111">
        <v>338337</v>
      </c>
      <c r="F521" s="111">
        <f>Таблица14[[#This Row],[ip55]]*1.49987465123196</f>
        <v>507463.08987386769</v>
      </c>
      <c r="G521" s="120">
        <f>G485</f>
        <v>30</v>
      </c>
      <c r="H521" s="113">
        <v>200</v>
      </c>
      <c r="I521" s="113">
        <v>1000</v>
      </c>
      <c r="J521" s="113"/>
      <c r="K521" s="114" t="s">
        <v>29</v>
      </c>
      <c r="L521" s="114"/>
      <c r="M521" s="114" t="str">
        <f t="shared" si="35"/>
        <v>Al2500</v>
      </c>
      <c r="N521" s="114"/>
      <c r="O521" s="109"/>
      <c r="P521" s="117" t="s">
        <v>28</v>
      </c>
      <c r="Q521" s="117">
        <v>55</v>
      </c>
      <c r="R521" s="117" t="s">
        <v>29</v>
      </c>
      <c r="S521" s="117">
        <v>4</v>
      </c>
      <c r="T521" s="118" t="str">
        <f t="shared" si="36"/>
        <v>E3-55-Al-2500-4-</v>
      </c>
    </row>
    <row r="522" spans="1:20">
      <c r="A522" s="109" t="s">
        <v>969</v>
      </c>
      <c r="B522" s="109">
        <v>2500</v>
      </c>
      <c r="C522" s="109"/>
      <c r="D522" s="110" t="s">
        <v>462</v>
      </c>
      <c r="E522" s="111">
        <v>257057</v>
      </c>
      <c r="F522" s="111">
        <f>Таблица14[[#This Row],[ip55]]*1.49987465123196</f>
        <v>385553.27822173398</v>
      </c>
      <c r="G522" s="120">
        <f>G485</f>
        <v>30</v>
      </c>
      <c r="H522" s="113">
        <v>200</v>
      </c>
      <c r="I522" s="113">
        <v>1000</v>
      </c>
      <c r="J522" s="113"/>
      <c r="K522" s="114" t="s">
        <v>29</v>
      </c>
      <c r="L522" s="114"/>
      <c r="M522" s="114" t="str">
        <f t="shared" si="35"/>
        <v>Al2500</v>
      </c>
      <c r="N522" s="114"/>
      <c r="O522" s="109"/>
      <c r="P522" s="117" t="s">
        <v>28</v>
      </c>
      <c r="Q522" s="117">
        <v>55</v>
      </c>
      <c r="R522" s="117" t="s">
        <v>29</v>
      </c>
      <c r="S522" s="117">
        <v>4</v>
      </c>
      <c r="T522" s="118" t="str">
        <f t="shared" si="36"/>
        <v>E3-55-Al-2500-4-</v>
      </c>
    </row>
    <row r="523" spans="1:20">
      <c r="A523" s="109" t="s">
        <v>970</v>
      </c>
      <c r="B523" s="109">
        <v>2500</v>
      </c>
      <c r="C523" s="109"/>
      <c r="D523" s="110" t="s">
        <v>464</v>
      </c>
      <c r="E523" s="111">
        <v>186715</v>
      </c>
      <c r="F523" s="111">
        <f>Таблица14[[#This Row],[ip55]]*1.49987465123196</f>
        <v>280049.09550477541</v>
      </c>
      <c r="G523" s="120">
        <f t="shared" ref="G523:G524" si="38">G483</f>
        <v>18</v>
      </c>
      <c r="H523" s="113">
        <v>200</v>
      </c>
      <c r="I523" s="113">
        <v>500</v>
      </c>
      <c r="J523" s="113"/>
      <c r="K523" s="114" t="s">
        <v>29</v>
      </c>
      <c r="L523" s="114"/>
      <c r="M523" s="114" t="str">
        <f t="shared" si="35"/>
        <v>Al2500</v>
      </c>
      <c r="N523" s="114"/>
      <c r="O523" s="109"/>
      <c r="P523" s="117" t="s">
        <v>28</v>
      </c>
      <c r="Q523" s="117">
        <v>55</v>
      </c>
      <c r="R523" s="117" t="s">
        <v>29</v>
      </c>
      <c r="S523" s="117">
        <v>4</v>
      </c>
      <c r="T523" s="118" t="str">
        <f t="shared" si="36"/>
        <v>E3-55-Al-2500-4-</v>
      </c>
    </row>
    <row r="524" spans="1:20">
      <c r="A524" s="109" t="s">
        <v>971</v>
      </c>
      <c r="B524" s="109">
        <v>2500</v>
      </c>
      <c r="C524" s="109" t="s">
        <v>466</v>
      </c>
      <c r="D524" s="110" t="s">
        <v>467</v>
      </c>
      <c r="E524" s="111">
        <v>191739</v>
      </c>
      <c r="F524" s="111">
        <f>Таблица14[[#This Row],[ip55]]*1.49987465123196</f>
        <v>287584.46575256478</v>
      </c>
      <c r="G524" s="120">
        <f t="shared" si="38"/>
        <v>24</v>
      </c>
      <c r="H524" s="113">
        <v>1000</v>
      </c>
      <c r="I524" s="113"/>
      <c r="J524" s="113"/>
      <c r="K524" s="114" t="s">
        <v>29</v>
      </c>
      <c r="L524" s="114" t="s">
        <v>203</v>
      </c>
      <c r="M524" s="114" t="str">
        <f t="shared" si="35"/>
        <v>Al2500sk</v>
      </c>
      <c r="N524" s="114"/>
      <c r="O524" s="109" t="s">
        <v>203</v>
      </c>
      <c r="P524" s="117" t="s">
        <v>28</v>
      </c>
      <c r="Q524" s="117">
        <v>55</v>
      </c>
      <c r="R524" s="117" t="s">
        <v>29</v>
      </c>
      <c r="S524" s="117">
        <v>4</v>
      </c>
      <c r="T524" s="118" t="str">
        <f t="shared" si="36"/>
        <v>E3-55-Al-2500-4-sk</v>
      </c>
    </row>
    <row r="525" spans="1:20">
      <c r="A525" s="109" t="s">
        <v>972</v>
      </c>
      <c r="B525" s="109">
        <v>2500</v>
      </c>
      <c r="C525" s="109"/>
      <c r="D525" s="110" t="s">
        <v>469</v>
      </c>
      <c r="E525" s="111">
        <v>451936</v>
      </c>
      <c r="F525" s="111">
        <f>Таблица14[[#This Row],[ip55]]*1.49987465123196</f>
        <v>677847.35037916712</v>
      </c>
      <c r="G525" s="112">
        <f>G484</f>
        <v>24</v>
      </c>
      <c r="H525" s="113">
        <v>1000</v>
      </c>
      <c r="I525" s="113"/>
      <c r="J525" s="113"/>
      <c r="K525" s="114" t="s">
        <v>29</v>
      </c>
      <c r="L525" s="114"/>
      <c r="M525" s="114" t="str">
        <f t="shared" si="35"/>
        <v>Al2500</v>
      </c>
      <c r="N525" s="114"/>
      <c r="O525" s="109"/>
      <c r="P525" s="117" t="s">
        <v>28</v>
      </c>
      <c r="Q525" s="117">
        <v>55</v>
      </c>
      <c r="R525" s="117" t="s">
        <v>29</v>
      </c>
      <c r="S525" s="117">
        <v>4</v>
      </c>
      <c r="T525" s="118" t="str">
        <f t="shared" si="36"/>
        <v>E3-55-Al-2500-4-</v>
      </c>
    </row>
    <row r="526" spans="1:20">
      <c r="A526" s="109" t="s">
        <v>973</v>
      </c>
      <c r="B526" s="109">
        <v>2500</v>
      </c>
      <c r="C526" s="109"/>
      <c r="D526" s="110" t="s">
        <v>471</v>
      </c>
      <c r="E526" s="111">
        <v>426829</v>
      </c>
      <c r="F526" s="111">
        <f>Таблица14[[#This Row],[ip55]]*1.49987465123196</f>
        <v>640189.99751068628</v>
      </c>
      <c r="G526" s="112">
        <f>G484</f>
        <v>24</v>
      </c>
      <c r="H526" s="113">
        <v>1000</v>
      </c>
      <c r="I526" s="113"/>
      <c r="J526" s="113"/>
      <c r="K526" s="114" t="s">
        <v>29</v>
      </c>
      <c r="L526" s="114"/>
      <c r="M526" s="114" t="str">
        <f t="shared" si="35"/>
        <v>Al2500</v>
      </c>
      <c r="N526" s="114"/>
      <c r="O526" s="109"/>
      <c r="P526" s="117" t="s">
        <v>28</v>
      </c>
      <c r="Q526" s="117">
        <v>55</v>
      </c>
      <c r="R526" s="117" t="s">
        <v>29</v>
      </c>
      <c r="S526" s="117">
        <v>4</v>
      </c>
      <c r="T526" s="118" t="str">
        <f t="shared" si="36"/>
        <v>E3-55-Al-2500-4-</v>
      </c>
    </row>
    <row r="527" spans="1:20">
      <c r="A527" s="109" t="s">
        <v>974</v>
      </c>
      <c r="B527" s="109">
        <v>2500</v>
      </c>
      <c r="C527" s="109"/>
      <c r="D527" s="110" t="s">
        <v>473</v>
      </c>
      <c r="E527" s="111">
        <v>610115</v>
      </c>
      <c r="F527" s="111">
        <f>Таблица14[[#This Row],[ip55]]*1.49987465123196</f>
        <v>915096.02283638727</v>
      </c>
      <c r="G527" s="112">
        <f>G484</f>
        <v>24</v>
      </c>
      <c r="H527" s="113">
        <v>1000</v>
      </c>
      <c r="I527" s="113"/>
      <c r="J527" s="113"/>
      <c r="K527" s="114" t="s">
        <v>29</v>
      </c>
      <c r="L527" s="114"/>
      <c r="M527" s="114" t="str">
        <f t="shared" si="35"/>
        <v>Al2500</v>
      </c>
      <c r="N527" s="114"/>
      <c r="O527" s="109"/>
      <c r="P527" s="117" t="s">
        <v>28</v>
      </c>
      <c r="Q527" s="117">
        <v>55</v>
      </c>
      <c r="R527" s="117" t="s">
        <v>29</v>
      </c>
      <c r="S527" s="117">
        <v>4</v>
      </c>
      <c r="T527" s="118" t="str">
        <f t="shared" si="36"/>
        <v>E3-55-Al-2500-4-</v>
      </c>
    </row>
    <row r="528" spans="1:20">
      <c r="A528" s="109" t="s">
        <v>975</v>
      </c>
      <c r="B528" s="109">
        <v>2500</v>
      </c>
      <c r="C528" s="109"/>
      <c r="D528" s="110" t="s">
        <v>475</v>
      </c>
      <c r="E528" s="111">
        <v>166273</v>
      </c>
      <c r="F528" s="111">
        <f>Таблица14[[#This Row],[ip55]]*1.49987465123196</f>
        <v>249388.65788429169</v>
      </c>
      <c r="G528" s="112">
        <f>G484</f>
        <v>24</v>
      </c>
      <c r="H528" s="113">
        <v>1000</v>
      </c>
      <c r="I528" s="113"/>
      <c r="J528" s="113"/>
      <c r="K528" s="114" t="s">
        <v>29</v>
      </c>
      <c r="L528" s="114"/>
      <c r="M528" s="114" t="str">
        <f t="shared" si="35"/>
        <v>Al2500</v>
      </c>
      <c r="N528" s="114"/>
      <c r="O528" s="109"/>
      <c r="P528" s="117" t="s">
        <v>28</v>
      </c>
      <c r="Q528" s="117">
        <v>55</v>
      </c>
      <c r="R528" s="117" t="s">
        <v>29</v>
      </c>
      <c r="S528" s="117">
        <v>4</v>
      </c>
      <c r="T528" s="118" t="str">
        <f t="shared" si="36"/>
        <v>E3-55-Al-2500-4-</v>
      </c>
    </row>
    <row r="529" spans="1:20">
      <c r="A529" s="109" t="s">
        <v>976</v>
      </c>
      <c r="B529" s="109">
        <v>2500</v>
      </c>
      <c r="C529" s="109"/>
      <c r="D529" s="110" t="s">
        <v>477</v>
      </c>
      <c r="E529" s="111">
        <v>435601</v>
      </c>
      <c r="F529" s="111">
        <f>Таблица14[[#This Row],[ip55]]*1.49987465123196</f>
        <v>653346.89795129304</v>
      </c>
      <c r="G529" s="112">
        <f>G484</f>
        <v>24</v>
      </c>
      <c r="H529" s="113">
        <v>1000</v>
      </c>
      <c r="I529" s="113"/>
      <c r="J529" s="113"/>
      <c r="K529" s="114" t="s">
        <v>29</v>
      </c>
      <c r="L529" s="114"/>
      <c r="M529" s="114" t="str">
        <f t="shared" si="35"/>
        <v>Al2500</v>
      </c>
      <c r="N529" s="114"/>
      <c r="O529" s="109"/>
      <c r="P529" s="117" t="s">
        <v>28</v>
      </c>
      <c r="Q529" s="117">
        <v>55</v>
      </c>
      <c r="R529" s="117" t="s">
        <v>29</v>
      </c>
      <c r="S529" s="117">
        <v>4</v>
      </c>
      <c r="T529" s="118" t="str">
        <f t="shared" si="36"/>
        <v>E3-55-Al-2500-4-</v>
      </c>
    </row>
    <row r="530" spans="1:20">
      <c r="A530" s="109" t="s">
        <v>977</v>
      </c>
      <c r="B530" s="109">
        <v>2500</v>
      </c>
      <c r="C530" s="109"/>
      <c r="D530" s="110" t="s">
        <v>554</v>
      </c>
      <c r="E530" s="111">
        <v>715982</v>
      </c>
      <c r="F530" s="111">
        <f>Таблица14[[#This Row],[ip55]]*1.49987465123196</f>
        <v>1073883.2525383611</v>
      </c>
      <c r="G530" s="112">
        <f>G484</f>
        <v>24</v>
      </c>
      <c r="H530" s="113">
        <v>1000</v>
      </c>
      <c r="I530" s="113"/>
      <c r="J530" s="113"/>
      <c r="K530" s="114" t="s">
        <v>29</v>
      </c>
      <c r="L530" s="114"/>
      <c r="M530" s="114" t="str">
        <f t="shared" si="35"/>
        <v>Al2500</v>
      </c>
      <c r="N530" s="114"/>
      <c r="O530" s="109"/>
      <c r="P530" s="117" t="s">
        <v>28</v>
      </c>
      <c r="Q530" s="117">
        <v>55</v>
      </c>
      <c r="R530" s="117" t="s">
        <v>29</v>
      </c>
      <c r="S530" s="117">
        <v>4</v>
      </c>
      <c r="T530" s="118" t="str">
        <f t="shared" si="36"/>
        <v>E3-55-Al-2500-4-</v>
      </c>
    </row>
    <row r="531" spans="1:20">
      <c r="A531" s="109" t="s">
        <v>978</v>
      </c>
      <c r="B531" s="109">
        <v>2500</v>
      </c>
      <c r="C531" s="109"/>
      <c r="D531" s="110" t="s">
        <v>481</v>
      </c>
      <c r="E531" s="111">
        <v>620769</v>
      </c>
      <c r="F531" s="111">
        <f>Таблица14[[#This Row],[ip55]]*1.49987465123196</f>
        <v>931075.68737061264</v>
      </c>
      <c r="G531" s="112">
        <f>G484</f>
        <v>24</v>
      </c>
      <c r="H531" s="113">
        <v>1000</v>
      </c>
      <c r="I531" s="113"/>
      <c r="J531" s="113"/>
      <c r="K531" s="114" t="s">
        <v>29</v>
      </c>
      <c r="L531" s="114"/>
      <c r="M531" s="114" t="str">
        <f t="shared" si="35"/>
        <v>Al2500</v>
      </c>
      <c r="N531" s="114"/>
      <c r="O531" s="109"/>
      <c r="P531" s="117" t="s">
        <v>28</v>
      </c>
      <c r="Q531" s="117">
        <v>55</v>
      </c>
      <c r="R531" s="117" t="s">
        <v>29</v>
      </c>
      <c r="S531" s="117">
        <v>4</v>
      </c>
      <c r="T531" s="118" t="str">
        <f t="shared" si="36"/>
        <v>E3-55-Al-2500-4-</v>
      </c>
    </row>
    <row r="532" spans="1:20">
      <c r="A532" s="109" t="s">
        <v>979</v>
      </c>
      <c r="B532" s="109">
        <v>2500</v>
      </c>
      <c r="C532" s="109"/>
      <c r="D532" s="110" t="s">
        <v>617</v>
      </c>
      <c r="E532" s="111">
        <v>936436</v>
      </c>
      <c r="F532" s="111">
        <f>Таблица14[[#This Row],[ip55]]*1.49987465123196</f>
        <v>1404536.6189010518</v>
      </c>
      <c r="G532" s="112"/>
      <c r="H532" s="113">
        <v>0</v>
      </c>
      <c r="I532" s="113"/>
      <c r="J532" s="113"/>
      <c r="K532" s="114" t="s">
        <v>29</v>
      </c>
      <c r="L532" s="114"/>
      <c r="M532" s="114" t="str">
        <f t="shared" si="35"/>
        <v>Al2500</v>
      </c>
      <c r="N532" s="114"/>
      <c r="O532" s="109"/>
      <c r="P532" s="117" t="s">
        <v>28</v>
      </c>
      <c r="Q532" s="117">
        <v>55</v>
      </c>
      <c r="R532" s="117" t="s">
        <v>29</v>
      </c>
      <c r="S532" s="117">
        <v>4</v>
      </c>
      <c r="T532" s="118" t="str">
        <f t="shared" si="36"/>
        <v>E3-55-Al-2500-4-</v>
      </c>
    </row>
    <row r="533" spans="1:20">
      <c r="A533" s="109" t="s">
        <v>980</v>
      </c>
      <c r="B533" s="109">
        <v>2500</v>
      </c>
      <c r="C533" s="109" t="s">
        <v>485</v>
      </c>
      <c r="D533" s="110" t="s">
        <v>486</v>
      </c>
      <c r="E533" s="111">
        <v>295642</v>
      </c>
      <c r="F533" s="111">
        <f>Таблица14[[#This Row],[ip55]]*1.49987465123196</f>
        <v>443425.94163951912</v>
      </c>
      <c r="G533" s="112">
        <f>G485</f>
        <v>30</v>
      </c>
      <c r="H533" s="113">
        <v>1500</v>
      </c>
      <c r="I533" s="113"/>
      <c r="J533" s="113"/>
      <c r="K533" s="114" t="s">
        <v>29</v>
      </c>
      <c r="L533" s="114" t="s">
        <v>487</v>
      </c>
      <c r="M533" s="114" t="str">
        <f t="shared" si="35"/>
        <v>Al2500tsv</v>
      </c>
      <c r="N533" s="114"/>
      <c r="O533" s="109" t="s">
        <v>487</v>
      </c>
      <c r="P533" s="117" t="s">
        <v>28</v>
      </c>
      <c r="Q533" s="117">
        <v>55</v>
      </c>
      <c r="R533" s="117" t="s">
        <v>29</v>
      </c>
      <c r="S533" s="117">
        <v>4</v>
      </c>
      <c r="T533" s="118" t="str">
        <f t="shared" si="36"/>
        <v>E3-55-Al-2500-4-tsv</v>
      </c>
    </row>
    <row r="534" spans="1:20">
      <c r="A534" s="109" t="s">
        <v>981</v>
      </c>
      <c r="B534" s="109">
        <v>2500</v>
      </c>
      <c r="C534" s="109"/>
      <c r="D534" s="110" t="s">
        <v>489</v>
      </c>
      <c r="E534" s="111">
        <v>371221</v>
      </c>
      <c r="F534" s="111">
        <f>Таблица14[[#This Row],[ip55]]*1.49987465123196</f>
        <v>556784.96790497948</v>
      </c>
      <c r="G534" s="112">
        <f>G484</f>
        <v>24</v>
      </c>
      <c r="H534" s="113">
        <v>1500</v>
      </c>
      <c r="I534" s="113">
        <v>500</v>
      </c>
      <c r="J534" s="113"/>
      <c r="K534" s="114" t="s">
        <v>29</v>
      </c>
      <c r="L534" s="114"/>
      <c r="M534" s="114" t="str">
        <f t="shared" si="35"/>
        <v>Al2500</v>
      </c>
      <c r="N534" s="114"/>
      <c r="O534" s="109"/>
      <c r="P534" s="117" t="s">
        <v>28</v>
      </c>
      <c r="Q534" s="117">
        <v>55</v>
      </c>
      <c r="R534" s="117" t="s">
        <v>29</v>
      </c>
      <c r="S534" s="117">
        <v>4</v>
      </c>
      <c r="T534" s="118" t="str">
        <f t="shared" si="36"/>
        <v>E3-55-Al-2500-4-</v>
      </c>
    </row>
    <row r="535" spans="1:20">
      <c r="A535" s="109" t="s">
        <v>982</v>
      </c>
      <c r="B535" s="109">
        <v>2500</v>
      </c>
      <c r="C535" s="109"/>
      <c r="D535" s="110" t="s">
        <v>491</v>
      </c>
      <c r="E535" s="111">
        <v>149315</v>
      </c>
      <c r="F535" s="111">
        <f>Таблица14[[#This Row],[ip55]]*1.49987465123196</f>
        <v>223953.78354870013</v>
      </c>
      <c r="G535" s="112">
        <f>G488</f>
        <v>48</v>
      </c>
      <c r="H535" s="113">
        <v>1500</v>
      </c>
      <c r="I535" s="113"/>
      <c r="J535" s="113"/>
      <c r="K535" s="114" t="s">
        <v>29</v>
      </c>
      <c r="L535" s="114"/>
      <c r="M535" s="114" t="str">
        <f t="shared" si="35"/>
        <v>Al2500</v>
      </c>
      <c r="N535" s="114"/>
      <c r="O535" s="109"/>
      <c r="P535" s="117" t="s">
        <v>28</v>
      </c>
      <c r="Q535" s="117">
        <v>55</v>
      </c>
      <c r="R535" s="117" t="s">
        <v>29</v>
      </c>
      <c r="S535" s="117">
        <v>4</v>
      </c>
      <c r="T535" s="118" t="str">
        <f t="shared" si="36"/>
        <v>E3-55-Al-2500-4-</v>
      </c>
    </row>
    <row r="536" spans="1:20">
      <c r="A536" s="109" t="s">
        <v>983</v>
      </c>
      <c r="B536" s="109">
        <v>2500</v>
      </c>
      <c r="C536" s="109"/>
      <c r="D536" s="110" t="s">
        <v>493</v>
      </c>
      <c r="E536" s="111">
        <v>246735</v>
      </c>
      <c r="F536" s="111">
        <f>Таблица14[[#This Row],[ip55]]*1.49987465123196</f>
        <v>370071.57207171764</v>
      </c>
      <c r="G536" s="112">
        <f>G487</f>
        <v>42</v>
      </c>
      <c r="H536" s="113">
        <v>1500</v>
      </c>
      <c r="I536" s="113">
        <v>500</v>
      </c>
      <c r="J536" s="113"/>
      <c r="K536" s="114" t="s">
        <v>29</v>
      </c>
      <c r="L536" s="114"/>
      <c r="M536" s="114" t="str">
        <f t="shared" si="35"/>
        <v>Al2500</v>
      </c>
      <c r="N536" s="114"/>
      <c r="O536" s="109"/>
      <c r="P536" s="117" t="s">
        <v>28</v>
      </c>
      <c r="Q536" s="117">
        <v>55</v>
      </c>
      <c r="R536" s="117" t="s">
        <v>29</v>
      </c>
      <c r="S536" s="117">
        <v>4</v>
      </c>
      <c r="T536" s="118" t="str">
        <f t="shared" si="36"/>
        <v>E3-55-Al-2500-4-</v>
      </c>
    </row>
    <row r="537" spans="1:20">
      <c r="A537" s="109" t="s">
        <v>984</v>
      </c>
      <c r="B537" s="109">
        <v>2500</v>
      </c>
      <c r="C537" s="109"/>
      <c r="D537" s="110" t="s">
        <v>495</v>
      </c>
      <c r="E537" s="111">
        <v>152542</v>
      </c>
      <c r="F537" s="111">
        <f>Таблица14[[#This Row],[ip55]]*1.49987465123196</f>
        <v>228793.87904822564</v>
      </c>
      <c r="G537" s="112"/>
      <c r="H537" s="113">
        <v>500</v>
      </c>
      <c r="I537" s="113"/>
      <c r="J537" s="113"/>
      <c r="K537" s="114" t="s">
        <v>29</v>
      </c>
      <c r="L537" s="114"/>
      <c r="M537" s="114" t="str">
        <f t="shared" si="35"/>
        <v>Al2500</v>
      </c>
      <c r="N537" s="114"/>
      <c r="O537" s="109"/>
      <c r="P537" s="117" t="s">
        <v>28</v>
      </c>
      <c r="Q537" s="117">
        <v>55</v>
      </c>
      <c r="R537" s="117" t="s">
        <v>29</v>
      </c>
      <c r="S537" s="117">
        <v>4</v>
      </c>
      <c r="T537" s="118" t="str">
        <f t="shared" si="36"/>
        <v>E3-55-Al-2500-4-</v>
      </c>
    </row>
    <row r="538" spans="1:20">
      <c r="A538" s="109" t="s">
        <v>985</v>
      </c>
      <c r="B538" s="109">
        <v>2500</v>
      </c>
      <c r="C538" s="109"/>
      <c r="D538" s="110" t="s">
        <v>497</v>
      </c>
      <c r="E538" s="111">
        <v>21201</v>
      </c>
      <c r="F538" s="111">
        <f>Таблица14[[#This Row],[ip55]]*1.49987465123196</f>
        <v>31798.842480768784</v>
      </c>
      <c r="G538" s="112"/>
      <c r="H538" s="113">
        <v>200</v>
      </c>
      <c r="I538" s="113"/>
      <c r="J538" s="113"/>
      <c r="K538" s="114" t="s">
        <v>29</v>
      </c>
      <c r="L538" s="114" t="s">
        <v>236</v>
      </c>
      <c r="M538" s="114" t="str">
        <f t="shared" si="35"/>
        <v>Al2500sb</v>
      </c>
      <c r="N538" s="114"/>
      <c r="O538" s="109"/>
      <c r="P538" s="117" t="s">
        <v>28</v>
      </c>
      <c r="Q538" s="117">
        <v>55</v>
      </c>
      <c r="R538" s="117" t="s">
        <v>29</v>
      </c>
      <c r="S538" s="117">
        <v>4</v>
      </c>
      <c r="T538" s="118" t="str">
        <f t="shared" si="36"/>
        <v>E3-55-Al-2500-4-</v>
      </c>
    </row>
    <row r="539" spans="1:20">
      <c r="A539" s="109" t="s">
        <v>986</v>
      </c>
      <c r="B539" s="109">
        <v>2500</v>
      </c>
      <c r="C539" s="109"/>
      <c r="D539" s="110" t="s">
        <v>499</v>
      </c>
      <c r="E539" s="111">
        <v>1038</v>
      </c>
      <c r="F539" s="111">
        <f>Таблица14[[#This Row],[ip55]]*1.49987465123196</f>
        <v>1556.8698879787746</v>
      </c>
      <c r="G539" s="112"/>
      <c r="H539" s="113">
        <v>200</v>
      </c>
      <c r="I539" s="113"/>
      <c r="J539" s="113"/>
      <c r="K539" s="114" t="s">
        <v>29</v>
      </c>
      <c r="L539" s="114"/>
      <c r="M539" s="114" t="str">
        <f t="shared" si="35"/>
        <v>Al2500</v>
      </c>
      <c r="N539" s="114"/>
      <c r="O539" s="109"/>
      <c r="P539" s="117" t="s">
        <v>28</v>
      </c>
      <c r="Q539" s="117">
        <v>55</v>
      </c>
      <c r="R539" s="117" t="s">
        <v>29</v>
      </c>
      <c r="S539" s="117">
        <v>4</v>
      </c>
      <c r="T539" s="118" t="str">
        <f t="shared" si="36"/>
        <v>E3-55-Al-2500-4-</v>
      </c>
    </row>
    <row r="540" spans="1:20">
      <c r="A540" s="109" t="s">
        <v>987</v>
      </c>
      <c r="B540" s="109">
        <v>2500</v>
      </c>
      <c r="C540" s="109" t="s">
        <v>501</v>
      </c>
      <c r="D540" s="110" t="s">
        <v>502</v>
      </c>
      <c r="E540" s="111">
        <v>51123</v>
      </c>
      <c r="F540" s="111">
        <f>Таблица14[[#This Row],[ip55]]*1.49987465123196</f>
        <v>76678.09179493149</v>
      </c>
      <c r="G540" s="112"/>
      <c r="H540" s="113">
        <v>200</v>
      </c>
      <c r="I540" s="113"/>
      <c r="J540" s="113"/>
      <c r="K540" s="114" t="s">
        <v>29</v>
      </c>
      <c r="L540" s="114" t="s">
        <v>233</v>
      </c>
      <c r="M540" s="114" t="str">
        <f t="shared" si="35"/>
        <v>Al2500kz</v>
      </c>
      <c r="N540" s="114"/>
      <c r="O540" s="109" t="s">
        <v>233</v>
      </c>
      <c r="P540" s="117" t="s">
        <v>28</v>
      </c>
      <c r="Q540" s="117">
        <v>55</v>
      </c>
      <c r="R540" s="117" t="s">
        <v>29</v>
      </c>
      <c r="S540" s="117">
        <v>4</v>
      </c>
      <c r="T540" s="118" t="str">
        <f t="shared" si="36"/>
        <v>E3-55-Al-2500-4-kz</v>
      </c>
    </row>
    <row r="541" spans="1:20">
      <c r="A541" s="109" t="s">
        <v>988</v>
      </c>
      <c r="B541" s="109">
        <v>2500</v>
      </c>
      <c r="C541" s="109"/>
      <c r="D541" s="110" t="s">
        <v>504</v>
      </c>
      <c r="E541" s="111">
        <v>41885</v>
      </c>
      <c r="F541" s="111">
        <f>Таблица14[[#This Row],[ip55]]*1.49987465123196</f>
        <v>62822.249766850648</v>
      </c>
      <c r="G541" s="112"/>
      <c r="H541" s="113"/>
      <c r="I541" s="113"/>
      <c r="J541" s="113"/>
      <c r="K541" s="114" t="s">
        <v>29</v>
      </c>
      <c r="L541" s="114"/>
      <c r="M541" s="114" t="str">
        <f t="shared" si="35"/>
        <v>Al2500</v>
      </c>
      <c r="N541" s="114"/>
      <c r="O541" s="109"/>
      <c r="P541" s="117" t="s">
        <v>28</v>
      </c>
      <c r="Q541" s="117">
        <v>55</v>
      </c>
      <c r="R541" s="117" t="s">
        <v>29</v>
      </c>
      <c r="S541" s="117">
        <v>4</v>
      </c>
      <c r="T541" s="118" t="str">
        <f t="shared" si="36"/>
        <v>E3-55-Al-2500-4-</v>
      </c>
    </row>
    <row r="542" spans="1:20">
      <c r="A542" s="109" t="s">
        <v>989</v>
      </c>
      <c r="B542" s="109">
        <v>3200</v>
      </c>
      <c r="C542" s="109" t="s">
        <v>369</v>
      </c>
      <c r="D542" s="110" t="s">
        <v>370</v>
      </c>
      <c r="E542" s="111">
        <v>25962</v>
      </c>
      <c r="F542" s="111">
        <f>Таблица14[[#This Row],[ip55]]*1.49987465123196</f>
        <v>38939.745695284146</v>
      </c>
      <c r="G542" s="112">
        <f>G544*0.5</f>
        <v>16</v>
      </c>
      <c r="H542" s="113">
        <v>500</v>
      </c>
      <c r="I542" s="113"/>
      <c r="J542" s="113"/>
      <c r="K542" s="114" t="s">
        <v>29</v>
      </c>
      <c r="L542" s="114" t="s">
        <v>139</v>
      </c>
      <c r="M542" s="114" t="str">
        <f t="shared" si="35"/>
        <v>Al3200pt0.5</v>
      </c>
      <c r="N542" s="115" t="s">
        <v>371</v>
      </c>
      <c r="O542" s="116" t="s">
        <v>139</v>
      </c>
      <c r="P542" s="117" t="s">
        <v>28</v>
      </c>
      <c r="Q542" s="117">
        <v>55</v>
      </c>
      <c r="R542" s="117" t="s">
        <v>29</v>
      </c>
      <c r="S542" s="117">
        <v>4</v>
      </c>
      <c r="T542" s="118" t="str">
        <f t="shared" si="36"/>
        <v>E3-55-Al-3200-4-pt0.5</v>
      </c>
    </row>
    <row r="543" spans="1:20">
      <c r="A543" s="109" t="s">
        <v>990</v>
      </c>
      <c r="B543" s="109">
        <v>3200</v>
      </c>
      <c r="C543" s="109" t="s">
        <v>369</v>
      </c>
      <c r="D543" s="110" t="s">
        <v>370</v>
      </c>
      <c r="E543" s="111">
        <v>46211</v>
      </c>
      <c r="F543" s="111">
        <f>Таблица14[[#This Row],[ip55]]*1.49987465123196</f>
        <v>69310.707508080101</v>
      </c>
      <c r="G543" s="112">
        <f>G544*0.75</f>
        <v>24</v>
      </c>
      <c r="H543" s="113">
        <v>750</v>
      </c>
      <c r="I543" s="113"/>
      <c r="J543" s="113"/>
      <c r="K543" s="114" t="s">
        <v>29</v>
      </c>
      <c r="L543" s="114" t="s">
        <v>139</v>
      </c>
      <c r="M543" s="114" t="str">
        <f t="shared" si="35"/>
        <v>Al3200pt0.9</v>
      </c>
      <c r="N543" s="115" t="s">
        <v>373</v>
      </c>
      <c r="O543" s="116" t="s">
        <v>139</v>
      </c>
      <c r="P543" s="117" t="s">
        <v>28</v>
      </c>
      <c r="Q543" s="117">
        <v>55</v>
      </c>
      <c r="R543" s="117" t="s">
        <v>29</v>
      </c>
      <c r="S543" s="117">
        <v>4</v>
      </c>
      <c r="T543" s="118" t="str">
        <f t="shared" si="36"/>
        <v>E3-55-Al-3200-4-pt0.9</v>
      </c>
    </row>
    <row r="544" spans="1:20">
      <c r="A544" s="109" t="s">
        <v>991</v>
      </c>
      <c r="B544" s="109">
        <v>3200</v>
      </c>
      <c r="C544" s="109" t="s">
        <v>369</v>
      </c>
      <c r="D544" s="110" t="s">
        <v>375</v>
      </c>
      <c r="E544" s="111">
        <v>51922</v>
      </c>
      <c r="F544" s="111">
        <f>Таблица14[[#This Row],[ip55]]*1.49987465123196</f>
        <v>77876.491641265835</v>
      </c>
      <c r="G544" s="112">
        <v>32</v>
      </c>
      <c r="H544" s="113">
        <v>1000</v>
      </c>
      <c r="I544" s="113"/>
      <c r="J544" s="113"/>
      <c r="K544" s="114" t="s">
        <v>29</v>
      </c>
      <c r="L544" s="114" t="s">
        <v>139</v>
      </c>
      <c r="M544" s="114" t="str">
        <f t="shared" si="35"/>
        <v>Al3200pt1.0</v>
      </c>
      <c r="N544" s="115" t="s">
        <v>376</v>
      </c>
      <c r="O544" s="116" t="s">
        <v>139</v>
      </c>
      <c r="P544" s="117" t="s">
        <v>28</v>
      </c>
      <c r="Q544" s="117">
        <v>55</v>
      </c>
      <c r="R544" s="117" t="s">
        <v>29</v>
      </c>
      <c r="S544" s="117">
        <v>4</v>
      </c>
      <c r="T544" s="118" t="str">
        <f t="shared" si="36"/>
        <v>E3-55-Al-3200-4-pt1.0</v>
      </c>
    </row>
    <row r="545" spans="1:20">
      <c r="A545" s="109" t="s">
        <v>992</v>
      </c>
      <c r="B545" s="109">
        <v>3200</v>
      </c>
      <c r="C545" s="109" t="s">
        <v>369</v>
      </c>
      <c r="D545" s="110" t="s">
        <v>370</v>
      </c>
      <c r="E545" s="111">
        <v>72172</v>
      </c>
      <c r="F545" s="111">
        <f>Таблица14[[#This Row],[ip55]]*1.49987465123196</f>
        <v>108248.95332871302</v>
      </c>
      <c r="G545" s="112">
        <f>G544*1.25</f>
        <v>40</v>
      </c>
      <c r="H545" s="113">
        <v>1250</v>
      </c>
      <c r="I545" s="113"/>
      <c r="J545" s="113"/>
      <c r="K545" s="114" t="s">
        <v>29</v>
      </c>
      <c r="L545" s="114" t="s">
        <v>139</v>
      </c>
      <c r="M545" s="114" t="str">
        <f t="shared" si="35"/>
        <v>Al3200pt1.4</v>
      </c>
      <c r="N545" s="115" t="s">
        <v>378</v>
      </c>
      <c r="O545" s="116" t="s">
        <v>139</v>
      </c>
      <c r="P545" s="117" t="s">
        <v>28</v>
      </c>
      <c r="Q545" s="117">
        <v>55</v>
      </c>
      <c r="R545" s="117" t="s">
        <v>29</v>
      </c>
      <c r="S545" s="117">
        <v>4</v>
      </c>
      <c r="T545" s="118" t="str">
        <f t="shared" si="36"/>
        <v>E3-55-Al-3200-4-pt1.4</v>
      </c>
    </row>
    <row r="546" spans="1:20">
      <c r="A546" s="109" t="s">
        <v>993</v>
      </c>
      <c r="B546" s="109">
        <v>3200</v>
      </c>
      <c r="C546" s="109" t="s">
        <v>369</v>
      </c>
      <c r="D546" s="110" t="s">
        <v>370</v>
      </c>
      <c r="E546" s="111">
        <v>77884</v>
      </c>
      <c r="F546" s="111">
        <f>Таблица14[[#This Row],[ip55]]*1.49987465123196</f>
        <v>116816.23733654998</v>
      </c>
      <c r="G546" s="112">
        <f>G544*1.5</f>
        <v>48</v>
      </c>
      <c r="H546" s="113">
        <v>1500</v>
      </c>
      <c r="I546" s="113"/>
      <c r="J546" s="113"/>
      <c r="K546" s="114" t="s">
        <v>29</v>
      </c>
      <c r="L546" s="114" t="s">
        <v>139</v>
      </c>
      <c r="M546" s="114" t="str">
        <f t="shared" si="35"/>
        <v>Al3200pt1.5</v>
      </c>
      <c r="N546" s="115" t="s">
        <v>380</v>
      </c>
      <c r="O546" s="116" t="s">
        <v>139</v>
      </c>
      <c r="P546" s="117" t="s">
        <v>28</v>
      </c>
      <c r="Q546" s="117">
        <v>55</v>
      </c>
      <c r="R546" s="117" t="s">
        <v>29</v>
      </c>
      <c r="S546" s="117">
        <v>4</v>
      </c>
      <c r="T546" s="118" t="str">
        <f t="shared" si="36"/>
        <v>E3-55-Al-3200-4-pt1.5</v>
      </c>
    </row>
    <row r="547" spans="1:20">
      <c r="A547" s="109" t="s">
        <v>994</v>
      </c>
      <c r="B547" s="109">
        <v>3200</v>
      </c>
      <c r="C547" s="109" t="s">
        <v>369</v>
      </c>
      <c r="D547" s="110" t="s">
        <v>370</v>
      </c>
      <c r="E547" s="111">
        <v>98134</v>
      </c>
      <c r="F547" s="111">
        <f>Таблица14[[#This Row],[ip55]]*1.49987465123196</f>
        <v>147188.69902399718</v>
      </c>
      <c r="G547" s="112">
        <f>G544*1.75</f>
        <v>56</v>
      </c>
      <c r="H547" s="113">
        <v>1750</v>
      </c>
      <c r="I547" s="113"/>
      <c r="J547" s="113"/>
      <c r="K547" s="114" t="s">
        <v>29</v>
      </c>
      <c r="L547" s="114" t="s">
        <v>139</v>
      </c>
      <c r="M547" s="114" t="str">
        <f t="shared" si="35"/>
        <v>Al3200pt1.9</v>
      </c>
      <c r="N547" s="115" t="s">
        <v>382</v>
      </c>
      <c r="O547" s="116" t="s">
        <v>139</v>
      </c>
      <c r="P547" s="117" t="s">
        <v>28</v>
      </c>
      <c r="Q547" s="117">
        <v>55</v>
      </c>
      <c r="R547" s="117" t="s">
        <v>29</v>
      </c>
      <c r="S547" s="117">
        <v>4</v>
      </c>
      <c r="T547" s="118" t="str">
        <f t="shared" si="36"/>
        <v>E3-55-Al-3200-4-pt1.9</v>
      </c>
    </row>
    <row r="548" spans="1:20">
      <c r="A548" s="109" t="s">
        <v>995</v>
      </c>
      <c r="B548" s="109">
        <v>3200</v>
      </c>
      <c r="C548" s="109" t="s">
        <v>369</v>
      </c>
      <c r="D548" s="110" t="s">
        <v>384</v>
      </c>
      <c r="E548" s="111">
        <v>103845</v>
      </c>
      <c r="F548" s="111">
        <f>Таблица14[[#This Row],[ip55]]*1.49987465123196</f>
        <v>155754.4831571829</v>
      </c>
      <c r="G548" s="112">
        <f>G544*2</f>
        <v>64</v>
      </c>
      <c r="H548" s="113">
        <v>2000</v>
      </c>
      <c r="I548" s="113"/>
      <c r="J548" s="113"/>
      <c r="K548" s="114" t="s">
        <v>29</v>
      </c>
      <c r="L548" s="114" t="s">
        <v>139</v>
      </c>
      <c r="M548" s="114" t="str">
        <f t="shared" si="35"/>
        <v>Al3200pt2.0</v>
      </c>
      <c r="N548" s="115" t="s">
        <v>385</v>
      </c>
      <c r="O548" s="116" t="s">
        <v>139</v>
      </c>
      <c r="P548" s="117" t="s">
        <v>28</v>
      </c>
      <c r="Q548" s="117">
        <v>55</v>
      </c>
      <c r="R548" s="117" t="s">
        <v>29</v>
      </c>
      <c r="S548" s="117">
        <v>4</v>
      </c>
      <c r="T548" s="118" t="str">
        <f t="shared" si="36"/>
        <v>E3-55-Al-3200-4-pt2.0</v>
      </c>
    </row>
    <row r="549" spans="1:20">
      <c r="A549" s="109" t="s">
        <v>996</v>
      </c>
      <c r="B549" s="109">
        <v>3200</v>
      </c>
      <c r="C549" s="109" t="s">
        <v>369</v>
      </c>
      <c r="D549" s="110" t="s">
        <v>370</v>
      </c>
      <c r="E549" s="111">
        <v>124094</v>
      </c>
      <c r="F549" s="111">
        <f>Таблица14[[#This Row],[ip55]]*1.49987465123196</f>
        <v>186125.44496997885</v>
      </c>
      <c r="G549" s="112">
        <f>G544*2.25</f>
        <v>72</v>
      </c>
      <c r="H549" s="113">
        <v>2250</v>
      </c>
      <c r="I549" s="113"/>
      <c r="J549" s="113"/>
      <c r="K549" s="114" t="s">
        <v>29</v>
      </c>
      <c r="L549" s="114" t="s">
        <v>139</v>
      </c>
      <c r="M549" s="114" t="str">
        <f t="shared" si="35"/>
        <v>Al3200pt2.4</v>
      </c>
      <c r="N549" s="115" t="s">
        <v>387</v>
      </c>
      <c r="O549" s="116" t="s">
        <v>139</v>
      </c>
      <c r="P549" s="117" t="s">
        <v>28</v>
      </c>
      <c r="Q549" s="117">
        <v>55</v>
      </c>
      <c r="R549" s="117" t="s">
        <v>29</v>
      </c>
      <c r="S549" s="117">
        <v>4</v>
      </c>
      <c r="T549" s="118" t="str">
        <f t="shared" si="36"/>
        <v>E3-55-Al-3200-4-pt2.4</v>
      </c>
    </row>
    <row r="550" spans="1:20">
      <c r="A550" s="109" t="s">
        <v>997</v>
      </c>
      <c r="B550" s="109">
        <v>3200</v>
      </c>
      <c r="C550" s="109" t="s">
        <v>369</v>
      </c>
      <c r="D550" s="110" t="s">
        <v>370</v>
      </c>
      <c r="E550" s="111">
        <v>129806</v>
      </c>
      <c r="F550" s="111">
        <f>Таблица14[[#This Row],[ip55]]*1.49987465123196</f>
        <v>194692.7289778158</v>
      </c>
      <c r="G550" s="112">
        <f>G544*2.5</f>
        <v>80</v>
      </c>
      <c r="H550" s="113">
        <v>2500</v>
      </c>
      <c r="I550" s="113"/>
      <c r="J550" s="113"/>
      <c r="K550" s="114" t="s">
        <v>29</v>
      </c>
      <c r="L550" s="114" t="s">
        <v>139</v>
      </c>
      <c r="M550" s="114" t="str">
        <f t="shared" si="35"/>
        <v>Al3200pt2.5</v>
      </c>
      <c r="N550" s="115" t="s">
        <v>389</v>
      </c>
      <c r="O550" s="116" t="s">
        <v>139</v>
      </c>
      <c r="P550" s="117" t="s">
        <v>28</v>
      </c>
      <c r="Q550" s="117">
        <v>55</v>
      </c>
      <c r="R550" s="117" t="s">
        <v>29</v>
      </c>
      <c r="S550" s="117">
        <v>4</v>
      </c>
      <c r="T550" s="118" t="str">
        <f t="shared" si="36"/>
        <v>E3-55-Al-3200-4-pt2.5</v>
      </c>
    </row>
    <row r="551" spans="1:20">
      <c r="A551" s="109" t="s">
        <v>998</v>
      </c>
      <c r="B551" s="109">
        <v>3200</v>
      </c>
      <c r="C551" s="109" t="s">
        <v>369</v>
      </c>
      <c r="D551" s="110" t="s">
        <v>370</v>
      </c>
      <c r="E551" s="111">
        <v>150056</v>
      </c>
      <c r="F551" s="111">
        <f>Таблица14[[#This Row],[ip55]]*1.49987465123196</f>
        <v>225065.19066526301</v>
      </c>
      <c r="G551" s="112">
        <f>G544*2.75</f>
        <v>88</v>
      </c>
      <c r="H551" s="113">
        <v>2750</v>
      </c>
      <c r="I551" s="113"/>
      <c r="J551" s="113"/>
      <c r="K551" s="114" t="s">
        <v>29</v>
      </c>
      <c r="L551" s="114" t="s">
        <v>139</v>
      </c>
      <c r="M551" s="114" t="str">
        <f t="shared" si="35"/>
        <v>Al3200pt2.9</v>
      </c>
      <c r="N551" s="115" t="s">
        <v>391</v>
      </c>
      <c r="O551" s="116" t="s">
        <v>139</v>
      </c>
      <c r="P551" s="117" t="s">
        <v>28</v>
      </c>
      <c r="Q551" s="117">
        <v>55</v>
      </c>
      <c r="R551" s="117" t="s">
        <v>29</v>
      </c>
      <c r="S551" s="117">
        <v>4</v>
      </c>
      <c r="T551" s="118" t="str">
        <f t="shared" si="36"/>
        <v>E3-55-Al-3200-4-pt2.9</v>
      </c>
    </row>
    <row r="552" spans="1:20">
      <c r="A552" s="109" t="s">
        <v>999</v>
      </c>
      <c r="B552" s="109">
        <v>3200</v>
      </c>
      <c r="C552" s="109" t="s">
        <v>369</v>
      </c>
      <c r="D552" s="110" t="s">
        <v>393</v>
      </c>
      <c r="E552" s="111">
        <v>155767</v>
      </c>
      <c r="F552" s="111">
        <f>Таблица14[[#This Row],[ip55]]*1.49987465123196</f>
        <v>233630.97479844873</v>
      </c>
      <c r="G552" s="112">
        <f>G544*3</f>
        <v>96</v>
      </c>
      <c r="H552" s="113">
        <v>3000</v>
      </c>
      <c r="I552" s="113"/>
      <c r="J552" s="113"/>
      <c r="K552" s="114" t="s">
        <v>29</v>
      </c>
      <c r="L552" s="114" t="s">
        <v>139</v>
      </c>
      <c r="M552" s="114" t="str">
        <f t="shared" si="35"/>
        <v>Al3200pt3.0</v>
      </c>
      <c r="N552" s="115" t="s">
        <v>394</v>
      </c>
      <c r="O552" s="116" t="s">
        <v>139</v>
      </c>
      <c r="P552" s="117" t="s">
        <v>28</v>
      </c>
      <c r="Q552" s="117">
        <v>55</v>
      </c>
      <c r="R552" s="117" t="s">
        <v>29</v>
      </c>
      <c r="S552" s="117">
        <v>4</v>
      </c>
      <c r="T552" s="118" t="str">
        <f t="shared" si="36"/>
        <v>E3-55-Al-3200-4-pt3.0</v>
      </c>
    </row>
    <row r="553" spans="1:20">
      <c r="A553" s="109" t="s">
        <v>1000</v>
      </c>
      <c r="B553" s="109">
        <v>3200</v>
      </c>
      <c r="C553" s="109" t="s">
        <v>369</v>
      </c>
      <c r="D553" s="110" t="s">
        <v>370</v>
      </c>
      <c r="E553" s="111">
        <v>176017</v>
      </c>
      <c r="F553" s="111">
        <f>Таблица14[[#This Row],[ip55]]*1.49987465123196</f>
        <v>264003.43648589589</v>
      </c>
      <c r="G553" s="112">
        <f>G544*3.25</f>
        <v>104</v>
      </c>
      <c r="H553" s="113">
        <v>3250</v>
      </c>
      <c r="I553" s="113"/>
      <c r="J553" s="113"/>
      <c r="K553" s="114" t="s">
        <v>29</v>
      </c>
      <c r="L553" s="114" t="s">
        <v>139</v>
      </c>
      <c r="M553" s="114" t="str">
        <f t="shared" si="35"/>
        <v>Al3200pt</v>
      </c>
      <c r="N553" s="114"/>
      <c r="O553" s="116" t="s">
        <v>139</v>
      </c>
      <c r="P553" s="117" t="s">
        <v>28</v>
      </c>
      <c r="Q553" s="117">
        <v>55</v>
      </c>
      <c r="R553" s="117" t="s">
        <v>29</v>
      </c>
      <c r="S553" s="117">
        <v>4</v>
      </c>
      <c r="T553" s="118" t="str">
        <f t="shared" si="36"/>
        <v>E3-55-Al-3200-4-pt</v>
      </c>
    </row>
    <row r="554" spans="1:20">
      <c r="A554" s="109" t="s">
        <v>1001</v>
      </c>
      <c r="B554" s="109">
        <v>3200</v>
      </c>
      <c r="C554" s="109" t="s">
        <v>369</v>
      </c>
      <c r="D554" s="110" t="s">
        <v>370</v>
      </c>
      <c r="E554" s="111">
        <v>181729</v>
      </c>
      <c r="F554" s="111">
        <f>Таблица14[[#This Row],[ip55]]*1.49987465123196</f>
        <v>272570.72049373289</v>
      </c>
      <c r="G554" s="112">
        <f>G544*3.5</f>
        <v>112</v>
      </c>
      <c r="H554" s="113">
        <v>3500</v>
      </c>
      <c r="I554" s="113"/>
      <c r="J554" s="113"/>
      <c r="K554" s="114" t="s">
        <v>29</v>
      </c>
      <c r="L554" s="114" t="s">
        <v>139</v>
      </c>
      <c r="M554" s="114" t="str">
        <f t="shared" si="35"/>
        <v>Al3200pt</v>
      </c>
      <c r="N554" s="114"/>
      <c r="O554" s="116" t="s">
        <v>139</v>
      </c>
      <c r="P554" s="117" t="s">
        <v>28</v>
      </c>
      <c r="Q554" s="117">
        <v>55</v>
      </c>
      <c r="R554" s="117" t="s">
        <v>29</v>
      </c>
      <c r="S554" s="117">
        <v>4</v>
      </c>
      <c r="T554" s="118" t="str">
        <f t="shared" si="36"/>
        <v>E3-55-Al-3200-4-pt</v>
      </c>
    </row>
    <row r="555" spans="1:20">
      <c r="A555" s="109" t="s">
        <v>1002</v>
      </c>
      <c r="B555" s="109">
        <v>3200</v>
      </c>
      <c r="C555" s="109" t="s">
        <v>369</v>
      </c>
      <c r="D555" s="110" t="s">
        <v>370</v>
      </c>
      <c r="E555" s="111">
        <v>201978</v>
      </c>
      <c r="F555" s="111">
        <f>Таблица14[[#This Row],[ip55]]*1.49987465123196</f>
        <v>302941.68230652885</v>
      </c>
      <c r="G555" s="112">
        <f>G544*3.75</f>
        <v>120</v>
      </c>
      <c r="H555" s="113">
        <v>3750</v>
      </c>
      <c r="I555" s="113"/>
      <c r="J555" s="113"/>
      <c r="K555" s="114" t="s">
        <v>29</v>
      </c>
      <c r="L555" s="114" t="s">
        <v>139</v>
      </c>
      <c r="M555" s="114" t="str">
        <f t="shared" si="35"/>
        <v>Al3200pt</v>
      </c>
      <c r="N555" s="114"/>
      <c r="O555" s="116" t="s">
        <v>139</v>
      </c>
      <c r="P555" s="117" t="s">
        <v>28</v>
      </c>
      <c r="Q555" s="117">
        <v>55</v>
      </c>
      <c r="R555" s="117" t="s">
        <v>29</v>
      </c>
      <c r="S555" s="117">
        <v>4</v>
      </c>
      <c r="T555" s="118" t="str">
        <f t="shared" si="36"/>
        <v>E3-55-Al-3200-4-pt</v>
      </c>
    </row>
    <row r="556" spans="1:20">
      <c r="A556" s="109" t="s">
        <v>1003</v>
      </c>
      <c r="B556" s="109">
        <v>3200</v>
      </c>
      <c r="C556" s="109" t="s">
        <v>369</v>
      </c>
      <c r="D556" s="110" t="s">
        <v>370</v>
      </c>
      <c r="E556" s="111">
        <v>207689</v>
      </c>
      <c r="F556" s="111">
        <f>Таблица14[[#This Row],[ip55]]*1.49987465123196</f>
        <v>311507.46643971454</v>
      </c>
      <c r="G556" s="112">
        <f>G544*4</f>
        <v>128</v>
      </c>
      <c r="H556" s="113">
        <v>4000</v>
      </c>
      <c r="I556" s="113"/>
      <c r="J556" s="113"/>
      <c r="K556" s="114" t="s">
        <v>29</v>
      </c>
      <c r="L556" s="114" t="s">
        <v>139</v>
      </c>
      <c r="M556" s="114" t="str">
        <f t="shared" si="35"/>
        <v>Al3200pt</v>
      </c>
      <c r="N556" s="114"/>
      <c r="O556" s="116" t="s">
        <v>139</v>
      </c>
      <c r="P556" s="117" t="s">
        <v>28</v>
      </c>
      <c r="Q556" s="117">
        <v>55</v>
      </c>
      <c r="R556" s="117" t="s">
        <v>29</v>
      </c>
      <c r="S556" s="117">
        <v>4</v>
      </c>
      <c r="T556" s="118" t="str">
        <f t="shared" si="36"/>
        <v>E3-55-Al-3200-4-pt</v>
      </c>
    </row>
    <row r="557" spans="1:20">
      <c r="A557" s="109" t="s">
        <v>1004</v>
      </c>
      <c r="B557" s="109">
        <v>3200</v>
      </c>
      <c r="C557" s="109" t="s">
        <v>400</v>
      </c>
      <c r="D557" s="110" t="s">
        <v>401</v>
      </c>
      <c r="E557" s="111">
        <v>160108</v>
      </c>
      <c r="F557" s="119">
        <f>Таблица14[[#This Row],[ip55]]*1.49987465123196</f>
        <v>240141.93065944666</v>
      </c>
      <c r="G557" s="112">
        <f>G552</f>
        <v>96</v>
      </c>
      <c r="H557" s="113">
        <v>3000</v>
      </c>
      <c r="I557" s="113"/>
      <c r="J557" s="113"/>
      <c r="K557" s="114" t="s">
        <v>29</v>
      </c>
      <c r="L557" s="114" t="s">
        <v>158</v>
      </c>
      <c r="M557" s="114" t="str">
        <f t="shared" si="35"/>
        <v>Al3200pr1</v>
      </c>
      <c r="N557" s="114">
        <v>1</v>
      </c>
      <c r="O557" s="109" t="s">
        <v>158</v>
      </c>
      <c r="P557" s="117" t="s">
        <v>28</v>
      </c>
      <c r="Q557" s="117">
        <v>55</v>
      </c>
      <c r="R557" s="117" t="s">
        <v>29</v>
      </c>
      <c r="S557" s="117">
        <v>4</v>
      </c>
      <c r="T557" s="118" t="str">
        <f t="shared" si="36"/>
        <v>E3-55-Al-3200-4-pr1</v>
      </c>
    </row>
    <row r="558" spans="1:20">
      <c r="A558" s="109" t="s">
        <v>1005</v>
      </c>
      <c r="B558" s="109">
        <v>3200</v>
      </c>
      <c r="C558" s="109" t="s">
        <v>400</v>
      </c>
      <c r="D558" s="110" t="s">
        <v>403</v>
      </c>
      <c r="E558" s="111">
        <v>164449</v>
      </c>
      <c r="F558" s="119">
        <f>Таблица14[[#This Row],[ip55]]*1.49987465123196</f>
        <v>246652.88652044459</v>
      </c>
      <c r="G558" s="112">
        <f>G552</f>
        <v>96</v>
      </c>
      <c r="H558" s="113">
        <v>3000</v>
      </c>
      <c r="I558" s="113"/>
      <c r="J558" s="113"/>
      <c r="K558" s="114" t="s">
        <v>29</v>
      </c>
      <c r="L558" s="114" t="s">
        <v>158</v>
      </c>
      <c r="M558" s="114" t="str">
        <f t="shared" si="35"/>
        <v>Al3200pr3</v>
      </c>
      <c r="N558" s="114">
        <v>3</v>
      </c>
      <c r="O558" s="109" t="s">
        <v>158</v>
      </c>
      <c r="P558" s="117" t="s">
        <v>28</v>
      </c>
      <c r="Q558" s="117">
        <v>55</v>
      </c>
      <c r="R558" s="117" t="s">
        <v>29</v>
      </c>
      <c r="S558" s="117">
        <v>4</v>
      </c>
      <c r="T558" s="118" t="str">
        <f t="shared" si="36"/>
        <v>E3-55-Al-3200-4-pr3</v>
      </c>
    </row>
    <row r="559" spans="1:20">
      <c r="A559" s="109" t="s">
        <v>1006</v>
      </c>
      <c r="B559" s="109">
        <v>3200</v>
      </c>
      <c r="C559" s="109" t="s">
        <v>400</v>
      </c>
      <c r="D559" s="110" t="s">
        <v>405</v>
      </c>
      <c r="E559" s="111">
        <v>168790</v>
      </c>
      <c r="F559" s="119">
        <f>Таблица14[[#This Row],[ip55]]*1.49987465123196</f>
        <v>253163.84238144255</v>
      </c>
      <c r="G559" s="112">
        <f>G552</f>
        <v>96</v>
      </c>
      <c r="H559" s="113">
        <v>3000</v>
      </c>
      <c r="I559" s="113"/>
      <c r="J559" s="113"/>
      <c r="K559" s="114" t="s">
        <v>29</v>
      </c>
      <c r="L559" s="114" t="s">
        <v>158</v>
      </c>
      <c r="M559" s="114" t="str">
        <f t="shared" si="35"/>
        <v>Al3200pr5</v>
      </c>
      <c r="N559" s="114">
        <v>5</v>
      </c>
      <c r="O559" s="109" t="s">
        <v>158</v>
      </c>
      <c r="P559" s="117" t="s">
        <v>28</v>
      </c>
      <c r="Q559" s="117">
        <v>55</v>
      </c>
      <c r="R559" s="117" t="s">
        <v>29</v>
      </c>
      <c r="S559" s="117">
        <v>4</v>
      </c>
      <c r="T559" s="118" t="str">
        <f t="shared" si="36"/>
        <v>E3-55-Al-3200-4-pr5</v>
      </c>
    </row>
    <row r="560" spans="1:20">
      <c r="A560" s="109" t="s">
        <v>1007</v>
      </c>
      <c r="B560" s="109">
        <v>3200</v>
      </c>
      <c r="C560" s="109" t="s">
        <v>400</v>
      </c>
      <c r="D560" s="110" t="s">
        <v>407</v>
      </c>
      <c r="E560" s="111">
        <v>173132</v>
      </c>
      <c r="F560" s="119">
        <f>Таблица14[[#This Row],[ip55]]*1.49987465123196</f>
        <v>259676.2981170917</v>
      </c>
      <c r="G560" s="112">
        <f>G552</f>
        <v>96</v>
      </c>
      <c r="H560" s="113">
        <v>3000</v>
      </c>
      <c r="I560" s="113"/>
      <c r="J560" s="113"/>
      <c r="K560" s="114" t="s">
        <v>29</v>
      </c>
      <c r="L560" s="114" t="s">
        <v>158</v>
      </c>
      <c r="M560" s="114" t="str">
        <f t="shared" si="35"/>
        <v>Al3200pr4</v>
      </c>
      <c r="N560" s="114">
        <v>4</v>
      </c>
      <c r="O560" s="109" t="s">
        <v>158</v>
      </c>
      <c r="P560" s="117" t="s">
        <v>28</v>
      </c>
      <c r="Q560" s="117">
        <v>55</v>
      </c>
      <c r="R560" s="117" t="s">
        <v>29</v>
      </c>
      <c r="S560" s="117">
        <v>4</v>
      </c>
      <c r="T560" s="118" t="str">
        <f t="shared" si="36"/>
        <v>E3-55-Al-3200-4-pr4</v>
      </c>
    </row>
    <row r="561" spans="1:20">
      <c r="A561" s="109" t="s">
        <v>1008</v>
      </c>
      <c r="B561" s="109">
        <v>3200</v>
      </c>
      <c r="C561" s="109" t="s">
        <v>400</v>
      </c>
      <c r="D561" s="110" t="s">
        <v>409</v>
      </c>
      <c r="E561" s="111">
        <v>177473</v>
      </c>
      <c r="F561" s="119">
        <f>Таблица14[[#This Row],[ip55]]*1.49987465123196</f>
        <v>266187.25397808966</v>
      </c>
      <c r="G561" s="112">
        <f>G552</f>
        <v>96</v>
      </c>
      <c r="H561" s="113">
        <v>3000</v>
      </c>
      <c r="I561" s="113"/>
      <c r="J561" s="113"/>
      <c r="K561" s="114" t="s">
        <v>29</v>
      </c>
      <c r="L561" s="114" t="s">
        <v>158</v>
      </c>
      <c r="M561" s="114" t="str">
        <f t="shared" si="35"/>
        <v>Al3200pr</v>
      </c>
      <c r="N561" s="114"/>
      <c r="O561" s="109" t="s">
        <v>158</v>
      </c>
      <c r="P561" s="117" t="s">
        <v>28</v>
      </c>
      <c r="Q561" s="117">
        <v>55</v>
      </c>
      <c r="R561" s="117" t="s">
        <v>29</v>
      </c>
      <c r="S561" s="117">
        <v>4</v>
      </c>
      <c r="T561" s="118" t="str">
        <f t="shared" si="36"/>
        <v>E3-55-Al-3200-4-pr</v>
      </c>
    </row>
    <row r="562" spans="1:20">
      <c r="A562" s="109" t="s">
        <v>1009</v>
      </c>
      <c r="B562" s="109">
        <v>3200</v>
      </c>
      <c r="C562" s="109" t="s">
        <v>400</v>
      </c>
      <c r="D562" s="110" t="s">
        <v>411</v>
      </c>
      <c r="E562" s="111">
        <v>181813</v>
      </c>
      <c r="F562" s="119">
        <f>Таблица14[[#This Row],[ip55]]*1.49987465123196</f>
        <v>272696.70996443636</v>
      </c>
      <c r="G562" s="112">
        <f>G552</f>
        <v>96</v>
      </c>
      <c r="H562" s="113">
        <v>3000</v>
      </c>
      <c r="I562" s="113"/>
      <c r="J562" s="113"/>
      <c r="K562" s="114" t="s">
        <v>29</v>
      </c>
      <c r="L562" s="114" t="s">
        <v>158</v>
      </c>
      <c r="M562" s="114" t="str">
        <f t="shared" si="35"/>
        <v>Al3200pr6</v>
      </c>
      <c r="N562" s="114">
        <v>6</v>
      </c>
      <c r="O562" s="109" t="s">
        <v>158</v>
      </c>
      <c r="P562" s="117" t="s">
        <v>28</v>
      </c>
      <c r="Q562" s="117">
        <v>55</v>
      </c>
      <c r="R562" s="117" t="s">
        <v>29</v>
      </c>
      <c r="S562" s="117">
        <v>4</v>
      </c>
      <c r="T562" s="118" t="str">
        <f t="shared" si="36"/>
        <v>E3-55-Al-3200-4-pr6</v>
      </c>
    </row>
    <row r="563" spans="1:20">
      <c r="A563" s="109" t="s">
        <v>1010</v>
      </c>
      <c r="B563" s="109">
        <v>3200</v>
      </c>
      <c r="C563" s="109" t="s">
        <v>400</v>
      </c>
      <c r="D563" s="110" t="s">
        <v>413</v>
      </c>
      <c r="E563" s="111">
        <v>212924</v>
      </c>
      <c r="F563" s="111">
        <f>Таблица14[[#This Row],[ip55]]*1.49987465123196</f>
        <v>319359.31023891387</v>
      </c>
      <c r="G563" s="112">
        <f>G552</f>
        <v>96</v>
      </c>
      <c r="H563" s="113">
        <v>3000</v>
      </c>
      <c r="I563" s="113"/>
      <c r="J563" s="113"/>
      <c r="K563" s="114" t="s">
        <v>29</v>
      </c>
      <c r="L563" s="114" t="s">
        <v>165</v>
      </c>
      <c r="M563" s="114" t="str">
        <f t="shared" si="35"/>
        <v>Al3200prf1</v>
      </c>
      <c r="N563" s="114">
        <v>1</v>
      </c>
      <c r="O563" s="109" t="s">
        <v>158</v>
      </c>
      <c r="P563" s="117" t="s">
        <v>28</v>
      </c>
      <c r="Q563" s="117">
        <v>55</v>
      </c>
      <c r="R563" s="117" t="s">
        <v>29</v>
      </c>
      <c r="S563" s="117">
        <v>4</v>
      </c>
      <c r="T563" s="118" t="str">
        <f t="shared" si="36"/>
        <v>E3-55-Al-3200-4-pr1</v>
      </c>
    </row>
    <row r="564" spans="1:20">
      <c r="A564" s="109" t="s">
        <v>1011</v>
      </c>
      <c r="B564" s="109">
        <v>3200</v>
      </c>
      <c r="C564" s="109" t="s">
        <v>400</v>
      </c>
      <c r="D564" s="110" t="s">
        <v>415</v>
      </c>
      <c r="E564" s="111">
        <v>270079</v>
      </c>
      <c r="F564" s="111">
        <f>Таблица14[[#This Row],[ip55]]*1.49987465123196</f>
        <v>405084.64593007654</v>
      </c>
      <c r="G564" s="112">
        <f>G552</f>
        <v>96</v>
      </c>
      <c r="H564" s="113">
        <v>3000</v>
      </c>
      <c r="I564" s="113"/>
      <c r="J564" s="113"/>
      <c r="K564" s="114" t="s">
        <v>29</v>
      </c>
      <c r="L564" s="114" t="s">
        <v>165</v>
      </c>
      <c r="M564" s="114" t="str">
        <f t="shared" si="35"/>
        <v>Al3200prf2</v>
      </c>
      <c r="N564" s="114">
        <v>2</v>
      </c>
      <c r="O564" s="109" t="s">
        <v>158</v>
      </c>
      <c r="P564" s="117" t="s">
        <v>28</v>
      </c>
      <c r="Q564" s="117">
        <v>55</v>
      </c>
      <c r="R564" s="117" t="s">
        <v>29</v>
      </c>
      <c r="S564" s="117">
        <v>4</v>
      </c>
      <c r="T564" s="118" t="str">
        <f t="shared" si="36"/>
        <v>E3-55-Al-3200-4-pr2</v>
      </c>
    </row>
    <row r="565" spans="1:20">
      <c r="A565" s="109" t="s">
        <v>1012</v>
      </c>
      <c r="B565" s="109">
        <v>3200</v>
      </c>
      <c r="C565" s="109" t="s">
        <v>400</v>
      </c>
      <c r="D565" s="110" t="s">
        <v>417</v>
      </c>
      <c r="E565" s="111">
        <v>384392</v>
      </c>
      <c r="F565" s="111">
        <f>Таблица14[[#This Row],[ip55]]*1.49987465123196</f>
        <v>576539.81693635555</v>
      </c>
      <c r="G565" s="112">
        <f>G552</f>
        <v>96</v>
      </c>
      <c r="H565" s="113">
        <v>3000</v>
      </c>
      <c r="I565" s="113"/>
      <c r="J565" s="113"/>
      <c r="K565" s="114" t="s">
        <v>29</v>
      </c>
      <c r="L565" s="114" t="s">
        <v>165</v>
      </c>
      <c r="M565" s="114" t="str">
        <f t="shared" si="35"/>
        <v>Al3200prf3</v>
      </c>
      <c r="N565" s="114">
        <v>3</v>
      </c>
      <c r="O565" s="109" t="s">
        <v>158</v>
      </c>
      <c r="P565" s="117" t="s">
        <v>28</v>
      </c>
      <c r="Q565" s="117">
        <v>55</v>
      </c>
      <c r="R565" s="117" t="s">
        <v>29</v>
      </c>
      <c r="S565" s="117">
        <v>4</v>
      </c>
      <c r="T565" s="118" t="str">
        <f t="shared" si="36"/>
        <v>E3-55-Al-3200-4-pr3</v>
      </c>
    </row>
    <row r="566" spans="1:20">
      <c r="A566" s="109" t="s">
        <v>1013</v>
      </c>
      <c r="B566" s="109">
        <v>3200</v>
      </c>
      <c r="C566" s="109" t="s">
        <v>419</v>
      </c>
      <c r="D566" s="110" t="s">
        <v>420</v>
      </c>
      <c r="E566" s="111">
        <v>83076</v>
      </c>
      <c r="F566" s="111">
        <f>Таблица14[[#This Row],[ip55]]*1.49987465123196</f>
        <v>124603.58652574632</v>
      </c>
      <c r="G566" s="112">
        <f>G544</f>
        <v>32</v>
      </c>
      <c r="H566" s="113">
        <v>350</v>
      </c>
      <c r="I566" s="113">
        <v>350</v>
      </c>
      <c r="J566" s="113"/>
      <c r="K566" s="114" t="s">
        <v>29</v>
      </c>
      <c r="L566" s="114" t="s">
        <v>154</v>
      </c>
      <c r="M566" s="114" t="str">
        <f t="shared" si="35"/>
        <v>Al3200uv</v>
      </c>
      <c r="N566" s="114"/>
      <c r="O566" s="109" t="s">
        <v>154</v>
      </c>
      <c r="P566" s="117" t="s">
        <v>28</v>
      </c>
      <c r="Q566" s="117">
        <v>55</v>
      </c>
      <c r="R566" s="117" t="s">
        <v>29</v>
      </c>
      <c r="S566" s="117">
        <v>4</v>
      </c>
      <c r="T566" s="118" t="str">
        <f t="shared" si="36"/>
        <v>E3-55-Al-3200-4-uv</v>
      </c>
    </row>
    <row r="567" spans="1:20">
      <c r="A567" s="109" t="s">
        <v>1014</v>
      </c>
      <c r="B567" s="109">
        <v>3200</v>
      </c>
      <c r="C567" s="109" t="s">
        <v>422</v>
      </c>
      <c r="D567" s="110" t="s">
        <v>423</v>
      </c>
      <c r="E567" s="111">
        <v>67925</v>
      </c>
      <c r="F567" s="111">
        <f>Таблица14[[#This Row],[ip55]]*1.49987465123196</f>
        <v>101878.98568493089</v>
      </c>
      <c r="G567" s="112">
        <f>G544</f>
        <v>32</v>
      </c>
      <c r="H567" s="113">
        <v>350</v>
      </c>
      <c r="I567" s="113">
        <v>350</v>
      </c>
      <c r="J567" s="113"/>
      <c r="K567" s="114" t="s">
        <v>29</v>
      </c>
      <c r="L567" s="114" t="s">
        <v>149</v>
      </c>
      <c r="M567" s="114" t="str">
        <f t="shared" si="35"/>
        <v>Al3200ug</v>
      </c>
      <c r="N567" s="114"/>
      <c r="O567" s="109" t="s">
        <v>149</v>
      </c>
      <c r="P567" s="117" t="s">
        <v>28</v>
      </c>
      <c r="Q567" s="117">
        <v>55</v>
      </c>
      <c r="R567" s="117" t="s">
        <v>29</v>
      </c>
      <c r="S567" s="117">
        <v>4</v>
      </c>
      <c r="T567" s="118" t="str">
        <f t="shared" si="36"/>
        <v>E3-55-Al-3200-4-ug</v>
      </c>
    </row>
    <row r="568" spans="1:20">
      <c r="A568" s="109" t="s">
        <v>1015</v>
      </c>
      <c r="B568" s="109">
        <v>3200</v>
      </c>
      <c r="C568" s="109" t="s">
        <v>425</v>
      </c>
      <c r="D568" s="110" t="s">
        <v>66</v>
      </c>
      <c r="E568" s="111">
        <v>139764</v>
      </c>
      <c r="F568" s="111">
        <f>Таблица14[[#This Row],[ip55]]*1.49987465123196</f>
        <v>209628.48075478367</v>
      </c>
      <c r="G568" s="112">
        <f>G546</f>
        <v>48</v>
      </c>
      <c r="H568" s="113">
        <v>350</v>
      </c>
      <c r="I568" s="113">
        <v>150</v>
      </c>
      <c r="J568" s="113">
        <v>350</v>
      </c>
      <c r="K568" s="114" t="s">
        <v>29</v>
      </c>
      <c r="L568" s="114" t="s">
        <v>192</v>
      </c>
      <c r="M568" s="114" t="str">
        <f t="shared" si="35"/>
        <v>Al3200zv</v>
      </c>
      <c r="N568" s="114"/>
      <c r="O568" s="109" t="s">
        <v>192</v>
      </c>
      <c r="P568" s="117" t="s">
        <v>28</v>
      </c>
      <c r="Q568" s="117">
        <v>55</v>
      </c>
      <c r="R568" s="117" t="s">
        <v>29</v>
      </c>
      <c r="S568" s="117">
        <v>4</v>
      </c>
      <c r="T568" s="118" t="str">
        <f t="shared" si="36"/>
        <v>E3-55-Al-3200-4-zv</v>
      </c>
    </row>
    <row r="569" spans="1:20">
      <c r="A569" s="109" t="s">
        <v>1016</v>
      </c>
      <c r="B569" s="109">
        <v>3200</v>
      </c>
      <c r="C569" s="109" t="s">
        <v>427</v>
      </c>
      <c r="D569" s="110" t="s">
        <v>428</v>
      </c>
      <c r="E569" s="111">
        <v>109462</v>
      </c>
      <c r="F569" s="111">
        <f>Таблица14[[#This Row],[ip55]]*1.49987465123196</f>
        <v>164179.27907315281</v>
      </c>
      <c r="G569" s="112">
        <f>G546</f>
        <v>48</v>
      </c>
      <c r="H569" s="113">
        <v>350</v>
      </c>
      <c r="I569" s="113">
        <v>150</v>
      </c>
      <c r="J569" s="113">
        <v>350</v>
      </c>
      <c r="K569" s="114" t="s">
        <v>29</v>
      </c>
      <c r="L569" s="114" t="s">
        <v>196</v>
      </c>
      <c r="M569" s="114" t="str">
        <f t="shared" si="35"/>
        <v>Al3200zg</v>
      </c>
      <c r="N569" s="114"/>
      <c r="O569" s="109" t="s">
        <v>196</v>
      </c>
      <c r="P569" s="117" t="s">
        <v>28</v>
      </c>
      <c r="Q569" s="117">
        <v>55</v>
      </c>
      <c r="R569" s="117" t="s">
        <v>29</v>
      </c>
      <c r="S569" s="117">
        <v>4</v>
      </c>
      <c r="T569" s="118" t="str">
        <f t="shared" si="36"/>
        <v>E3-55-Al-3200-4-zg</v>
      </c>
    </row>
    <row r="570" spans="1:20">
      <c r="A570" s="109" t="s">
        <v>1017</v>
      </c>
      <c r="B570" s="109">
        <v>3200</v>
      </c>
      <c r="C570" s="109" t="s">
        <v>430</v>
      </c>
      <c r="D570" s="110" t="s">
        <v>431</v>
      </c>
      <c r="E570" s="111">
        <v>165880</v>
      </c>
      <c r="F570" s="111">
        <f>Таблица14[[#This Row],[ip55]]*1.49987465123196</f>
        <v>248799.20714635754</v>
      </c>
      <c r="G570" s="112">
        <f>G546</f>
        <v>48</v>
      </c>
      <c r="H570" s="113">
        <v>350</v>
      </c>
      <c r="I570" s="113">
        <v>350</v>
      </c>
      <c r="J570" s="113">
        <v>350</v>
      </c>
      <c r="K570" s="114" t="s">
        <v>29</v>
      </c>
      <c r="L570" s="114" t="s">
        <v>198</v>
      </c>
      <c r="M570" s="114" t="str">
        <f t="shared" si="35"/>
        <v>Al3200tv</v>
      </c>
      <c r="N570" s="114"/>
      <c r="O570" s="109" t="s">
        <v>198</v>
      </c>
      <c r="P570" s="117" t="s">
        <v>28</v>
      </c>
      <c r="Q570" s="117">
        <v>55</v>
      </c>
      <c r="R570" s="117" t="s">
        <v>29</v>
      </c>
      <c r="S570" s="117">
        <v>4</v>
      </c>
      <c r="T570" s="118" t="str">
        <f t="shared" si="36"/>
        <v>E3-55-Al-3200-4-tv</v>
      </c>
    </row>
    <row r="571" spans="1:20">
      <c r="A571" s="109" t="s">
        <v>1018</v>
      </c>
      <c r="B571" s="109">
        <v>3200</v>
      </c>
      <c r="C571" s="109" t="s">
        <v>433</v>
      </c>
      <c r="D571" s="110" t="s">
        <v>434</v>
      </c>
      <c r="E571" s="111">
        <v>213818</v>
      </c>
      <c r="F571" s="111">
        <f>Таблица14[[#This Row],[ip55]]*1.49987465123196</f>
        <v>320700.19817711524</v>
      </c>
      <c r="G571" s="112">
        <f>G546</f>
        <v>48</v>
      </c>
      <c r="H571" s="113">
        <v>350</v>
      </c>
      <c r="I571" s="113">
        <v>350</v>
      </c>
      <c r="J571" s="113">
        <v>350</v>
      </c>
      <c r="K571" s="114" t="s">
        <v>29</v>
      </c>
      <c r="L571" s="114" t="s">
        <v>201</v>
      </c>
      <c r="M571" s="114" t="str">
        <f t="shared" si="35"/>
        <v>Al3200tg</v>
      </c>
      <c r="N571" s="114"/>
      <c r="O571" s="109" t="s">
        <v>201</v>
      </c>
      <c r="P571" s="117" t="s">
        <v>28</v>
      </c>
      <c r="Q571" s="117">
        <v>55</v>
      </c>
      <c r="R571" s="117" t="s">
        <v>29</v>
      </c>
      <c r="S571" s="117">
        <v>4</v>
      </c>
      <c r="T571" s="118" t="str">
        <f t="shared" si="36"/>
        <v>E3-55-Al-3200-4-tg</v>
      </c>
    </row>
    <row r="572" spans="1:20">
      <c r="A572" s="109" t="s">
        <v>1019</v>
      </c>
      <c r="B572" s="109">
        <v>3200</v>
      </c>
      <c r="C572" s="109" t="s">
        <v>436</v>
      </c>
      <c r="D572" s="110" t="s">
        <v>437</v>
      </c>
      <c r="E572" s="111">
        <v>160364</v>
      </c>
      <c r="F572" s="111">
        <f>Таблица14[[#This Row],[ip55]]*1.49987465123196</f>
        <v>240525.89857016204</v>
      </c>
      <c r="G572" s="112">
        <v>48</v>
      </c>
      <c r="H572" s="113">
        <v>500</v>
      </c>
      <c r="I572" s="113">
        <v>500</v>
      </c>
      <c r="J572" s="113">
        <v>500</v>
      </c>
      <c r="K572" s="114" t="s">
        <v>29</v>
      </c>
      <c r="L572" s="114" t="s">
        <v>184</v>
      </c>
      <c r="M572" s="114" t="str">
        <f t="shared" si="35"/>
        <v>Al3200kl</v>
      </c>
      <c r="N572" s="114"/>
      <c r="O572" s="109" t="s">
        <v>184</v>
      </c>
      <c r="P572" s="117" t="s">
        <v>28</v>
      </c>
      <c r="Q572" s="117">
        <v>55</v>
      </c>
      <c r="R572" s="117" t="s">
        <v>29</v>
      </c>
      <c r="S572" s="117">
        <v>4</v>
      </c>
      <c r="T572" s="118" t="str">
        <f t="shared" si="36"/>
        <v>E3-55-Al-3200-4-kl</v>
      </c>
    </row>
    <row r="573" spans="1:20">
      <c r="A573" s="109" t="s">
        <v>1020</v>
      </c>
      <c r="B573" s="109">
        <v>3200</v>
      </c>
      <c r="C573" s="109" t="s">
        <v>439</v>
      </c>
      <c r="D573" s="110" t="s">
        <v>437</v>
      </c>
      <c r="E573" s="111">
        <v>160364</v>
      </c>
      <c r="F573" s="111">
        <f>Таблица14[[#This Row],[ip55]]*1.49987465123196</f>
        <v>240525.89857016204</v>
      </c>
      <c r="G573" s="112">
        <f>G546</f>
        <v>48</v>
      </c>
      <c r="H573" s="113">
        <v>500</v>
      </c>
      <c r="I573" s="113">
        <v>500</v>
      </c>
      <c r="J573" s="113">
        <v>500</v>
      </c>
      <c r="K573" s="114" t="s">
        <v>29</v>
      </c>
      <c r="L573" s="114" t="s">
        <v>173</v>
      </c>
      <c r="M573" s="114" t="str">
        <f t="shared" si="35"/>
        <v>Al3200kp</v>
      </c>
      <c r="N573" s="114"/>
      <c r="O573" s="109" t="s">
        <v>173</v>
      </c>
      <c r="P573" s="117" t="s">
        <v>28</v>
      </c>
      <c r="Q573" s="117">
        <v>55</v>
      </c>
      <c r="R573" s="117" t="s">
        <v>29</v>
      </c>
      <c r="S573" s="117">
        <v>4</v>
      </c>
      <c r="T573" s="118" t="str">
        <f t="shared" si="36"/>
        <v>E3-55-Al-3200-4-kp</v>
      </c>
    </row>
    <row r="574" spans="1:20">
      <c r="A574" s="112" t="s">
        <v>1021</v>
      </c>
      <c r="B574" s="109">
        <v>3200</v>
      </c>
      <c r="C574" s="109" t="s">
        <v>441</v>
      </c>
      <c r="D574" s="110" t="s">
        <v>442</v>
      </c>
      <c r="E574" s="111">
        <v>42559</v>
      </c>
      <c r="F574" s="111">
        <f>Таблица14[[#This Row],[ip55]]*1.49987465123196</f>
        <v>63833.165281780988</v>
      </c>
      <c r="G574" s="112">
        <f>G542</f>
        <v>16</v>
      </c>
      <c r="H574" s="113">
        <v>200</v>
      </c>
      <c r="I574" s="113">
        <v>300</v>
      </c>
      <c r="J574" s="113"/>
      <c r="K574" s="114" t="s">
        <v>29</v>
      </c>
      <c r="L574" s="114" t="s">
        <v>143</v>
      </c>
      <c r="M574" s="114" t="str">
        <f t="shared" si="35"/>
        <v>Al3200pf</v>
      </c>
      <c r="N574" s="114"/>
      <c r="O574" s="109" t="s">
        <v>143</v>
      </c>
      <c r="P574" s="117" t="s">
        <v>28</v>
      </c>
      <c r="Q574" s="117">
        <v>55</v>
      </c>
      <c r="R574" s="117" t="s">
        <v>29</v>
      </c>
      <c r="S574" s="117">
        <v>4</v>
      </c>
      <c r="T574" s="118" t="str">
        <f t="shared" si="36"/>
        <v>E3-55-Al-3200-4-pf</v>
      </c>
    </row>
    <row r="575" spans="1:20">
      <c r="A575" s="112" t="s">
        <v>1022</v>
      </c>
      <c r="B575" s="109">
        <v>3200</v>
      </c>
      <c r="C575" s="109" t="s">
        <v>444</v>
      </c>
      <c r="D575" s="110" t="s">
        <v>445</v>
      </c>
      <c r="E575" s="111">
        <v>110484</v>
      </c>
      <c r="F575" s="111">
        <f>Таблица14[[#This Row],[ip55]]*1.49987465123196</f>
        <v>165712.15096671187</v>
      </c>
      <c r="G575" s="112"/>
      <c r="H575" s="113"/>
      <c r="I575" s="113"/>
      <c r="J575" s="113"/>
      <c r="K575" s="114" t="s">
        <v>29</v>
      </c>
      <c r="L575" s="114" t="s">
        <v>152</v>
      </c>
      <c r="M575" s="114" t="str">
        <f t="shared" si="35"/>
        <v>Al3200ugf</v>
      </c>
      <c r="N575" s="114"/>
      <c r="O575" s="109" t="s">
        <v>152</v>
      </c>
      <c r="P575" s="117" t="s">
        <v>28</v>
      </c>
      <c r="Q575" s="117">
        <v>55</v>
      </c>
      <c r="R575" s="117" t="s">
        <v>29</v>
      </c>
      <c r="S575" s="117">
        <v>4</v>
      </c>
      <c r="T575" s="118" t="str">
        <f t="shared" si="36"/>
        <v>E3-55-Al-3200-4-ugf</v>
      </c>
    </row>
    <row r="576" spans="1:20">
      <c r="A576" s="112" t="s">
        <v>1023</v>
      </c>
      <c r="B576" s="109">
        <v>3200</v>
      </c>
      <c r="C576" s="109" t="s">
        <v>447</v>
      </c>
      <c r="D576" s="110" t="s">
        <v>448</v>
      </c>
      <c r="E576" s="111">
        <v>125635</v>
      </c>
      <c r="F576" s="111">
        <f>Таблица14[[#This Row],[ip55]]*1.49987465123196</f>
        <v>188436.7518075273</v>
      </c>
      <c r="G576" s="112"/>
      <c r="H576" s="113"/>
      <c r="I576" s="113"/>
      <c r="J576" s="113"/>
      <c r="K576" s="114" t="s">
        <v>29</v>
      </c>
      <c r="L576" s="114" t="s">
        <v>156</v>
      </c>
      <c r="M576" s="114" t="str">
        <f t="shared" si="35"/>
        <v>Al3200uvf</v>
      </c>
      <c r="N576" s="114"/>
      <c r="O576" s="109" t="s">
        <v>156</v>
      </c>
      <c r="P576" s="117" t="s">
        <v>28</v>
      </c>
      <c r="Q576" s="117">
        <v>55</v>
      </c>
      <c r="R576" s="117" t="s">
        <v>29</v>
      </c>
      <c r="S576" s="117">
        <v>4</v>
      </c>
      <c r="T576" s="118" t="str">
        <f t="shared" si="36"/>
        <v>E3-55-Al-3200-4-uvf</v>
      </c>
    </row>
    <row r="577" spans="1:20">
      <c r="A577" s="112" t="s">
        <v>1024</v>
      </c>
      <c r="B577" s="109">
        <v>3200</v>
      </c>
      <c r="C577" s="109" t="s">
        <v>450</v>
      </c>
      <c r="D577" s="110" t="s">
        <v>451</v>
      </c>
      <c r="E577" s="111">
        <v>85119</v>
      </c>
      <c r="F577" s="111">
        <f>Таблица14[[#This Row],[ip55]]*1.49987465123196</f>
        <v>127667.8304382132</v>
      </c>
      <c r="G577" s="112"/>
      <c r="H577" s="113"/>
      <c r="I577" s="113"/>
      <c r="J577" s="113"/>
      <c r="K577" s="114" t="s">
        <v>29</v>
      </c>
      <c r="L577" s="114"/>
      <c r="M577" s="114" t="str">
        <f t="shared" si="35"/>
        <v>Al3200</v>
      </c>
      <c r="N577" s="114"/>
      <c r="O577" s="109" t="s">
        <v>450</v>
      </c>
      <c r="P577" s="117" t="s">
        <v>28</v>
      </c>
      <c r="Q577" s="117">
        <v>55</v>
      </c>
      <c r="R577" s="117" t="s">
        <v>29</v>
      </c>
      <c r="S577" s="117">
        <v>4</v>
      </c>
      <c r="T577" s="118" t="str">
        <f t="shared" si="36"/>
        <v>E3-55-Al-3200-4-ПФТ</v>
      </c>
    </row>
    <row r="578" spans="1:20">
      <c r="A578" s="109" t="s">
        <v>1025</v>
      </c>
      <c r="B578" s="109">
        <v>3200</v>
      </c>
      <c r="C578" s="109"/>
      <c r="D578" s="110" t="s">
        <v>453</v>
      </c>
      <c r="E578" s="111">
        <v>116949</v>
      </c>
      <c r="F578" s="111">
        <f>Таблица14[[#This Row],[ip55]]*1.49987465123196</f>
        <v>175408.8405869265</v>
      </c>
      <c r="G578" s="120">
        <f t="shared" ref="G578:G579" si="39">G542</f>
        <v>16</v>
      </c>
      <c r="H578" s="113">
        <v>200</v>
      </c>
      <c r="I578" s="113">
        <v>300</v>
      </c>
      <c r="J578" s="113"/>
      <c r="K578" s="114" t="s">
        <v>29</v>
      </c>
      <c r="L578" s="114"/>
      <c r="M578" s="114" t="str">
        <f t="shared" ref="M578:M641" si="40">K578&amp;B578&amp;L578&amp;N578</f>
        <v>Al3200</v>
      </c>
      <c r="N578" s="114"/>
      <c r="O578" s="109"/>
      <c r="P578" s="117" t="s">
        <v>28</v>
      </c>
      <c r="Q578" s="117">
        <v>55</v>
      </c>
      <c r="R578" s="117" t="s">
        <v>29</v>
      </c>
      <c r="S578" s="117">
        <v>4</v>
      </c>
      <c r="T578" s="118" t="str">
        <f t="shared" si="36"/>
        <v>E3-55-Al-3200-4-</v>
      </c>
    </row>
    <row r="579" spans="1:20">
      <c r="A579" s="109" t="s">
        <v>1026</v>
      </c>
      <c r="B579" s="109">
        <v>3200</v>
      </c>
      <c r="C579" s="109" t="s">
        <v>455</v>
      </c>
      <c r="D579" s="110" t="s">
        <v>456</v>
      </c>
      <c r="E579" s="111">
        <v>551058</v>
      </c>
      <c r="F579" s="111">
        <f>Таблица14[[#This Row],[ip55]]*1.49987465123196</f>
        <v>826517.92555858148</v>
      </c>
      <c r="G579" s="120">
        <f t="shared" si="39"/>
        <v>24</v>
      </c>
      <c r="H579" s="113">
        <v>500</v>
      </c>
      <c r="I579" s="113">
        <v>500</v>
      </c>
      <c r="J579" s="113"/>
      <c r="K579" s="114" t="s">
        <v>29</v>
      </c>
      <c r="L579" s="114"/>
      <c r="M579" s="114" t="str">
        <f t="shared" si="40"/>
        <v>Al3200</v>
      </c>
      <c r="N579" s="114"/>
      <c r="O579" s="109" t="s">
        <v>455</v>
      </c>
      <c r="P579" s="117" t="s">
        <v>28</v>
      </c>
      <c r="Q579" s="117">
        <v>55</v>
      </c>
      <c r="R579" s="117" t="s">
        <v>29</v>
      </c>
      <c r="S579" s="117">
        <v>4</v>
      </c>
      <c r="T579" s="118" t="str">
        <f t="shared" ref="T579:T642" si="41">P579&amp;"-"&amp;Q579&amp;"-"&amp;R579&amp;"-"&amp;B579&amp;"-"&amp;S579&amp;"-"&amp;O579&amp;N579</f>
        <v>E3-55-Al-3200-4-ПФК</v>
      </c>
    </row>
    <row r="580" spans="1:20">
      <c r="A580" s="109" t="s">
        <v>1027</v>
      </c>
      <c r="B580" s="109">
        <v>3200</v>
      </c>
      <c r="C580" s="109"/>
      <c r="D580" s="110" t="s">
        <v>458</v>
      </c>
      <c r="E580" s="111">
        <v>129040</v>
      </c>
      <c r="F580" s="111">
        <f>Таблица14[[#This Row],[ip55]]*1.49987465123196</f>
        <v>193543.82499497212</v>
      </c>
      <c r="G580" s="120">
        <f>G543</f>
        <v>24</v>
      </c>
      <c r="H580" s="113">
        <v>200</v>
      </c>
      <c r="I580" s="113">
        <v>500</v>
      </c>
      <c r="J580" s="113"/>
      <c r="K580" s="114" t="s">
        <v>29</v>
      </c>
      <c r="L580" s="114"/>
      <c r="M580" s="114" t="str">
        <f t="shared" si="40"/>
        <v>Al3200</v>
      </c>
      <c r="N580" s="114"/>
      <c r="O580" s="109"/>
      <c r="P580" s="117" t="s">
        <v>28</v>
      </c>
      <c r="Q580" s="117">
        <v>55</v>
      </c>
      <c r="R580" s="117" t="s">
        <v>29</v>
      </c>
      <c r="S580" s="117">
        <v>4</v>
      </c>
      <c r="T580" s="118" t="str">
        <f t="shared" si="41"/>
        <v>E3-55-Al-3200-4-</v>
      </c>
    </row>
    <row r="581" spans="1:20">
      <c r="A581" s="109" t="s">
        <v>1028</v>
      </c>
      <c r="B581" s="109">
        <v>3200</v>
      </c>
      <c r="C581" s="109"/>
      <c r="D581" s="110" t="s">
        <v>728</v>
      </c>
      <c r="E581" s="111">
        <v>371289</v>
      </c>
      <c r="F581" s="111">
        <f>Таблица14[[#This Row],[ip55]]*1.49987465123196</f>
        <v>556886.95938126324</v>
      </c>
      <c r="G581" s="120">
        <f>G545</f>
        <v>40</v>
      </c>
      <c r="H581" s="113">
        <v>200</v>
      </c>
      <c r="I581" s="113">
        <v>1000</v>
      </c>
      <c r="J581" s="113"/>
      <c r="K581" s="114" t="s">
        <v>29</v>
      </c>
      <c r="L581" s="114"/>
      <c r="M581" s="114" t="str">
        <f t="shared" si="40"/>
        <v>Al3200</v>
      </c>
      <c r="N581" s="114"/>
      <c r="O581" s="109"/>
      <c r="P581" s="117" t="s">
        <v>28</v>
      </c>
      <c r="Q581" s="117">
        <v>55</v>
      </c>
      <c r="R581" s="117" t="s">
        <v>29</v>
      </c>
      <c r="S581" s="117">
        <v>4</v>
      </c>
      <c r="T581" s="118" t="str">
        <f t="shared" si="41"/>
        <v>E3-55-Al-3200-4-</v>
      </c>
    </row>
    <row r="582" spans="1:20">
      <c r="A582" s="109" t="s">
        <v>1029</v>
      </c>
      <c r="B582" s="109">
        <v>3200</v>
      </c>
      <c r="C582" s="109"/>
      <c r="D582" s="110" t="s">
        <v>462</v>
      </c>
      <c r="E582" s="111">
        <v>282094</v>
      </c>
      <c r="F582" s="111">
        <f>Таблица14[[#This Row],[ip55]]*1.49987465123196</f>
        <v>423105.63986462855</v>
      </c>
      <c r="G582" s="120">
        <f>G545</f>
        <v>40</v>
      </c>
      <c r="H582" s="113">
        <v>200</v>
      </c>
      <c r="I582" s="113">
        <v>1000</v>
      </c>
      <c r="J582" s="113"/>
      <c r="K582" s="114" t="s">
        <v>29</v>
      </c>
      <c r="L582" s="114"/>
      <c r="M582" s="114" t="str">
        <f t="shared" si="40"/>
        <v>Al3200</v>
      </c>
      <c r="N582" s="114"/>
      <c r="O582" s="109"/>
      <c r="P582" s="117" t="s">
        <v>28</v>
      </c>
      <c r="Q582" s="117">
        <v>55</v>
      </c>
      <c r="R582" s="117" t="s">
        <v>29</v>
      </c>
      <c r="S582" s="117">
        <v>4</v>
      </c>
      <c r="T582" s="118" t="str">
        <f t="shared" si="41"/>
        <v>E3-55-Al-3200-4-</v>
      </c>
    </row>
    <row r="583" spans="1:20">
      <c r="A583" s="109" t="s">
        <v>1030</v>
      </c>
      <c r="B583" s="109">
        <v>3200</v>
      </c>
      <c r="C583" s="109"/>
      <c r="D583" s="110" t="s">
        <v>464</v>
      </c>
      <c r="E583" s="111">
        <v>187491</v>
      </c>
      <c r="F583" s="111">
        <f>Таблица14[[#This Row],[ip55]]*1.49987465123196</f>
        <v>281212.99823413143</v>
      </c>
      <c r="G583" s="120">
        <f t="shared" ref="G583:G584" si="42">G543</f>
        <v>24</v>
      </c>
      <c r="H583" s="113">
        <v>200</v>
      </c>
      <c r="I583" s="113">
        <v>500</v>
      </c>
      <c r="J583" s="113"/>
      <c r="K583" s="114" t="s">
        <v>29</v>
      </c>
      <c r="L583" s="114"/>
      <c r="M583" s="114" t="str">
        <f t="shared" si="40"/>
        <v>Al3200</v>
      </c>
      <c r="N583" s="114"/>
      <c r="O583" s="109"/>
      <c r="P583" s="117" t="s">
        <v>28</v>
      </c>
      <c r="Q583" s="117">
        <v>55</v>
      </c>
      <c r="R583" s="117" t="s">
        <v>29</v>
      </c>
      <c r="S583" s="117">
        <v>4</v>
      </c>
      <c r="T583" s="118" t="str">
        <f t="shared" si="41"/>
        <v>E3-55-Al-3200-4-</v>
      </c>
    </row>
    <row r="584" spans="1:20">
      <c r="A584" s="109" t="s">
        <v>1031</v>
      </c>
      <c r="B584" s="109">
        <v>3200</v>
      </c>
      <c r="C584" s="109" t="s">
        <v>466</v>
      </c>
      <c r="D584" s="110" t="s">
        <v>467</v>
      </c>
      <c r="E584" s="111">
        <v>210413</v>
      </c>
      <c r="F584" s="111">
        <f>Таблица14[[#This Row],[ip55]]*1.49987465123196</f>
        <v>315593.12498967041</v>
      </c>
      <c r="G584" s="120">
        <f t="shared" si="42"/>
        <v>32</v>
      </c>
      <c r="H584" s="113">
        <v>1000</v>
      </c>
      <c r="I584" s="113"/>
      <c r="J584" s="113"/>
      <c r="K584" s="114" t="s">
        <v>29</v>
      </c>
      <c r="L584" s="114" t="s">
        <v>203</v>
      </c>
      <c r="M584" s="114" t="str">
        <f t="shared" si="40"/>
        <v>Al3200sk</v>
      </c>
      <c r="N584" s="114"/>
      <c r="O584" s="109" t="s">
        <v>203</v>
      </c>
      <c r="P584" s="117" t="s">
        <v>28</v>
      </c>
      <c r="Q584" s="117">
        <v>55</v>
      </c>
      <c r="R584" s="117" t="s">
        <v>29</v>
      </c>
      <c r="S584" s="117">
        <v>4</v>
      </c>
      <c r="T584" s="118" t="str">
        <f t="shared" si="41"/>
        <v>E3-55-Al-3200-4-sk</v>
      </c>
    </row>
    <row r="585" spans="1:20">
      <c r="A585" s="109" t="s">
        <v>1032</v>
      </c>
      <c r="B585" s="109">
        <v>3200</v>
      </c>
      <c r="C585" s="109"/>
      <c r="D585" s="110" t="s">
        <v>469</v>
      </c>
      <c r="E585" s="111">
        <v>495952</v>
      </c>
      <c r="F585" s="111">
        <f>Таблица14[[#This Row],[ip55]]*1.49987465123196</f>
        <v>743865.83302779309</v>
      </c>
      <c r="G585" s="112">
        <f>G544</f>
        <v>32</v>
      </c>
      <c r="H585" s="113">
        <v>1000</v>
      </c>
      <c r="I585" s="113"/>
      <c r="J585" s="113"/>
      <c r="K585" s="114" t="s">
        <v>29</v>
      </c>
      <c r="L585" s="114"/>
      <c r="M585" s="114" t="str">
        <f t="shared" si="40"/>
        <v>Al3200</v>
      </c>
      <c r="N585" s="114"/>
      <c r="O585" s="109"/>
      <c r="P585" s="117" t="s">
        <v>28</v>
      </c>
      <c r="Q585" s="117">
        <v>55</v>
      </c>
      <c r="R585" s="117" t="s">
        <v>29</v>
      </c>
      <c r="S585" s="117">
        <v>4</v>
      </c>
      <c r="T585" s="118" t="str">
        <f t="shared" si="41"/>
        <v>E3-55-Al-3200-4-</v>
      </c>
    </row>
    <row r="586" spans="1:20">
      <c r="A586" s="109" t="s">
        <v>1033</v>
      </c>
      <c r="B586" s="109">
        <v>3200</v>
      </c>
      <c r="C586" s="109"/>
      <c r="D586" s="110" t="s">
        <v>471</v>
      </c>
      <c r="E586" s="111">
        <v>468400</v>
      </c>
      <c r="F586" s="111">
        <f>Таблица14[[#This Row],[ip55]]*1.49987465123196</f>
        <v>702541.2866370501</v>
      </c>
      <c r="G586" s="112">
        <f>G544</f>
        <v>32</v>
      </c>
      <c r="H586" s="113">
        <v>1000</v>
      </c>
      <c r="I586" s="113"/>
      <c r="J586" s="113"/>
      <c r="K586" s="114" t="s">
        <v>29</v>
      </c>
      <c r="L586" s="114"/>
      <c r="M586" s="114" t="str">
        <f t="shared" si="40"/>
        <v>Al3200</v>
      </c>
      <c r="N586" s="114"/>
      <c r="O586" s="109"/>
      <c r="P586" s="117" t="s">
        <v>28</v>
      </c>
      <c r="Q586" s="117">
        <v>55</v>
      </c>
      <c r="R586" s="117" t="s">
        <v>29</v>
      </c>
      <c r="S586" s="117">
        <v>4</v>
      </c>
      <c r="T586" s="118" t="str">
        <f t="shared" si="41"/>
        <v>E3-55-Al-3200-4-</v>
      </c>
    </row>
    <row r="587" spans="1:20">
      <c r="A587" s="109" t="s">
        <v>1034</v>
      </c>
      <c r="B587" s="109">
        <v>3200</v>
      </c>
      <c r="C587" s="109"/>
      <c r="D587" s="110" t="s">
        <v>473</v>
      </c>
      <c r="E587" s="111">
        <v>669536</v>
      </c>
      <c r="F587" s="111">
        <f>Таблица14[[#This Row],[ip55]]*1.49987465123196</f>
        <v>1004220.0744872416</v>
      </c>
      <c r="G587" s="112">
        <f>G544</f>
        <v>32</v>
      </c>
      <c r="H587" s="113">
        <v>1000</v>
      </c>
      <c r="I587" s="113"/>
      <c r="J587" s="113"/>
      <c r="K587" s="114" t="s">
        <v>29</v>
      </c>
      <c r="L587" s="114"/>
      <c r="M587" s="114" t="str">
        <f t="shared" si="40"/>
        <v>Al3200</v>
      </c>
      <c r="N587" s="114"/>
      <c r="O587" s="109"/>
      <c r="P587" s="117" t="s">
        <v>28</v>
      </c>
      <c r="Q587" s="117">
        <v>55</v>
      </c>
      <c r="R587" s="117" t="s">
        <v>29</v>
      </c>
      <c r="S587" s="117">
        <v>4</v>
      </c>
      <c r="T587" s="118" t="str">
        <f t="shared" si="41"/>
        <v>E3-55-Al-3200-4-</v>
      </c>
    </row>
    <row r="588" spans="1:20">
      <c r="A588" s="109" t="s">
        <v>1035</v>
      </c>
      <c r="B588" s="109">
        <v>3200</v>
      </c>
      <c r="C588" s="109"/>
      <c r="D588" s="110" t="s">
        <v>475</v>
      </c>
      <c r="E588" s="111">
        <v>182467</v>
      </c>
      <c r="F588" s="111">
        <f>Таблица14[[#This Row],[ip55]]*1.49987465123196</f>
        <v>273677.62798634206</v>
      </c>
      <c r="G588" s="112">
        <f>G544</f>
        <v>32</v>
      </c>
      <c r="H588" s="113">
        <v>1000</v>
      </c>
      <c r="I588" s="113"/>
      <c r="J588" s="113"/>
      <c r="K588" s="114" t="s">
        <v>29</v>
      </c>
      <c r="L588" s="114"/>
      <c r="M588" s="114" t="str">
        <f t="shared" si="40"/>
        <v>Al3200</v>
      </c>
      <c r="N588" s="114"/>
      <c r="O588" s="109"/>
      <c r="P588" s="117" t="s">
        <v>28</v>
      </c>
      <c r="Q588" s="117">
        <v>55</v>
      </c>
      <c r="R588" s="117" t="s">
        <v>29</v>
      </c>
      <c r="S588" s="117">
        <v>4</v>
      </c>
      <c r="T588" s="118" t="str">
        <f t="shared" si="41"/>
        <v>E3-55-Al-3200-4-</v>
      </c>
    </row>
    <row r="589" spans="1:20">
      <c r="A589" s="109" t="s">
        <v>1036</v>
      </c>
      <c r="B589" s="109">
        <v>3200</v>
      </c>
      <c r="C589" s="109"/>
      <c r="D589" s="110" t="s">
        <v>477</v>
      </c>
      <c r="E589" s="111">
        <v>478026</v>
      </c>
      <c r="F589" s="111">
        <f>Таблица14[[#This Row],[ip55]]*1.49987465123196</f>
        <v>716979.08002980892</v>
      </c>
      <c r="G589" s="112">
        <f>G544</f>
        <v>32</v>
      </c>
      <c r="H589" s="113">
        <v>1000</v>
      </c>
      <c r="I589" s="113"/>
      <c r="J589" s="113"/>
      <c r="K589" s="114" t="s">
        <v>29</v>
      </c>
      <c r="L589" s="114"/>
      <c r="M589" s="114" t="str">
        <f t="shared" si="40"/>
        <v>Al3200</v>
      </c>
      <c r="N589" s="114"/>
      <c r="O589" s="109"/>
      <c r="P589" s="117" t="s">
        <v>28</v>
      </c>
      <c r="Q589" s="117">
        <v>55</v>
      </c>
      <c r="R589" s="117" t="s">
        <v>29</v>
      </c>
      <c r="S589" s="117">
        <v>4</v>
      </c>
      <c r="T589" s="118" t="str">
        <f t="shared" si="41"/>
        <v>E3-55-Al-3200-4-</v>
      </c>
    </row>
    <row r="590" spans="1:20">
      <c r="A590" s="109" t="s">
        <v>1037</v>
      </c>
      <c r="B590" s="109">
        <v>3200</v>
      </c>
      <c r="C590" s="109"/>
      <c r="D590" s="110" t="s">
        <v>554</v>
      </c>
      <c r="E590" s="111">
        <v>785714</v>
      </c>
      <c r="F590" s="111">
        <f>Таблица14[[#This Row],[ip55]]*1.49987465123196</f>
        <v>1178472.5117180683</v>
      </c>
      <c r="G590" s="112">
        <f>G544</f>
        <v>32</v>
      </c>
      <c r="H590" s="113">
        <v>1000</v>
      </c>
      <c r="I590" s="113"/>
      <c r="J590" s="113"/>
      <c r="K590" s="114" t="s">
        <v>29</v>
      </c>
      <c r="L590" s="114"/>
      <c r="M590" s="114" t="str">
        <f t="shared" si="40"/>
        <v>Al3200</v>
      </c>
      <c r="N590" s="114"/>
      <c r="O590" s="109"/>
      <c r="P590" s="117" t="s">
        <v>28</v>
      </c>
      <c r="Q590" s="117">
        <v>55</v>
      </c>
      <c r="R590" s="117" t="s">
        <v>29</v>
      </c>
      <c r="S590" s="117">
        <v>4</v>
      </c>
      <c r="T590" s="118" t="str">
        <f t="shared" si="41"/>
        <v>E3-55-Al-3200-4-</v>
      </c>
    </row>
    <row r="591" spans="1:20">
      <c r="A591" s="109" t="s">
        <v>1038</v>
      </c>
      <c r="B591" s="109">
        <v>3200</v>
      </c>
      <c r="C591" s="109"/>
      <c r="D591" s="110" t="s">
        <v>481</v>
      </c>
      <c r="E591" s="111">
        <v>681228</v>
      </c>
      <c r="F591" s="111">
        <f>Таблица14[[#This Row],[ip55]]*1.49987465123196</f>
        <v>1021756.6089094457</v>
      </c>
      <c r="G591" s="112">
        <f>G544</f>
        <v>32</v>
      </c>
      <c r="H591" s="113">
        <v>1000</v>
      </c>
      <c r="I591" s="113"/>
      <c r="J591" s="113"/>
      <c r="K591" s="114" t="s">
        <v>29</v>
      </c>
      <c r="L591" s="114"/>
      <c r="M591" s="114" t="str">
        <f t="shared" si="40"/>
        <v>Al3200</v>
      </c>
      <c r="N591" s="114"/>
      <c r="O591" s="109"/>
      <c r="P591" s="117" t="s">
        <v>28</v>
      </c>
      <c r="Q591" s="117">
        <v>55</v>
      </c>
      <c r="R591" s="117" t="s">
        <v>29</v>
      </c>
      <c r="S591" s="117">
        <v>4</v>
      </c>
      <c r="T591" s="118" t="str">
        <f t="shared" si="41"/>
        <v>E3-55-Al-3200-4-</v>
      </c>
    </row>
    <row r="592" spans="1:20">
      <c r="A592" s="109" t="s">
        <v>1039</v>
      </c>
      <c r="B592" s="109">
        <v>3200</v>
      </c>
      <c r="C592" s="109"/>
      <c r="D592" s="110" t="s">
        <v>617</v>
      </c>
      <c r="E592" s="111">
        <v>1027639</v>
      </c>
      <c r="F592" s="111">
        <f>Таблица14[[#This Row],[ip55]]*1.49987465123196</f>
        <v>1541329.6867173603</v>
      </c>
      <c r="G592" s="112"/>
      <c r="H592" s="113">
        <v>0</v>
      </c>
      <c r="I592" s="113"/>
      <c r="J592" s="113"/>
      <c r="K592" s="114" t="s">
        <v>29</v>
      </c>
      <c r="L592" s="114"/>
      <c r="M592" s="114" t="str">
        <f t="shared" si="40"/>
        <v>Al3200</v>
      </c>
      <c r="N592" s="114"/>
      <c r="O592" s="109"/>
      <c r="P592" s="117" t="s">
        <v>28</v>
      </c>
      <c r="Q592" s="117">
        <v>55</v>
      </c>
      <c r="R592" s="117" t="s">
        <v>29</v>
      </c>
      <c r="S592" s="117">
        <v>4</v>
      </c>
      <c r="T592" s="118" t="str">
        <f t="shared" si="41"/>
        <v>E3-55-Al-3200-4-</v>
      </c>
    </row>
    <row r="593" spans="1:20">
      <c r="A593" s="109" t="s">
        <v>1040</v>
      </c>
      <c r="B593" s="109">
        <v>3200</v>
      </c>
      <c r="C593" s="109" t="s">
        <v>485</v>
      </c>
      <c r="D593" s="110" t="s">
        <v>486</v>
      </c>
      <c r="E593" s="111">
        <v>324436</v>
      </c>
      <c r="F593" s="111">
        <f>Таблица14[[#This Row],[ip55]]*1.49987465123196</f>
        <v>486613.33234709222</v>
      </c>
      <c r="G593" s="112">
        <f>G545</f>
        <v>40</v>
      </c>
      <c r="H593" s="113">
        <v>1500</v>
      </c>
      <c r="I593" s="113"/>
      <c r="J593" s="113"/>
      <c r="K593" s="114" t="s">
        <v>29</v>
      </c>
      <c r="L593" s="114" t="s">
        <v>487</v>
      </c>
      <c r="M593" s="114" t="str">
        <f t="shared" si="40"/>
        <v>Al3200tsv</v>
      </c>
      <c r="N593" s="114"/>
      <c r="O593" s="109" t="s">
        <v>487</v>
      </c>
      <c r="P593" s="117" t="s">
        <v>28</v>
      </c>
      <c r="Q593" s="117">
        <v>55</v>
      </c>
      <c r="R593" s="117" t="s">
        <v>29</v>
      </c>
      <c r="S593" s="117">
        <v>4</v>
      </c>
      <c r="T593" s="118" t="str">
        <f t="shared" si="41"/>
        <v>E3-55-Al-3200-4-tsv</v>
      </c>
    </row>
    <row r="594" spans="1:20">
      <c r="A594" s="109" t="s">
        <v>1041</v>
      </c>
      <c r="B594" s="109">
        <v>3200</v>
      </c>
      <c r="C594" s="109"/>
      <c r="D594" s="110" t="s">
        <v>489</v>
      </c>
      <c r="E594" s="111">
        <v>407376</v>
      </c>
      <c r="F594" s="111">
        <f>Таблица14[[#This Row],[ip55]]*1.49987465123196</f>
        <v>611012.93592027097</v>
      </c>
      <c r="G594" s="112">
        <f>G544</f>
        <v>32</v>
      </c>
      <c r="H594" s="113">
        <v>1500</v>
      </c>
      <c r="I594" s="113">
        <v>500</v>
      </c>
      <c r="J594" s="113"/>
      <c r="K594" s="114" t="s">
        <v>29</v>
      </c>
      <c r="L594" s="114"/>
      <c r="M594" s="114" t="str">
        <f t="shared" si="40"/>
        <v>Al3200</v>
      </c>
      <c r="N594" s="114"/>
      <c r="O594" s="109"/>
      <c r="P594" s="117" t="s">
        <v>28</v>
      </c>
      <c r="Q594" s="117">
        <v>55</v>
      </c>
      <c r="R594" s="117" t="s">
        <v>29</v>
      </c>
      <c r="S594" s="117">
        <v>4</v>
      </c>
      <c r="T594" s="118" t="str">
        <f t="shared" si="41"/>
        <v>E3-55-Al-3200-4-</v>
      </c>
    </row>
    <row r="595" spans="1:20">
      <c r="A595" s="109" t="s">
        <v>1042</v>
      </c>
      <c r="B595" s="109">
        <v>3200</v>
      </c>
      <c r="C595" s="109"/>
      <c r="D595" s="110" t="s">
        <v>491</v>
      </c>
      <c r="E595" s="111">
        <v>163857</v>
      </c>
      <c r="F595" s="111">
        <f>Таблица14[[#This Row],[ip55]]*1.49987465123196</f>
        <v>245764.96072691528</v>
      </c>
      <c r="G595" s="112">
        <f>G548</f>
        <v>64</v>
      </c>
      <c r="H595" s="113">
        <v>1500</v>
      </c>
      <c r="I595" s="113"/>
      <c r="J595" s="113"/>
      <c r="K595" s="114" t="s">
        <v>29</v>
      </c>
      <c r="L595" s="114"/>
      <c r="M595" s="114" t="str">
        <f t="shared" si="40"/>
        <v>Al3200</v>
      </c>
      <c r="N595" s="114"/>
      <c r="O595" s="109"/>
      <c r="P595" s="117" t="s">
        <v>28</v>
      </c>
      <c r="Q595" s="117">
        <v>55</v>
      </c>
      <c r="R595" s="117" t="s">
        <v>29</v>
      </c>
      <c r="S595" s="117">
        <v>4</v>
      </c>
      <c r="T595" s="118" t="str">
        <f t="shared" si="41"/>
        <v>E3-55-Al-3200-4-</v>
      </c>
    </row>
    <row r="596" spans="1:20">
      <c r="A596" s="109" t="s">
        <v>1043</v>
      </c>
      <c r="B596" s="109">
        <v>3200</v>
      </c>
      <c r="C596" s="109"/>
      <c r="D596" s="110" t="s">
        <v>493</v>
      </c>
      <c r="E596" s="111">
        <v>270766</v>
      </c>
      <c r="F596" s="111">
        <f>Таблица14[[#This Row],[ip55]]*1.49987465123196</f>
        <v>406115.05981547292</v>
      </c>
      <c r="G596" s="112">
        <f>G547</f>
        <v>56</v>
      </c>
      <c r="H596" s="113">
        <v>1500</v>
      </c>
      <c r="I596" s="113">
        <v>500</v>
      </c>
      <c r="J596" s="113"/>
      <c r="K596" s="114" t="s">
        <v>29</v>
      </c>
      <c r="L596" s="114"/>
      <c r="M596" s="114" t="str">
        <f t="shared" si="40"/>
        <v>Al3200</v>
      </c>
      <c r="N596" s="114"/>
      <c r="O596" s="109"/>
      <c r="P596" s="117" t="s">
        <v>28</v>
      </c>
      <c r="Q596" s="117">
        <v>55</v>
      </c>
      <c r="R596" s="117" t="s">
        <v>29</v>
      </c>
      <c r="S596" s="117">
        <v>4</v>
      </c>
      <c r="T596" s="118" t="str">
        <f t="shared" si="41"/>
        <v>E3-55-Al-3200-4-</v>
      </c>
    </row>
    <row r="597" spans="1:20">
      <c r="A597" s="109" t="s">
        <v>1044</v>
      </c>
      <c r="B597" s="109">
        <v>3200</v>
      </c>
      <c r="C597" s="109"/>
      <c r="D597" s="110" t="s">
        <v>495</v>
      </c>
      <c r="E597" s="111">
        <v>152542</v>
      </c>
      <c r="F597" s="111">
        <f>Таблица14[[#This Row],[ip55]]*1.49987465123196</f>
        <v>228793.87904822564</v>
      </c>
      <c r="G597" s="112"/>
      <c r="H597" s="113">
        <v>500</v>
      </c>
      <c r="I597" s="113"/>
      <c r="J597" s="113"/>
      <c r="K597" s="114" t="s">
        <v>29</v>
      </c>
      <c r="L597" s="114"/>
      <c r="M597" s="114" t="str">
        <f t="shared" si="40"/>
        <v>Al3200</v>
      </c>
      <c r="N597" s="114"/>
      <c r="O597" s="109"/>
      <c r="P597" s="117" t="s">
        <v>28</v>
      </c>
      <c r="Q597" s="117">
        <v>55</v>
      </c>
      <c r="R597" s="117" t="s">
        <v>29</v>
      </c>
      <c r="S597" s="117">
        <v>4</v>
      </c>
      <c r="T597" s="118" t="str">
        <f t="shared" si="41"/>
        <v>E3-55-Al-3200-4-</v>
      </c>
    </row>
    <row r="598" spans="1:20">
      <c r="A598" s="109" t="s">
        <v>1045</v>
      </c>
      <c r="B598" s="109">
        <v>3200</v>
      </c>
      <c r="C598" s="109"/>
      <c r="D598" s="110" t="s">
        <v>497</v>
      </c>
      <c r="E598" s="111">
        <v>22599</v>
      </c>
      <c r="F598" s="111">
        <f>Таблица14[[#This Row],[ip55]]*1.49987465123196</f>
        <v>33895.667243191063</v>
      </c>
      <c r="G598" s="112"/>
      <c r="H598" s="113">
        <v>200</v>
      </c>
      <c r="I598" s="113"/>
      <c r="J598" s="113"/>
      <c r="K598" s="114" t="s">
        <v>29</v>
      </c>
      <c r="L598" s="114" t="s">
        <v>236</v>
      </c>
      <c r="M598" s="114" t="str">
        <f t="shared" si="40"/>
        <v>Al3200sb</v>
      </c>
      <c r="N598" s="114"/>
      <c r="O598" s="109"/>
      <c r="P598" s="117" t="s">
        <v>28</v>
      </c>
      <c r="Q598" s="117">
        <v>55</v>
      </c>
      <c r="R598" s="117" t="s">
        <v>29</v>
      </c>
      <c r="S598" s="117">
        <v>4</v>
      </c>
      <c r="T598" s="118" t="str">
        <f t="shared" si="41"/>
        <v>E3-55-Al-3200-4-</v>
      </c>
    </row>
    <row r="599" spans="1:20">
      <c r="A599" s="109" t="s">
        <v>1046</v>
      </c>
      <c r="B599" s="109">
        <v>3200</v>
      </c>
      <c r="C599" s="109"/>
      <c r="D599" s="110" t="s">
        <v>499</v>
      </c>
      <c r="E599" s="111">
        <v>1038</v>
      </c>
      <c r="F599" s="111">
        <f>Таблица14[[#This Row],[ip55]]*1.49987465123196</f>
        <v>1556.8698879787746</v>
      </c>
      <c r="G599" s="112"/>
      <c r="H599" s="113">
        <v>200</v>
      </c>
      <c r="I599" s="113"/>
      <c r="J599" s="113"/>
      <c r="K599" s="114" t="s">
        <v>29</v>
      </c>
      <c r="L599" s="114"/>
      <c r="M599" s="114" t="str">
        <f t="shared" si="40"/>
        <v>Al3200</v>
      </c>
      <c r="N599" s="114"/>
      <c r="O599" s="109"/>
      <c r="P599" s="117" t="s">
        <v>28</v>
      </c>
      <c r="Q599" s="117">
        <v>55</v>
      </c>
      <c r="R599" s="117" t="s">
        <v>29</v>
      </c>
      <c r="S599" s="117">
        <v>4</v>
      </c>
      <c r="T599" s="118" t="str">
        <f t="shared" si="41"/>
        <v>E3-55-Al-3200-4-</v>
      </c>
    </row>
    <row r="600" spans="1:20">
      <c r="A600" s="109" t="s">
        <v>1047</v>
      </c>
      <c r="B600" s="109">
        <v>3200</v>
      </c>
      <c r="C600" s="109" t="s">
        <v>501</v>
      </c>
      <c r="D600" s="110" t="s">
        <v>502</v>
      </c>
      <c r="E600" s="111">
        <v>51123</v>
      </c>
      <c r="F600" s="111">
        <f>Таблица14[[#This Row],[ip55]]*1.49987465123196</f>
        <v>76678.09179493149</v>
      </c>
      <c r="G600" s="112"/>
      <c r="H600" s="113">
        <v>200</v>
      </c>
      <c r="I600" s="113"/>
      <c r="J600" s="113"/>
      <c r="K600" s="114" t="s">
        <v>29</v>
      </c>
      <c r="L600" s="114" t="s">
        <v>233</v>
      </c>
      <c r="M600" s="114" t="str">
        <f t="shared" si="40"/>
        <v>Al3200kz</v>
      </c>
      <c r="N600" s="114"/>
      <c r="O600" s="109" t="s">
        <v>233</v>
      </c>
      <c r="P600" s="117" t="s">
        <v>28</v>
      </c>
      <c r="Q600" s="117">
        <v>55</v>
      </c>
      <c r="R600" s="117" t="s">
        <v>29</v>
      </c>
      <c r="S600" s="117">
        <v>4</v>
      </c>
      <c r="T600" s="118" t="str">
        <f t="shared" si="41"/>
        <v>E3-55-Al-3200-4-kz</v>
      </c>
    </row>
    <row r="601" spans="1:20">
      <c r="A601" s="109" t="s">
        <v>1048</v>
      </c>
      <c r="B601" s="109">
        <v>3200</v>
      </c>
      <c r="C601" s="109"/>
      <c r="D601" s="110" t="s">
        <v>504</v>
      </c>
      <c r="E601" s="111">
        <v>41885</v>
      </c>
      <c r="F601" s="111">
        <f>Таблица14[[#This Row],[ip55]]*1.49987465123196</f>
        <v>62822.249766850648</v>
      </c>
      <c r="G601" s="112"/>
      <c r="H601" s="113"/>
      <c r="I601" s="113"/>
      <c r="J601" s="113"/>
      <c r="K601" s="114" t="s">
        <v>29</v>
      </c>
      <c r="L601" s="114"/>
      <c r="M601" s="114" t="str">
        <f t="shared" si="40"/>
        <v>Al3200</v>
      </c>
      <c r="N601" s="114"/>
      <c r="O601" s="109"/>
      <c r="P601" s="117" t="s">
        <v>28</v>
      </c>
      <c r="Q601" s="117">
        <v>55</v>
      </c>
      <c r="R601" s="117" t="s">
        <v>29</v>
      </c>
      <c r="S601" s="117">
        <v>4</v>
      </c>
      <c r="T601" s="118" t="str">
        <f t="shared" si="41"/>
        <v>E3-55-Al-3200-4-</v>
      </c>
    </row>
    <row r="602" spans="1:20">
      <c r="A602" s="109" t="s">
        <v>1049</v>
      </c>
      <c r="B602" s="109">
        <v>4000</v>
      </c>
      <c r="C602" s="109" t="s">
        <v>369</v>
      </c>
      <c r="D602" s="110" t="s">
        <v>370</v>
      </c>
      <c r="E602" s="111">
        <v>33622</v>
      </c>
      <c r="F602" s="111">
        <f>Таблица14[[#This Row],[ip55]]*1.49987465123196</f>
        <v>50428.785523720959</v>
      </c>
      <c r="G602" s="112">
        <f>G604*0.5</f>
        <v>19.149999999999999</v>
      </c>
      <c r="H602" s="113">
        <v>500</v>
      </c>
      <c r="I602" s="113"/>
      <c r="J602" s="113"/>
      <c r="K602" s="114" t="s">
        <v>29</v>
      </c>
      <c r="L602" s="114" t="s">
        <v>139</v>
      </c>
      <c r="M602" s="114" t="str">
        <f t="shared" si="40"/>
        <v>Al4000pt0.5</v>
      </c>
      <c r="N602" s="115" t="s">
        <v>371</v>
      </c>
      <c r="O602" s="116" t="s">
        <v>139</v>
      </c>
      <c r="P602" s="117" t="s">
        <v>28</v>
      </c>
      <c r="Q602" s="117">
        <v>55</v>
      </c>
      <c r="R602" s="117" t="s">
        <v>29</v>
      </c>
      <c r="S602" s="117">
        <v>4</v>
      </c>
      <c r="T602" s="118" t="str">
        <f t="shared" si="41"/>
        <v>E3-55-Al-4000-4-pt0.5</v>
      </c>
    </row>
    <row r="603" spans="1:20">
      <c r="A603" s="109" t="s">
        <v>1050</v>
      </c>
      <c r="B603" s="109">
        <v>4000</v>
      </c>
      <c r="C603" s="109" t="s">
        <v>369</v>
      </c>
      <c r="D603" s="110" t="s">
        <v>370</v>
      </c>
      <c r="E603" s="111">
        <v>59846</v>
      </c>
      <c r="F603" s="111">
        <f>Таблица14[[#This Row],[ip55]]*1.49987465123196</f>
        <v>89761.498377627882</v>
      </c>
      <c r="G603" s="112">
        <f>G604*0.75</f>
        <v>28.724999999999998</v>
      </c>
      <c r="H603" s="113">
        <v>750</v>
      </c>
      <c r="I603" s="113"/>
      <c r="J603" s="113"/>
      <c r="K603" s="114" t="s">
        <v>29</v>
      </c>
      <c r="L603" s="114" t="s">
        <v>139</v>
      </c>
      <c r="M603" s="114" t="str">
        <f t="shared" si="40"/>
        <v>Al4000pt0.9</v>
      </c>
      <c r="N603" s="115" t="s">
        <v>373</v>
      </c>
      <c r="O603" s="116" t="s">
        <v>139</v>
      </c>
      <c r="P603" s="117" t="s">
        <v>28</v>
      </c>
      <c r="Q603" s="117">
        <v>55</v>
      </c>
      <c r="R603" s="117" t="s">
        <v>29</v>
      </c>
      <c r="S603" s="117">
        <v>4</v>
      </c>
      <c r="T603" s="118" t="str">
        <f t="shared" si="41"/>
        <v>E3-55-Al-4000-4-pt0.9</v>
      </c>
    </row>
    <row r="604" spans="1:20">
      <c r="A604" s="109" t="s">
        <v>1051</v>
      </c>
      <c r="B604" s="109">
        <v>4000</v>
      </c>
      <c r="C604" s="109" t="s">
        <v>369</v>
      </c>
      <c r="D604" s="110" t="s">
        <v>375</v>
      </c>
      <c r="E604" s="111">
        <v>67244</v>
      </c>
      <c r="F604" s="111">
        <f>Таблица14[[#This Row],[ip55]]*1.49987465123196</f>
        <v>100857.57104744192</v>
      </c>
      <c r="G604" s="112">
        <v>38.299999999999997</v>
      </c>
      <c r="H604" s="113">
        <v>1000</v>
      </c>
      <c r="I604" s="113"/>
      <c r="J604" s="113"/>
      <c r="K604" s="114" t="s">
        <v>29</v>
      </c>
      <c r="L604" s="114" t="s">
        <v>139</v>
      </c>
      <c r="M604" s="114" t="str">
        <f t="shared" si="40"/>
        <v>Al4000pt1.0</v>
      </c>
      <c r="N604" s="115" t="s">
        <v>376</v>
      </c>
      <c r="O604" s="116" t="s">
        <v>139</v>
      </c>
      <c r="P604" s="117" t="s">
        <v>28</v>
      </c>
      <c r="Q604" s="117">
        <v>55</v>
      </c>
      <c r="R604" s="117" t="s">
        <v>29</v>
      </c>
      <c r="S604" s="117">
        <v>4</v>
      </c>
      <c r="T604" s="118" t="str">
        <f t="shared" si="41"/>
        <v>E3-55-Al-4000-4-pt1.0</v>
      </c>
    </row>
    <row r="605" spans="1:20">
      <c r="A605" s="109" t="s">
        <v>1052</v>
      </c>
      <c r="B605" s="109">
        <v>4000</v>
      </c>
      <c r="C605" s="109" t="s">
        <v>369</v>
      </c>
      <c r="D605" s="110" t="s">
        <v>370</v>
      </c>
      <c r="E605" s="111">
        <v>93469</v>
      </c>
      <c r="F605" s="111">
        <f>Таблица14[[#This Row],[ip55]]*1.49987465123196</f>
        <v>140191.78377600008</v>
      </c>
      <c r="G605" s="112">
        <f>G604*1.25</f>
        <v>47.875</v>
      </c>
      <c r="H605" s="113">
        <v>1250</v>
      </c>
      <c r="I605" s="113"/>
      <c r="J605" s="113"/>
      <c r="K605" s="114" t="s">
        <v>29</v>
      </c>
      <c r="L605" s="114" t="s">
        <v>139</v>
      </c>
      <c r="M605" s="114" t="str">
        <f t="shared" si="40"/>
        <v>Al4000pt1.4</v>
      </c>
      <c r="N605" s="115" t="s">
        <v>378</v>
      </c>
      <c r="O605" s="116" t="s">
        <v>139</v>
      </c>
      <c r="P605" s="117" t="s">
        <v>28</v>
      </c>
      <c r="Q605" s="117">
        <v>55</v>
      </c>
      <c r="R605" s="117" t="s">
        <v>29</v>
      </c>
      <c r="S605" s="117">
        <v>4</v>
      </c>
      <c r="T605" s="118" t="str">
        <f t="shared" si="41"/>
        <v>E3-55-Al-4000-4-pt1.4</v>
      </c>
    </row>
    <row r="606" spans="1:20">
      <c r="A606" s="109" t="s">
        <v>1053</v>
      </c>
      <c r="B606" s="109">
        <v>4000</v>
      </c>
      <c r="C606" s="109" t="s">
        <v>369</v>
      </c>
      <c r="D606" s="110" t="s">
        <v>370</v>
      </c>
      <c r="E606" s="111">
        <v>100866</v>
      </c>
      <c r="F606" s="111">
        <f>Таблица14[[#This Row],[ip55]]*1.49987465123196</f>
        <v>151286.35657116288</v>
      </c>
      <c r="G606" s="112">
        <f>G604*1.5</f>
        <v>57.449999999999996</v>
      </c>
      <c r="H606" s="113">
        <v>1500</v>
      </c>
      <c r="I606" s="113"/>
      <c r="J606" s="113"/>
      <c r="K606" s="114" t="s">
        <v>29</v>
      </c>
      <c r="L606" s="114" t="s">
        <v>139</v>
      </c>
      <c r="M606" s="114" t="str">
        <f t="shared" si="40"/>
        <v>Al4000pt1.5</v>
      </c>
      <c r="N606" s="115" t="s">
        <v>380</v>
      </c>
      <c r="O606" s="116" t="s">
        <v>139</v>
      </c>
      <c r="P606" s="117" t="s">
        <v>28</v>
      </c>
      <c r="Q606" s="117">
        <v>55</v>
      </c>
      <c r="R606" s="117" t="s">
        <v>29</v>
      </c>
      <c r="S606" s="117">
        <v>4</v>
      </c>
      <c r="T606" s="118" t="str">
        <f t="shared" si="41"/>
        <v>E3-55-Al-4000-4-pt1.5</v>
      </c>
    </row>
    <row r="607" spans="1:20">
      <c r="A607" s="109" t="s">
        <v>1054</v>
      </c>
      <c r="B607" s="109">
        <v>4000</v>
      </c>
      <c r="C607" s="109" t="s">
        <v>369</v>
      </c>
      <c r="D607" s="110" t="s">
        <v>370</v>
      </c>
      <c r="E607" s="111">
        <v>127090</v>
      </c>
      <c r="F607" s="111">
        <f>Таблица14[[#This Row],[ip55]]*1.49987465123196</f>
        <v>190619.06942506981</v>
      </c>
      <c r="G607" s="112">
        <f>G604*1.75</f>
        <v>67.024999999999991</v>
      </c>
      <c r="H607" s="113">
        <v>1750</v>
      </c>
      <c r="I607" s="113"/>
      <c r="J607" s="113"/>
      <c r="K607" s="114" t="s">
        <v>29</v>
      </c>
      <c r="L607" s="114" t="s">
        <v>139</v>
      </c>
      <c r="M607" s="114" t="str">
        <f t="shared" si="40"/>
        <v>Al4000pt1.9</v>
      </c>
      <c r="N607" s="115" t="s">
        <v>382</v>
      </c>
      <c r="O607" s="116" t="s">
        <v>139</v>
      </c>
      <c r="P607" s="117" t="s">
        <v>28</v>
      </c>
      <c r="Q607" s="117">
        <v>55</v>
      </c>
      <c r="R607" s="117" t="s">
        <v>29</v>
      </c>
      <c r="S607" s="117">
        <v>4</v>
      </c>
      <c r="T607" s="118" t="str">
        <f t="shared" si="41"/>
        <v>E3-55-Al-4000-4-pt1.9</v>
      </c>
    </row>
    <row r="608" spans="1:20">
      <c r="A608" s="109" t="s">
        <v>1055</v>
      </c>
      <c r="B608" s="109">
        <v>4000</v>
      </c>
      <c r="C608" s="109" t="s">
        <v>369</v>
      </c>
      <c r="D608" s="110" t="s">
        <v>384</v>
      </c>
      <c r="E608" s="111">
        <v>134487</v>
      </c>
      <c r="F608" s="111">
        <f>Таблица14[[#This Row],[ip55]]*1.49987465123196</f>
        <v>201713.64222023261</v>
      </c>
      <c r="G608" s="112">
        <f>G604*2</f>
        <v>76.599999999999994</v>
      </c>
      <c r="H608" s="113">
        <v>2000</v>
      </c>
      <c r="I608" s="113"/>
      <c r="J608" s="113"/>
      <c r="K608" s="114" t="s">
        <v>29</v>
      </c>
      <c r="L608" s="114" t="s">
        <v>139</v>
      </c>
      <c r="M608" s="114" t="str">
        <f t="shared" si="40"/>
        <v>Al4000pt2.0</v>
      </c>
      <c r="N608" s="115" t="s">
        <v>385</v>
      </c>
      <c r="O608" s="116" t="s">
        <v>139</v>
      </c>
      <c r="P608" s="117" t="s">
        <v>28</v>
      </c>
      <c r="Q608" s="117">
        <v>55</v>
      </c>
      <c r="R608" s="117" t="s">
        <v>29</v>
      </c>
      <c r="S608" s="117">
        <v>4</v>
      </c>
      <c r="T608" s="118" t="str">
        <f t="shared" si="41"/>
        <v>E3-55-Al-4000-4-pt2.0</v>
      </c>
    </row>
    <row r="609" spans="1:20">
      <c r="A609" s="109" t="s">
        <v>1056</v>
      </c>
      <c r="B609" s="109">
        <v>4000</v>
      </c>
      <c r="C609" s="109" t="s">
        <v>369</v>
      </c>
      <c r="D609" s="110" t="s">
        <v>370</v>
      </c>
      <c r="E609" s="111">
        <v>160713</v>
      </c>
      <c r="F609" s="111">
        <f>Таблица14[[#This Row],[ip55]]*1.49987465123196</f>
        <v>241049.354823442</v>
      </c>
      <c r="G609" s="112">
        <f>G604*2.25</f>
        <v>86.174999999999997</v>
      </c>
      <c r="H609" s="113">
        <v>2250</v>
      </c>
      <c r="I609" s="113"/>
      <c r="J609" s="113"/>
      <c r="K609" s="114" t="s">
        <v>29</v>
      </c>
      <c r="L609" s="114" t="s">
        <v>139</v>
      </c>
      <c r="M609" s="114" t="str">
        <f t="shared" si="40"/>
        <v>Al4000pt2.4</v>
      </c>
      <c r="N609" s="115" t="s">
        <v>387</v>
      </c>
      <c r="O609" s="116" t="s">
        <v>139</v>
      </c>
      <c r="P609" s="117" t="s">
        <v>28</v>
      </c>
      <c r="Q609" s="117">
        <v>55</v>
      </c>
      <c r="R609" s="117" t="s">
        <v>29</v>
      </c>
      <c r="S609" s="117">
        <v>4</v>
      </c>
      <c r="T609" s="118" t="str">
        <f t="shared" si="41"/>
        <v>E3-55-Al-4000-4-pt2.4</v>
      </c>
    </row>
    <row r="610" spans="1:20">
      <c r="A610" s="109" t="s">
        <v>1057</v>
      </c>
      <c r="B610" s="109">
        <v>4000</v>
      </c>
      <c r="C610" s="109" t="s">
        <v>369</v>
      </c>
      <c r="D610" s="110" t="s">
        <v>370</v>
      </c>
      <c r="E610" s="111">
        <v>168110</v>
      </c>
      <c r="F610" s="111">
        <f>Таблица14[[#This Row],[ip55]]*1.49987465123196</f>
        <v>252143.92761860479</v>
      </c>
      <c r="G610" s="112">
        <f>G604*2.5</f>
        <v>95.75</v>
      </c>
      <c r="H610" s="113">
        <v>2500</v>
      </c>
      <c r="I610" s="113"/>
      <c r="J610" s="113"/>
      <c r="K610" s="114" t="s">
        <v>29</v>
      </c>
      <c r="L610" s="114" t="s">
        <v>139</v>
      </c>
      <c r="M610" s="114" t="str">
        <f t="shared" si="40"/>
        <v>Al4000pt2.5</v>
      </c>
      <c r="N610" s="115" t="s">
        <v>389</v>
      </c>
      <c r="O610" s="116" t="s">
        <v>139</v>
      </c>
      <c r="P610" s="117" t="s">
        <v>28</v>
      </c>
      <c r="Q610" s="117">
        <v>55</v>
      </c>
      <c r="R610" s="117" t="s">
        <v>29</v>
      </c>
      <c r="S610" s="117">
        <v>4</v>
      </c>
      <c r="T610" s="118" t="str">
        <f t="shared" si="41"/>
        <v>E3-55-Al-4000-4-pt2.5</v>
      </c>
    </row>
    <row r="611" spans="1:20">
      <c r="A611" s="109" t="s">
        <v>1058</v>
      </c>
      <c r="B611" s="109">
        <v>4000</v>
      </c>
      <c r="C611" s="109" t="s">
        <v>369</v>
      </c>
      <c r="D611" s="110" t="s">
        <v>370</v>
      </c>
      <c r="E611" s="111">
        <v>194334</v>
      </c>
      <c r="F611" s="111">
        <f>Таблица14[[#This Row],[ip55]]*1.49987465123196</f>
        <v>291476.6404725117</v>
      </c>
      <c r="G611" s="112">
        <f>G604*2.75</f>
        <v>105.32499999999999</v>
      </c>
      <c r="H611" s="113">
        <v>2750</v>
      </c>
      <c r="I611" s="113"/>
      <c r="J611" s="113"/>
      <c r="K611" s="114" t="s">
        <v>29</v>
      </c>
      <c r="L611" s="114" t="s">
        <v>139</v>
      </c>
      <c r="M611" s="114" t="str">
        <f t="shared" si="40"/>
        <v>Al4000pt2.9</v>
      </c>
      <c r="N611" s="115" t="s">
        <v>391</v>
      </c>
      <c r="O611" s="116" t="s">
        <v>139</v>
      </c>
      <c r="P611" s="117" t="s">
        <v>28</v>
      </c>
      <c r="Q611" s="117">
        <v>55</v>
      </c>
      <c r="R611" s="117" t="s">
        <v>29</v>
      </c>
      <c r="S611" s="117">
        <v>4</v>
      </c>
      <c r="T611" s="118" t="str">
        <f t="shared" si="41"/>
        <v>E3-55-Al-4000-4-pt2.9</v>
      </c>
    </row>
    <row r="612" spans="1:20">
      <c r="A612" s="109" t="s">
        <v>1059</v>
      </c>
      <c r="B612" s="109">
        <v>4000</v>
      </c>
      <c r="C612" s="109" t="s">
        <v>369</v>
      </c>
      <c r="D612" s="110" t="s">
        <v>393</v>
      </c>
      <c r="E612" s="111">
        <v>201731</v>
      </c>
      <c r="F612" s="111">
        <f>Таблица14[[#This Row],[ip55]]*1.49987465123196</f>
        <v>302571.21326767455</v>
      </c>
      <c r="G612" s="112">
        <f>G604*3</f>
        <v>114.89999999999999</v>
      </c>
      <c r="H612" s="113">
        <v>3000</v>
      </c>
      <c r="I612" s="113"/>
      <c r="J612" s="113"/>
      <c r="K612" s="114" t="s">
        <v>29</v>
      </c>
      <c r="L612" s="114" t="s">
        <v>139</v>
      </c>
      <c r="M612" s="114" t="str">
        <f t="shared" si="40"/>
        <v>Al4000pt3.0</v>
      </c>
      <c r="N612" s="115" t="s">
        <v>394</v>
      </c>
      <c r="O612" s="116" t="s">
        <v>139</v>
      </c>
      <c r="P612" s="117" t="s">
        <v>28</v>
      </c>
      <c r="Q612" s="117">
        <v>55</v>
      </c>
      <c r="R612" s="117" t="s">
        <v>29</v>
      </c>
      <c r="S612" s="117">
        <v>4</v>
      </c>
      <c r="T612" s="118" t="str">
        <f t="shared" si="41"/>
        <v>E3-55-Al-4000-4-pt3.0</v>
      </c>
    </row>
    <row r="613" spans="1:20">
      <c r="A613" s="109" t="s">
        <v>1060</v>
      </c>
      <c r="B613" s="109">
        <v>4000</v>
      </c>
      <c r="C613" s="109" t="s">
        <v>369</v>
      </c>
      <c r="D613" s="110" t="s">
        <v>370</v>
      </c>
      <c r="E613" s="111">
        <v>227956</v>
      </c>
      <c r="F613" s="111">
        <f>Таблица14[[#This Row],[ip55]]*1.49987465123196</f>
        <v>341905.42599623266</v>
      </c>
      <c r="G613" s="112">
        <f>G604*3.25</f>
        <v>124.47499999999999</v>
      </c>
      <c r="H613" s="113">
        <v>3250</v>
      </c>
      <c r="I613" s="113"/>
      <c r="J613" s="113"/>
      <c r="K613" s="114" t="s">
        <v>29</v>
      </c>
      <c r="L613" s="114" t="s">
        <v>139</v>
      </c>
      <c r="M613" s="114" t="str">
        <f t="shared" si="40"/>
        <v>Al4000pt</v>
      </c>
      <c r="N613" s="114"/>
      <c r="O613" s="116" t="s">
        <v>139</v>
      </c>
      <c r="P613" s="117" t="s">
        <v>28</v>
      </c>
      <c r="Q613" s="117">
        <v>55</v>
      </c>
      <c r="R613" s="117" t="s">
        <v>29</v>
      </c>
      <c r="S613" s="117">
        <v>4</v>
      </c>
      <c r="T613" s="118" t="str">
        <f t="shared" si="41"/>
        <v>E3-55-Al-4000-4-pt</v>
      </c>
    </row>
    <row r="614" spans="1:20">
      <c r="A614" s="109" t="s">
        <v>1061</v>
      </c>
      <c r="B614" s="109">
        <v>4000</v>
      </c>
      <c r="C614" s="109" t="s">
        <v>369</v>
      </c>
      <c r="D614" s="110" t="s">
        <v>370</v>
      </c>
      <c r="E614" s="111">
        <v>235354</v>
      </c>
      <c r="F614" s="111">
        <f>Таблица14[[#This Row],[ip55]]*1.49987465123196</f>
        <v>353001.49866604671</v>
      </c>
      <c r="G614" s="112">
        <f>G604*3.5</f>
        <v>134.04999999999998</v>
      </c>
      <c r="H614" s="113">
        <v>3500</v>
      </c>
      <c r="I614" s="113"/>
      <c r="J614" s="113"/>
      <c r="K614" s="114" t="s">
        <v>29</v>
      </c>
      <c r="L614" s="114" t="s">
        <v>139</v>
      </c>
      <c r="M614" s="114" t="str">
        <f t="shared" si="40"/>
        <v>Al4000pt</v>
      </c>
      <c r="N614" s="114"/>
      <c r="O614" s="116" t="s">
        <v>139</v>
      </c>
      <c r="P614" s="117" t="s">
        <v>28</v>
      </c>
      <c r="Q614" s="117">
        <v>55</v>
      </c>
      <c r="R614" s="117" t="s">
        <v>29</v>
      </c>
      <c r="S614" s="117">
        <v>4</v>
      </c>
      <c r="T614" s="118" t="str">
        <f t="shared" si="41"/>
        <v>E3-55-Al-4000-4-pt</v>
      </c>
    </row>
    <row r="615" spans="1:20">
      <c r="A615" s="109" t="s">
        <v>1062</v>
      </c>
      <c r="B615" s="109">
        <v>4000</v>
      </c>
      <c r="C615" s="109" t="s">
        <v>369</v>
      </c>
      <c r="D615" s="110" t="s">
        <v>370</v>
      </c>
      <c r="E615" s="111">
        <v>261578</v>
      </c>
      <c r="F615" s="111">
        <f>Таблица14[[#This Row],[ip55]]*1.49987465123196</f>
        <v>392334.21151995368</v>
      </c>
      <c r="G615" s="112">
        <f>G604*3.75</f>
        <v>143.625</v>
      </c>
      <c r="H615" s="113">
        <v>3750</v>
      </c>
      <c r="I615" s="113"/>
      <c r="J615" s="113"/>
      <c r="K615" s="114" t="s">
        <v>29</v>
      </c>
      <c r="L615" s="114" t="s">
        <v>139</v>
      </c>
      <c r="M615" s="114" t="str">
        <f t="shared" si="40"/>
        <v>Al4000pt</v>
      </c>
      <c r="N615" s="114"/>
      <c r="O615" s="116" t="s">
        <v>139</v>
      </c>
      <c r="P615" s="117" t="s">
        <v>28</v>
      </c>
      <c r="Q615" s="117">
        <v>55</v>
      </c>
      <c r="R615" s="117" t="s">
        <v>29</v>
      </c>
      <c r="S615" s="117">
        <v>4</v>
      </c>
      <c r="T615" s="118" t="str">
        <f t="shared" si="41"/>
        <v>E3-55-Al-4000-4-pt</v>
      </c>
    </row>
    <row r="616" spans="1:20">
      <c r="A616" s="109" t="s">
        <v>1063</v>
      </c>
      <c r="B616" s="109">
        <v>4000</v>
      </c>
      <c r="C616" s="109" t="s">
        <v>369</v>
      </c>
      <c r="D616" s="110" t="s">
        <v>370</v>
      </c>
      <c r="E616" s="111">
        <v>268975</v>
      </c>
      <c r="F616" s="111">
        <f>Таблица14[[#This Row],[ip55]]*1.49987465123196</f>
        <v>403428.78431511647</v>
      </c>
      <c r="G616" s="112">
        <f>G604*4</f>
        <v>153.19999999999999</v>
      </c>
      <c r="H616" s="113">
        <v>4000</v>
      </c>
      <c r="I616" s="113"/>
      <c r="J616" s="113"/>
      <c r="K616" s="114" t="s">
        <v>29</v>
      </c>
      <c r="L616" s="114" t="s">
        <v>139</v>
      </c>
      <c r="M616" s="114" t="str">
        <f t="shared" si="40"/>
        <v>Al4000pt</v>
      </c>
      <c r="N616" s="114"/>
      <c r="O616" s="116" t="s">
        <v>139</v>
      </c>
      <c r="P616" s="117" t="s">
        <v>28</v>
      </c>
      <c r="Q616" s="117">
        <v>55</v>
      </c>
      <c r="R616" s="117" t="s">
        <v>29</v>
      </c>
      <c r="S616" s="117">
        <v>4</v>
      </c>
      <c r="T616" s="118" t="str">
        <f t="shared" si="41"/>
        <v>E3-55-Al-4000-4-pt</v>
      </c>
    </row>
    <row r="617" spans="1:20">
      <c r="A617" s="109" t="s">
        <v>1064</v>
      </c>
      <c r="B617" s="109">
        <v>4000</v>
      </c>
      <c r="C617" s="109" t="s">
        <v>400</v>
      </c>
      <c r="D617" s="110" t="s">
        <v>401</v>
      </c>
      <c r="E617" s="111">
        <v>206073</v>
      </c>
      <c r="F617" s="119">
        <f>Таблица14[[#This Row],[ip55]]*1.49987465123196</f>
        <v>309083.66900332371</v>
      </c>
      <c r="G617" s="112">
        <f>G612</f>
        <v>114.89999999999999</v>
      </c>
      <c r="H617" s="113">
        <v>3000</v>
      </c>
      <c r="I617" s="113"/>
      <c r="J617" s="113"/>
      <c r="K617" s="114" t="s">
        <v>29</v>
      </c>
      <c r="L617" s="114" t="s">
        <v>158</v>
      </c>
      <c r="M617" s="114" t="str">
        <f t="shared" si="40"/>
        <v>Al4000pr1</v>
      </c>
      <c r="N617" s="114">
        <v>1</v>
      </c>
      <c r="O617" s="109" t="s">
        <v>158</v>
      </c>
      <c r="P617" s="117" t="s">
        <v>28</v>
      </c>
      <c r="Q617" s="117">
        <v>55</v>
      </c>
      <c r="R617" s="117" t="s">
        <v>29</v>
      </c>
      <c r="S617" s="117">
        <v>4</v>
      </c>
      <c r="T617" s="118" t="str">
        <f t="shared" si="41"/>
        <v>E3-55-Al-4000-4-pr1</v>
      </c>
    </row>
    <row r="618" spans="1:20">
      <c r="A618" s="109" t="s">
        <v>1065</v>
      </c>
      <c r="B618" s="109">
        <v>4000</v>
      </c>
      <c r="C618" s="109" t="s">
        <v>400</v>
      </c>
      <c r="D618" s="110" t="s">
        <v>403</v>
      </c>
      <c r="E618" s="111">
        <v>210413</v>
      </c>
      <c r="F618" s="119">
        <f>Таблица14[[#This Row],[ip55]]*1.49987465123196</f>
        <v>315593.12498967041</v>
      </c>
      <c r="G618" s="112">
        <f>G612</f>
        <v>114.89999999999999</v>
      </c>
      <c r="H618" s="113">
        <v>3000</v>
      </c>
      <c r="I618" s="113"/>
      <c r="J618" s="113"/>
      <c r="K618" s="114" t="s">
        <v>29</v>
      </c>
      <c r="L618" s="114" t="s">
        <v>158</v>
      </c>
      <c r="M618" s="114" t="str">
        <f t="shared" si="40"/>
        <v>Al4000pr3</v>
      </c>
      <c r="N618" s="114">
        <v>3</v>
      </c>
      <c r="O618" s="109" t="s">
        <v>158</v>
      </c>
      <c r="P618" s="117" t="s">
        <v>28</v>
      </c>
      <c r="Q618" s="117">
        <v>55</v>
      </c>
      <c r="R618" s="117" t="s">
        <v>29</v>
      </c>
      <c r="S618" s="117">
        <v>4</v>
      </c>
      <c r="T618" s="118" t="str">
        <f t="shared" si="41"/>
        <v>E3-55-Al-4000-4-pr3</v>
      </c>
    </row>
    <row r="619" spans="1:20">
      <c r="A619" s="109" t="s">
        <v>1066</v>
      </c>
      <c r="B619" s="109">
        <v>4000</v>
      </c>
      <c r="C619" s="109" t="s">
        <v>400</v>
      </c>
      <c r="D619" s="110" t="s">
        <v>405</v>
      </c>
      <c r="E619" s="111">
        <v>214754</v>
      </c>
      <c r="F619" s="119">
        <f>Таблица14[[#This Row],[ip55]]*1.49987465123196</f>
        <v>322104.08085066837</v>
      </c>
      <c r="G619" s="112">
        <f>G612</f>
        <v>114.89999999999999</v>
      </c>
      <c r="H619" s="113">
        <v>3000</v>
      </c>
      <c r="I619" s="113"/>
      <c r="J619" s="113"/>
      <c r="K619" s="114" t="s">
        <v>29</v>
      </c>
      <c r="L619" s="114" t="s">
        <v>158</v>
      </c>
      <c r="M619" s="114" t="str">
        <f t="shared" si="40"/>
        <v>Al4000pr5</v>
      </c>
      <c r="N619" s="114">
        <v>5</v>
      </c>
      <c r="O619" s="109" t="s">
        <v>158</v>
      </c>
      <c r="P619" s="117" t="s">
        <v>28</v>
      </c>
      <c r="Q619" s="117">
        <v>55</v>
      </c>
      <c r="R619" s="117" t="s">
        <v>29</v>
      </c>
      <c r="S619" s="117">
        <v>4</v>
      </c>
      <c r="T619" s="118" t="str">
        <f t="shared" si="41"/>
        <v>E3-55-Al-4000-4-pr5</v>
      </c>
    </row>
    <row r="620" spans="1:20">
      <c r="A620" s="109" t="s">
        <v>1067</v>
      </c>
      <c r="B620" s="109">
        <v>4000</v>
      </c>
      <c r="C620" s="109" t="s">
        <v>400</v>
      </c>
      <c r="D620" s="110" t="s">
        <v>407</v>
      </c>
      <c r="E620" s="111">
        <v>219096</v>
      </c>
      <c r="F620" s="119">
        <f>Таблица14[[#This Row],[ip55]]*1.49987465123196</f>
        <v>328616.53658631752</v>
      </c>
      <c r="G620" s="112">
        <f>G612</f>
        <v>114.89999999999999</v>
      </c>
      <c r="H620" s="113">
        <v>3000</v>
      </c>
      <c r="I620" s="113"/>
      <c r="J620" s="113"/>
      <c r="K620" s="114" t="s">
        <v>29</v>
      </c>
      <c r="L620" s="114" t="s">
        <v>158</v>
      </c>
      <c r="M620" s="114" t="str">
        <f t="shared" si="40"/>
        <v>Al4000pr4</v>
      </c>
      <c r="N620" s="114">
        <v>4</v>
      </c>
      <c r="O620" s="109" t="s">
        <v>158</v>
      </c>
      <c r="P620" s="117" t="s">
        <v>28</v>
      </c>
      <c r="Q620" s="117">
        <v>55</v>
      </c>
      <c r="R620" s="117" t="s">
        <v>29</v>
      </c>
      <c r="S620" s="117">
        <v>4</v>
      </c>
      <c r="T620" s="118" t="str">
        <f t="shared" si="41"/>
        <v>E3-55-Al-4000-4-pr4</v>
      </c>
    </row>
    <row r="621" spans="1:20">
      <c r="A621" s="109" t="s">
        <v>1068</v>
      </c>
      <c r="B621" s="109">
        <v>4000</v>
      </c>
      <c r="C621" s="109" t="s">
        <v>400</v>
      </c>
      <c r="D621" s="110" t="s">
        <v>409</v>
      </c>
      <c r="E621" s="111">
        <v>223437</v>
      </c>
      <c r="F621" s="119">
        <f>Таблица14[[#This Row],[ip55]]*1.49987465123196</f>
        <v>335127.49244731548</v>
      </c>
      <c r="G621" s="112">
        <f>G612</f>
        <v>114.89999999999999</v>
      </c>
      <c r="H621" s="113">
        <v>3000</v>
      </c>
      <c r="I621" s="113"/>
      <c r="J621" s="113"/>
      <c r="K621" s="114" t="s">
        <v>29</v>
      </c>
      <c r="L621" s="114" t="s">
        <v>158</v>
      </c>
      <c r="M621" s="114" t="str">
        <f t="shared" si="40"/>
        <v>Al4000pr</v>
      </c>
      <c r="N621" s="114"/>
      <c r="O621" s="109" t="s">
        <v>158</v>
      </c>
      <c r="P621" s="117" t="s">
        <v>28</v>
      </c>
      <c r="Q621" s="117">
        <v>55</v>
      </c>
      <c r="R621" s="117" t="s">
        <v>29</v>
      </c>
      <c r="S621" s="117">
        <v>4</v>
      </c>
      <c r="T621" s="118" t="str">
        <f t="shared" si="41"/>
        <v>E3-55-Al-4000-4-pr</v>
      </c>
    </row>
    <row r="622" spans="1:20">
      <c r="A622" s="109" t="s">
        <v>1069</v>
      </c>
      <c r="B622" s="109">
        <v>4000</v>
      </c>
      <c r="C622" s="109" t="s">
        <v>400</v>
      </c>
      <c r="D622" s="110" t="s">
        <v>411</v>
      </c>
      <c r="E622" s="111">
        <v>227777</v>
      </c>
      <c r="F622" s="119">
        <f>Таблица14[[#This Row],[ip55]]*1.49987465123196</f>
        <v>341636.94843366218</v>
      </c>
      <c r="G622" s="112">
        <f>G612</f>
        <v>114.89999999999999</v>
      </c>
      <c r="H622" s="113">
        <v>3000</v>
      </c>
      <c r="I622" s="113"/>
      <c r="J622" s="113"/>
      <c r="K622" s="114" t="s">
        <v>29</v>
      </c>
      <c r="L622" s="114" t="s">
        <v>158</v>
      </c>
      <c r="M622" s="114" t="str">
        <f t="shared" si="40"/>
        <v>Al4000pr6</v>
      </c>
      <c r="N622" s="114">
        <v>6</v>
      </c>
      <c r="O622" s="109" t="s">
        <v>158</v>
      </c>
      <c r="P622" s="117" t="s">
        <v>28</v>
      </c>
      <c r="Q622" s="117">
        <v>55</v>
      </c>
      <c r="R622" s="117" t="s">
        <v>29</v>
      </c>
      <c r="S622" s="117">
        <v>4</v>
      </c>
      <c r="T622" s="118" t="str">
        <f t="shared" si="41"/>
        <v>E3-55-Al-4000-4-pr6</v>
      </c>
    </row>
    <row r="623" spans="1:20">
      <c r="A623" s="109" t="s">
        <v>1070</v>
      </c>
      <c r="B623" s="109">
        <v>4000</v>
      </c>
      <c r="C623" s="109" t="s">
        <v>400</v>
      </c>
      <c r="D623" s="110" t="s">
        <v>413</v>
      </c>
      <c r="E623" s="111">
        <v>275753</v>
      </c>
      <c r="F623" s="111">
        <f>Таблица14[[#This Row],[ip55]]*1.49987465123196</f>
        <v>413594.9347011667</v>
      </c>
      <c r="G623" s="112">
        <f>G612</f>
        <v>114.89999999999999</v>
      </c>
      <c r="H623" s="113">
        <v>3000</v>
      </c>
      <c r="I623" s="113"/>
      <c r="J623" s="113"/>
      <c r="K623" s="114" t="s">
        <v>29</v>
      </c>
      <c r="L623" s="114" t="s">
        <v>165</v>
      </c>
      <c r="M623" s="114" t="str">
        <f t="shared" si="40"/>
        <v>Al4000prf1</v>
      </c>
      <c r="N623" s="114">
        <v>1</v>
      </c>
      <c r="O623" s="109" t="s">
        <v>158</v>
      </c>
      <c r="P623" s="117" t="s">
        <v>28</v>
      </c>
      <c r="Q623" s="117">
        <v>55</v>
      </c>
      <c r="R623" s="117" t="s">
        <v>29</v>
      </c>
      <c r="S623" s="117">
        <v>4</v>
      </c>
      <c r="T623" s="118" t="str">
        <f t="shared" si="41"/>
        <v>E3-55-Al-4000-4-pr1</v>
      </c>
    </row>
    <row r="624" spans="1:20">
      <c r="A624" s="109" t="s">
        <v>1071</v>
      </c>
      <c r="B624" s="109">
        <v>4000</v>
      </c>
      <c r="C624" s="109" t="s">
        <v>400</v>
      </c>
      <c r="D624" s="110" t="s">
        <v>415</v>
      </c>
      <c r="E624" s="111">
        <v>349775</v>
      </c>
      <c r="F624" s="111">
        <f>Таблица14[[#This Row],[ip55]]*1.49987465123196</f>
        <v>524618.65613465884</v>
      </c>
      <c r="G624" s="112">
        <f>G612</f>
        <v>114.89999999999999</v>
      </c>
      <c r="H624" s="113">
        <v>3000</v>
      </c>
      <c r="I624" s="113"/>
      <c r="J624" s="113"/>
      <c r="K624" s="114" t="s">
        <v>29</v>
      </c>
      <c r="L624" s="114" t="s">
        <v>165</v>
      </c>
      <c r="M624" s="114" t="str">
        <f t="shared" si="40"/>
        <v>Al4000prf2</v>
      </c>
      <c r="N624" s="114">
        <v>2</v>
      </c>
      <c r="O624" s="109" t="s">
        <v>158</v>
      </c>
      <c r="P624" s="117" t="s">
        <v>28</v>
      </c>
      <c r="Q624" s="117">
        <v>55</v>
      </c>
      <c r="R624" s="117" t="s">
        <v>29</v>
      </c>
      <c r="S624" s="117">
        <v>4</v>
      </c>
      <c r="T624" s="118" t="str">
        <f t="shared" si="41"/>
        <v>E3-55-Al-4000-4-pr2</v>
      </c>
    </row>
    <row r="625" spans="1:20">
      <c r="A625" s="109" t="s">
        <v>1072</v>
      </c>
      <c r="B625" s="109">
        <v>4000</v>
      </c>
      <c r="C625" s="109" t="s">
        <v>400</v>
      </c>
      <c r="D625" s="110" t="s">
        <v>417</v>
      </c>
      <c r="E625" s="111">
        <v>497819</v>
      </c>
      <c r="F625" s="111">
        <f>Таблица14[[#This Row],[ip55]]*1.49987465123196</f>
        <v>746666.09900164313</v>
      </c>
      <c r="G625" s="112">
        <f>G612</f>
        <v>114.89999999999999</v>
      </c>
      <c r="H625" s="113">
        <v>3000</v>
      </c>
      <c r="I625" s="113"/>
      <c r="J625" s="113"/>
      <c r="K625" s="114" t="s">
        <v>29</v>
      </c>
      <c r="L625" s="114" t="s">
        <v>165</v>
      </c>
      <c r="M625" s="114" t="str">
        <f t="shared" si="40"/>
        <v>Al4000prf3</v>
      </c>
      <c r="N625" s="114">
        <v>3</v>
      </c>
      <c r="O625" s="109" t="s">
        <v>158</v>
      </c>
      <c r="P625" s="117" t="s">
        <v>28</v>
      </c>
      <c r="Q625" s="117">
        <v>55</v>
      </c>
      <c r="R625" s="117" t="s">
        <v>29</v>
      </c>
      <c r="S625" s="117">
        <v>4</v>
      </c>
      <c r="T625" s="118" t="str">
        <f t="shared" si="41"/>
        <v>E3-55-Al-4000-4-pr3</v>
      </c>
    </row>
    <row r="626" spans="1:20">
      <c r="A626" s="109" t="s">
        <v>1073</v>
      </c>
      <c r="B626" s="109">
        <v>4000</v>
      </c>
      <c r="C626" s="109" t="s">
        <v>419</v>
      </c>
      <c r="D626" s="110" t="s">
        <v>420</v>
      </c>
      <c r="E626" s="111">
        <v>120528</v>
      </c>
      <c r="F626" s="111">
        <f>Таблица14[[#This Row],[ip55]]*1.49987465123196</f>
        <v>180776.89196368569</v>
      </c>
      <c r="G626" s="112">
        <f>G604</f>
        <v>38.299999999999997</v>
      </c>
      <c r="H626" s="113">
        <v>350</v>
      </c>
      <c r="I626" s="113">
        <v>350</v>
      </c>
      <c r="J626" s="113"/>
      <c r="K626" s="114" t="s">
        <v>29</v>
      </c>
      <c r="L626" s="114" t="s">
        <v>154</v>
      </c>
      <c r="M626" s="114" t="str">
        <f t="shared" si="40"/>
        <v>Al4000uv</v>
      </c>
      <c r="N626" s="114"/>
      <c r="O626" s="109" t="s">
        <v>154</v>
      </c>
      <c r="P626" s="117" t="s">
        <v>28</v>
      </c>
      <c r="Q626" s="117">
        <v>55</v>
      </c>
      <c r="R626" s="117" t="s">
        <v>29</v>
      </c>
      <c r="S626" s="117">
        <v>4</v>
      </c>
      <c r="T626" s="118" t="str">
        <f t="shared" si="41"/>
        <v>E3-55-Al-4000-4-uv</v>
      </c>
    </row>
    <row r="627" spans="1:20">
      <c r="A627" s="109" t="s">
        <v>1074</v>
      </c>
      <c r="B627" s="109">
        <v>4000</v>
      </c>
      <c r="C627" s="109" t="s">
        <v>422</v>
      </c>
      <c r="D627" s="110" t="s">
        <v>423</v>
      </c>
      <c r="E627" s="111">
        <v>94992</v>
      </c>
      <c r="F627" s="111">
        <f>Таблица14[[#This Row],[ip55]]*1.49987465123196</f>
        <v>142476.09286982636</v>
      </c>
      <c r="G627" s="112">
        <f>G604</f>
        <v>38.299999999999997</v>
      </c>
      <c r="H627" s="113">
        <v>350</v>
      </c>
      <c r="I627" s="113">
        <v>350</v>
      </c>
      <c r="J627" s="113"/>
      <c r="K627" s="114" t="s">
        <v>29</v>
      </c>
      <c r="L627" s="114" t="s">
        <v>149</v>
      </c>
      <c r="M627" s="114" t="str">
        <f t="shared" si="40"/>
        <v>Al4000ug</v>
      </c>
      <c r="N627" s="114"/>
      <c r="O627" s="109" t="s">
        <v>149</v>
      </c>
      <c r="P627" s="117" t="s">
        <v>28</v>
      </c>
      <c r="Q627" s="117">
        <v>55</v>
      </c>
      <c r="R627" s="117" t="s">
        <v>29</v>
      </c>
      <c r="S627" s="117">
        <v>4</v>
      </c>
      <c r="T627" s="118" t="str">
        <f t="shared" si="41"/>
        <v>E3-55-Al-4000-4-ug</v>
      </c>
    </row>
    <row r="628" spans="1:20">
      <c r="A628" s="109" t="s">
        <v>1075</v>
      </c>
      <c r="B628" s="109">
        <v>4000</v>
      </c>
      <c r="C628" s="109" t="s">
        <v>425</v>
      </c>
      <c r="D628" s="110" t="s">
        <v>66</v>
      </c>
      <c r="E628" s="111">
        <v>206328</v>
      </c>
      <c r="F628" s="111">
        <f>Таблица14[[#This Row],[ip55]]*1.49987465123196</f>
        <v>309466.13703938783</v>
      </c>
      <c r="G628" s="112">
        <f>G606</f>
        <v>57.449999999999996</v>
      </c>
      <c r="H628" s="113">
        <v>350</v>
      </c>
      <c r="I628" s="113">
        <v>150</v>
      </c>
      <c r="J628" s="113">
        <v>350</v>
      </c>
      <c r="K628" s="114" t="s">
        <v>29</v>
      </c>
      <c r="L628" s="114" t="s">
        <v>192</v>
      </c>
      <c r="M628" s="114" t="str">
        <f t="shared" si="40"/>
        <v>Al4000zv</v>
      </c>
      <c r="N628" s="114"/>
      <c r="O628" s="109" t="s">
        <v>192</v>
      </c>
      <c r="P628" s="117" t="s">
        <v>28</v>
      </c>
      <c r="Q628" s="117">
        <v>55</v>
      </c>
      <c r="R628" s="117" t="s">
        <v>29</v>
      </c>
      <c r="S628" s="117">
        <v>4</v>
      </c>
      <c r="T628" s="118" t="str">
        <f t="shared" si="41"/>
        <v>E3-55-Al-4000-4-zv</v>
      </c>
    </row>
    <row r="629" spans="1:20">
      <c r="A629" s="109" t="s">
        <v>1076</v>
      </c>
      <c r="B629" s="109">
        <v>4000</v>
      </c>
      <c r="C629" s="109" t="s">
        <v>427</v>
      </c>
      <c r="D629" s="110" t="s">
        <v>428</v>
      </c>
      <c r="E629" s="111">
        <v>155257</v>
      </c>
      <c r="F629" s="111">
        <f>Таблица14[[#This Row],[ip55]]*1.49987465123196</f>
        <v>232866.03872632043</v>
      </c>
      <c r="G629" s="112">
        <f>G606</f>
        <v>57.449999999999996</v>
      </c>
      <c r="H629" s="113">
        <v>350</v>
      </c>
      <c r="I629" s="113">
        <v>150</v>
      </c>
      <c r="J629" s="113">
        <v>350</v>
      </c>
      <c r="K629" s="114" t="s">
        <v>29</v>
      </c>
      <c r="L629" s="114" t="s">
        <v>196</v>
      </c>
      <c r="M629" s="114" t="str">
        <f t="shared" si="40"/>
        <v>Al4000zg</v>
      </c>
      <c r="N629" s="114"/>
      <c r="O629" s="109" t="s">
        <v>196</v>
      </c>
      <c r="P629" s="117" t="s">
        <v>28</v>
      </c>
      <c r="Q629" s="117">
        <v>55</v>
      </c>
      <c r="R629" s="117" t="s">
        <v>29</v>
      </c>
      <c r="S629" s="117">
        <v>4</v>
      </c>
      <c r="T629" s="118" t="str">
        <f t="shared" si="41"/>
        <v>E3-55-Al-4000-4-zg</v>
      </c>
    </row>
    <row r="630" spans="1:20">
      <c r="A630" s="109" t="s">
        <v>1077</v>
      </c>
      <c r="B630" s="109">
        <v>4000</v>
      </c>
      <c r="C630" s="109" t="s">
        <v>430</v>
      </c>
      <c r="D630" s="110" t="s">
        <v>431</v>
      </c>
      <c r="E630" s="111">
        <v>223937</v>
      </c>
      <c r="F630" s="111">
        <f>Таблица14[[#This Row],[ip55]]*1.49987465123196</f>
        <v>335877.42977293144</v>
      </c>
      <c r="G630" s="112">
        <f>G606</f>
        <v>57.449999999999996</v>
      </c>
      <c r="H630" s="113">
        <v>350</v>
      </c>
      <c r="I630" s="113">
        <v>350</v>
      </c>
      <c r="J630" s="113">
        <v>350</v>
      </c>
      <c r="K630" s="114" t="s">
        <v>29</v>
      </c>
      <c r="L630" s="114" t="s">
        <v>198</v>
      </c>
      <c r="M630" s="114" t="str">
        <f t="shared" si="40"/>
        <v>Al4000tv</v>
      </c>
      <c r="N630" s="114"/>
      <c r="O630" s="109" t="s">
        <v>198</v>
      </c>
      <c r="P630" s="117" t="s">
        <v>28</v>
      </c>
      <c r="Q630" s="117">
        <v>55</v>
      </c>
      <c r="R630" s="117" t="s">
        <v>29</v>
      </c>
      <c r="S630" s="117">
        <v>4</v>
      </c>
      <c r="T630" s="118" t="str">
        <f t="shared" si="41"/>
        <v>E3-55-Al-4000-4-tv</v>
      </c>
    </row>
    <row r="631" spans="1:20">
      <c r="A631" s="109" t="s">
        <v>1078</v>
      </c>
      <c r="B631" s="109">
        <v>4000</v>
      </c>
      <c r="C631" s="109" t="s">
        <v>433</v>
      </c>
      <c r="D631" s="110" t="s">
        <v>434</v>
      </c>
      <c r="E631" s="111">
        <v>288654</v>
      </c>
      <c r="F631" s="111">
        <f>Таблица14[[#This Row],[ip55]]*1.49987465123196</f>
        <v>432944.81757671019</v>
      </c>
      <c r="G631" s="112">
        <f>G606</f>
        <v>57.449999999999996</v>
      </c>
      <c r="H631" s="113">
        <v>350</v>
      </c>
      <c r="I631" s="113">
        <v>350</v>
      </c>
      <c r="J631" s="113">
        <v>350</v>
      </c>
      <c r="K631" s="114" t="s">
        <v>29</v>
      </c>
      <c r="L631" s="114" t="s">
        <v>201</v>
      </c>
      <c r="M631" s="114" t="str">
        <f t="shared" si="40"/>
        <v>Al4000tg</v>
      </c>
      <c r="N631" s="114"/>
      <c r="O631" s="109" t="s">
        <v>201</v>
      </c>
      <c r="P631" s="117" t="s">
        <v>28</v>
      </c>
      <c r="Q631" s="117">
        <v>55</v>
      </c>
      <c r="R631" s="117" t="s">
        <v>29</v>
      </c>
      <c r="S631" s="117">
        <v>4</v>
      </c>
      <c r="T631" s="118" t="str">
        <f t="shared" si="41"/>
        <v>E3-55-Al-4000-4-tg</v>
      </c>
    </row>
    <row r="632" spans="1:20">
      <c r="A632" s="109" t="s">
        <v>1079</v>
      </c>
      <c r="B632" s="109">
        <v>4000</v>
      </c>
      <c r="C632" s="109" t="s">
        <v>436</v>
      </c>
      <c r="D632" s="110" t="s">
        <v>437</v>
      </c>
      <c r="E632" s="111">
        <v>216491</v>
      </c>
      <c r="F632" s="111">
        <f>Таблица14[[#This Row],[ip55]]*1.49987465123196</f>
        <v>324709.36311985826</v>
      </c>
      <c r="G632" s="112">
        <v>57.449999999999996</v>
      </c>
      <c r="H632" s="113">
        <v>500</v>
      </c>
      <c r="I632" s="113">
        <v>500</v>
      </c>
      <c r="J632" s="113">
        <v>500</v>
      </c>
      <c r="K632" s="114" t="s">
        <v>29</v>
      </c>
      <c r="L632" s="114" t="s">
        <v>184</v>
      </c>
      <c r="M632" s="114" t="str">
        <f t="shared" si="40"/>
        <v>Al4000kl</v>
      </c>
      <c r="N632" s="114"/>
      <c r="O632" s="109" t="s">
        <v>184</v>
      </c>
      <c r="P632" s="117" t="s">
        <v>28</v>
      </c>
      <c r="Q632" s="117">
        <v>55</v>
      </c>
      <c r="R632" s="117" t="s">
        <v>29</v>
      </c>
      <c r="S632" s="117">
        <v>4</v>
      </c>
      <c r="T632" s="118" t="str">
        <f t="shared" si="41"/>
        <v>E3-55-Al-4000-4-kl</v>
      </c>
    </row>
    <row r="633" spans="1:20">
      <c r="A633" s="109" t="s">
        <v>1080</v>
      </c>
      <c r="B633" s="109">
        <v>4000</v>
      </c>
      <c r="C633" s="109" t="s">
        <v>439</v>
      </c>
      <c r="D633" s="110" t="s">
        <v>437</v>
      </c>
      <c r="E633" s="111">
        <v>216491</v>
      </c>
      <c r="F633" s="111">
        <f>Таблица14[[#This Row],[ip55]]*1.49987465123196</f>
        <v>324709.36311985826</v>
      </c>
      <c r="G633" s="112">
        <f>G606</f>
        <v>57.449999999999996</v>
      </c>
      <c r="H633" s="113">
        <v>500</v>
      </c>
      <c r="I633" s="113">
        <v>500</v>
      </c>
      <c r="J633" s="113">
        <v>500</v>
      </c>
      <c r="K633" s="114" t="s">
        <v>29</v>
      </c>
      <c r="L633" s="114" t="s">
        <v>173</v>
      </c>
      <c r="M633" s="114" t="str">
        <f t="shared" si="40"/>
        <v>Al4000kp</v>
      </c>
      <c r="N633" s="114"/>
      <c r="O633" s="109" t="s">
        <v>173</v>
      </c>
      <c r="P633" s="117" t="s">
        <v>28</v>
      </c>
      <c r="Q633" s="117">
        <v>55</v>
      </c>
      <c r="R633" s="117" t="s">
        <v>29</v>
      </c>
      <c r="S633" s="117">
        <v>4</v>
      </c>
      <c r="T633" s="118" t="str">
        <f t="shared" si="41"/>
        <v>E3-55-Al-4000-4-kp</v>
      </c>
    </row>
    <row r="634" spans="1:20">
      <c r="A634" s="112" t="s">
        <v>1081</v>
      </c>
      <c r="B634" s="109">
        <v>4000</v>
      </c>
      <c r="C634" s="109" t="s">
        <v>441</v>
      </c>
      <c r="D634" s="110" t="s">
        <v>442</v>
      </c>
      <c r="E634" s="111">
        <v>55327</v>
      </c>
      <c r="F634" s="111">
        <f>Таблица14[[#This Row],[ip55]]*1.49987465123196</f>
        <v>82983.56482871066</v>
      </c>
      <c r="G634" s="112">
        <f>G602</f>
        <v>19.149999999999999</v>
      </c>
      <c r="H634" s="113">
        <v>200</v>
      </c>
      <c r="I634" s="113">
        <v>300</v>
      </c>
      <c r="J634" s="113"/>
      <c r="K634" s="114" t="s">
        <v>29</v>
      </c>
      <c r="L634" s="114" t="s">
        <v>143</v>
      </c>
      <c r="M634" s="114" t="str">
        <f t="shared" si="40"/>
        <v>Al4000pf</v>
      </c>
      <c r="N634" s="114"/>
      <c r="O634" s="109" t="s">
        <v>143</v>
      </c>
      <c r="P634" s="117" t="s">
        <v>28</v>
      </c>
      <c r="Q634" s="117">
        <v>55</v>
      </c>
      <c r="R634" s="117" t="s">
        <v>29</v>
      </c>
      <c r="S634" s="117">
        <v>4</v>
      </c>
      <c r="T634" s="118" t="str">
        <f t="shared" si="41"/>
        <v>E3-55-Al-4000-4-pf</v>
      </c>
    </row>
    <row r="635" spans="1:20">
      <c r="A635" s="112" t="s">
        <v>1082</v>
      </c>
      <c r="B635" s="109">
        <v>4000</v>
      </c>
      <c r="C635" s="109" t="s">
        <v>444</v>
      </c>
      <c r="D635" s="110" t="s">
        <v>445</v>
      </c>
      <c r="E635" s="111">
        <v>150319</v>
      </c>
      <c r="F635" s="111">
        <f>Таблица14[[#This Row],[ip55]]*1.49987465123196</f>
        <v>225459.65769853702</v>
      </c>
      <c r="G635" s="112"/>
      <c r="H635" s="113"/>
      <c r="I635" s="113"/>
      <c r="J635" s="113"/>
      <c r="K635" s="114" t="s">
        <v>29</v>
      </c>
      <c r="L635" s="114" t="s">
        <v>152</v>
      </c>
      <c r="M635" s="114" t="str">
        <f t="shared" si="40"/>
        <v>Al4000ugf</v>
      </c>
      <c r="N635" s="114"/>
      <c r="O635" s="109" t="s">
        <v>152</v>
      </c>
      <c r="P635" s="117" t="s">
        <v>28</v>
      </c>
      <c r="Q635" s="117">
        <v>55</v>
      </c>
      <c r="R635" s="117" t="s">
        <v>29</v>
      </c>
      <c r="S635" s="117">
        <v>4</v>
      </c>
      <c r="T635" s="118" t="str">
        <f t="shared" si="41"/>
        <v>E3-55-Al-4000-4-ugf</v>
      </c>
    </row>
    <row r="636" spans="1:20">
      <c r="A636" s="112" t="s">
        <v>1083</v>
      </c>
      <c r="B636" s="109">
        <v>4000</v>
      </c>
      <c r="C636" s="109" t="s">
        <v>447</v>
      </c>
      <c r="D636" s="110" t="s">
        <v>448</v>
      </c>
      <c r="E636" s="111">
        <v>175855</v>
      </c>
      <c r="F636" s="111">
        <f>Таблица14[[#This Row],[ip55]]*1.49987465123196</f>
        <v>263760.45679239632</v>
      </c>
      <c r="G636" s="112"/>
      <c r="H636" s="113"/>
      <c r="I636" s="113"/>
      <c r="J636" s="113"/>
      <c r="K636" s="114" t="s">
        <v>29</v>
      </c>
      <c r="L636" s="114" t="s">
        <v>156</v>
      </c>
      <c r="M636" s="114" t="str">
        <f t="shared" si="40"/>
        <v>Al4000uvf</v>
      </c>
      <c r="N636" s="114"/>
      <c r="O636" s="109" t="s">
        <v>156</v>
      </c>
      <c r="P636" s="117" t="s">
        <v>28</v>
      </c>
      <c r="Q636" s="117">
        <v>55</v>
      </c>
      <c r="R636" s="117" t="s">
        <v>29</v>
      </c>
      <c r="S636" s="117">
        <v>4</v>
      </c>
      <c r="T636" s="118" t="str">
        <f t="shared" si="41"/>
        <v>E3-55-Al-4000-4-uvf</v>
      </c>
    </row>
    <row r="637" spans="1:20">
      <c r="A637" s="112" t="s">
        <v>1084</v>
      </c>
      <c r="B637" s="109">
        <v>4000</v>
      </c>
      <c r="C637" s="109" t="s">
        <v>450</v>
      </c>
      <c r="D637" s="110" t="s">
        <v>451</v>
      </c>
      <c r="E637" s="111">
        <v>110654</v>
      </c>
      <c r="F637" s="111">
        <f>Таблица14[[#This Row],[ip55]]*1.49987465123196</f>
        <v>165967.12965742132</v>
      </c>
      <c r="G637" s="112"/>
      <c r="H637" s="113"/>
      <c r="I637" s="113"/>
      <c r="J637" s="113"/>
      <c r="K637" s="114" t="s">
        <v>29</v>
      </c>
      <c r="L637" s="114"/>
      <c r="M637" s="114" t="str">
        <f t="shared" si="40"/>
        <v>Al4000</v>
      </c>
      <c r="N637" s="114"/>
      <c r="O637" s="109" t="s">
        <v>450</v>
      </c>
      <c r="P637" s="117" t="s">
        <v>28</v>
      </c>
      <c r="Q637" s="117">
        <v>55</v>
      </c>
      <c r="R637" s="117" t="s">
        <v>29</v>
      </c>
      <c r="S637" s="117">
        <v>4</v>
      </c>
      <c r="T637" s="118" t="str">
        <f t="shared" si="41"/>
        <v>E3-55-Al-4000-4-ПФТ</v>
      </c>
    </row>
    <row r="638" spans="1:20">
      <c r="A638" s="109" t="s">
        <v>1085</v>
      </c>
      <c r="B638" s="109">
        <v>4000</v>
      </c>
      <c r="C638" s="109"/>
      <c r="D638" s="110" t="s">
        <v>453</v>
      </c>
      <c r="E638" s="111">
        <v>137722</v>
      </c>
      <c r="F638" s="111">
        <f>Таблица14[[#This Row],[ip55]]*1.49987465123196</f>
        <v>206565.73671696801</v>
      </c>
      <c r="G638" s="120">
        <f t="shared" ref="G638:G639" si="43">G602</f>
        <v>19.149999999999999</v>
      </c>
      <c r="H638" s="113">
        <v>200</v>
      </c>
      <c r="I638" s="113">
        <v>300</v>
      </c>
      <c r="J638" s="113"/>
      <c r="K638" s="114" t="s">
        <v>29</v>
      </c>
      <c r="L638" s="114"/>
      <c r="M638" s="114" t="str">
        <f t="shared" si="40"/>
        <v>Al4000</v>
      </c>
      <c r="N638" s="114"/>
      <c r="O638" s="109"/>
      <c r="P638" s="117" t="s">
        <v>28</v>
      </c>
      <c r="Q638" s="117">
        <v>55</v>
      </c>
      <c r="R638" s="117" t="s">
        <v>29</v>
      </c>
      <c r="S638" s="117">
        <v>4</v>
      </c>
      <c r="T638" s="118" t="str">
        <f t="shared" si="41"/>
        <v>E3-55-Al-4000-4-</v>
      </c>
    </row>
    <row r="639" spans="1:20">
      <c r="A639" s="109" t="s">
        <v>1086</v>
      </c>
      <c r="B639" s="109">
        <v>4000</v>
      </c>
      <c r="C639" s="109" t="s">
        <v>455</v>
      </c>
      <c r="D639" s="110" t="s">
        <v>456</v>
      </c>
      <c r="E639" s="111">
        <v>743929</v>
      </c>
      <c r="F639" s="111">
        <f>Таблица14[[#This Row],[ip55]]*1.49987465123196</f>
        <v>1115800.2494163408</v>
      </c>
      <c r="G639" s="120">
        <f t="shared" si="43"/>
        <v>28.724999999999998</v>
      </c>
      <c r="H639" s="113">
        <v>500</v>
      </c>
      <c r="I639" s="113">
        <v>500</v>
      </c>
      <c r="J639" s="113"/>
      <c r="K639" s="114" t="s">
        <v>29</v>
      </c>
      <c r="L639" s="114"/>
      <c r="M639" s="114" t="str">
        <f t="shared" si="40"/>
        <v>Al4000</v>
      </c>
      <c r="N639" s="114"/>
      <c r="O639" s="109" t="s">
        <v>455</v>
      </c>
      <c r="P639" s="117" t="s">
        <v>28</v>
      </c>
      <c r="Q639" s="117">
        <v>55</v>
      </c>
      <c r="R639" s="117" t="s">
        <v>29</v>
      </c>
      <c r="S639" s="117">
        <v>4</v>
      </c>
      <c r="T639" s="118" t="str">
        <f t="shared" si="41"/>
        <v>E3-55-Al-4000-4-ПФК</v>
      </c>
    </row>
    <row r="640" spans="1:20">
      <c r="A640" s="109" t="s">
        <v>1087</v>
      </c>
      <c r="B640" s="109">
        <v>4000</v>
      </c>
      <c r="C640" s="109"/>
      <c r="D640" s="110" t="s">
        <v>458</v>
      </c>
      <c r="E640" s="111">
        <v>176332</v>
      </c>
      <c r="F640" s="111">
        <f>Таблица14[[#This Row],[ip55]]*1.49987465123196</f>
        <v>264475.897001034</v>
      </c>
      <c r="G640" s="120">
        <f>G603</f>
        <v>28.724999999999998</v>
      </c>
      <c r="H640" s="113">
        <v>200</v>
      </c>
      <c r="I640" s="113">
        <v>500</v>
      </c>
      <c r="J640" s="113"/>
      <c r="K640" s="114" t="s">
        <v>29</v>
      </c>
      <c r="L640" s="114"/>
      <c r="M640" s="114" t="str">
        <f t="shared" si="40"/>
        <v>Al4000</v>
      </c>
      <c r="N640" s="114"/>
      <c r="O640" s="109"/>
      <c r="P640" s="117" t="s">
        <v>28</v>
      </c>
      <c r="Q640" s="117">
        <v>55</v>
      </c>
      <c r="R640" s="117" t="s">
        <v>29</v>
      </c>
      <c r="S640" s="117">
        <v>4</v>
      </c>
      <c r="T640" s="118" t="str">
        <f t="shared" si="41"/>
        <v>E3-55-Al-4000-4-</v>
      </c>
    </row>
    <row r="641" spans="1:20">
      <c r="A641" s="109" t="s">
        <v>1088</v>
      </c>
      <c r="B641" s="109">
        <v>4000</v>
      </c>
      <c r="C641" s="109"/>
      <c r="D641" s="110" t="s">
        <v>728</v>
      </c>
      <c r="E641" s="111">
        <v>501240</v>
      </c>
      <c r="F641" s="111">
        <f>Таблица14[[#This Row],[ip55]]*1.49987465123196</f>
        <v>751797.17018350761</v>
      </c>
      <c r="G641" s="120">
        <f>G605</f>
        <v>47.875</v>
      </c>
      <c r="H641" s="113">
        <v>200</v>
      </c>
      <c r="I641" s="113">
        <v>1000</v>
      </c>
      <c r="J641" s="113"/>
      <c r="K641" s="114" t="s">
        <v>29</v>
      </c>
      <c r="L641" s="114"/>
      <c r="M641" s="114" t="str">
        <f t="shared" si="40"/>
        <v>Al4000</v>
      </c>
      <c r="N641" s="114"/>
      <c r="O641" s="109"/>
      <c r="P641" s="117" t="s">
        <v>28</v>
      </c>
      <c r="Q641" s="117">
        <v>55</v>
      </c>
      <c r="R641" s="117" t="s">
        <v>29</v>
      </c>
      <c r="S641" s="117">
        <v>4</v>
      </c>
      <c r="T641" s="118" t="str">
        <f t="shared" si="41"/>
        <v>E3-55-Al-4000-4-</v>
      </c>
    </row>
    <row r="642" spans="1:20">
      <c r="A642" s="109" t="s">
        <v>1089</v>
      </c>
      <c r="B642" s="109">
        <v>4000</v>
      </c>
      <c r="C642" s="109"/>
      <c r="D642" s="110" t="s">
        <v>462</v>
      </c>
      <c r="E642" s="111">
        <v>380826</v>
      </c>
      <c r="F642" s="111">
        <f>Таблица14[[#This Row],[ip55]]*1.49987465123196</f>
        <v>571191.26393006241</v>
      </c>
      <c r="G642" s="120">
        <f>G605</f>
        <v>47.875</v>
      </c>
      <c r="H642" s="113">
        <v>200</v>
      </c>
      <c r="I642" s="113">
        <v>1000</v>
      </c>
      <c r="J642" s="113"/>
      <c r="K642" s="114" t="s">
        <v>29</v>
      </c>
      <c r="L642" s="114"/>
      <c r="M642" s="114" t="str">
        <f t="shared" ref="M642:M705" si="44">K642&amp;B642&amp;L642&amp;N642</f>
        <v>Al4000</v>
      </c>
      <c r="N642" s="114"/>
      <c r="O642" s="109"/>
      <c r="P642" s="117" t="s">
        <v>28</v>
      </c>
      <c r="Q642" s="117">
        <v>55</v>
      </c>
      <c r="R642" s="117" t="s">
        <v>29</v>
      </c>
      <c r="S642" s="117">
        <v>4</v>
      </c>
      <c r="T642" s="118" t="str">
        <f t="shared" si="41"/>
        <v>E3-55-Al-4000-4-</v>
      </c>
    </row>
    <row r="643" spans="1:20">
      <c r="A643" s="109" t="s">
        <v>1090</v>
      </c>
      <c r="B643" s="109">
        <v>4000</v>
      </c>
      <c r="C643" s="109"/>
      <c r="D643" s="110" t="s">
        <v>464</v>
      </c>
      <c r="E643" s="111">
        <v>255241</v>
      </c>
      <c r="F643" s="111">
        <f>Таблица14[[#This Row],[ip55]]*1.49987465123196</f>
        <v>382829.50585509674</v>
      </c>
      <c r="G643" s="120">
        <f t="shared" ref="G643:G644" si="45">G603</f>
        <v>28.724999999999998</v>
      </c>
      <c r="H643" s="113">
        <v>200</v>
      </c>
      <c r="I643" s="113">
        <v>500</v>
      </c>
      <c r="J643" s="113"/>
      <c r="K643" s="114" t="s">
        <v>29</v>
      </c>
      <c r="L643" s="114"/>
      <c r="M643" s="114" t="str">
        <f t="shared" si="44"/>
        <v>Al4000</v>
      </c>
      <c r="N643" s="114"/>
      <c r="O643" s="109"/>
      <c r="P643" s="117" t="s">
        <v>28</v>
      </c>
      <c r="Q643" s="117">
        <v>55</v>
      </c>
      <c r="R643" s="117" t="s">
        <v>29</v>
      </c>
      <c r="S643" s="117">
        <v>4</v>
      </c>
      <c r="T643" s="118" t="str">
        <f t="shared" ref="T643:T706" si="46">P643&amp;"-"&amp;Q643&amp;"-"&amp;R643&amp;"-"&amp;B643&amp;"-"&amp;S643&amp;"-"&amp;O643&amp;N643</f>
        <v>E3-55-Al-4000-4-</v>
      </c>
    </row>
    <row r="644" spans="1:20">
      <c r="A644" s="109" t="s">
        <v>1091</v>
      </c>
      <c r="B644" s="109">
        <v>4000</v>
      </c>
      <c r="C644" s="109" t="s">
        <v>466</v>
      </c>
      <c r="D644" s="110" t="s">
        <v>467</v>
      </c>
      <c r="E644" s="111">
        <v>284058</v>
      </c>
      <c r="F644" s="111">
        <f>Таблица14[[#This Row],[ip55]]*1.49987465123196</f>
        <v>426051.39367964811</v>
      </c>
      <c r="G644" s="120">
        <f t="shared" si="45"/>
        <v>38.299999999999997</v>
      </c>
      <c r="H644" s="113">
        <v>1000</v>
      </c>
      <c r="I644" s="113"/>
      <c r="J644" s="113"/>
      <c r="K644" s="114" t="s">
        <v>29</v>
      </c>
      <c r="L644" s="114" t="s">
        <v>203</v>
      </c>
      <c r="M644" s="114" t="str">
        <f t="shared" si="44"/>
        <v>Al4000sk</v>
      </c>
      <c r="N644" s="114"/>
      <c r="O644" s="109" t="s">
        <v>203</v>
      </c>
      <c r="P644" s="117" t="s">
        <v>28</v>
      </c>
      <c r="Q644" s="117">
        <v>55</v>
      </c>
      <c r="R644" s="117" t="s">
        <v>29</v>
      </c>
      <c r="S644" s="117">
        <v>4</v>
      </c>
      <c r="T644" s="118" t="str">
        <f t="shared" si="46"/>
        <v>E3-55-Al-4000-4-sk</v>
      </c>
    </row>
    <row r="645" spans="1:20">
      <c r="A645" s="109" t="s">
        <v>1092</v>
      </c>
      <c r="B645" s="109">
        <v>4000</v>
      </c>
      <c r="C645" s="109"/>
      <c r="D645" s="110" t="s">
        <v>469</v>
      </c>
      <c r="E645" s="111">
        <v>669536</v>
      </c>
      <c r="F645" s="111">
        <f>Таблица14[[#This Row],[ip55]]*1.49987465123196</f>
        <v>1004220.0744872416</v>
      </c>
      <c r="G645" s="112">
        <f>G604</f>
        <v>38.299999999999997</v>
      </c>
      <c r="H645" s="113">
        <v>1000</v>
      </c>
      <c r="I645" s="113"/>
      <c r="J645" s="113"/>
      <c r="K645" s="114" t="s">
        <v>29</v>
      </c>
      <c r="L645" s="114"/>
      <c r="M645" s="114" t="str">
        <f t="shared" si="44"/>
        <v>Al4000</v>
      </c>
      <c r="N645" s="114"/>
      <c r="O645" s="109"/>
      <c r="P645" s="117" t="s">
        <v>28</v>
      </c>
      <c r="Q645" s="117">
        <v>55</v>
      </c>
      <c r="R645" s="117" t="s">
        <v>29</v>
      </c>
      <c r="S645" s="117">
        <v>4</v>
      </c>
      <c r="T645" s="118" t="str">
        <f t="shared" si="46"/>
        <v>E3-55-Al-4000-4-</v>
      </c>
    </row>
    <row r="646" spans="1:20">
      <c r="A646" s="109" t="s">
        <v>1093</v>
      </c>
      <c r="B646" s="109">
        <v>4000</v>
      </c>
      <c r="C646" s="109"/>
      <c r="D646" s="110" t="s">
        <v>471</v>
      </c>
      <c r="E646" s="111">
        <v>632339</v>
      </c>
      <c r="F646" s="111">
        <f>Таблица14[[#This Row],[ip55]]*1.49987465123196</f>
        <v>948429.23708536639</v>
      </c>
      <c r="G646" s="112">
        <f>G604</f>
        <v>38.299999999999997</v>
      </c>
      <c r="H646" s="113">
        <v>1000</v>
      </c>
      <c r="I646" s="113"/>
      <c r="J646" s="113"/>
      <c r="K646" s="114" t="s">
        <v>29</v>
      </c>
      <c r="L646" s="114"/>
      <c r="M646" s="114" t="str">
        <f t="shared" si="44"/>
        <v>Al4000</v>
      </c>
      <c r="N646" s="114"/>
      <c r="O646" s="109"/>
      <c r="P646" s="117" t="s">
        <v>28</v>
      </c>
      <c r="Q646" s="117">
        <v>55</v>
      </c>
      <c r="R646" s="117" t="s">
        <v>29</v>
      </c>
      <c r="S646" s="117">
        <v>4</v>
      </c>
      <c r="T646" s="118" t="str">
        <f t="shared" si="46"/>
        <v>E3-55-Al-4000-4-</v>
      </c>
    </row>
    <row r="647" spans="1:20">
      <c r="A647" s="109" t="s">
        <v>1094</v>
      </c>
      <c r="B647" s="109">
        <v>4000</v>
      </c>
      <c r="C647" s="109"/>
      <c r="D647" s="110" t="s">
        <v>473</v>
      </c>
      <c r="E647" s="111">
        <v>903874</v>
      </c>
      <c r="F647" s="111">
        <f>Таблица14[[#This Row],[ip55]]*1.49987465123196</f>
        <v>1355697.7005076366</v>
      </c>
      <c r="G647" s="112">
        <f>G604</f>
        <v>38.299999999999997</v>
      </c>
      <c r="H647" s="113">
        <v>1000</v>
      </c>
      <c r="I647" s="113"/>
      <c r="J647" s="113"/>
      <c r="K647" s="114" t="s">
        <v>29</v>
      </c>
      <c r="L647" s="114"/>
      <c r="M647" s="114" t="str">
        <f t="shared" si="44"/>
        <v>Al4000</v>
      </c>
      <c r="N647" s="114"/>
      <c r="O647" s="109"/>
      <c r="P647" s="117" t="s">
        <v>28</v>
      </c>
      <c r="Q647" s="117">
        <v>55</v>
      </c>
      <c r="R647" s="117" t="s">
        <v>29</v>
      </c>
      <c r="S647" s="117">
        <v>4</v>
      </c>
      <c r="T647" s="118" t="str">
        <f t="shared" si="46"/>
        <v>E3-55-Al-4000-4-</v>
      </c>
    </row>
    <row r="648" spans="1:20">
      <c r="A648" s="109" t="s">
        <v>1095</v>
      </c>
      <c r="B648" s="109">
        <v>4000</v>
      </c>
      <c r="C648" s="109"/>
      <c r="D648" s="110" t="s">
        <v>475</v>
      </c>
      <c r="E648" s="111">
        <v>246331</v>
      </c>
      <c r="F648" s="111">
        <f>Таблица14[[#This Row],[ip55]]*1.49987465123196</f>
        <v>369465.62271261995</v>
      </c>
      <c r="G648" s="112">
        <f>G604</f>
        <v>38.299999999999997</v>
      </c>
      <c r="H648" s="113">
        <v>1000</v>
      </c>
      <c r="I648" s="113"/>
      <c r="J648" s="113"/>
      <c r="K648" s="114" t="s">
        <v>29</v>
      </c>
      <c r="L648" s="114"/>
      <c r="M648" s="114" t="str">
        <f t="shared" si="44"/>
        <v>Al4000</v>
      </c>
      <c r="N648" s="114"/>
      <c r="O648" s="109"/>
      <c r="P648" s="117" t="s">
        <v>28</v>
      </c>
      <c r="Q648" s="117">
        <v>55</v>
      </c>
      <c r="R648" s="117" t="s">
        <v>29</v>
      </c>
      <c r="S648" s="117">
        <v>4</v>
      </c>
      <c r="T648" s="118" t="str">
        <f t="shared" si="46"/>
        <v>E3-55-Al-4000-4-</v>
      </c>
    </row>
    <row r="649" spans="1:20">
      <c r="A649" s="109" t="s">
        <v>1096</v>
      </c>
      <c r="B649" s="109">
        <v>4000</v>
      </c>
      <c r="C649" s="109"/>
      <c r="D649" s="110" t="s">
        <v>477</v>
      </c>
      <c r="E649" s="111">
        <v>645336</v>
      </c>
      <c r="F649" s="111">
        <f>Таблица14[[#This Row],[ip55]]*1.49987465123196</f>
        <v>967923.10792742821</v>
      </c>
      <c r="G649" s="112">
        <f>G604</f>
        <v>38.299999999999997</v>
      </c>
      <c r="H649" s="113">
        <v>1000</v>
      </c>
      <c r="I649" s="113"/>
      <c r="J649" s="113"/>
      <c r="K649" s="114" t="s">
        <v>29</v>
      </c>
      <c r="L649" s="114"/>
      <c r="M649" s="114" t="str">
        <f t="shared" si="44"/>
        <v>Al4000</v>
      </c>
      <c r="N649" s="114"/>
      <c r="O649" s="109"/>
      <c r="P649" s="117" t="s">
        <v>28</v>
      </c>
      <c r="Q649" s="117">
        <v>55</v>
      </c>
      <c r="R649" s="117" t="s">
        <v>29</v>
      </c>
      <c r="S649" s="117">
        <v>4</v>
      </c>
      <c r="T649" s="118" t="str">
        <f t="shared" si="46"/>
        <v>E3-55-Al-4000-4-</v>
      </c>
    </row>
    <row r="650" spans="1:20">
      <c r="A650" s="109" t="s">
        <v>1097</v>
      </c>
      <c r="B650" s="109">
        <v>4000</v>
      </c>
      <c r="C650" s="109"/>
      <c r="D650" s="110" t="s">
        <v>554</v>
      </c>
      <c r="E650" s="111">
        <v>1060715</v>
      </c>
      <c r="F650" s="111">
        <f>Таблица14[[#This Row],[ip55]]*1.49987465123196</f>
        <v>1590939.5406815086</v>
      </c>
      <c r="G650" s="112">
        <f>G604</f>
        <v>38.299999999999997</v>
      </c>
      <c r="H650" s="113">
        <v>1000</v>
      </c>
      <c r="I650" s="113"/>
      <c r="J650" s="113"/>
      <c r="K650" s="114" t="s">
        <v>29</v>
      </c>
      <c r="L650" s="114"/>
      <c r="M650" s="114" t="str">
        <f t="shared" si="44"/>
        <v>Al4000</v>
      </c>
      <c r="N650" s="114"/>
      <c r="O650" s="109"/>
      <c r="P650" s="117" t="s">
        <v>28</v>
      </c>
      <c r="Q650" s="117">
        <v>55</v>
      </c>
      <c r="R650" s="117" t="s">
        <v>29</v>
      </c>
      <c r="S650" s="117">
        <v>4</v>
      </c>
      <c r="T650" s="118" t="str">
        <f t="shared" si="46"/>
        <v>E3-55-Al-4000-4-</v>
      </c>
    </row>
    <row r="651" spans="1:20">
      <c r="A651" s="109" t="s">
        <v>1098</v>
      </c>
      <c r="B651" s="109">
        <v>4000</v>
      </c>
      <c r="C651" s="109"/>
      <c r="D651" s="110" t="s">
        <v>481</v>
      </c>
      <c r="E651" s="111">
        <v>919658</v>
      </c>
      <c r="F651" s="111">
        <f>Таблица14[[#This Row],[ip55]]*1.49987465123196</f>
        <v>1379371.722002682</v>
      </c>
      <c r="G651" s="112">
        <f>G604</f>
        <v>38.299999999999997</v>
      </c>
      <c r="H651" s="113">
        <v>1000</v>
      </c>
      <c r="I651" s="113"/>
      <c r="J651" s="113"/>
      <c r="K651" s="114" t="s">
        <v>29</v>
      </c>
      <c r="L651" s="114"/>
      <c r="M651" s="114" t="str">
        <f t="shared" si="44"/>
        <v>Al4000</v>
      </c>
      <c r="N651" s="114"/>
      <c r="O651" s="109"/>
      <c r="P651" s="117" t="s">
        <v>28</v>
      </c>
      <c r="Q651" s="117">
        <v>55</v>
      </c>
      <c r="R651" s="117" t="s">
        <v>29</v>
      </c>
      <c r="S651" s="117">
        <v>4</v>
      </c>
      <c r="T651" s="118" t="str">
        <f t="shared" si="46"/>
        <v>E3-55-Al-4000-4-</v>
      </c>
    </row>
    <row r="652" spans="1:20">
      <c r="A652" s="109" t="s">
        <v>1099</v>
      </c>
      <c r="B652" s="109">
        <v>4000</v>
      </c>
      <c r="C652" s="109"/>
      <c r="D652" s="110" t="s">
        <v>617</v>
      </c>
      <c r="E652" s="111">
        <v>1387313</v>
      </c>
      <c r="F652" s="111">
        <f>Таблица14[[#This Row],[ip55]]*1.49987465123196</f>
        <v>2080795.6020245643</v>
      </c>
      <c r="G652" s="112"/>
      <c r="H652" s="113">
        <v>0</v>
      </c>
      <c r="I652" s="113"/>
      <c r="J652" s="113"/>
      <c r="K652" s="114" t="s">
        <v>29</v>
      </c>
      <c r="L652" s="114"/>
      <c r="M652" s="114" t="str">
        <f t="shared" si="44"/>
        <v>Al4000</v>
      </c>
      <c r="N652" s="114"/>
      <c r="O652" s="109"/>
      <c r="P652" s="117" t="s">
        <v>28</v>
      </c>
      <c r="Q652" s="117">
        <v>55</v>
      </c>
      <c r="R652" s="117" t="s">
        <v>29</v>
      </c>
      <c r="S652" s="117">
        <v>4</v>
      </c>
      <c r="T652" s="118" t="str">
        <f t="shared" si="46"/>
        <v>E3-55-Al-4000-4-</v>
      </c>
    </row>
    <row r="653" spans="1:20">
      <c r="A653" s="109" t="s">
        <v>1100</v>
      </c>
      <c r="B653" s="109">
        <v>4000</v>
      </c>
      <c r="C653" s="109" t="s">
        <v>485</v>
      </c>
      <c r="D653" s="110" t="s">
        <v>486</v>
      </c>
      <c r="E653" s="111">
        <v>437989</v>
      </c>
      <c r="F653" s="111">
        <f>Таблица14[[#This Row],[ip55]]*1.49987465123196</f>
        <v>656928.59861843497</v>
      </c>
      <c r="G653" s="112">
        <f>G605</f>
        <v>47.875</v>
      </c>
      <c r="H653" s="113">
        <v>1500</v>
      </c>
      <c r="I653" s="113"/>
      <c r="J653" s="113"/>
      <c r="K653" s="114" t="s">
        <v>29</v>
      </c>
      <c r="L653" s="114" t="s">
        <v>487</v>
      </c>
      <c r="M653" s="114" t="str">
        <f t="shared" si="44"/>
        <v>Al4000tsv</v>
      </c>
      <c r="N653" s="114"/>
      <c r="O653" s="109" t="s">
        <v>487</v>
      </c>
      <c r="P653" s="117" t="s">
        <v>28</v>
      </c>
      <c r="Q653" s="117">
        <v>55</v>
      </c>
      <c r="R653" s="117" t="s">
        <v>29</v>
      </c>
      <c r="S653" s="117">
        <v>4</v>
      </c>
      <c r="T653" s="118" t="str">
        <f t="shared" si="46"/>
        <v>E3-55-Al-4000-4-tsv</v>
      </c>
    </row>
    <row r="654" spans="1:20">
      <c r="A654" s="109" t="s">
        <v>1101</v>
      </c>
      <c r="B654" s="109">
        <v>4000</v>
      </c>
      <c r="C654" s="109"/>
      <c r="D654" s="110" t="s">
        <v>489</v>
      </c>
      <c r="E654" s="111">
        <v>549958</v>
      </c>
      <c r="F654" s="111">
        <f>Таблица14[[#This Row],[ip55]]*1.49987465123196</f>
        <v>824868.06344222627</v>
      </c>
      <c r="G654" s="112">
        <f>G604</f>
        <v>38.299999999999997</v>
      </c>
      <c r="H654" s="113">
        <v>1500</v>
      </c>
      <c r="I654" s="113">
        <v>500</v>
      </c>
      <c r="J654" s="113"/>
      <c r="K654" s="114" t="s">
        <v>29</v>
      </c>
      <c r="L654" s="114"/>
      <c r="M654" s="114" t="str">
        <f t="shared" si="44"/>
        <v>Al4000</v>
      </c>
      <c r="N654" s="114"/>
      <c r="O654" s="109"/>
      <c r="P654" s="117" t="s">
        <v>28</v>
      </c>
      <c r="Q654" s="117">
        <v>55</v>
      </c>
      <c r="R654" s="117" t="s">
        <v>29</v>
      </c>
      <c r="S654" s="117">
        <v>4</v>
      </c>
      <c r="T654" s="118" t="str">
        <f t="shared" si="46"/>
        <v>E3-55-Al-4000-4-</v>
      </c>
    </row>
    <row r="655" spans="1:20">
      <c r="A655" s="109" t="s">
        <v>1102</v>
      </c>
      <c r="B655" s="109">
        <v>4000</v>
      </c>
      <c r="C655" s="109"/>
      <c r="D655" s="110" t="s">
        <v>491</v>
      </c>
      <c r="E655" s="111">
        <v>221207</v>
      </c>
      <c r="F655" s="111">
        <f>Таблица14[[#This Row],[ip55]]*1.49987465123196</f>
        <v>331782.7719750682</v>
      </c>
      <c r="G655" s="112">
        <f>G608</f>
        <v>76.599999999999994</v>
      </c>
      <c r="H655" s="113">
        <v>1500</v>
      </c>
      <c r="I655" s="113"/>
      <c r="J655" s="113"/>
      <c r="K655" s="114" t="s">
        <v>29</v>
      </c>
      <c r="L655" s="114"/>
      <c r="M655" s="114" t="str">
        <f t="shared" si="44"/>
        <v>Al4000</v>
      </c>
      <c r="N655" s="114"/>
      <c r="O655" s="109"/>
      <c r="P655" s="117" t="s">
        <v>28</v>
      </c>
      <c r="Q655" s="117">
        <v>55</v>
      </c>
      <c r="R655" s="117" t="s">
        <v>29</v>
      </c>
      <c r="S655" s="117">
        <v>4</v>
      </c>
      <c r="T655" s="118" t="str">
        <f t="shared" si="46"/>
        <v>E3-55-Al-4000-4-</v>
      </c>
    </row>
    <row r="656" spans="1:20">
      <c r="A656" s="109" t="s">
        <v>1103</v>
      </c>
      <c r="B656" s="109">
        <v>4000</v>
      </c>
      <c r="C656" s="109"/>
      <c r="D656" s="110" t="s">
        <v>493</v>
      </c>
      <c r="E656" s="111">
        <v>365534</v>
      </c>
      <c r="F656" s="111">
        <f>Таблица14[[#This Row],[ip55]]*1.49987465123196</f>
        <v>548255.18076342333</v>
      </c>
      <c r="G656" s="112">
        <f>G607</f>
        <v>67.024999999999991</v>
      </c>
      <c r="H656" s="113">
        <v>1500</v>
      </c>
      <c r="I656" s="113">
        <v>500</v>
      </c>
      <c r="J656" s="113"/>
      <c r="K656" s="114" t="s">
        <v>29</v>
      </c>
      <c r="L656" s="114"/>
      <c r="M656" s="114" t="str">
        <f t="shared" si="44"/>
        <v>Al4000</v>
      </c>
      <c r="N656" s="114"/>
      <c r="O656" s="109"/>
      <c r="P656" s="117" t="s">
        <v>28</v>
      </c>
      <c r="Q656" s="117">
        <v>55</v>
      </c>
      <c r="R656" s="117" t="s">
        <v>29</v>
      </c>
      <c r="S656" s="117">
        <v>4</v>
      </c>
      <c r="T656" s="118" t="str">
        <f t="shared" si="46"/>
        <v>E3-55-Al-4000-4-</v>
      </c>
    </row>
    <row r="657" spans="1:20">
      <c r="A657" s="109" t="s">
        <v>1104</v>
      </c>
      <c r="B657" s="109">
        <v>4000</v>
      </c>
      <c r="C657" s="109"/>
      <c r="D657" s="110" t="s">
        <v>495</v>
      </c>
      <c r="E657" s="111">
        <v>152542</v>
      </c>
      <c r="F657" s="111">
        <f>Таблица14[[#This Row],[ip55]]*1.49987465123196</f>
        <v>228793.87904822564</v>
      </c>
      <c r="G657" s="112"/>
      <c r="H657" s="113">
        <v>500</v>
      </c>
      <c r="I657" s="113"/>
      <c r="J657" s="113"/>
      <c r="K657" s="114" t="s">
        <v>29</v>
      </c>
      <c r="L657" s="114"/>
      <c r="M657" s="114" t="str">
        <f t="shared" si="44"/>
        <v>Al4000</v>
      </c>
      <c r="N657" s="114"/>
      <c r="O657" s="109"/>
      <c r="P657" s="117" t="s">
        <v>28</v>
      </c>
      <c r="Q657" s="117">
        <v>55</v>
      </c>
      <c r="R657" s="117" t="s">
        <v>29</v>
      </c>
      <c r="S657" s="117">
        <v>4</v>
      </c>
      <c r="T657" s="118" t="str">
        <f t="shared" si="46"/>
        <v>E3-55-Al-4000-4-</v>
      </c>
    </row>
    <row r="658" spans="1:20">
      <c r="A658" s="109" t="s">
        <v>1105</v>
      </c>
      <c r="B658" s="109">
        <v>4000</v>
      </c>
      <c r="C658" s="109"/>
      <c r="D658" s="110" t="s">
        <v>497</v>
      </c>
      <c r="E658" s="111">
        <v>31408</v>
      </c>
      <c r="F658" s="111">
        <f>Таблица14[[#This Row],[ip55]]*1.49987465123196</f>
        <v>47108.063045893403</v>
      </c>
      <c r="G658" s="112"/>
      <c r="H658" s="113">
        <v>200</v>
      </c>
      <c r="I658" s="113"/>
      <c r="J658" s="113"/>
      <c r="K658" s="114" t="s">
        <v>29</v>
      </c>
      <c r="L658" s="114" t="s">
        <v>236</v>
      </c>
      <c r="M658" s="114" t="str">
        <f t="shared" si="44"/>
        <v>Al4000sb</v>
      </c>
      <c r="N658" s="114"/>
      <c r="O658" s="109"/>
      <c r="P658" s="117" t="s">
        <v>28</v>
      </c>
      <c r="Q658" s="117">
        <v>55</v>
      </c>
      <c r="R658" s="117" t="s">
        <v>29</v>
      </c>
      <c r="S658" s="117">
        <v>4</v>
      </c>
      <c r="T658" s="118" t="str">
        <f t="shared" si="46"/>
        <v>E3-55-Al-4000-4-</v>
      </c>
    </row>
    <row r="659" spans="1:20">
      <c r="A659" s="109" t="s">
        <v>1106</v>
      </c>
      <c r="B659" s="109">
        <v>4000</v>
      </c>
      <c r="C659" s="109"/>
      <c r="D659" s="110" t="s">
        <v>499</v>
      </c>
      <c r="E659" s="111">
        <v>1038</v>
      </c>
      <c r="F659" s="111">
        <f>Таблица14[[#This Row],[ip55]]*1.49987465123196</f>
        <v>1556.8698879787746</v>
      </c>
      <c r="G659" s="112"/>
      <c r="H659" s="113">
        <v>200</v>
      </c>
      <c r="I659" s="113"/>
      <c r="J659" s="113"/>
      <c r="K659" s="114" t="s">
        <v>29</v>
      </c>
      <c r="L659" s="114"/>
      <c r="M659" s="114" t="str">
        <f t="shared" si="44"/>
        <v>Al4000</v>
      </c>
      <c r="N659" s="114"/>
      <c r="O659" s="109"/>
      <c r="P659" s="117" t="s">
        <v>28</v>
      </c>
      <c r="Q659" s="117">
        <v>55</v>
      </c>
      <c r="R659" s="117" t="s">
        <v>29</v>
      </c>
      <c r="S659" s="117">
        <v>4</v>
      </c>
      <c r="T659" s="118" t="str">
        <f t="shared" si="46"/>
        <v>E3-55-Al-4000-4-</v>
      </c>
    </row>
    <row r="660" spans="1:20">
      <c r="A660" s="109" t="s">
        <v>1107</v>
      </c>
      <c r="B660" s="109">
        <v>4000</v>
      </c>
      <c r="C660" s="109" t="s">
        <v>501</v>
      </c>
      <c r="D660" s="110" t="s">
        <v>502</v>
      </c>
      <c r="E660" s="111">
        <v>51123</v>
      </c>
      <c r="F660" s="111">
        <f>Таблица14[[#This Row],[ip55]]*1.49987465123196</f>
        <v>76678.09179493149</v>
      </c>
      <c r="G660" s="112"/>
      <c r="H660" s="113">
        <v>200</v>
      </c>
      <c r="I660" s="113"/>
      <c r="J660" s="113"/>
      <c r="K660" s="114" t="s">
        <v>29</v>
      </c>
      <c r="L660" s="114" t="s">
        <v>233</v>
      </c>
      <c r="M660" s="114" t="str">
        <f t="shared" si="44"/>
        <v>Al4000kz</v>
      </c>
      <c r="N660" s="114"/>
      <c r="O660" s="109" t="s">
        <v>233</v>
      </c>
      <c r="P660" s="117" t="s">
        <v>28</v>
      </c>
      <c r="Q660" s="117">
        <v>55</v>
      </c>
      <c r="R660" s="117" t="s">
        <v>29</v>
      </c>
      <c r="S660" s="117">
        <v>4</v>
      </c>
      <c r="T660" s="118" t="str">
        <f t="shared" si="46"/>
        <v>E3-55-Al-4000-4-kz</v>
      </c>
    </row>
    <row r="661" spans="1:20">
      <c r="A661" s="109" t="s">
        <v>1108</v>
      </c>
      <c r="B661" s="109">
        <v>4000</v>
      </c>
      <c r="C661" s="109"/>
      <c r="D661" s="110" t="s">
        <v>504</v>
      </c>
      <c r="E661" s="111">
        <v>41885</v>
      </c>
      <c r="F661" s="111">
        <f>Таблица14[[#This Row],[ip55]]*1.49987465123196</f>
        <v>62822.249766850648</v>
      </c>
      <c r="G661" s="112"/>
      <c r="H661" s="113"/>
      <c r="I661" s="113"/>
      <c r="J661" s="113"/>
      <c r="K661" s="114" t="s">
        <v>29</v>
      </c>
      <c r="L661" s="114"/>
      <c r="M661" s="114" t="str">
        <f t="shared" si="44"/>
        <v>Al4000</v>
      </c>
      <c r="N661" s="114"/>
      <c r="O661" s="109"/>
      <c r="P661" s="117" t="s">
        <v>28</v>
      </c>
      <c r="Q661" s="117">
        <v>55</v>
      </c>
      <c r="R661" s="117" t="s">
        <v>29</v>
      </c>
      <c r="S661" s="117">
        <v>4</v>
      </c>
      <c r="T661" s="118" t="str">
        <f t="shared" si="46"/>
        <v>E3-55-Al-4000-4-</v>
      </c>
    </row>
    <row r="662" spans="1:20">
      <c r="A662" s="109" t="s">
        <v>1109</v>
      </c>
      <c r="B662" s="109">
        <v>5000</v>
      </c>
      <c r="C662" s="109" t="s">
        <v>369</v>
      </c>
      <c r="D662" s="110" t="s">
        <v>370</v>
      </c>
      <c r="E662" s="111">
        <v>40261</v>
      </c>
      <c r="F662" s="111">
        <f>Таблица14[[#This Row],[ip55]]*1.49987465123196</f>
        <v>60386.453333249941</v>
      </c>
      <c r="G662" s="112">
        <f>G664*0.5</f>
        <v>23.3</v>
      </c>
      <c r="H662" s="113">
        <v>500</v>
      </c>
      <c r="I662" s="113"/>
      <c r="J662" s="113"/>
      <c r="K662" s="114" t="s">
        <v>29</v>
      </c>
      <c r="L662" s="114" t="s">
        <v>139</v>
      </c>
      <c r="M662" s="114" t="str">
        <f t="shared" si="44"/>
        <v>Al5000pt0.5</v>
      </c>
      <c r="N662" s="115" t="s">
        <v>371</v>
      </c>
      <c r="O662" s="116" t="s">
        <v>139</v>
      </c>
      <c r="P662" s="117" t="s">
        <v>28</v>
      </c>
      <c r="Q662" s="117">
        <v>55</v>
      </c>
      <c r="R662" s="117" t="s">
        <v>29</v>
      </c>
      <c r="S662" s="117">
        <v>4</v>
      </c>
      <c r="T662" s="118" t="str">
        <f t="shared" si="46"/>
        <v>E3-55-Al-5000-4-pt0.5</v>
      </c>
    </row>
    <row r="663" spans="1:20">
      <c r="A663" s="109" t="s">
        <v>1110</v>
      </c>
      <c r="B663" s="109">
        <v>5000</v>
      </c>
      <c r="C663" s="109" t="s">
        <v>369</v>
      </c>
      <c r="D663" s="110" t="s">
        <v>370</v>
      </c>
      <c r="E663" s="111">
        <v>71664</v>
      </c>
      <c r="F663" s="111">
        <f>Таблица14[[#This Row],[ip55]]*1.49987465123196</f>
        <v>107487.01700588719</v>
      </c>
      <c r="G663" s="112">
        <f>G664*0.75</f>
        <v>34.950000000000003</v>
      </c>
      <c r="H663" s="113">
        <v>750</v>
      </c>
      <c r="I663" s="113"/>
      <c r="J663" s="113"/>
      <c r="K663" s="114" t="s">
        <v>29</v>
      </c>
      <c r="L663" s="114" t="s">
        <v>139</v>
      </c>
      <c r="M663" s="114" t="str">
        <f t="shared" si="44"/>
        <v>Al5000pt0.9</v>
      </c>
      <c r="N663" s="115" t="s">
        <v>373</v>
      </c>
      <c r="O663" s="116" t="s">
        <v>139</v>
      </c>
      <c r="P663" s="117" t="s">
        <v>28</v>
      </c>
      <c r="Q663" s="117">
        <v>55</v>
      </c>
      <c r="R663" s="117" t="s">
        <v>29</v>
      </c>
      <c r="S663" s="117">
        <v>4</v>
      </c>
      <c r="T663" s="118" t="str">
        <f t="shared" si="46"/>
        <v>E3-55-Al-5000-4-pt0.9</v>
      </c>
    </row>
    <row r="664" spans="1:20">
      <c r="A664" s="109" t="s">
        <v>1111</v>
      </c>
      <c r="B664" s="109">
        <v>5000</v>
      </c>
      <c r="C664" s="109" t="s">
        <v>369</v>
      </c>
      <c r="D664" s="110" t="s">
        <v>375</v>
      </c>
      <c r="E664" s="111">
        <v>80522</v>
      </c>
      <c r="F664" s="111">
        <f>Таблица14[[#This Row],[ip55]]*1.49987465123196</f>
        <v>120772.90666649988</v>
      </c>
      <c r="G664" s="112">
        <v>46.6</v>
      </c>
      <c r="H664" s="113">
        <v>1000</v>
      </c>
      <c r="I664" s="113"/>
      <c r="J664" s="113"/>
      <c r="K664" s="114" t="s">
        <v>29</v>
      </c>
      <c r="L664" s="114" t="s">
        <v>139</v>
      </c>
      <c r="M664" s="114" t="str">
        <f t="shared" si="44"/>
        <v>Al5000pt1.0</v>
      </c>
      <c r="N664" s="115" t="s">
        <v>376</v>
      </c>
      <c r="O664" s="116" t="s">
        <v>139</v>
      </c>
      <c r="P664" s="117" t="s">
        <v>28</v>
      </c>
      <c r="Q664" s="117">
        <v>55</v>
      </c>
      <c r="R664" s="117" t="s">
        <v>29</v>
      </c>
      <c r="S664" s="117">
        <v>4</v>
      </c>
      <c r="T664" s="118" t="str">
        <f t="shared" si="46"/>
        <v>E3-55-Al-5000-4-pt1.0</v>
      </c>
    </row>
    <row r="665" spans="1:20">
      <c r="A665" s="109" t="s">
        <v>1112</v>
      </c>
      <c r="B665" s="109">
        <v>5000</v>
      </c>
      <c r="C665" s="109" t="s">
        <v>369</v>
      </c>
      <c r="D665" s="110" t="s">
        <v>370</v>
      </c>
      <c r="E665" s="111">
        <v>111925</v>
      </c>
      <c r="F665" s="111">
        <f>Таблица14[[#This Row],[ip55]]*1.49987465123196</f>
        <v>167873.47033913713</v>
      </c>
      <c r="G665" s="112">
        <f>G664*1.25</f>
        <v>58.25</v>
      </c>
      <c r="H665" s="113">
        <v>1250</v>
      </c>
      <c r="I665" s="113"/>
      <c r="J665" s="113"/>
      <c r="K665" s="114" t="s">
        <v>29</v>
      </c>
      <c r="L665" s="114" t="s">
        <v>139</v>
      </c>
      <c r="M665" s="114" t="str">
        <f t="shared" si="44"/>
        <v>Al5000pt1.4</v>
      </c>
      <c r="N665" s="115" t="s">
        <v>378</v>
      </c>
      <c r="O665" s="116" t="s">
        <v>139</v>
      </c>
      <c r="P665" s="117" t="s">
        <v>28</v>
      </c>
      <c r="Q665" s="117">
        <v>55</v>
      </c>
      <c r="R665" s="117" t="s">
        <v>29</v>
      </c>
      <c r="S665" s="117">
        <v>4</v>
      </c>
      <c r="T665" s="118" t="str">
        <f t="shared" si="46"/>
        <v>E3-55-Al-5000-4-pt1.4</v>
      </c>
    </row>
    <row r="666" spans="1:20">
      <c r="A666" s="109" t="s">
        <v>1113</v>
      </c>
      <c r="B666" s="109">
        <v>5000</v>
      </c>
      <c r="C666" s="109" t="s">
        <v>369</v>
      </c>
      <c r="D666" s="110" t="s">
        <v>370</v>
      </c>
      <c r="E666" s="111">
        <v>120783</v>
      </c>
      <c r="F666" s="111">
        <f>Таблица14[[#This Row],[ip55]]*1.49987465123196</f>
        <v>181159.35999974984</v>
      </c>
      <c r="G666" s="112">
        <f>G664*1.5</f>
        <v>69.900000000000006</v>
      </c>
      <c r="H666" s="113">
        <v>1500</v>
      </c>
      <c r="I666" s="113"/>
      <c r="J666" s="113"/>
      <c r="K666" s="114" t="s">
        <v>29</v>
      </c>
      <c r="L666" s="114" t="s">
        <v>139</v>
      </c>
      <c r="M666" s="114" t="str">
        <f t="shared" si="44"/>
        <v>Al5000pt1.5</v>
      </c>
      <c r="N666" s="115" t="s">
        <v>380</v>
      </c>
      <c r="O666" s="116" t="s">
        <v>139</v>
      </c>
      <c r="P666" s="117" t="s">
        <v>28</v>
      </c>
      <c r="Q666" s="117">
        <v>55</v>
      </c>
      <c r="R666" s="117" t="s">
        <v>29</v>
      </c>
      <c r="S666" s="117">
        <v>4</v>
      </c>
      <c r="T666" s="118" t="str">
        <f t="shared" si="46"/>
        <v>E3-55-Al-5000-4-pt1.5</v>
      </c>
    </row>
    <row r="667" spans="1:20">
      <c r="A667" s="109" t="s">
        <v>1114</v>
      </c>
      <c r="B667" s="109">
        <v>5000</v>
      </c>
      <c r="C667" s="109" t="s">
        <v>369</v>
      </c>
      <c r="D667" s="110" t="s">
        <v>370</v>
      </c>
      <c r="E667" s="111">
        <v>152187</v>
      </c>
      <c r="F667" s="111">
        <f>Таблица14[[#This Row],[ip55]]*1.49987465123196</f>
        <v>228261.42354703831</v>
      </c>
      <c r="G667" s="112">
        <f>G664*1.75</f>
        <v>81.55</v>
      </c>
      <c r="H667" s="113">
        <v>1750</v>
      </c>
      <c r="I667" s="113"/>
      <c r="J667" s="113"/>
      <c r="K667" s="114" t="s">
        <v>29</v>
      </c>
      <c r="L667" s="114" t="s">
        <v>139</v>
      </c>
      <c r="M667" s="114" t="str">
        <f t="shared" si="44"/>
        <v>Al5000pt1.9</v>
      </c>
      <c r="N667" s="115" t="s">
        <v>382</v>
      </c>
      <c r="O667" s="116" t="s">
        <v>139</v>
      </c>
      <c r="P667" s="117" t="s">
        <v>28</v>
      </c>
      <c r="Q667" s="117">
        <v>55</v>
      </c>
      <c r="R667" s="117" t="s">
        <v>29</v>
      </c>
      <c r="S667" s="117">
        <v>4</v>
      </c>
      <c r="T667" s="118" t="str">
        <f t="shared" si="46"/>
        <v>E3-55-Al-5000-4-pt1.9</v>
      </c>
    </row>
    <row r="668" spans="1:20">
      <c r="A668" s="109" t="s">
        <v>1115</v>
      </c>
      <c r="B668" s="109">
        <v>5000</v>
      </c>
      <c r="C668" s="109" t="s">
        <v>369</v>
      </c>
      <c r="D668" s="110" t="s">
        <v>384</v>
      </c>
      <c r="E668" s="111">
        <v>161044</v>
      </c>
      <c r="F668" s="111">
        <f>Таблица14[[#This Row],[ip55]]*1.49987465123196</f>
        <v>241545.81333299977</v>
      </c>
      <c r="G668" s="112">
        <f>G664*2</f>
        <v>93.2</v>
      </c>
      <c r="H668" s="113">
        <v>2000</v>
      </c>
      <c r="I668" s="113"/>
      <c r="J668" s="113"/>
      <c r="K668" s="114" t="s">
        <v>29</v>
      </c>
      <c r="L668" s="114" t="s">
        <v>139</v>
      </c>
      <c r="M668" s="114" t="str">
        <f t="shared" si="44"/>
        <v>Al5000pt2.0</v>
      </c>
      <c r="N668" s="115" t="s">
        <v>385</v>
      </c>
      <c r="O668" s="116" t="s">
        <v>139</v>
      </c>
      <c r="P668" s="117" t="s">
        <v>28</v>
      </c>
      <c r="Q668" s="117">
        <v>55</v>
      </c>
      <c r="R668" s="117" t="s">
        <v>29</v>
      </c>
      <c r="S668" s="117">
        <v>4</v>
      </c>
      <c r="T668" s="118" t="str">
        <f t="shared" si="46"/>
        <v>E3-55-Al-5000-4-pt2.0</v>
      </c>
    </row>
    <row r="669" spans="1:20">
      <c r="A669" s="109" t="s">
        <v>1116</v>
      </c>
      <c r="B669" s="109">
        <v>5000</v>
      </c>
      <c r="C669" s="109" t="s">
        <v>369</v>
      </c>
      <c r="D669" s="110" t="s">
        <v>370</v>
      </c>
      <c r="E669" s="111">
        <v>192448</v>
      </c>
      <c r="F669" s="111">
        <f>Таблица14[[#This Row],[ip55]]*1.49987465123196</f>
        <v>288647.87688028824</v>
      </c>
      <c r="G669" s="112">
        <f>G664*2.25</f>
        <v>104.85000000000001</v>
      </c>
      <c r="H669" s="113">
        <v>2250</v>
      </c>
      <c r="I669" s="113"/>
      <c r="J669" s="113"/>
      <c r="K669" s="114" t="s">
        <v>29</v>
      </c>
      <c r="L669" s="114" t="s">
        <v>139</v>
      </c>
      <c r="M669" s="114" t="str">
        <f t="shared" si="44"/>
        <v>Al5000pt2.4</v>
      </c>
      <c r="N669" s="115" t="s">
        <v>387</v>
      </c>
      <c r="O669" s="116" t="s">
        <v>139</v>
      </c>
      <c r="P669" s="117" t="s">
        <v>28</v>
      </c>
      <c r="Q669" s="117">
        <v>55</v>
      </c>
      <c r="R669" s="117" t="s">
        <v>29</v>
      </c>
      <c r="S669" s="117">
        <v>4</v>
      </c>
      <c r="T669" s="118" t="str">
        <f t="shared" si="46"/>
        <v>E3-55-Al-5000-4-pt2.4</v>
      </c>
    </row>
    <row r="670" spans="1:20">
      <c r="A670" s="109" t="s">
        <v>1117</v>
      </c>
      <c r="B670" s="109">
        <v>5000</v>
      </c>
      <c r="C670" s="109" t="s">
        <v>369</v>
      </c>
      <c r="D670" s="110" t="s">
        <v>370</v>
      </c>
      <c r="E670" s="111">
        <v>201306</v>
      </c>
      <c r="F670" s="111">
        <f>Таблица14[[#This Row],[ip55]]*1.49987465123196</f>
        <v>301933.76654090098</v>
      </c>
      <c r="G670" s="112">
        <f>G664*2.5</f>
        <v>116.5</v>
      </c>
      <c r="H670" s="113">
        <v>2500</v>
      </c>
      <c r="I670" s="113"/>
      <c r="J670" s="113"/>
      <c r="K670" s="114" t="s">
        <v>29</v>
      </c>
      <c r="L670" s="114" t="s">
        <v>139</v>
      </c>
      <c r="M670" s="114" t="str">
        <f t="shared" si="44"/>
        <v>Al5000pt2.5</v>
      </c>
      <c r="N670" s="115" t="s">
        <v>389</v>
      </c>
      <c r="O670" s="116" t="s">
        <v>139</v>
      </c>
      <c r="P670" s="117" t="s">
        <v>28</v>
      </c>
      <c r="Q670" s="117">
        <v>55</v>
      </c>
      <c r="R670" s="117" t="s">
        <v>29</v>
      </c>
      <c r="S670" s="117">
        <v>4</v>
      </c>
      <c r="T670" s="118" t="str">
        <f t="shared" si="46"/>
        <v>E3-55-Al-5000-4-pt2.5</v>
      </c>
    </row>
    <row r="671" spans="1:20">
      <c r="A671" s="109" t="s">
        <v>1118</v>
      </c>
      <c r="B671" s="109">
        <v>5000</v>
      </c>
      <c r="C671" s="109" t="s">
        <v>369</v>
      </c>
      <c r="D671" s="110" t="s">
        <v>370</v>
      </c>
      <c r="E671" s="111">
        <v>232709</v>
      </c>
      <c r="F671" s="111">
        <f>Таблица14[[#This Row],[ip55]]*1.49987465123196</f>
        <v>349034.3302135382</v>
      </c>
      <c r="G671" s="112">
        <f>G664*2.75</f>
        <v>128.15</v>
      </c>
      <c r="H671" s="113">
        <v>2750</v>
      </c>
      <c r="I671" s="113"/>
      <c r="J671" s="113"/>
      <c r="K671" s="114" t="s">
        <v>29</v>
      </c>
      <c r="L671" s="114" t="s">
        <v>139</v>
      </c>
      <c r="M671" s="114" t="str">
        <f t="shared" si="44"/>
        <v>Al5000pt2.9</v>
      </c>
      <c r="N671" s="115" t="s">
        <v>391</v>
      </c>
      <c r="O671" s="116" t="s">
        <v>139</v>
      </c>
      <c r="P671" s="117" t="s">
        <v>28</v>
      </c>
      <c r="Q671" s="117">
        <v>55</v>
      </c>
      <c r="R671" s="117" t="s">
        <v>29</v>
      </c>
      <c r="S671" s="117">
        <v>4</v>
      </c>
      <c r="T671" s="118" t="str">
        <f t="shared" si="46"/>
        <v>E3-55-Al-5000-4-pt2.9</v>
      </c>
    </row>
    <row r="672" spans="1:20">
      <c r="A672" s="109" t="s">
        <v>1119</v>
      </c>
      <c r="B672" s="109">
        <v>5000</v>
      </c>
      <c r="C672" s="109" t="s">
        <v>369</v>
      </c>
      <c r="D672" s="110" t="s">
        <v>393</v>
      </c>
      <c r="E672" s="111">
        <v>241567</v>
      </c>
      <c r="F672" s="111">
        <f>Таблица14[[#This Row],[ip55]]*1.49987465123196</f>
        <v>362320.21987415088</v>
      </c>
      <c r="G672" s="112">
        <f>G664*3</f>
        <v>139.80000000000001</v>
      </c>
      <c r="H672" s="113">
        <v>3000</v>
      </c>
      <c r="I672" s="113"/>
      <c r="J672" s="113"/>
      <c r="K672" s="114" t="s">
        <v>29</v>
      </c>
      <c r="L672" s="114" t="s">
        <v>139</v>
      </c>
      <c r="M672" s="114" t="str">
        <f t="shared" si="44"/>
        <v>Al5000pt3.0</v>
      </c>
      <c r="N672" s="115" t="s">
        <v>394</v>
      </c>
      <c r="O672" s="116" t="s">
        <v>139</v>
      </c>
      <c r="P672" s="117" t="s">
        <v>28</v>
      </c>
      <c r="Q672" s="117">
        <v>55</v>
      </c>
      <c r="R672" s="117" t="s">
        <v>29</v>
      </c>
      <c r="S672" s="117">
        <v>4</v>
      </c>
      <c r="T672" s="118" t="str">
        <f t="shared" si="46"/>
        <v>E3-55-Al-5000-4-pt3.0</v>
      </c>
    </row>
    <row r="673" spans="1:20">
      <c r="A673" s="109" t="s">
        <v>1120</v>
      </c>
      <c r="B673" s="109">
        <v>5000</v>
      </c>
      <c r="C673" s="109" t="s">
        <v>369</v>
      </c>
      <c r="D673" s="110" t="s">
        <v>370</v>
      </c>
      <c r="E673" s="111">
        <v>272971</v>
      </c>
      <c r="F673" s="111">
        <f>Таблица14[[#This Row],[ip55]]*1.49987465123196</f>
        <v>409422.28342143935</v>
      </c>
      <c r="G673" s="112">
        <f>G664*3.25</f>
        <v>151.45000000000002</v>
      </c>
      <c r="H673" s="113">
        <v>3250</v>
      </c>
      <c r="I673" s="113"/>
      <c r="J673" s="113"/>
      <c r="K673" s="114" t="s">
        <v>29</v>
      </c>
      <c r="L673" s="114" t="s">
        <v>139</v>
      </c>
      <c r="M673" s="114" t="str">
        <f t="shared" si="44"/>
        <v>Al5000pt</v>
      </c>
      <c r="N673" s="114"/>
      <c r="O673" s="116" t="s">
        <v>139</v>
      </c>
      <c r="P673" s="117" t="s">
        <v>28</v>
      </c>
      <c r="Q673" s="117">
        <v>55</v>
      </c>
      <c r="R673" s="117" t="s">
        <v>29</v>
      </c>
      <c r="S673" s="117">
        <v>4</v>
      </c>
      <c r="T673" s="118" t="str">
        <f t="shared" si="46"/>
        <v>E3-55-Al-5000-4-pt</v>
      </c>
    </row>
    <row r="674" spans="1:20">
      <c r="A674" s="109" t="s">
        <v>1121</v>
      </c>
      <c r="B674" s="109">
        <v>5000</v>
      </c>
      <c r="C674" s="109" t="s">
        <v>369</v>
      </c>
      <c r="D674" s="110" t="s">
        <v>370</v>
      </c>
      <c r="E674" s="111">
        <v>281828</v>
      </c>
      <c r="F674" s="111">
        <f>Таблица14[[#This Row],[ip55]]*1.49987465123196</f>
        <v>422706.67320740083</v>
      </c>
      <c r="G674" s="112">
        <f>G664*3.5</f>
        <v>163.1</v>
      </c>
      <c r="H674" s="113">
        <v>3500</v>
      </c>
      <c r="I674" s="113"/>
      <c r="J674" s="113"/>
      <c r="K674" s="114" t="s">
        <v>29</v>
      </c>
      <c r="L674" s="114" t="s">
        <v>139</v>
      </c>
      <c r="M674" s="114" t="str">
        <f t="shared" si="44"/>
        <v>Al5000pt</v>
      </c>
      <c r="N674" s="114"/>
      <c r="O674" s="116" t="s">
        <v>139</v>
      </c>
      <c r="P674" s="117" t="s">
        <v>28</v>
      </c>
      <c r="Q674" s="117">
        <v>55</v>
      </c>
      <c r="R674" s="117" t="s">
        <v>29</v>
      </c>
      <c r="S674" s="117">
        <v>4</v>
      </c>
      <c r="T674" s="118" t="str">
        <f t="shared" si="46"/>
        <v>E3-55-Al-5000-4-pt</v>
      </c>
    </row>
    <row r="675" spans="1:20">
      <c r="A675" s="109" t="s">
        <v>1122</v>
      </c>
      <c r="B675" s="109">
        <v>5000</v>
      </c>
      <c r="C675" s="109" t="s">
        <v>369</v>
      </c>
      <c r="D675" s="110" t="s">
        <v>370</v>
      </c>
      <c r="E675" s="111">
        <v>313232</v>
      </c>
      <c r="F675" s="111">
        <f>Таблица14[[#This Row],[ip55]]*1.49987465123196</f>
        <v>469808.73675468931</v>
      </c>
      <c r="G675" s="112">
        <f>G664*3.75</f>
        <v>174.75</v>
      </c>
      <c r="H675" s="113">
        <v>3750</v>
      </c>
      <c r="I675" s="113"/>
      <c r="J675" s="113"/>
      <c r="K675" s="114" t="s">
        <v>29</v>
      </c>
      <c r="L675" s="114" t="s">
        <v>139</v>
      </c>
      <c r="M675" s="114" t="str">
        <f t="shared" si="44"/>
        <v>Al5000pt</v>
      </c>
      <c r="N675" s="114"/>
      <c r="O675" s="116" t="s">
        <v>139</v>
      </c>
      <c r="P675" s="117" t="s">
        <v>28</v>
      </c>
      <c r="Q675" s="117">
        <v>55</v>
      </c>
      <c r="R675" s="117" t="s">
        <v>29</v>
      </c>
      <c r="S675" s="117">
        <v>4</v>
      </c>
      <c r="T675" s="118" t="str">
        <f t="shared" si="46"/>
        <v>E3-55-Al-5000-4-pt</v>
      </c>
    </row>
    <row r="676" spans="1:20">
      <c r="A676" s="109" t="s">
        <v>1123</v>
      </c>
      <c r="B676" s="109">
        <v>5000</v>
      </c>
      <c r="C676" s="109" t="s">
        <v>369</v>
      </c>
      <c r="D676" s="110" t="s">
        <v>370</v>
      </c>
      <c r="E676" s="111">
        <v>322089</v>
      </c>
      <c r="F676" s="111">
        <f>Таблица14[[#This Row],[ip55]]*1.49987465123196</f>
        <v>483093.12654065079</v>
      </c>
      <c r="G676" s="112">
        <f>G664*4</f>
        <v>186.4</v>
      </c>
      <c r="H676" s="113">
        <v>4000</v>
      </c>
      <c r="I676" s="113"/>
      <c r="J676" s="113"/>
      <c r="K676" s="114" t="s">
        <v>29</v>
      </c>
      <c r="L676" s="114" t="s">
        <v>139</v>
      </c>
      <c r="M676" s="114" t="str">
        <f t="shared" si="44"/>
        <v>Al5000pt</v>
      </c>
      <c r="N676" s="114"/>
      <c r="O676" s="116" t="s">
        <v>139</v>
      </c>
      <c r="P676" s="117" t="s">
        <v>28</v>
      </c>
      <c r="Q676" s="117">
        <v>55</v>
      </c>
      <c r="R676" s="117" t="s">
        <v>29</v>
      </c>
      <c r="S676" s="117">
        <v>4</v>
      </c>
      <c r="T676" s="118" t="str">
        <f t="shared" si="46"/>
        <v>E3-55-Al-5000-4-pt</v>
      </c>
    </row>
    <row r="677" spans="1:20">
      <c r="A677" s="109" t="s">
        <v>1124</v>
      </c>
      <c r="B677" s="109">
        <v>5000</v>
      </c>
      <c r="C677" s="109" t="s">
        <v>400</v>
      </c>
      <c r="D677" s="110" t="s">
        <v>401</v>
      </c>
      <c r="E677" s="111">
        <v>250249</v>
      </c>
      <c r="F677" s="119">
        <f>Таблица14[[#This Row],[ip55]]*1.49987465123196</f>
        <v>375342.13159614679</v>
      </c>
      <c r="G677" s="112">
        <f>G672</f>
        <v>139.80000000000001</v>
      </c>
      <c r="H677" s="113">
        <v>3000</v>
      </c>
      <c r="I677" s="113"/>
      <c r="J677" s="113"/>
      <c r="K677" s="114" t="s">
        <v>29</v>
      </c>
      <c r="L677" s="114" t="s">
        <v>158</v>
      </c>
      <c r="M677" s="114" t="str">
        <f t="shared" si="44"/>
        <v>Al5000pr1</v>
      </c>
      <c r="N677" s="114">
        <v>1</v>
      </c>
      <c r="O677" s="109" t="s">
        <v>158</v>
      </c>
      <c r="P677" s="117" t="s">
        <v>28</v>
      </c>
      <c r="Q677" s="117">
        <v>55</v>
      </c>
      <c r="R677" s="117" t="s">
        <v>29</v>
      </c>
      <c r="S677" s="117">
        <v>4</v>
      </c>
      <c r="T677" s="118" t="str">
        <f t="shared" si="46"/>
        <v>E3-55-Al-5000-4-pr1</v>
      </c>
    </row>
    <row r="678" spans="1:20">
      <c r="A678" s="109" t="s">
        <v>1125</v>
      </c>
      <c r="B678" s="109">
        <v>5000</v>
      </c>
      <c r="C678" s="109" t="s">
        <v>400</v>
      </c>
      <c r="D678" s="110" t="s">
        <v>403</v>
      </c>
      <c r="E678" s="111">
        <v>258931</v>
      </c>
      <c r="F678" s="119">
        <f>Таблица14[[#This Row],[ip55]]*1.49987465123196</f>
        <v>388364.04331814265</v>
      </c>
      <c r="G678" s="112">
        <f>G672</f>
        <v>139.80000000000001</v>
      </c>
      <c r="H678" s="113">
        <v>3000</v>
      </c>
      <c r="I678" s="113"/>
      <c r="J678" s="113"/>
      <c r="K678" s="114" t="s">
        <v>29</v>
      </c>
      <c r="L678" s="114" t="s">
        <v>158</v>
      </c>
      <c r="M678" s="114" t="str">
        <f t="shared" si="44"/>
        <v>Al5000pr3</v>
      </c>
      <c r="N678" s="114">
        <v>3</v>
      </c>
      <c r="O678" s="109" t="s">
        <v>158</v>
      </c>
      <c r="P678" s="117" t="s">
        <v>28</v>
      </c>
      <c r="Q678" s="117">
        <v>55</v>
      </c>
      <c r="R678" s="117" t="s">
        <v>29</v>
      </c>
      <c r="S678" s="117">
        <v>4</v>
      </c>
      <c r="T678" s="118" t="str">
        <f t="shared" si="46"/>
        <v>E3-55-Al-5000-4-pr3</v>
      </c>
    </row>
    <row r="679" spans="1:20">
      <c r="A679" s="109" t="s">
        <v>1126</v>
      </c>
      <c r="B679" s="109">
        <v>5000</v>
      </c>
      <c r="C679" s="109" t="s">
        <v>400</v>
      </c>
      <c r="D679" s="110" t="s">
        <v>405</v>
      </c>
      <c r="E679" s="111">
        <v>267613</v>
      </c>
      <c r="F679" s="119">
        <f>Таблица14[[#This Row],[ip55]]*1.49987465123196</f>
        <v>401385.95504013851</v>
      </c>
      <c r="G679" s="112">
        <f>G672</f>
        <v>139.80000000000001</v>
      </c>
      <c r="H679" s="113">
        <v>3000</v>
      </c>
      <c r="I679" s="113"/>
      <c r="J679" s="113"/>
      <c r="K679" s="114" t="s">
        <v>29</v>
      </c>
      <c r="L679" s="114" t="s">
        <v>158</v>
      </c>
      <c r="M679" s="114" t="str">
        <f t="shared" si="44"/>
        <v>Al5000pr5</v>
      </c>
      <c r="N679" s="114">
        <v>5</v>
      </c>
      <c r="O679" s="109" t="s">
        <v>158</v>
      </c>
      <c r="P679" s="117" t="s">
        <v>28</v>
      </c>
      <c r="Q679" s="117">
        <v>55</v>
      </c>
      <c r="R679" s="117" t="s">
        <v>29</v>
      </c>
      <c r="S679" s="117">
        <v>4</v>
      </c>
      <c r="T679" s="118" t="str">
        <f t="shared" si="46"/>
        <v>E3-55-Al-5000-4-pr5</v>
      </c>
    </row>
    <row r="680" spans="1:20">
      <c r="A680" s="109" t="s">
        <v>1127</v>
      </c>
      <c r="B680" s="109">
        <v>5000</v>
      </c>
      <c r="C680" s="109" t="s">
        <v>400</v>
      </c>
      <c r="D680" s="110" t="s">
        <v>407</v>
      </c>
      <c r="E680" s="111">
        <v>276295</v>
      </c>
      <c r="F680" s="119">
        <f>Таблица14[[#This Row],[ip55]]*1.49987465123196</f>
        <v>414407.86676213442</v>
      </c>
      <c r="G680" s="112">
        <f>G672</f>
        <v>139.80000000000001</v>
      </c>
      <c r="H680" s="113">
        <v>3000</v>
      </c>
      <c r="I680" s="113"/>
      <c r="J680" s="113"/>
      <c r="K680" s="114" t="s">
        <v>29</v>
      </c>
      <c r="L680" s="114" t="s">
        <v>158</v>
      </c>
      <c r="M680" s="114" t="str">
        <f t="shared" si="44"/>
        <v>Al5000pr4</v>
      </c>
      <c r="N680" s="114">
        <v>4</v>
      </c>
      <c r="O680" s="109" t="s">
        <v>158</v>
      </c>
      <c r="P680" s="117" t="s">
        <v>28</v>
      </c>
      <c r="Q680" s="117">
        <v>55</v>
      </c>
      <c r="R680" s="117" t="s">
        <v>29</v>
      </c>
      <c r="S680" s="117">
        <v>4</v>
      </c>
      <c r="T680" s="118" t="str">
        <f t="shared" si="46"/>
        <v>E3-55-Al-5000-4-pr4</v>
      </c>
    </row>
    <row r="681" spans="1:20">
      <c r="A681" s="109" t="s">
        <v>1128</v>
      </c>
      <c r="B681" s="109">
        <v>5000</v>
      </c>
      <c r="C681" s="109" t="s">
        <v>400</v>
      </c>
      <c r="D681" s="110" t="s">
        <v>409</v>
      </c>
      <c r="E681" s="111">
        <v>284978</v>
      </c>
      <c r="F681" s="119">
        <f>Таблица14[[#This Row],[ip55]]*1.49987465123196</f>
        <v>427431.27835878154</v>
      </c>
      <c r="G681" s="112">
        <f>G672</f>
        <v>139.80000000000001</v>
      </c>
      <c r="H681" s="113">
        <v>3000</v>
      </c>
      <c r="I681" s="113"/>
      <c r="J681" s="113"/>
      <c r="K681" s="114" t="s">
        <v>29</v>
      </c>
      <c r="L681" s="114" t="s">
        <v>158</v>
      </c>
      <c r="M681" s="114" t="str">
        <f t="shared" si="44"/>
        <v>Al5000pr</v>
      </c>
      <c r="N681" s="114"/>
      <c r="O681" s="109" t="s">
        <v>158</v>
      </c>
      <c r="P681" s="117" t="s">
        <v>28</v>
      </c>
      <c r="Q681" s="117">
        <v>55</v>
      </c>
      <c r="R681" s="117" t="s">
        <v>29</v>
      </c>
      <c r="S681" s="117">
        <v>4</v>
      </c>
      <c r="T681" s="118" t="str">
        <f t="shared" si="46"/>
        <v>E3-55-Al-5000-4-pr</v>
      </c>
    </row>
    <row r="682" spans="1:20">
      <c r="A682" s="109" t="s">
        <v>1129</v>
      </c>
      <c r="B682" s="109">
        <v>5000</v>
      </c>
      <c r="C682" s="109" t="s">
        <v>400</v>
      </c>
      <c r="D682" s="110" t="s">
        <v>411</v>
      </c>
      <c r="E682" s="111">
        <v>293659</v>
      </c>
      <c r="F682" s="119">
        <f>Таблица14[[#This Row],[ip55]]*1.49987465123196</f>
        <v>440451.69020612614</v>
      </c>
      <c r="G682" s="112">
        <f>G672</f>
        <v>139.80000000000001</v>
      </c>
      <c r="H682" s="113">
        <v>3000</v>
      </c>
      <c r="I682" s="113"/>
      <c r="J682" s="113"/>
      <c r="K682" s="114" t="s">
        <v>29</v>
      </c>
      <c r="L682" s="114" t="s">
        <v>158</v>
      </c>
      <c r="M682" s="114" t="str">
        <f t="shared" si="44"/>
        <v>Al5000pr6</v>
      </c>
      <c r="N682" s="114">
        <v>6</v>
      </c>
      <c r="O682" s="109" t="s">
        <v>158</v>
      </c>
      <c r="P682" s="117" t="s">
        <v>28</v>
      </c>
      <c r="Q682" s="117">
        <v>55</v>
      </c>
      <c r="R682" s="117" t="s">
        <v>29</v>
      </c>
      <c r="S682" s="117">
        <v>4</v>
      </c>
      <c r="T682" s="118" t="str">
        <f t="shared" si="46"/>
        <v>E3-55-Al-5000-4-pr6</v>
      </c>
    </row>
    <row r="683" spans="1:20">
      <c r="A683" s="109" t="s">
        <v>1130</v>
      </c>
      <c r="B683" s="109">
        <v>5000</v>
      </c>
      <c r="C683" s="109" t="s">
        <v>400</v>
      </c>
      <c r="D683" s="110" t="s">
        <v>413</v>
      </c>
      <c r="E683" s="111">
        <v>330205</v>
      </c>
      <c r="F683" s="111">
        <f>Таблица14[[#This Row],[ip55]]*1.49987465123196</f>
        <v>495266.10921004938</v>
      </c>
      <c r="G683" s="112">
        <f>G672</f>
        <v>139.80000000000001</v>
      </c>
      <c r="H683" s="113">
        <v>3000</v>
      </c>
      <c r="I683" s="113"/>
      <c r="J683" s="113"/>
      <c r="K683" s="114" t="s">
        <v>29</v>
      </c>
      <c r="L683" s="114" t="s">
        <v>165</v>
      </c>
      <c r="M683" s="114" t="str">
        <f t="shared" si="44"/>
        <v>Al5000prf1</v>
      </c>
      <c r="N683" s="114">
        <v>1</v>
      </c>
      <c r="O683" s="109" t="s">
        <v>158</v>
      </c>
      <c r="P683" s="117" t="s">
        <v>28</v>
      </c>
      <c r="Q683" s="117">
        <v>55</v>
      </c>
      <c r="R683" s="117" t="s">
        <v>29</v>
      </c>
      <c r="S683" s="117">
        <v>4</v>
      </c>
      <c r="T683" s="118" t="str">
        <f t="shared" si="46"/>
        <v>E3-55-Al-5000-4-pr1</v>
      </c>
    </row>
    <row r="684" spans="1:20">
      <c r="A684" s="109" t="s">
        <v>1131</v>
      </c>
      <c r="B684" s="109">
        <v>5000</v>
      </c>
      <c r="C684" s="109" t="s">
        <v>400</v>
      </c>
      <c r="D684" s="110" t="s">
        <v>415</v>
      </c>
      <c r="E684" s="111">
        <v>418845</v>
      </c>
      <c r="F684" s="111">
        <f>Таблица14[[#This Row],[ip55]]*1.49987465123196</f>
        <v>628214.99829525035</v>
      </c>
      <c r="G684" s="112">
        <f>G672</f>
        <v>139.80000000000001</v>
      </c>
      <c r="H684" s="113">
        <v>3000</v>
      </c>
      <c r="I684" s="113"/>
      <c r="J684" s="113"/>
      <c r="K684" s="114" t="s">
        <v>29</v>
      </c>
      <c r="L684" s="114" t="s">
        <v>165</v>
      </c>
      <c r="M684" s="114" t="str">
        <f t="shared" si="44"/>
        <v>Al5000prf2</v>
      </c>
      <c r="N684" s="114">
        <v>2</v>
      </c>
      <c r="O684" s="109" t="s">
        <v>158</v>
      </c>
      <c r="P684" s="117" t="s">
        <v>28</v>
      </c>
      <c r="Q684" s="117">
        <v>55</v>
      </c>
      <c r="R684" s="117" t="s">
        <v>29</v>
      </c>
      <c r="S684" s="117">
        <v>4</v>
      </c>
      <c r="T684" s="118" t="str">
        <f t="shared" si="46"/>
        <v>E3-55-Al-5000-4-pr2</v>
      </c>
    </row>
    <row r="685" spans="1:20">
      <c r="A685" s="109" t="s">
        <v>1132</v>
      </c>
      <c r="B685" s="109">
        <v>5000</v>
      </c>
      <c r="C685" s="109" t="s">
        <v>400</v>
      </c>
      <c r="D685" s="110" t="s">
        <v>417</v>
      </c>
      <c r="E685" s="111">
        <v>596122</v>
      </c>
      <c r="F685" s="111">
        <f>Таблица14[[#This Row],[ip55]]*1.49987465123196</f>
        <v>894108.27684169845</v>
      </c>
      <c r="G685" s="112">
        <f>G672</f>
        <v>139.80000000000001</v>
      </c>
      <c r="H685" s="113">
        <v>3000</v>
      </c>
      <c r="I685" s="113"/>
      <c r="J685" s="113"/>
      <c r="K685" s="114" t="s">
        <v>29</v>
      </c>
      <c r="L685" s="114" t="s">
        <v>165</v>
      </c>
      <c r="M685" s="114" t="str">
        <f t="shared" si="44"/>
        <v>Al5000prf3</v>
      </c>
      <c r="N685" s="114">
        <v>3</v>
      </c>
      <c r="O685" s="109" t="s">
        <v>158</v>
      </c>
      <c r="P685" s="117" t="s">
        <v>28</v>
      </c>
      <c r="Q685" s="117">
        <v>55</v>
      </c>
      <c r="R685" s="117" t="s">
        <v>29</v>
      </c>
      <c r="S685" s="117">
        <v>4</v>
      </c>
      <c r="T685" s="118" t="str">
        <f t="shared" si="46"/>
        <v>E3-55-Al-5000-4-pr3</v>
      </c>
    </row>
    <row r="686" spans="1:20">
      <c r="A686" s="109" t="s">
        <v>1133</v>
      </c>
      <c r="B686" s="109">
        <v>5000</v>
      </c>
      <c r="C686" s="109" t="s">
        <v>419</v>
      </c>
      <c r="D686" s="110" t="s">
        <v>420</v>
      </c>
      <c r="E686" s="111">
        <v>144020</v>
      </c>
      <c r="F686" s="111">
        <f>Таблица14[[#This Row],[ip55]]*1.49987465123196</f>
        <v>216011.9472704269</v>
      </c>
      <c r="G686" s="112">
        <f>G664</f>
        <v>46.6</v>
      </c>
      <c r="H686" s="113">
        <v>350</v>
      </c>
      <c r="I686" s="113">
        <v>350</v>
      </c>
      <c r="J686" s="113"/>
      <c r="K686" s="114" t="s">
        <v>29</v>
      </c>
      <c r="L686" s="114" t="s">
        <v>154</v>
      </c>
      <c r="M686" s="114" t="str">
        <f t="shared" si="44"/>
        <v>Al5000uv</v>
      </c>
      <c r="N686" s="114"/>
      <c r="O686" s="109" t="s">
        <v>154</v>
      </c>
      <c r="P686" s="117" t="s">
        <v>28</v>
      </c>
      <c r="Q686" s="117">
        <v>55</v>
      </c>
      <c r="R686" s="117" t="s">
        <v>29</v>
      </c>
      <c r="S686" s="117">
        <v>4</v>
      </c>
      <c r="T686" s="118" t="str">
        <f t="shared" si="46"/>
        <v>E3-55-Al-5000-4-uv</v>
      </c>
    </row>
    <row r="687" spans="1:20">
      <c r="A687" s="109" t="s">
        <v>1134</v>
      </c>
      <c r="B687" s="109">
        <v>5000</v>
      </c>
      <c r="C687" s="109" t="s">
        <v>422</v>
      </c>
      <c r="D687" s="110" t="s">
        <v>423</v>
      </c>
      <c r="E687" s="111">
        <v>115080</v>
      </c>
      <c r="F687" s="111">
        <f>Таблица14[[#This Row],[ip55]]*1.49987465123196</f>
        <v>172605.57486377397</v>
      </c>
      <c r="G687" s="112">
        <f>G664</f>
        <v>46.6</v>
      </c>
      <c r="H687" s="113">
        <v>350</v>
      </c>
      <c r="I687" s="113">
        <v>350</v>
      </c>
      <c r="J687" s="113"/>
      <c r="K687" s="114" t="s">
        <v>29</v>
      </c>
      <c r="L687" s="114" t="s">
        <v>149</v>
      </c>
      <c r="M687" s="114" t="str">
        <f t="shared" si="44"/>
        <v>Al5000ug</v>
      </c>
      <c r="N687" s="114"/>
      <c r="O687" s="109" t="s">
        <v>149</v>
      </c>
      <c r="P687" s="117" t="s">
        <v>28</v>
      </c>
      <c r="Q687" s="117">
        <v>55</v>
      </c>
      <c r="R687" s="117" t="s">
        <v>29</v>
      </c>
      <c r="S687" s="117">
        <v>4</v>
      </c>
      <c r="T687" s="118" t="str">
        <f t="shared" si="46"/>
        <v>E3-55-Al-5000-4-ug</v>
      </c>
    </row>
    <row r="688" spans="1:20">
      <c r="A688" s="109" t="s">
        <v>1135</v>
      </c>
      <c r="B688" s="109">
        <v>5000</v>
      </c>
      <c r="C688" s="109" t="s">
        <v>425</v>
      </c>
      <c r="D688" s="110" t="s">
        <v>66</v>
      </c>
      <c r="E688" s="111">
        <v>244972</v>
      </c>
      <c r="F688" s="111">
        <f>Таблица14[[#This Row],[ip55]]*1.49987465123196</f>
        <v>367427.2930615957</v>
      </c>
      <c r="G688" s="112">
        <f>G666</f>
        <v>69.900000000000006</v>
      </c>
      <c r="H688" s="113">
        <v>350</v>
      </c>
      <c r="I688" s="113">
        <v>150</v>
      </c>
      <c r="J688" s="113">
        <v>350</v>
      </c>
      <c r="K688" s="114" t="s">
        <v>29</v>
      </c>
      <c r="L688" s="114" t="s">
        <v>192</v>
      </c>
      <c r="M688" s="114" t="str">
        <f t="shared" si="44"/>
        <v>Al5000zv</v>
      </c>
      <c r="N688" s="114"/>
      <c r="O688" s="109" t="s">
        <v>192</v>
      </c>
      <c r="P688" s="117" t="s">
        <v>28</v>
      </c>
      <c r="Q688" s="117">
        <v>55</v>
      </c>
      <c r="R688" s="117" t="s">
        <v>29</v>
      </c>
      <c r="S688" s="117">
        <v>4</v>
      </c>
      <c r="T688" s="118" t="str">
        <f t="shared" si="46"/>
        <v>E3-55-Al-5000-4-zv</v>
      </c>
    </row>
    <row r="689" spans="1:20">
      <c r="A689" s="109" t="s">
        <v>1136</v>
      </c>
      <c r="B689" s="109">
        <v>5000</v>
      </c>
      <c r="C689" s="109" t="s">
        <v>427</v>
      </c>
      <c r="D689" s="110" t="s">
        <v>428</v>
      </c>
      <c r="E689" s="111">
        <v>187091</v>
      </c>
      <c r="F689" s="111">
        <f>Таблица14[[#This Row],[ip55]]*1.49987465123196</f>
        <v>280613.04837363865</v>
      </c>
      <c r="G689" s="112">
        <f>G666</f>
        <v>69.900000000000006</v>
      </c>
      <c r="H689" s="113">
        <v>350</v>
      </c>
      <c r="I689" s="113">
        <v>150</v>
      </c>
      <c r="J689" s="113">
        <v>350</v>
      </c>
      <c r="K689" s="114" t="s">
        <v>29</v>
      </c>
      <c r="L689" s="114" t="s">
        <v>196</v>
      </c>
      <c r="M689" s="114" t="str">
        <f t="shared" si="44"/>
        <v>Al5000zg</v>
      </c>
      <c r="N689" s="114"/>
      <c r="O689" s="109" t="s">
        <v>196</v>
      </c>
      <c r="P689" s="117" t="s">
        <v>28</v>
      </c>
      <c r="Q689" s="117">
        <v>55</v>
      </c>
      <c r="R689" s="117" t="s">
        <v>29</v>
      </c>
      <c r="S689" s="117">
        <v>4</v>
      </c>
      <c r="T689" s="118" t="str">
        <f t="shared" si="46"/>
        <v>E3-55-Al-5000-4-zg</v>
      </c>
    </row>
    <row r="690" spans="1:20">
      <c r="A690" s="109" t="s">
        <v>1137</v>
      </c>
      <c r="B690" s="109">
        <v>5000</v>
      </c>
      <c r="C690" s="109" t="s">
        <v>430</v>
      </c>
      <c r="D690" s="110" t="s">
        <v>431</v>
      </c>
      <c r="E690" s="111">
        <v>302315</v>
      </c>
      <c r="F690" s="111">
        <f>Таблица14[[#This Row],[ip55]]*1.49987465123196</f>
        <v>453434.60518719</v>
      </c>
      <c r="G690" s="112">
        <f>G666</f>
        <v>69.900000000000006</v>
      </c>
      <c r="H690" s="113">
        <v>350</v>
      </c>
      <c r="I690" s="113">
        <v>350</v>
      </c>
      <c r="J690" s="113">
        <v>350</v>
      </c>
      <c r="K690" s="114" t="s">
        <v>29</v>
      </c>
      <c r="L690" s="114" t="s">
        <v>198</v>
      </c>
      <c r="M690" s="114" t="str">
        <f t="shared" si="44"/>
        <v>Al5000tv</v>
      </c>
      <c r="N690" s="114"/>
      <c r="O690" s="109" t="s">
        <v>198</v>
      </c>
      <c r="P690" s="117" t="s">
        <v>28</v>
      </c>
      <c r="Q690" s="117">
        <v>55</v>
      </c>
      <c r="R690" s="117" t="s">
        <v>29</v>
      </c>
      <c r="S690" s="117">
        <v>4</v>
      </c>
      <c r="T690" s="118" t="str">
        <f t="shared" si="46"/>
        <v>E3-55-Al-5000-4-tv</v>
      </c>
    </row>
    <row r="691" spans="1:20">
      <c r="A691" s="109" t="s">
        <v>1138</v>
      </c>
      <c r="B691" s="109">
        <v>5000</v>
      </c>
      <c r="C691" s="109" t="s">
        <v>433</v>
      </c>
      <c r="D691" s="110" t="s">
        <v>434</v>
      </c>
      <c r="E691" s="111">
        <v>389684</v>
      </c>
      <c r="F691" s="111">
        <f>Таблица14[[#This Row],[ip55]]*1.49987465123196</f>
        <v>584477.15359067509</v>
      </c>
      <c r="G691" s="112">
        <f>G666</f>
        <v>69.900000000000006</v>
      </c>
      <c r="H691" s="113">
        <v>350</v>
      </c>
      <c r="I691" s="113">
        <v>350</v>
      </c>
      <c r="J691" s="113">
        <v>350</v>
      </c>
      <c r="K691" s="114" t="s">
        <v>29</v>
      </c>
      <c r="L691" s="114" t="s">
        <v>201</v>
      </c>
      <c r="M691" s="114" t="str">
        <f t="shared" si="44"/>
        <v>Al5000tg</v>
      </c>
      <c r="N691" s="114"/>
      <c r="O691" s="109" t="s">
        <v>201</v>
      </c>
      <c r="P691" s="117" t="s">
        <v>28</v>
      </c>
      <c r="Q691" s="117">
        <v>55</v>
      </c>
      <c r="R691" s="117" t="s">
        <v>29</v>
      </c>
      <c r="S691" s="117">
        <v>4</v>
      </c>
      <c r="T691" s="118" t="str">
        <f t="shared" si="46"/>
        <v>E3-55-Al-5000-4-tg</v>
      </c>
    </row>
    <row r="692" spans="1:20">
      <c r="A692" s="109" t="s">
        <v>1139</v>
      </c>
      <c r="B692" s="109">
        <v>5000</v>
      </c>
      <c r="C692" s="109" t="s">
        <v>436</v>
      </c>
      <c r="D692" s="110" t="s">
        <v>437</v>
      </c>
      <c r="E692" s="111">
        <v>216032</v>
      </c>
      <c r="F692" s="111">
        <f>Таблица14[[#This Row],[ip55]]*1.49987465123196</f>
        <v>324020.92065494281</v>
      </c>
      <c r="G692" s="112">
        <v>69.900000000000006</v>
      </c>
      <c r="H692" s="113">
        <v>500</v>
      </c>
      <c r="I692" s="113">
        <v>500</v>
      </c>
      <c r="J692" s="113">
        <v>500</v>
      </c>
      <c r="K692" s="114" t="s">
        <v>29</v>
      </c>
      <c r="L692" s="114" t="s">
        <v>184</v>
      </c>
      <c r="M692" s="114" t="str">
        <f t="shared" si="44"/>
        <v>Al5000kl</v>
      </c>
      <c r="N692" s="114"/>
      <c r="O692" s="109" t="s">
        <v>184</v>
      </c>
      <c r="P692" s="117" t="s">
        <v>28</v>
      </c>
      <c r="Q692" s="117">
        <v>55</v>
      </c>
      <c r="R692" s="117" t="s">
        <v>29</v>
      </c>
      <c r="S692" s="117">
        <v>4</v>
      </c>
      <c r="T692" s="118" t="str">
        <f t="shared" si="46"/>
        <v>E3-55-Al-5000-4-kl</v>
      </c>
    </row>
    <row r="693" spans="1:20">
      <c r="A693" s="109" t="s">
        <v>1140</v>
      </c>
      <c r="B693" s="109">
        <v>5000</v>
      </c>
      <c r="C693" s="109" t="s">
        <v>439</v>
      </c>
      <c r="D693" s="110" t="s">
        <v>437</v>
      </c>
      <c r="E693" s="111">
        <v>216032</v>
      </c>
      <c r="F693" s="111">
        <f>Таблица14[[#This Row],[ip55]]*1.49987465123196</f>
        <v>324020.92065494281</v>
      </c>
      <c r="G693" s="112">
        <f>G666</f>
        <v>69.900000000000006</v>
      </c>
      <c r="H693" s="113">
        <v>500</v>
      </c>
      <c r="I693" s="113">
        <v>500</v>
      </c>
      <c r="J693" s="113">
        <v>500</v>
      </c>
      <c r="K693" s="114" t="s">
        <v>29</v>
      </c>
      <c r="L693" s="114" t="s">
        <v>173</v>
      </c>
      <c r="M693" s="114" t="str">
        <f t="shared" si="44"/>
        <v>Al5000kp</v>
      </c>
      <c r="N693" s="114"/>
      <c r="O693" s="109" t="s">
        <v>173</v>
      </c>
      <c r="P693" s="117" t="s">
        <v>28</v>
      </c>
      <c r="Q693" s="117">
        <v>55</v>
      </c>
      <c r="R693" s="117" t="s">
        <v>29</v>
      </c>
      <c r="S693" s="117">
        <v>4</v>
      </c>
      <c r="T693" s="118" t="str">
        <f t="shared" si="46"/>
        <v>E3-55-Al-5000-4-kp</v>
      </c>
    </row>
    <row r="694" spans="1:20">
      <c r="A694" s="112" t="s">
        <v>1141</v>
      </c>
      <c r="B694" s="109">
        <v>5000</v>
      </c>
      <c r="C694" s="109" t="s">
        <v>441</v>
      </c>
      <c r="D694" s="110" t="s">
        <v>442</v>
      </c>
      <c r="E694" s="111">
        <v>45836</v>
      </c>
      <c r="F694" s="111">
        <f>Таблица14[[#This Row],[ip55]]*1.49987465123196</f>
        <v>68748.254513868116</v>
      </c>
      <c r="G694" s="112">
        <f>G662</f>
        <v>23.3</v>
      </c>
      <c r="H694" s="113">
        <v>200</v>
      </c>
      <c r="I694" s="113">
        <v>300</v>
      </c>
      <c r="J694" s="113"/>
      <c r="K694" s="114" t="s">
        <v>29</v>
      </c>
      <c r="L694" s="114" t="s">
        <v>143</v>
      </c>
      <c r="M694" s="114" t="str">
        <f t="shared" si="44"/>
        <v>Al5000pf</v>
      </c>
      <c r="N694" s="114"/>
      <c r="O694" s="109" t="s">
        <v>143</v>
      </c>
      <c r="P694" s="117" t="s">
        <v>28</v>
      </c>
      <c r="Q694" s="117">
        <v>55</v>
      </c>
      <c r="R694" s="117" t="s">
        <v>29</v>
      </c>
      <c r="S694" s="117">
        <v>4</v>
      </c>
      <c r="T694" s="118" t="str">
        <f t="shared" si="46"/>
        <v>E3-55-Al-5000-4-pf</v>
      </c>
    </row>
    <row r="695" spans="1:20">
      <c r="A695" s="112" t="s">
        <v>1142</v>
      </c>
      <c r="B695" s="109">
        <v>5000</v>
      </c>
      <c r="C695" s="109" t="s">
        <v>444</v>
      </c>
      <c r="D695" s="110" t="s">
        <v>445</v>
      </c>
      <c r="E695" s="111">
        <v>160916</v>
      </c>
      <c r="F695" s="111">
        <f>Таблица14[[#This Row],[ip55]]*1.49987465123196</f>
        <v>241353.82937764208</v>
      </c>
      <c r="G695" s="112"/>
      <c r="H695" s="113"/>
      <c r="I695" s="113"/>
      <c r="J695" s="113"/>
      <c r="K695" s="114" t="s">
        <v>29</v>
      </c>
      <c r="L695" s="114" t="s">
        <v>152</v>
      </c>
      <c r="M695" s="114" t="str">
        <f t="shared" si="44"/>
        <v>Al5000ugf</v>
      </c>
      <c r="N695" s="114"/>
      <c r="O695" s="109" t="s">
        <v>152</v>
      </c>
      <c r="P695" s="117" t="s">
        <v>28</v>
      </c>
      <c r="Q695" s="117">
        <v>55</v>
      </c>
      <c r="R695" s="117" t="s">
        <v>29</v>
      </c>
      <c r="S695" s="117">
        <v>4</v>
      </c>
      <c r="T695" s="118" t="str">
        <f t="shared" si="46"/>
        <v>E3-55-Al-5000-4-ugf</v>
      </c>
    </row>
    <row r="696" spans="1:20">
      <c r="A696" s="112" t="s">
        <v>1143</v>
      </c>
      <c r="B696" s="109">
        <v>5000</v>
      </c>
      <c r="C696" s="109" t="s">
        <v>447</v>
      </c>
      <c r="D696" s="110" t="s">
        <v>448</v>
      </c>
      <c r="E696" s="111">
        <v>189856</v>
      </c>
      <c r="F696" s="111">
        <f>Таблица14[[#This Row],[ip55]]*1.49987465123196</f>
        <v>284760.20178429503</v>
      </c>
      <c r="G696" s="112"/>
      <c r="H696" s="113"/>
      <c r="I696" s="113"/>
      <c r="J696" s="113"/>
      <c r="K696" s="114" t="s">
        <v>29</v>
      </c>
      <c r="L696" s="114" t="s">
        <v>156</v>
      </c>
      <c r="M696" s="114" t="str">
        <f t="shared" si="44"/>
        <v>Al5000uvf</v>
      </c>
      <c r="N696" s="114"/>
      <c r="O696" s="109" t="s">
        <v>156</v>
      </c>
      <c r="P696" s="117" t="s">
        <v>28</v>
      </c>
      <c r="Q696" s="117">
        <v>55</v>
      </c>
      <c r="R696" s="117" t="s">
        <v>29</v>
      </c>
      <c r="S696" s="117">
        <v>4</v>
      </c>
      <c r="T696" s="118" t="str">
        <f t="shared" si="46"/>
        <v>E3-55-Al-5000-4-uvf</v>
      </c>
    </row>
    <row r="697" spans="1:20">
      <c r="A697" s="112" t="s">
        <v>1144</v>
      </c>
      <c r="B697" s="109">
        <v>5000</v>
      </c>
      <c r="C697" s="109" t="s">
        <v>450</v>
      </c>
      <c r="D697" s="110" t="s">
        <v>451</v>
      </c>
      <c r="E697" s="111">
        <v>91672</v>
      </c>
      <c r="F697" s="111">
        <f>Таблица14[[#This Row],[ip55]]*1.49987465123196</f>
        <v>137496.50902773623</v>
      </c>
      <c r="G697" s="112"/>
      <c r="H697" s="113"/>
      <c r="I697" s="113"/>
      <c r="J697" s="113"/>
      <c r="K697" s="114" t="s">
        <v>29</v>
      </c>
      <c r="L697" s="114"/>
      <c r="M697" s="114" t="str">
        <f t="shared" si="44"/>
        <v>Al5000</v>
      </c>
      <c r="N697" s="114"/>
      <c r="O697" s="109" t="s">
        <v>450</v>
      </c>
      <c r="P697" s="117" t="s">
        <v>28</v>
      </c>
      <c r="Q697" s="117">
        <v>55</v>
      </c>
      <c r="R697" s="117" t="s">
        <v>29</v>
      </c>
      <c r="S697" s="117">
        <v>4</v>
      </c>
      <c r="T697" s="118" t="str">
        <f t="shared" si="46"/>
        <v>E3-55-Al-5000-4-ПФТ</v>
      </c>
    </row>
    <row r="698" spans="1:20">
      <c r="A698" s="109" t="s">
        <v>1145</v>
      </c>
      <c r="B698" s="109">
        <v>5000</v>
      </c>
      <c r="C698" s="109"/>
      <c r="D698" s="110" t="s">
        <v>453</v>
      </c>
      <c r="E698" s="111">
        <v>172881</v>
      </c>
      <c r="F698" s="111">
        <f>Таблица14[[#This Row],[ip55]]*1.49987465123196</f>
        <v>259299.8295796325</v>
      </c>
      <c r="G698" s="120">
        <f t="shared" ref="G698:G699" si="47">G662</f>
        <v>23.3</v>
      </c>
      <c r="H698" s="113">
        <v>200</v>
      </c>
      <c r="I698" s="113">
        <v>300</v>
      </c>
      <c r="J698" s="113"/>
      <c r="K698" s="114" t="s">
        <v>29</v>
      </c>
      <c r="L698" s="114"/>
      <c r="M698" s="114" t="str">
        <f t="shared" si="44"/>
        <v>Al5000</v>
      </c>
      <c r="N698" s="114"/>
      <c r="O698" s="109"/>
      <c r="P698" s="117" t="s">
        <v>28</v>
      </c>
      <c r="Q698" s="117">
        <v>55</v>
      </c>
      <c r="R698" s="117" t="s">
        <v>29</v>
      </c>
      <c r="S698" s="117">
        <v>4</v>
      </c>
      <c r="T698" s="118" t="str">
        <f t="shared" si="46"/>
        <v>E3-55-Al-5000-4-</v>
      </c>
    </row>
    <row r="699" spans="1:20">
      <c r="A699" s="109" t="s">
        <v>1146</v>
      </c>
      <c r="B699" s="109">
        <v>5000</v>
      </c>
      <c r="C699" s="109" t="s">
        <v>455</v>
      </c>
      <c r="D699" s="110" t="s">
        <v>456</v>
      </c>
      <c r="E699" s="111">
        <v>1004303</v>
      </c>
      <c r="F699" s="111">
        <f>Таблица14[[#This Row],[ip55]]*1.49987465123196</f>
        <v>1506328.6118562112</v>
      </c>
      <c r="G699" s="120">
        <f t="shared" si="47"/>
        <v>34.950000000000003</v>
      </c>
      <c r="H699" s="113">
        <v>500</v>
      </c>
      <c r="I699" s="113">
        <v>500</v>
      </c>
      <c r="J699" s="113"/>
      <c r="K699" s="114" t="s">
        <v>29</v>
      </c>
      <c r="L699" s="114"/>
      <c r="M699" s="114" t="str">
        <f t="shared" si="44"/>
        <v>Al5000</v>
      </c>
      <c r="N699" s="114"/>
      <c r="O699" s="109" t="s">
        <v>455</v>
      </c>
      <c r="P699" s="117" t="s">
        <v>28</v>
      </c>
      <c r="Q699" s="117">
        <v>55</v>
      </c>
      <c r="R699" s="117" t="s">
        <v>29</v>
      </c>
      <c r="S699" s="117">
        <v>4</v>
      </c>
      <c r="T699" s="118" t="str">
        <f t="shared" si="46"/>
        <v>E3-55-Al-5000-4-ПФК</v>
      </c>
    </row>
    <row r="700" spans="1:20">
      <c r="A700" s="109" t="s">
        <v>1147</v>
      </c>
      <c r="B700" s="109">
        <v>5000</v>
      </c>
      <c r="C700" s="109"/>
      <c r="D700" s="110" t="s">
        <v>458</v>
      </c>
      <c r="E700" s="111">
        <v>266903</v>
      </c>
      <c r="F700" s="111">
        <f>Таблица14[[#This Row],[ip55]]*1.49987465123196</f>
        <v>400321.04403776384</v>
      </c>
      <c r="G700" s="120">
        <f>G663</f>
        <v>34.950000000000003</v>
      </c>
      <c r="H700" s="113">
        <v>200</v>
      </c>
      <c r="I700" s="113">
        <v>500</v>
      </c>
      <c r="J700" s="113"/>
      <c r="K700" s="114" t="s">
        <v>29</v>
      </c>
      <c r="L700" s="114"/>
      <c r="M700" s="114" t="str">
        <f t="shared" si="44"/>
        <v>Al5000</v>
      </c>
      <c r="N700" s="114"/>
      <c r="O700" s="109"/>
      <c r="P700" s="117" t="s">
        <v>28</v>
      </c>
      <c r="Q700" s="117">
        <v>55</v>
      </c>
      <c r="R700" s="117" t="s">
        <v>29</v>
      </c>
      <c r="S700" s="117">
        <v>4</v>
      </c>
      <c r="T700" s="118" t="str">
        <f t="shared" si="46"/>
        <v>E3-55-Al-5000-4-</v>
      </c>
    </row>
    <row r="701" spans="1:20">
      <c r="A701" s="109" t="s">
        <v>1148</v>
      </c>
      <c r="B701" s="109">
        <v>5000</v>
      </c>
      <c r="C701" s="109"/>
      <c r="D701" s="110" t="s">
        <v>728</v>
      </c>
      <c r="E701" s="111">
        <v>676674</v>
      </c>
      <c r="F701" s="111">
        <f>Таблица14[[#This Row],[ip55]]*1.49987465123196</f>
        <v>1014926.1797477354</v>
      </c>
      <c r="G701" s="120">
        <f>G665</f>
        <v>58.25</v>
      </c>
      <c r="H701" s="113">
        <v>200</v>
      </c>
      <c r="I701" s="113">
        <v>1000</v>
      </c>
      <c r="J701" s="113"/>
      <c r="K701" s="114" t="s">
        <v>29</v>
      </c>
      <c r="L701" s="114"/>
      <c r="M701" s="114" t="str">
        <f t="shared" si="44"/>
        <v>Al5000</v>
      </c>
      <c r="N701" s="114"/>
      <c r="O701" s="109"/>
      <c r="P701" s="117" t="s">
        <v>28</v>
      </c>
      <c r="Q701" s="117">
        <v>55</v>
      </c>
      <c r="R701" s="117" t="s">
        <v>29</v>
      </c>
      <c r="S701" s="117">
        <v>4</v>
      </c>
      <c r="T701" s="118" t="str">
        <f t="shared" si="46"/>
        <v>E3-55-Al-5000-4-</v>
      </c>
    </row>
    <row r="702" spans="1:20">
      <c r="A702" s="109" t="s">
        <v>1149</v>
      </c>
      <c r="B702" s="109">
        <v>5000</v>
      </c>
      <c r="C702" s="109"/>
      <c r="D702" s="110" t="s">
        <v>462</v>
      </c>
      <c r="E702" s="111">
        <v>514116</v>
      </c>
      <c r="F702" s="111">
        <f>Таблица14[[#This Row],[ip55]]*1.49987465123196</f>
        <v>771109.55619277037</v>
      </c>
      <c r="G702" s="120">
        <f>G665</f>
        <v>58.25</v>
      </c>
      <c r="H702" s="113">
        <v>200</v>
      </c>
      <c r="I702" s="113">
        <v>1000</v>
      </c>
      <c r="J702" s="113"/>
      <c r="K702" s="114" t="s">
        <v>29</v>
      </c>
      <c r="L702" s="114"/>
      <c r="M702" s="114" t="str">
        <f t="shared" si="44"/>
        <v>Al5000</v>
      </c>
      <c r="N702" s="114"/>
      <c r="O702" s="109"/>
      <c r="P702" s="117" t="s">
        <v>28</v>
      </c>
      <c r="Q702" s="117">
        <v>55</v>
      </c>
      <c r="R702" s="117" t="s">
        <v>29</v>
      </c>
      <c r="S702" s="117">
        <v>4</v>
      </c>
      <c r="T702" s="118" t="str">
        <f t="shared" si="46"/>
        <v>E3-55-Al-5000-4-</v>
      </c>
    </row>
    <row r="703" spans="1:20">
      <c r="A703" s="109" t="s">
        <v>1150</v>
      </c>
      <c r="B703" s="109">
        <v>5000</v>
      </c>
      <c r="C703" s="109"/>
      <c r="D703" s="110" t="s">
        <v>464</v>
      </c>
      <c r="E703" s="111">
        <v>373431</v>
      </c>
      <c r="F703" s="111">
        <f>Таблица14[[#This Row],[ip55]]*1.49987465123196</f>
        <v>560099.69088420214</v>
      </c>
      <c r="G703" s="120">
        <f t="shared" ref="G703:G704" si="48">G663</f>
        <v>34.950000000000003</v>
      </c>
      <c r="H703" s="113">
        <v>200</v>
      </c>
      <c r="I703" s="113">
        <v>500</v>
      </c>
      <c r="J703" s="113"/>
      <c r="K703" s="114" t="s">
        <v>29</v>
      </c>
      <c r="L703" s="114"/>
      <c r="M703" s="114" t="str">
        <f t="shared" si="44"/>
        <v>Al5000</v>
      </c>
      <c r="N703" s="114"/>
      <c r="O703" s="109"/>
      <c r="P703" s="117" t="s">
        <v>28</v>
      </c>
      <c r="Q703" s="117">
        <v>55</v>
      </c>
      <c r="R703" s="117" t="s">
        <v>29</v>
      </c>
      <c r="S703" s="117">
        <v>4</v>
      </c>
      <c r="T703" s="118" t="str">
        <f t="shared" si="46"/>
        <v>E3-55-Al-5000-4-</v>
      </c>
    </row>
    <row r="704" spans="1:20">
      <c r="A704" s="109" t="s">
        <v>1151</v>
      </c>
      <c r="B704" s="109">
        <v>5000</v>
      </c>
      <c r="C704" s="109" t="s">
        <v>466</v>
      </c>
      <c r="D704" s="110" t="s">
        <v>467</v>
      </c>
      <c r="E704" s="111">
        <v>383478</v>
      </c>
      <c r="F704" s="111">
        <f>Таблица14[[#This Row],[ip55]]*1.49987465123196</f>
        <v>575168.93150512956</v>
      </c>
      <c r="G704" s="120">
        <f t="shared" si="48"/>
        <v>46.6</v>
      </c>
      <c r="H704" s="113">
        <v>1000</v>
      </c>
      <c r="I704" s="113"/>
      <c r="J704" s="113"/>
      <c r="K704" s="114" t="s">
        <v>29</v>
      </c>
      <c r="L704" s="114" t="s">
        <v>203</v>
      </c>
      <c r="M704" s="114" t="str">
        <f t="shared" si="44"/>
        <v>Al5000sk</v>
      </c>
      <c r="N704" s="114"/>
      <c r="O704" s="109" t="s">
        <v>203</v>
      </c>
      <c r="P704" s="117" t="s">
        <v>28</v>
      </c>
      <c r="Q704" s="117">
        <v>55</v>
      </c>
      <c r="R704" s="117" t="s">
        <v>29</v>
      </c>
      <c r="S704" s="117">
        <v>4</v>
      </c>
      <c r="T704" s="118" t="str">
        <f t="shared" si="46"/>
        <v>E3-55-Al-5000-4-sk</v>
      </c>
    </row>
    <row r="705" spans="1:20">
      <c r="A705" s="109" t="s">
        <v>1152</v>
      </c>
      <c r="B705" s="109">
        <v>5000</v>
      </c>
      <c r="C705" s="109"/>
      <c r="D705" s="110" t="s">
        <v>469</v>
      </c>
      <c r="E705" s="111">
        <v>903874</v>
      </c>
      <c r="F705" s="111">
        <f>Таблица14[[#This Row],[ip55]]*1.49987465123196</f>
        <v>1355697.7005076366</v>
      </c>
      <c r="G705" s="112">
        <f>G664</f>
        <v>46.6</v>
      </c>
      <c r="H705" s="113">
        <v>1000</v>
      </c>
      <c r="I705" s="113"/>
      <c r="J705" s="113"/>
      <c r="K705" s="114" t="s">
        <v>29</v>
      </c>
      <c r="L705" s="114"/>
      <c r="M705" s="114" t="str">
        <f t="shared" si="44"/>
        <v>Al5000</v>
      </c>
      <c r="N705" s="114"/>
      <c r="O705" s="109"/>
      <c r="P705" s="117" t="s">
        <v>28</v>
      </c>
      <c r="Q705" s="117">
        <v>55</v>
      </c>
      <c r="R705" s="117" t="s">
        <v>29</v>
      </c>
      <c r="S705" s="117">
        <v>4</v>
      </c>
      <c r="T705" s="118" t="str">
        <f t="shared" si="46"/>
        <v>E3-55-Al-5000-4-</v>
      </c>
    </row>
    <row r="706" spans="1:20">
      <c r="A706" s="109" t="s">
        <v>1153</v>
      </c>
      <c r="B706" s="109">
        <v>5000</v>
      </c>
      <c r="C706" s="109"/>
      <c r="D706" s="110" t="s">
        <v>471</v>
      </c>
      <c r="E706" s="111">
        <v>853658</v>
      </c>
      <c r="F706" s="111">
        <f>Таблица14[[#This Row],[ip55]]*1.49987465123196</f>
        <v>1280379.9950213726</v>
      </c>
      <c r="G706" s="112">
        <f>G664</f>
        <v>46.6</v>
      </c>
      <c r="H706" s="113">
        <v>1000</v>
      </c>
      <c r="I706" s="113"/>
      <c r="J706" s="113"/>
      <c r="K706" s="114" t="s">
        <v>29</v>
      </c>
      <c r="L706" s="114"/>
      <c r="M706" s="114" t="str">
        <f t="shared" ref="M706:M769" si="49">K706&amp;B706&amp;L706&amp;N706</f>
        <v>Al5000</v>
      </c>
      <c r="N706" s="114"/>
      <c r="O706" s="109"/>
      <c r="P706" s="117" t="s">
        <v>28</v>
      </c>
      <c r="Q706" s="117">
        <v>55</v>
      </c>
      <c r="R706" s="117" t="s">
        <v>29</v>
      </c>
      <c r="S706" s="117">
        <v>4</v>
      </c>
      <c r="T706" s="118" t="str">
        <f t="shared" si="46"/>
        <v>E3-55-Al-5000-4-</v>
      </c>
    </row>
    <row r="707" spans="1:20">
      <c r="A707" s="109" t="s">
        <v>1154</v>
      </c>
      <c r="B707" s="109">
        <v>5000</v>
      </c>
      <c r="C707" s="109"/>
      <c r="D707" s="110" t="s">
        <v>473</v>
      </c>
      <c r="E707" s="111">
        <v>1220228</v>
      </c>
      <c r="F707" s="111">
        <f>Таблица14[[#This Row],[ip55]]*1.49987465123196</f>
        <v>1830189.0459234721</v>
      </c>
      <c r="G707" s="112">
        <f>G664</f>
        <v>46.6</v>
      </c>
      <c r="H707" s="113">
        <v>1000</v>
      </c>
      <c r="I707" s="113"/>
      <c r="J707" s="113"/>
      <c r="K707" s="114" t="s">
        <v>29</v>
      </c>
      <c r="L707" s="114"/>
      <c r="M707" s="114" t="str">
        <f t="shared" si="49"/>
        <v>Al5000</v>
      </c>
      <c r="N707" s="114"/>
      <c r="O707" s="109"/>
      <c r="P707" s="117" t="s">
        <v>28</v>
      </c>
      <c r="Q707" s="117">
        <v>55</v>
      </c>
      <c r="R707" s="117" t="s">
        <v>29</v>
      </c>
      <c r="S707" s="117">
        <v>4</v>
      </c>
      <c r="T707" s="118" t="str">
        <f t="shared" ref="T707:T770" si="50">P707&amp;"-"&amp;Q707&amp;"-"&amp;R707&amp;"-"&amp;B707&amp;"-"&amp;S707&amp;"-"&amp;O707&amp;N707</f>
        <v>E3-55-Al-5000-4-</v>
      </c>
    </row>
    <row r="708" spans="1:20">
      <c r="A708" s="109" t="s">
        <v>1155</v>
      </c>
      <c r="B708" s="109">
        <v>5000</v>
      </c>
      <c r="C708" s="109"/>
      <c r="D708" s="110" t="s">
        <v>475</v>
      </c>
      <c r="E708" s="111">
        <v>332546</v>
      </c>
      <c r="F708" s="111">
        <f>Таблица14[[#This Row],[ip55]]*1.49987465123196</f>
        <v>498777.31576858339</v>
      </c>
      <c r="G708" s="112">
        <f>G664</f>
        <v>46.6</v>
      </c>
      <c r="H708" s="113">
        <v>1000</v>
      </c>
      <c r="I708" s="113"/>
      <c r="J708" s="113"/>
      <c r="K708" s="114" t="s">
        <v>29</v>
      </c>
      <c r="L708" s="114"/>
      <c r="M708" s="114" t="str">
        <f t="shared" si="49"/>
        <v>Al5000</v>
      </c>
      <c r="N708" s="114"/>
      <c r="O708" s="109"/>
      <c r="P708" s="117" t="s">
        <v>28</v>
      </c>
      <c r="Q708" s="117">
        <v>55</v>
      </c>
      <c r="R708" s="117" t="s">
        <v>29</v>
      </c>
      <c r="S708" s="117">
        <v>4</v>
      </c>
      <c r="T708" s="118" t="str">
        <f t="shared" si="50"/>
        <v>E3-55-Al-5000-4-</v>
      </c>
    </row>
    <row r="709" spans="1:20">
      <c r="A709" s="109" t="s">
        <v>1156</v>
      </c>
      <c r="B709" s="109">
        <v>5000</v>
      </c>
      <c r="C709" s="109"/>
      <c r="D709" s="110" t="s">
        <v>477</v>
      </c>
      <c r="E709" s="111">
        <v>871203</v>
      </c>
      <c r="F709" s="111">
        <f>Таблица14[[#This Row],[ip55]]*1.49987465123196</f>
        <v>1306695.2957772373</v>
      </c>
      <c r="G709" s="112">
        <f>G664</f>
        <v>46.6</v>
      </c>
      <c r="H709" s="113">
        <v>1000</v>
      </c>
      <c r="I709" s="113"/>
      <c r="J709" s="113"/>
      <c r="K709" s="114" t="s">
        <v>29</v>
      </c>
      <c r="L709" s="114"/>
      <c r="M709" s="114" t="str">
        <f t="shared" si="49"/>
        <v>Al5000</v>
      </c>
      <c r="N709" s="114"/>
      <c r="O709" s="109"/>
      <c r="P709" s="117" t="s">
        <v>28</v>
      </c>
      <c r="Q709" s="117">
        <v>55</v>
      </c>
      <c r="R709" s="117" t="s">
        <v>29</v>
      </c>
      <c r="S709" s="117">
        <v>4</v>
      </c>
      <c r="T709" s="118" t="str">
        <f t="shared" si="50"/>
        <v>E3-55-Al-5000-4-</v>
      </c>
    </row>
    <row r="710" spans="1:20">
      <c r="A710" s="109" t="s">
        <v>1157</v>
      </c>
      <c r="B710" s="109">
        <v>5000</v>
      </c>
      <c r="C710" s="109"/>
      <c r="D710" s="110" t="s">
        <v>554</v>
      </c>
      <c r="E710" s="111">
        <v>1431964</v>
      </c>
      <c r="F710" s="111">
        <f>Таблица14[[#This Row],[ip55]]*1.49987465123196</f>
        <v>2147766.5050767222</v>
      </c>
      <c r="G710" s="112">
        <f>G664</f>
        <v>46.6</v>
      </c>
      <c r="H710" s="113">
        <v>1000</v>
      </c>
      <c r="I710" s="113"/>
      <c r="J710" s="113"/>
      <c r="K710" s="114" t="s">
        <v>29</v>
      </c>
      <c r="L710" s="114"/>
      <c r="M710" s="114" t="str">
        <f t="shared" si="49"/>
        <v>Al5000</v>
      </c>
      <c r="N710" s="114"/>
      <c r="O710" s="109"/>
      <c r="P710" s="117" t="s">
        <v>28</v>
      </c>
      <c r="Q710" s="117">
        <v>55</v>
      </c>
      <c r="R710" s="117" t="s">
        <v>29</v>
      </c>
      <c r="S710" s="117">
        <v>4</v>
      </c>
      <c r="T710" s="118" t="str">
        <f t="shared" si="50"/>
        <v>E3-55-Al-5000-4-</v>
      </c>
    </row>
    <row r="711" spans="1:20">
      <c r="A711" s="109" t="s">
        <v>1158</v>
      </c>
      <c r="B711" s="109">
        <v>5000</v>
      </c>
      <c r="C711" s="109"/>
      <c r="D711" s="110" t="s">
        <v>481</v>
      </c>
      <c r="E711" s="111">
        <v>1241537</v>
      </c>
      <c r="F711" s="111">
        <f>Таблица14[[#This Row],[ip55]]*1.49987465123196</f>
        <v>1862149.8748665741</v>
      </c>
      <c r="G711" s="112">
        <f>G664</f>
        <v>46.6</v>
      </c>
      <c r="H711" s="113">
        <v>1000</v>
      </c>
      <c r="I711" s="113"/>
      <c r="J711" s="113"/>
      <c r="K711" s="114" t="s">
        <v>29</v>
      </c>
      <c r="L711" s="114"/>
      <c r="M711" s="114" t="str">
        <f t="shared" si="49"/>
        <v>Al5000</v>
      </c>
      <c r="N711" s="114"/>
      <c r="O711" s="109"/>
      <c r="P711" s="117" t="s">
        <v>28</v>
      </c>
      <c r="Q711" s="117">
        <v>55</v>
      </c>
      <c r="R711" s="117" t="s">
        <v>29</v>
      </c>
      <c r="S711" s="117">
        <v>4</v>
      </c>
      <c r="T711" s="118" t="str">
        <f t="shared" si="50"/>
        <v>E3-55-Al-5000-4-</v>
      </c>
    </row>
    <row r="712" spans="1:20">
      <c r="A712" s="109" t="s">
        <v>1159</v>
      </c>
      <c r="B712" s="109">
        <v>5000</v>
      </c>
      <c r="C712" s="109"/>
      <c r="D712" s="110" t="s">
        <v>617</v>
      </c>
      <c r="E712" s="111">
        <v>1872873</v>
      </c>
      <c r="F712" s="111">
        <f>Таблица14[[#This Row],[ip55]]*1.49987465123196</f>
        <v>2809074.7376767546</v>
      </c>
      <c r="G712" s="112"/>
      <c r="H712" s="113">
        <v>0</v>
      </c>
      <c r="I712" s="113"/>
      <c r="J712" s="113"/>
      <c r="K712" s="114" t="s">
        <v>29</v>
      </c>
      <c r="L712" s="114"/>
      <c r="M712" s="114" t="str">
        <f t="shared" si="49"/>
        <v>Al5000</v>
      </c>
      <c r="N712" s="114"/>
      <c r="O712" s="109"/>
      <c r="P712" s="117" t="s">
        <v>28</v>
      </c>
      <c r="Q712" s="117">
        <v>55</v>
      </c>
      <c r="R712" s="117" t="s">
        <v>29</v>
      </c>
      <c r="S712" s="117">
        <v>4</v>
      </c>
      <c r="T712" s="118" t="str">
        <f t="shared" si="50"/>
        <v>E3-55-Al-5000-4-</v>
      </c>
    </row>
    <row r="713" spans="1:20">
      <c r="A713" s="109" t="s">
        <v>1160</v>
      </c>
      <c r="B713" s="109">
        <v>5000</v>
      </c>
      <c r="C713" s="109" t="s">
        <v>485</v>
      </c>
      <c r="D713" s="110" t="s">
        <v>486</v>
      </c>
      <c r="E713" s="111">
        <v>591286</v>
      </c>
      <c r="F713" s="111">
        <f>Таблица14[[#This Row],[ip55]]*1.49987465123196</f>
        <v>886854.88302834076</v>
      </c>
      <c r="G713" s="112">
        <f>G665</f>
        <v>58.25</v>
      </c>
      <c r="H713" s="113">
        <v>1500</v>
      </c>
      <c r="I713" s="113"/>
      <c r="J713" s="113"/>
      <c r="K713" s="114" t="s">
        <v>29</v>
      </c>
      <c r="L713" s="114" t="s">
        <v>487</v>
      </c>
      <c r="M713" s="114" t="str">
        <f t="shared" si="49"/>
        <v>Al5000tsv</v>
      </c>
      <c r="N713" s="114"/>
      <c r="O713" s="109" t="s">
        <v>487</v>
      </c>
      <c r="P713" s="117" t="s">
        <v>28</v>
      </c>
      <c r="Q713" s="117">
        <v>55</v>
      </c>
      <c r="R713" s="117" t="s">
        <v>29</v>
      </c>
      <c r="S713" s="117">
        <v>4</v>
      </c>
      <c r="T713" s="118" t="str">
        <f t="shared" si="50"/>
        <v>E3-55-Al-5000-4-tsv</v>
      </c>
    </row>
    <row r="714" spans="1:20">
      <c r="A714" s="109" t="s">
        <v>1161</v>
      </c>
      <c r="B714" s="109">
        <v>5000</v>
      </c>
      <c r="C714" s="109"/>
      <c r="D714" s="110" t="s">
        <v>489</v>
      </c>
      <c r="E714" s="111">
        <v>742443</v>
      </c>
      <c r="F714" s="111">
        <f>Таблица14[[#This Row],[ip55]]*1.49987465123196</f>
        <v>1113571.4356846102</v>
      </c>
      <c r="G714" s="112">
        <f>G664</f>
        <v>46.6</v>
      </c>
      <c r="H714" s="113">
        <v>1500</v>
      </c>
      <c r="I714" s="113">
        <v>500</v>
      </c>
      <c r="J714" s="113"/>
      <c r="K714" s="114" t="s">
        <v>29</v>
      </c>
      <c r="L714" s="114"/>
      <c r="M714" s="114" t="str">
        <f t="shared" si="49"/>
        <v>Al5000</v>
      </c>
      <c r="N714" s="114"/>
      <c r="O714" s="109"/>
      <c r="P714" s="117" t="s">
        <v>28</v>
      </c>
      <c r="Q714" s="117">
        <v>55</v>
      </c>
      <c r="R714" s="117" t="s">
        <v>29</v>
      </c>
      <c r="S714" s="117">
        <v>4</v>
      </c>
      <c r="T714" s="118" t="str">
        <f t="shared" si="50"/>
        <v>E3-55-Al-5000-4-</v>
      </c>
    </row>
    <row r="715" spans="1:20">
      <c r="A715" s="109" t="s">
        <v>1162</v>
      </c>
      <c r="B715" s="109">
        <v>5000</v>
      </c>
      <c r="C715" s="109"/>
      <c r="D715" s="110" t="s">
        <v>491</v>
      </c>
      <c r="E715" s="111">
        <v>298629</v>
      </c>
      <c r="F715" s="111">
        <f>Таблица14[[#This Row],[ip55]]*1.49987465123196</f>
        <v>447906.067222749</v>
      </c>
      <c r="G715" s="112">
        <f>G668</f>
        <v>93.2</v>
      </c>
      <c r="H715" s="113">
        <v>1500</v>
      </c>
      <c r="I715" s="113"/>
      <c r="J715" s="113"/>
      <c r="K715" s="114" t="s">
        <v>29</v>
      </c>
      <c r="L715" s="114"/>
      <c r="M715" s="114" t="str">
        <f t="shared" si="49"/>
        <v>Al5000</v>
      </c>
      <c r="N715" s="114"/>
      <c r="O715" s="109"/>
      <c r="P715" s="117" t="s">
        <v>28</v>
      </c>
      <c r="Q715" s="117">
        <v>55</v>
      </c>
      <c r="R715" s="117" t="s">
        <v>29</v>
      </c>
      <c r="S715" s="117">
        <v>4</v>
      </c>
      <c r="T715" s="118" t="str">
        <f t="shared" si="50"/>
        <v>E3-55-Al-5000-4-</v>
      </c>
    </row>
    <row r="716" spans="1:20">
      <c r="A716" s="109" t="s">
        <v>1163</v>
      </c>
      <c r="B716" s="109">
        <v>5000</v>
      </c>
      <c r="C716" s="109"/>
      <c r="D716" s="110" t="s">
        <v>493</v>
      </c>
      <c r="E716" s="111">
        <v>493471</v>
      </c>
      <c r="F716" s="111">
        <f>Таблица14[[#This Row],[ip55]]*1.49987465123196</f>
        <v>740144.6440180866</v>
      </c>
      <c r="G716" s="112">
        <f>G667</f>
        <v>81.55</v>
      </c>
      <c r="H716" s="113">
        <v>1500</v>
      </c>
      <c r="I716" s="113">
        <v>500</v>
      </c>
      <c r="J716" s="113"/>
      <c r="K716" s="114" t="s">
        <v>29</v>
      </c>
      <c r="L716" s="114"/>
      <c r="M716" s="114" t="str">
        <f t="shared" si="49"/>
        <v>Al5000</v>
      </c>
      <c r="N716" s="114"/>
      <c r="O716" s="109"/>
      <c r="P716" s="117" t="s">
        <v>28</v>
      </c>
      <c r="Q716" s="117">
        <v>55</v>
      </c>
      <c r="R716" s="117" t="s">
        <v>29</v>
      </c>
      <c r="S716" s="117">
        <v>4</v>
      </c>
      <c r="T716" s="118" t="str">
        <f t="shared" si="50"/>
        <v>E3-55-Al-5000-4-</v>
      </c>
    </row>
    <row r="717" spans="1:20">
      <c r="A717" s="109" t="s">
        <v>1164</v>
      </c>
      <c r="B717" s="109">
        <v>5000</v>
      </c>
      <c r="C717" s="109"/>
      <c r="D717" s="110" t="s">
        <v>495</v>
      </c>
      <c r="E717" s="111">
        <v>152542</v>
      </c>
      <c r="F717" s="111">
        <f>Таблица14[[#This Row],[ip55]]*1.49987465123196</f>
        <v>228793.87904822564</v>
      </c>
      <c r="G717" s="112"/>
      <c r="H717" s="113">
        <v>500</v>
      </c>
      <c r="I717" s="113"/>
      <c r="J717" s="113"/>
      <c r="K717" s="114" t="s">
        <v>29</v>
      </c>
      <c r="L717" s="114"/>
      <c r="M717" s="114" t="str">
        <f t="shared" si="49"/>
        <v>Al5000</v>
      </c>
      <c r="N717" s="114"/>
      <c r="O717" s="109"/>
      <c r="P717" s="117" t="s">
        <v>28</v>
      </c>
      <c r="Q717" s="117">
        <v>55</v>
      </c>
      <c r="R717" s="117" t="s">
        <v>29</v>
      </c>
      <c r="S717" s="117">
        <v>4</v>
      </c>
      <c r="T717" s="118" t="str">
        <f t="shared" si="50"/>
        <v>E3-55-Al-5000-4-</v>
      </c>
    </row>
    <row r="718" spans="1:20">
      <c r="A718" s="109" t="s">
        <v>1165</v>
      </c>
      <c r="B718" s="109">
        <v>5000</v>
      </c>
      <c r="C718" s="109"/>
      <c r="D718" s="110" t="s">
        <v>497</v>
      </c>
      <c r="E718" s="111">
        <v>42402</v>
      </c>
      <c r="F718" s="111">
        <f>Таблица14[[#This Row],[ip55]]*1.49987465123196</f>
        <v>63597.684961537569</v>
      </c>
      <c r="G718" s="112"/>
      <c r="H718" s="113">
        <v>200</v>
      </c>
      <c r="I718" s="113"/>
      <c r="J718" s="113"/>
      <c r="K718" s="114" t="s">
        <v>29</v>
      </c>
      <c r="L718" s="114" t="s">
        <v>236</v>
      </c>
      <c r="M718" s="114" t="str">
        <f t="shared" si="49"/>
        <v>Al5000sb</v>
      </c>
      <c r="N718" s="114"/>
      <c r="O718" s="109"/>
      <c r="P718" s="117" t="s">
        <v>28</v>
      </c>
      <c r="Q718" s="117">
        <v>55</v>
      </c>
      <c r="R718" s="117" t="s">
        <v>29</v>
      </c>
      <c r="S718" s="117">
        <v>4</v>
      </c>
      <c r="T718" s="118" t="str">
        <f t="shared" si="50"/>
        <v>E3-55-Al-5000-4-</v>
      </c>
    </row>
    <row r="719" spans="1:20">
      <c r="A719" s="109" t="s">
        <v>1166</v>
      </c>
      <c r="B719" s="109">
        <v>5000</v>
      </c>
      <c r="C719" s="109"/>
      <c r="D719" s="110" t="s">
        <v>499</v>
      </c>
      <c r="E719" s="111">
        <v>2077</v>
      </c>
      <c r="F719" s="111">
        <f>Таблица14[[#This Row],[ip55]]*1.49987465123196</f>
        <v>3115.2396506087812</v>
      </c>
      <c r="G719" s="112"/>
      <c r="H719" s="113">
        <v>200</v>
      </c>
      <c r="I719" s="113"/>
      <c r="J719" s="113"/>
      <c r="K719" s="114" t="s">
        <v>29</v>
      </c>
      <c r="L719" s="114"/>
      <c r="M719" s="114" t="str">
        <f t="shared" si="49"/>
        <v>Al5000</v>
      </c>
      <c r="N719" s="114"/>
      <c r="O719" s="109"/>
      <c r="P719" s="117" t="s">
        <v>28</v>
      </c>
      <c r="Q719" s="117">
        <v>55</v>
      </c>
      <c r="R719" s="117" t="s">
        <v>29</v>
      </c>
      <c r="S719" s="117">
        <v>4</v>
      </c>
      <c r="T719" s="118" t="str">
        <f t="shared" si="50"/>
        <v>E3-55-Al-5000-4-</v>
      </c>
    </row>
    <row r="720" spans="1:20">
      <c r="A720" s="109" t="s">
        <v>1167</v>
      </c>
      <c r="B720" s="109">
        <v>5000</v>
      </c>
      <c r="C720" s="109" t="s">
        <v>501</v>
      </c>
      <c r="D720" s="110" t="s">
        <v>502</v>
      </c>
      <c r="E720" s="111">
        <v>102245</v>
      </c>
      <c r="F720" s="111">
        <f>Таблица14[[#This Row],[ip55]]*1.49987465123196</f>
        <v>153354.68371521175</v>
      </c>
      <c r="G720" s="112"/>
      <c r="H720" s="113">
        <v>200</v>
      </c>
      <c r="I720" s="113"/>
      <c r="J720" s="113"/>
      <c r="K720" s="114" t="s">
        <v>29</v>
      </c>
      <c r="L720" s="114" t="s">
        <v>233</v>
      </c>
      <c r="M720" s="114" t="str">
        <f t="shared" si="49"/>
        <v>Al5000kz</v>
      </c>
      <c r="N720" s="114"/>
      <c r="O720" s="109" t="s">
        <v>233</v>
      </c>
      <c r="P720" s="117" t="s">
        <v>28</v>
      </c>
      <c r="Q720" s="117">
        <v>55</v>
      </c>
      <c r="R720" s="117" t="s">
        <v>29</v>
      </c>
      <c r="S720" s="117">
        <v>4</v>
      </c>
      <c r="T720" s="118" t="str">
        <f t="shared" si="50"/>
        <v>E3-55-Al-5000-4-kz</v>
      </c>
    </row>
    <row r="721" spans="1:20">
      <c r="A721" s="109" t="s">
        <v>1168</v>
      </c>
      <c r="B721" s="109">
        <v>5000</v>
      </c>
      <c r="C721" s="109"/>
      <c r="D721" s="110" t="s">
        <v>504</v>
      </c>
      <c r="E721" s="111">
        <v>83769</v>
      </c>
      <c r="F721" s="111">
        <f>Таблица14[[#This Row],[ip55]]*1.49987465123196</f>
        <v>125642.99965905007</v>
      </c>
      <c r="G721" s="112"/>
      <c r="H721" s="113"/>
      <c r="I721" s="113"/>
      <c r="J721" s="113"/>
      <c r="K721" s="114" t="s">
        <v>29</v>
      </c>
      <c r="L721" s="114"/>
      <c r="M721" s="114" t="str">
        <f t="shared" si="49"/>
        <v>Al5000</v>
      </c>
      <c r="N721" s="114"/>
      <c r="O721" s="109"/>
      <c r="P721" s="117" t="s">
        <v>28</v>
      </c>
      <c r="Q721" s="117">
        <v>55</v>
      </c>
      <c r="R721" s="117" t="s">
        <v>29</v>
      </c>
      <c r="S721" s="117">
        <v>4</v>
      </c>
      <c r="T721" s="118" t="str">
        <f t="shared" si="50"/>
        <v>E3-55-Al-5000-4-</v>
      </c>
    </row>
    <row r="722" spans="1:20">
      <c r="A722" s="109" t="s">
        <v>1169</v>
      </c>
      <c r="B722" s="109">
        <v>6400</v>
      </c>
      <c r="C722" s="109" t="s">
        <v>369</v>
      </c>
      <c r="D722" s="110" t="s">
        <v>370</v>
      </c>
      <c r="E722" s="111">
        <v>67244</v>
      </c>
      <c r="F722" s="111">
        <f>Таблица14[[#This Row],[ip55]]*1.49987465123196</f>
        <v>100857.57104744192</v>
      </c>
      <c r="G722" s="112">
        <f>G724*0.5</f>
        <v>32</v>
      </c>
      <c r="H722" s="113">
        <v>500</v>
      </c>
      <c r="I722" s="113"/>
      <c r="J722" s="113"/>
      <c r="K722" s="114" t="s">
        <v>29</v>
      </c>
      <c r="L722" s="114" t="s">
        <v>139</v>
      </c>
      <c r="M722" s="114" t="str">
        <f t="shared" si="49"/>
        <v>Al6400pt0.5</v>
      </c>
      <c r="N722" s="115" t="s">
        <v>371</v>
      </c>
      <c r="O722" s="116" t="s">
        <v>139</v>
      </c>
      <c r="P722" s="117" t="s">
        <v>28</v>
      </c>
      <c r="Q722" s="117">
        <v>55</v>
      </c>
      <c r="R722" s="117" t="s">
        <v>29</v>
      </c>
      <c r="S722" s="117">
        <v>4</v>
      </c>
      <c r="T722" s="118" t="str">
        <f t="shared" si="50"/>
        <v>E3-55-Al-6400-4-pt0.5</v>
      </c>
    </row>
    <row r="723" spans="1:20">
      <c r="A723" s="109" t="s">
        <v>1170</v>
      </c>
      <c r="B723" s="109">
        <v>6400</v>
      </c>
      <c r="C723" s="109" t="s">
        <v>369</v>
      </c>
      <c r="D723" s="110" t="s">
        <v>370</v>
      </c>
      <c r="E723" s="111">
        <v>119694</v>
      </c>
      <c r="F723" s="111">
        <f>Таблица14[[#This Row],[ip55]]*1.49987465123196</f>
        <v>179525.99650455822</v>
      </c>
      <c r="G723" s="112">
        <f>G724*0.75</f>
        <v>48</v>
      </c>
      <c r="H723" s="113">
        <v>750</v>
      </c>
      <c r="I723" s="113"/>
      <c r="J723" s="113"/>
      <c r="K723" s="114" t="s">
        <v>29</v>
      </c>
      <c r="L723" s="114" t="s">
        <v>139</v>
      </c>
      <c r="M723" s="114" t="str">
        <f t="shared" si="49"/>
        <v>Al6400pt0.9</v>
      </c>
      <c r="N723" s="115" t="s">
        <v>373</v>
      </c>
      <c r="O723" s="116" t="s">
        <v>139</v>
      </c>
      <c r="P723" s="117" t="s">
        <v>28</v>
      </c>
      <c r="Q723" s="117">
        <v>55</v>
      </c>
      <c r="R723" s="117" t="s">
        <v>29</v>
      </c>
      <c r="S723" s="117">
        <v>4</v>
      </c>
      <c r="T723" s="118" t="str">
        <f t="shared" si="50"/>
        <v>E3-55-Al-6400-4-pt0.9</v>
      </c>
    </row>
    <row r="724" spans="1:20">
      <c r="A724" s="109" t="s">
        <v>1171</v>
      </c>
      <c r="B724" s="109">
        <v>6400</v>
      </c>
      <c r="C724" s="109" t="s">
        <v>369</v>
      </c>
      <c r="D724" s="110" t="s">
        <v>375</v>
      </c>
      <c r="E724" s="111">
        <v>134487</v>
      </c>
      <c r="F724" s="111">
        <f>Таблица14[[#This Row],[ip55]]*1.49987465123196</f>
        <v>201713.64222023261</v>
      </c>
      <c r="G724" s="112">
        <v>64</v>
      </c>
      <c r="H724" s="113">
        <v>1000</v>
      </c>
      <c r="I724" s="113"/>
      <c r="J724" s="113"/>
      <c r="K724" s="114" t="s">
        <v>29</v>
      </c>
      <c r="L724" s="114" t="s">
        <v>139</v>
      </c>
      <c r="M724" s="114" t="str">
        <f t="shared" si="49"/>
        <v>Al6400pt1.0</v>
      </c>
      <c r="N724" s="115" t="s">
        <v>376</v>
      </c>
      <c r="O724" s="116" t="s">
        <v>139</v>
      </c>
      <c r="P724" s="117" t="s">
        <v>28</v>
      </c>
      <c r="Q724" s="117">
        <v>55</v>
      </c>
      <c r="R724" s="117" t="s">
        <v>29</v>
      </c>
      <c r="S724" s="117">
        <v>4</v>
      </c>
      <c r="T724" s="118" t="str">
        <f t="shared" si="50"/>
        <v>E3-55-Al-6400-4-pt1.0</v>
      </c>
    </row>
    <row r="725" spans="1:20">
      <c r="A725" s="109" t="s">
        <v>1172</v>
      </c>
      <c r="B725" s="109">
        <v>6400</v>
      </c>
      <c r="C725" s="109" t="s">
        <v>369</v>
      </c>
      <c r="D725" s="110" t="s">
        <v>370</v>
      </c>
      <c r="E725" s="111">
        <v>186938</v>
      </c>
      <c r="F725" s="111">
        <f>Таблица14[[#This Row],[ip55]]*1.49987465123196</f>
        <v>280383.56755200017</v>
      </c>
      <c r="G725" s="112">
        <f>G724*1.25</f>
        <v>80</v>
      </c>
      <c r="H725" s="113">
        <v>1250</v>
      </c>
      <c r="I725" s="113"/>
      <c r="J725" s="113"/>
      <c r="K725" s="114" t="s">
        <v>29</v>
      </c>
      <c r="L725" s="114" t="s">
        <v>139</v>
      </c>
      <c r="M725" s="114" t="str">
        <f t="shared" si="49"/>
        <v>Al6400pt1.4</v>
      </c>
      <c r="N725" s="115" t="s">
        <v>378</v>
      </c>
      <c r="O725" s="116" t="s">
        <v>139</v>
      </c>
      <c r="P725" s="117" t="s">
        <v>28</v>
      </c>
      <c r="Q725" s="117">
        <v>55</v>
      </c>
      <c r="R725" s="117" t="s">
        <v>29</v>
      </c>
      <c r="S725" s="117">
        <v>4</v>
      </c>
      <c r="T725" s="118" t="str">
        <f t="shared" si="50"/>
        <v>E3-55-Al-6400-4-pt1.4</v>
      </c>
    </row>
    <row r="726" spans="1:20">
      <c r="A726" s="109" t="s">
        <v>1173</v>
      </c>
      <c r="B726" s="109">
        <v>6400</v>
      </c>
      <c r="C726" s="109" t="s">
        <v>369</v>
      </c>
      <c r="D726" s="110" t="s">
        <v>370</v>
      </c>
      <c r="E726" s="111">
        <v>201731</v>
      </c>
      <c r="F726" s="111">
        <f>Таблица14[[#This Row],[ip55]]*1.49987465123196</f>
        <v>302571.21326767455</v>
      </c>
      <c r="G726" s="112">
        <f>G724*1.5</f>
        <v>96</v>
      </c>
      <c r="H726" s="113">
        <v>1500</v>
      </c>
      <c r="I726" s="113"/>
      <c r="J726" s="113"/>
      <c r="K726" s="114" t="s">
        <v>29</v>
      </c>
      <c r="L726" s="114" t="s">
        <v>139</v>
      </c>
      <c r="M726" s="114" t="str">
        <f t="shared" si="49"/>
        <v>Al6400pt1.5</v>
      </c>
      <c r="N726" s="115" t="s">
        <v>380</v>
      </c>
      <c r="O726" s="116" t="s">
        <v>139</v>
      </c>
      <c r="P726" s="117" t="s">
        <v>28</v>
      </c>
      <c r="Q726" s="117">
        <v>55</v>
      </c>
      <c r="R726" s="117" t="s">
        <v>29</v>
      </c>
      <c r="S726" s="117">
        <v>4</v>
      </c>
      <c r="T726" s="118" t="str">
        <f t="shared" si="50"/>
        <v>E3-55-Al-6400-4-pt1.5</v>
      </c>
    </row>
    <row r="727" spans="1:20">
      <c r="A727" s="109" t="s">
        <v>1174</v>
      </c>
      <c r="B727" s="109">
        <v>6400</v>
      </c>
      <c r="C727" s="109" t="s">
        <v>369</v>
      </c>
      <c r="D727" s="110" t="s">
        <v>370</v>
      </c>
      <c r="E727" s="111">
        <v>254181</v>
      </c>
      <c r="F727" s="111">
        <f>Таблица14[[#This Row],[ip55]]*1.49987465123196</f>
        <v>381239.63872479083</v>
      </c>
      <c r="G727" s="112">
        <f>G724*1.75</f>
        <v>112</v>
      </c>
      <c r="H727" s="113">
        <v>1750</v>
      </c>
      <c r="I727" s="113"/>
      <c r="J727" s="113"/>
      <c r="K727" s="114" t="s">
        <v>29</v>
      </c>
      <c r="L727" s="114" t="s">
        <v>139</v>
      </c>
      <c r="M727" s="114" t="str">
        <f t="shared" si="49"/>
        <v>Al6400pt1.9</v>
      </c>
      <c r="N727" s="115" t="s">
        <v>382</v>
      </c>
      <c r="O727" s="116" t="s">
        <v>139</v>
      </c>
      <c r="P727" s="117" t="s">
        <v>28</v>
      </c>
      <c r="Q727" s="117">
        <v>55</v>
      </c>
      <c r="R727" s="117" t="s">
        <v>29</v>
      </c>
      <c r="S727" s="117">
        <v>4</v>
      </c>
      <c r="T727" s="118" t="str">
        <f t="shared" si="50"/>
        <v>E3-55-Al-6400-4-pt1.9</v>
      </c>
    </row>
    <row r="728" spans="1:20">
      <c r="A728" s="109" t="s">
        <v>1175</v>
      </c>
      <c r="B728" s="109">
        <v>6400</v>
      </c>
      <c r="C728" s="109" t="s">
        <v>369</v>
      </c>
      <c r="D728" s="110" t="s">
        <v>384</v>
      </c>
      <c r="E728" s="111">
        <v>268975</v>
      </c>
      <c r="F728" s="111">
        <f>Таблица14[[#This Row],[ip55]]*1.49987465123196</f>
        <v>403428.78431511647</v>
      </c>
      <c r="G728" s="112">
        <f>G724*2</f>
        <v>128</v>
      </c>
      <c r="H728" s="113">
        <v>2000</v>
      </c>
      <c r="I728" s="113"/>
      <c r="J728" s="113"/>
      <c r="K728" s="114" t="s">
        <v>29</v>
      </c>
      <c r="L728" s="114" t="s">
        <v>139</v>
      </c>
      <c r="M728" s="114" t="str">
        <f t="shared" si="49"/>
        <v>Al6400pt2.0</v>
      </c>
      <c r="N728" s="115" t="s">
        <v>385</v>
      </c>
      <c r="O728" s="116" t="s">
        <v>139</v>
      </c>
      <c r="P728" s="117" t="s">
        <v>28</v>
      </c>
      <c r="Q728" s="117">
        <v>55</v>
      </c>
      <c r="R728" s="117" t="s">
        <v>29</v>
      </c>
      <c r="S728" s="117">
        <v>4</v>
      </c>
      <c r="T728" s="118" t="str">
        <f t="shared" si="50"/>
        <v>E3-55-Al-6400-4-pt2.0</v>
      </c>
    </row>
    <row r="729" spans="1:20">
      <c r="A729" s="109" t="s">
        <v>1176</v>
      </c>
      <c r="B729" s="109">
        <v>6400</v>
      </c>
      <c r="C729" s="109" t="s">
        <v>369</v>
      </c>
      <c r="D729" s="110" t="s">
        <v>370</v>
      </c>
      <c r="E729" s="111">
        <v>321425</v>
      </c>
      <c r="F729" s="111">
        <f>Таблица14[[#This Row],[ip55]]*1.49987465123196</f>
        <v>482097.20977223275</v>
      </c>
      <c r="G729" s="112">
        <f>G724*2.25</f>
        <v>144</v>
      </c>
      <c r="H729" s="113">
        <v>2250</v>
      </c>
      <c r="I729" s="113"/>
      <c r="J729" s="113"/>
      <c r="K729" s="114" t="s">
        <v>29</v>
      </c>
      <c r="L729" s="114" t="s">
        <v>139</v>
      </c>
      <c r="M729" s="114" t="str">
        <f t="shared" si="49"/>
        <v>Al6400pt2.4</v>
      </c>
      <c r="N729" s="115" t="s">
        <v>387</v>
      </c>
      <c r="O729" s="116" t="s">
        <v>139</v>
      </c>
      <c r="P729" s="117" t="s">
        <v>28</v>
      </c>
      <c r="Q729" s="117">
        <v>55</v>
      </c>
      <c r="R729" s="117" t="s">
        <v>29</v>
      </c>
      <c r="S729" s="117">
        <v>4</v>
      </c>
      <c r="T729" s="118" t="str">
        <f t="shared" si="50"/>
        <v>E3-55-Al-6400-4-pt2.4</v>
      </c>
    </row>
    <row r="730" spans="1:20">
      <c r="A730" s="109" t="s">
        <v>1177</v>
      </c>
      <c r="B730" s="109">
        <v>6400</v>
      </c>
      <c r="C730" s="109" t="s">
        <v>369</v>
      </c>
      <c r="D730" s="110" t="s">
        <v>370</v>
      </c>
      <c r="E730" s="111">
        <v>336219</v>
      </c>
      <c r="F730" s="111">
        <f>Таблица14[[#This Row],[ip55]]*1.49987465123196</f>
        <v>504286.35536255839</v>
      </c>
      <c r="G730" s="112">
        <f>G724*2.5</f>
        <v>160</v>
      </c>
      <c r="H730" s="113">
        <v>2500</v>
      </c>
      <c r="I730" s="113"/>
      <c r="J730" s="113"/>
      <c r="K730" s="114" t="s">
        <v>29</v>
      </c>
      <c r="L730" s="114" t="s">
        <v>139</v>
      </c>
      <c r="M730" s="114" t="str">
        <f t="shared" si="49"/>
        <v>Al6400pt2.5</v>
      </c>
      <c r="N730" s="115" t="s">
        <v>389</v>
      </c>
      <c r="O730" s="116" t="s">
        <v>139</v>
      </c>
      <c r="P730" s="117" t="s">
        <v>28</v>
      </c>
      <c r="Q730" s="117">
        <v>55</v>
      </c>
      <c r="R730" s="117" t="s">
        <v>29</v>
      </c>
      <c r="S730" s="117">
        <v>4</v>
      </c>
      <c r="T730" s="118" t="str">
        <f t="shared" si="50"/>
        <v>E3-55-Al-6400-4-pt2.5</v>
      </c>
    </row>
    <row r="731" spans="1:20">
      <c r="A731" s="109" t="s">
        <v>1178</v>
      </c>
      <c r="B731" s="109">
        <v>6400</v>
      </c>
      <c r="C731" s="109" t="s">
        <v>369</v>
      </c>
      <c r="D731" s="110" t="s">
        <v>370</v>
      </c>
      <c r="E731" s="111">
        <v>388669</v>
      </c>
      <c r="F731" s="111">
        <f>Таблица14[[#This Row],[ip55]]*1.49987465123196</f>
        <v>582954.78081967472</v>
      </c>
      <c r="G731" s="112">
        <f>G724*2.75</f>
        <v>176</v>
      </c>
      <c r="H731" s="113">
        <v>2750</v>
      </c>
      <c r="I731" s="113"/>
      <c r="J731" s="113"/>
      <c r="K731" s="114" t="s">
        <v>29</v>
      </c>
      <c r="L731" s="114" t="s">
        <v>139</v>
      </c>
      <c r="M731" s="114" t="str">
        <f t="shared" si="49"/>
        <v>Al6400pt2.9</v>
      </c>
      <c r="N731" s="115" t="s">
        <v>391</v>
      </c>
      <c r="O731" s="116" t="s">
        <v>139</v>
      </c>
      <c r="P731" s="117" t="s">
        <v>28</v>
      </c>
      <c r="Q731" s="117">
        <v>55</v>
      </c>
      <c r="R731" s="117" t="s">
        <v>29</v>
      </c>
      <c r="S731" s="117">
        <v>4</v>
      </c>
      <c r="T731" s="118" t="str">
        <f t="shared" si="50"/>
        <v>E3-55-Al-6400-4-pt2.9</v>
      </c>
    </row>
    <row r="732" spans="1:20">
      <c r="A732" s="109" t="s">
        <v>1179</v>
      </c>
      <c r="B732" s="109">
        <v>6400</v>
      </c>
      <c r="C732" s="109" t="s">
        <v>369</v>
      </c>
      <c r="D732" s="110" t="s">
        <v>393</v>
      </c>
      <c r="E732" s="111">
        <v>403462</v>
      </c>
      <c r="F732" s="111">
        <f>Таблица14[[#This Row],[ip55]]*1.49987465123196</f>
        <v>605142.42653534911</v>
      </c>
      <c r="G732" s="112">
        <f>G724*3</f>
        <v>192</v>
      </c>
      <c r="H732" s="113">
        <v>3000</v>
      </c>
      <c r="I732" s="113"/>
      <c r="J732" s="113"/>
      <c r="K732" s="114" t="s">
        <v>29</v>
      </c>
      <c r="L732" s="114" t="s">
        <v>139</v>
      </c>
      <c r="M732" s="114" t="str">
        <f t="shared" si="49"/>
        <v>Al6400pt3.0</v>
      </c>
      <c r="N732" s="115" t="s">
        <v>394</v>
      </c>
      <c r="O732" s="116" t="s">
        <v>139</v>
      </c>
      <c r="P732" s="117" t="s">
        <v>28</v>
      </c>
      <c r="Q732" s="117">
        <v>55</v>
      </c>
      <c r="R732" s="117" t="s">
        <v>29</v>
      </c>
      <c r="S732" s="117">
        <v>4</v>
      </c>
      <c r="T732" s="118" t="str">
        <f t="shared" si="50"/>
        <v>E3-55-Al-6400-4-pt3.0</v>
      </c>
    </row>
    <row r="733" spans="1:20">
      <c r="A733" s="109" t="s">
        <v>1180</v>
      </c>
      <c r="B733" s="109">
        <v>6400</v>
      </c>
      <c r="C733" s="109" t="s">
        <v>369</v>
      </c>
      <c r="D733" s="110" t="s">
        <v>370</v>
      </c>
      <c r="E733" s="111">
        <v>455913</v>
      </c>
      <c r="F733" s="111">
        <f>Таблица14[[#This Row],[ip55]]*1.49987465123196</f>
        <v>683812.35186711664</v>
      </c>
      <c r="G733" s="112">
        <f>G724*3.25</f>
        <v>208</v>
      </c>
      <c r="H733" s="113">
        <v>3250</v>
      </c>
      <c r="I733" s="113"/>
      <c r="J733" s="113"/>
      <c r="K733" s="114" t="s">
        <v>29</v>
      </c>
      <c r="L733" s="114" t="s">
        <v>139</v>
      </c>
      <c r="M733" s="114" t="str">
        <f t="shared" si="49"/>
        <v>Al6400pt</v>
      </c>
      <c r="N733" s="114"/>
      <c r="O733" s="116" t="s">
        <v>139</v>
      </c>
      <c r="P733" s="117" t="s">
        <v>28</v>
      </c>
      <c r="Q733" s="117">
        <v>55</v>
      </c>
      <c r="R733" s="117" t="s">
        <v>29</v>
      </c>
      <c r="S733" s="117">
        <v>4</v>
      </c>
      <c r="T733" s="118" t="str">
        <f t="shared" si="50"/>
        <v>E3-55-Al-6400-4-pt</v>
      </c>
    </row>
    <row r="734" spans="1:20">
      <c r="A734" s="109" t="s">
        <v>1181</v>
      </c>
      <c r="B734" s="109">
        <v>6400</v>
      </c>
      <c r="C734" s="109" t="s">
        <v>369</v>
      </c>
      <c r="D734" s="110" t="s">
        <v>370</v>
      </c>
      <c r="E734" s="111">
        <v>470706</v>
      </c>
      <c r="F734" s="111">
        <f>Таблица14[[#This Row],[ip55]]*1.49987465123196</f>
        <v>705999.99758279102</v>
      </c>
      <c r="G734" s="112">
        <f>G724*3.5</f>
        <v>224</v>
      </c>
      <c r="H734" s="113">
        <v>3500</v>
      </c>
      <c r="I734" s="113"/>
      <c r="J734" s="113"/>
      <c r="K734" s="114" t="s">
        <v>29</v>
      </c>
      <c r="L734" s="114" t="s">
        <v>139</v>
      </c>
      <c r="M734" s="114" t="str">
        <f t="shared" si="49"/>
        <v>Al6400pt</v>
      </c>
      <c r="N734" s="114"/>
      <c r="O734" s="116" t="s">
        <v>139</v>
      </c>
      <c r="P734" s="117" t="s">
        <v>28</v>
      </c>
      <c r="Q734" s="117">
        <v>55</v>
      </c>
      <c r="R734" s="117" t="s">
        <v>29</v>
      </c>
      <c r="S734" s="117">
        <v>4</v>
      </c>
      <c r="T734" s="118" t="str">
        <f t="shared" si="50"/>
        <v>E3-55-Al-6400-4-pt</v>
      </c>
    </row>
    <row r="735" spans="1:20">
      <c r="A735" s="109" t="s">
        <v>1182</v>
      </c>
      <c r="B735" s="109">
        <v>6400</v>
      </c>
      <c r="C735" s="109" t="s">
        <v>369</v>
      </c>
      <c r="D735" s="110" t="s">
        <v>370</v>
      </c>
      <c r="E735" s="111">
        <v>523156</v>
      </c>
      <c r="F735" s="111">
        <f>Таблица14[[#This Row],[ip55]]*1.49987465123196</f>
        <v>784668.42303990736</v>
      </c>
      <c r="G735" s="112">
        <f>G724*3.75</f>
        <v>240</v>
      </c>
      <c r="H735" s="113">
        <v>3750</v>
      </c>
      <c r="I735" s="113"/>
      <c r="J735" s="113"/>
      <c r="K735" s="114" t="s">
        <v>29</v>
      </c>
      <c r="L735" s="114" t="s">
        <v>139</v>
      </c>
      <c r="M735" s="114" t="str">
        <f t="shared" si="49"/>
        <v>Al6400pt</v>
      </c>
      <c r="N735" s="114"/>
      <c r="O735" s="116" t="s">
        <v>139</v>
      </c>
      <c r="P735" s="117" t="s">
        <v>28</v>
      </c>
      <c r="Q735" s="117">
        <v>55</v>
      </c>
      <c r="R735" s="117" t="s">
        <v>29</v>
      </c>
      <c r="S735" s="117">
        <v>4</v>
      </c>
      <c r="T735" s="118" t="str">
        <f t="shared" si="50"/>
        <v>E3-55-Al-6400-4-pt</v>
      </c>
    </row>
    <row r="736" spans="1:20">
      <c r="A736" s="109" t="s">
        <v>1183</v>
      </c>
      <c r="B736" s="109">
        <v>6400</v>
      </c>
      <c r="C736" s="109" t="s">
        <v>369</v>
      </c>
      <c r="D736" s="110" t="s">
        <v>370</v>
      </c>
      <c r="E736" s="111">
        <v>537950</v>
      </c>
      <c r="F736" s="111">
        <f>Таблица14[[#This Row],[ip55]]*1.49987465123196</f>
        <v>806857.56863023294</v>
      </c>
      <c r="G736" s="112">
        <f>G724*4</f>
        <v>256</v>
      </c>
      <c r="H736" s="113">
        <v>4000</v>
      </c>
      <c r="I736" s="113"/>
      <c r="J736" s="113"/>
      <c r="K736" s="114" t="s">
        <v>29</v>
      </c>
      <c r="L736" s="114" t="s">
        <v>139</v>
      </c>
      <c r="M736" s="114" t="str">
        <f t="shared" si="49"/>
        <v>Al6400pt</v>
      </c>
      <c r="N736" s="114"/>
      <c r="O736" s="116" t="s">
        <v>139</v>
      </c>
      <c r="P736" s="117" t="s">
        <v>28</v>
      </c>
      <c r="Q736" s="117">
        <v>55</v>
      </c>
      <c r="R736" s="117" t="s">
        <v>29</v>
      </c>
      <c r="S736" s="117">
        <v>4</v>
      </c>
      <c r="T736" s="118" t="str">
        <f t="shared" si="50"/>
        <v>E3-55-Al-6400-4-pt</v>
      </c>
    </row>
    <row r="737" spans="1:20">
      <c r="A737" s="109" t="s">
        <v>1184</v>
      </c>
      <c r="B737" s="109">
        <v>6400</v>
      </c>
      <c r="C737" s="109" t="s">
        <v>400</v>
      </c>
      <c r="D737" s="110" t="s">
        <v>401</v>
      </c>
      <c r="E737" s="111">
        <v>412144</v>
      </c>
      <c r="F737" s="119">
        <f>Таблица14[[#This Row],[ip55]]*1.49987465123196</f>
        <v>618164.33825734491</v>
      </c>
      <c r="G737" s="112">
        <f>G732</f>
        <v>192</v>
      </c>
      <c r="H737" s="113">
        <v>3000</v>
      </c>
      <c r="I737" s="113"/>
      <c r="J737" s="113"/>
      <c r="K737" s="114" t="s">
        <v>29</v>
      </c>
      <c r="L737" s="114" t="s">
        <v>158</v>
      </c>
      <c r="M737" s="114" t="str">
        <f t="shared" si="49"/>
        <v>Al6400pr1</v>
      </c>
      <c r="N737" s="114">
        <v>1</v>
      </c>
      <c r="O737" s="109" t="s">
        <v>158</v>
      </c>
      <c r="P737" s="117" t="s">
        <v>28</v>
      </c>
      <c r="Q737" s="117">
        <v>55</v>
      </c>
      <c r="R737" s="117" t="s">
        <v>29</v>
      </c>
      <c r="S737" s="117">
        <v>4</v>
      </c>
      <c r="T737" s="118" t="str">
        <f t="shared" si="50"/>
        <v>E3-55-Al-6400-4-pr1</v>
      </c>
    </row>
    <row r="738" spans="1:20">
      <c r="A738" s="109" t="s">
        <v>1185</v>
      </c>
      <c r="B738" s="109">
        <v>6400</v>
      </c>
      <c r="C738" s="109" t="s">
        <v>400</v>
      </c>
      <c r="D738" s="110" t="s">
        <v>403</v>
      </c>
      <c r="E738" s="111">
        <v>420827</v>
      </c>
      <c r="F738" s="119">
        <f>Таблица14[[#This Row],[ip55]]*1.49987465123196</f>
        <v>631187.74985399202</v>
      </c>
      <c r="G738" s="112">
        <f>G732</f>
        <v>192</v>
      </c>
      <c r="H738" s="113">
        <v>3000</v>
      </c>
      <c r="I738" s="113"/>
      <c r="J738" s="113"/>
      <c r="K738" s="114" t="s">
        <v>29</v>
      </c>
      <c r="L738" s="114" t="s">
        <v>158</v>
      </c>
      <c r="M738" s="114" t="str">
        <f t="shared" si="49"/>
        <v>Al6400pr3</v>
      </c>
      <c r="N738" s="114">
        <v>3</v>
      </c>
      <c r="O738" s="109" t="s">
        <v>158</v>
      </c>
      <c r="P738" s="117" t="s">
        <v>28</v>
      </c>
      <c r="Q738" s="117">
        <v>55</v>
      </c>
      <c r="R738" s="117" t="s">
        <v>29</v>
      </c>
      <c r="S738" s="117">
        <v>4</v>
      </c>
      <c r="T738" s="118" t="str">
        <f t="shared" si="50"/>
        <v>E3-55-Al-6400-4-pr3</v>
      </c>
    </row>
    <row r="739" spans="1:20">
      <c r="A739" s="109" t="s">
        <v>1186</v>
      </c>
      <c r="B739" s="109">
        <v>6400</v>
      </c>
      <c r="C739" s="109" t="s">
        <v>400</v>
      </c>
      <c r="D739" s="110" t="s">
        <v>405</v>
      </c>
      <c r="E739" s="111">
        <v>429508</v>
      </c>
      <c r="F739" s="119">
        <f>Таблица14[[#This Row],[ip55]]*1.49987465123196</f>
        <v>644208.16170133674</v>
      </c>
      <c r="G739" s="112">
        <f>G732</f>
        <v>192</v>
      </c>
      <c r="H739" s="113">
        <v>3000</v>
      </c>
      <c r="I739" s="113"/>
      <c r="J739" s="113"/>
      <c r="K739" s="114" t="s">
        <v>29</v>
      </c>
      <c r="L739" s="114" t="s">
        <v>158</v>
      </c>
      <c r="M739" s="114" t="str">
        <f t="shared" si="49"/>
        <v>Al6400pr5</v>
      </c>
      <c r="N739" s="114">
        <v>5</v>
      </c>
      <c r="O739" s="109" t="s">
        <v>158</v>
      </c>
      <c r="P739" s="117" t="s">
        <v>28</v>
      </c>
      <c r="Q739" s="117">
        <v>55</v>
      </c>
      <c r="R739" s="117" t="s">
        <v>29</v>
      </c>
      <c r="S739" s="117">
        <v>4</v>
      </c>
      <c r="T739" s="118" t="str">
        <f t="shared" si="50"/>
        <v>E3-55-Al-6400-4-pr5</v>
      </c>
    </row>
    <row r="740" spans="1:20">
      <c r="A740" s="109" t="s">
        <v>1187</v>
      </c>
      <c r="B740" s="109">
        <v>6400</v>
      </c>
      <c r="C740" s="109" t="s">
        <v>400</v>
      </c>
      <c r="D740" s="110" t="s">
        <v>407</v>
      </c>
      <c r="E740" s="111">
        <v>438191</v>
      </c>
      <c r="F740" s="119">
        <f>Таблица14[[#This Row],[ip55]]*1.49987465123196</f>
        <v>657231.57329798385</v>
      </c>
      <c r="G740" s="112">
        <f>G732</f>
        <v>192</v>
      </c>
      <c r="H740" s="113">
        <v>3000</v>
      </c>
      <c r="I740" s="113"/>
      <c r="J740" s="113"/>
      <c r="K740" s="114" t="s">
        <v>29</v>
      </c>
      <c r="L740" s="114" t="s">
        <v>158</v>
      </c>
      <c r="M740" s="114" t="str">
        <f t="shared" si="49"/>
        <v>Al6400pr4</v>
      </c>
      <c r="N740" s="114">
        <v>4</v>
      </c>
      <c r="O740" s="109" t="s">
        <v>158</v>
      </c>
      <c r="P740" s="117" t="s">
        <v>28</v>
      </c>
      <c r="Q740" s="117">
        <v>55</v>
      </c>
      <c r="R740" s="117" t="s">
        <v>29</v>
      </c>
      <c r="S740" s="117">
        <v>4</v>
      </c>
      <c r="T740" s="118" t="str">
        <f t="shared" si="50"/>
        <v>E3-55-Al-6400-4-pr4</v>
      </c>
    </row>
    <row r="741" spans="1:20">
      <c r="A741" s="109" t="s">
        <v>1188</v>
      </c>
      <c r="B741" s="109">
        <v>6400</v>
      </c>
      <c r="C741" s="109" t="s">
        <v>400</v>
      </c>
      <c r="D741" s="110" t="s">
        <v>409</v>
      </c>
      <c r="E741" s="111">
        <v>446873</v>
      </c>
      <c r="F741" s="119">
        <f>Таблица14[[#This Row],[ip55]]*1.49987465123196</f>
        <v>670253.48501997965</v>
      </c>
      <c r="G741" s="112">
        <f>G732</f>
        <v>192</v>
      </c>
      <c r="H741" s="113">
        <v>3000</v>
      </c>
      <c r="I741" s="113"/>
      <c r="J741" s="113"/>
      <c r="K741" s="114" t="s">
        <v>29</v>
      </c>
      <c r="L741" s="114" t="s">
        <v>158</v>
      </c>
      <c r="M741" s="114" t="str">
        <f t="shared" si="49"/>
        <v>Al6400pr</v>
      </c>
      <c r="N741" s="114"/>
      <c r="O741" s="109" t="s">
        <v>158</v>
      </c>
      <c r="P741" s="117" t="s">
        <v>28</v>
      </c>
      <c r="Q741" s="117">
        <v>55</v>
      </c>
      <c r="R741" s="117" t="s">
        <v>29</v>
      </c>
      <c r="S741" s="117">
        <v>4</v>
      </c>
      <c r="T741" s="118" t="str">
        <f t="shared" si="50"/>
        <v>E3-55-Al-6400-4-pr</v>
      </c>
    </row>
    <row r="742" spans="1:20">
      <c r="A742" s="109" t="s">
        <v>1189</v>
      </c>
      <c r="B742" s="109">
        <v>6400</v>
      </c>
      <c r="C742" s="109" t="s">
        <v>400</v>
      </c>
      <c r="D742" s="110" t="s">
        <v>411</v>
      </c>
      <c r="E742" s="111">
        <v>455555</v>
      </c>
      <c r="F742" s="119">
        <f>Таблица14[[#This Row],[ip55]]*1.49987465123196</f>
        <v>683275.39674197556</v>
      </c>
      <c r="G742" s="112">
        <f>G732</f>
        <v>192</v>
      </c>
      <c r="H742" s="113">
        <v>3000</v>
      </c>
      <c r="I742" s="113"/>
      <c r="J742" s="113"/>
      <c r="K742" s="114" t="s">
        <v>29</v>
      </c>
      <c r="L742" s="114" t="s">
        <v>158</v>
      </c>
      <c r="M742" s="114" t="str">
        <f t="shared" si="49"/>
        <v>Al6400pr6</v>
      </c>
      <c r="N742" s="114">
        <v>6</v>
      </c>
      <c r="O742" s="109" t="s">
        <v>158</v>
      </c>
      <c r="P742" s="117" t="s">
        <v>28</v>
      </c>
      <c r="Q742" s="117">
        <v>55</v>
      </c>
      <c r="R742" s="117" t="s">
        <v>29</v>
      </c>
      <c r="S742" s="117">
        <v>4</v>
      </c>
      <c r="T742" s="118" t="str">
        <f t="shared" si="50"/>
        <v>E3-55-Al-6400-4-pr6</v>
      </c>
    </row>
    <row r="743" spans="1:20">
      <c r="A743" s="109" t="s">
        <v>1190</v>
      </c>
      <c r="B743" s="109">
        <v>6400</v>
      </c>
      <c r="C743" s="109" t="s">
        <v>400</v>
      </c>
      <c r="D743" s="110" t="s">
        <v>413</v>
      </c>
      <c r="E743" s="111">
        <v>551506</v>
      </c>
      <c r="F743" s="111">
        <f>Таблица14[[#This Row],[ip55]]*1.49987465123196</f>
        <v>827189.8694023334</v>
      </c>
      <c r="G743" s="112">
        <f>G732</f>
        <v>192</v>
      </c>
      <c r="H743" s="113">
        <v>3000</v>
      </c>
      <c r="I743" s="113"/>
      <c r="J743" s="113"/>
      <c r="K743" s="114" t="s">
        <v>29</v>
      </c>
      <c r="L743" s="114" t="s">
        <v>165</v>
      </c>
      <c r="M743" s="114" t="str">
        <f t="shared" si="49"/>
        <v>Al6400prf1</v>
      </c>
      <c r="N743" s="114">
        <v>1</v>
      </c>
      <c r="O743" s="109" t="s">
        <v>158</v>
      </c>
      <c r="P743" s="117" t="s">
        <v>28</v>
      </c>
      <c r="Q743" s="117">
        <v>55</v>
      </c>
      <c r="R743" s="117" t="s">
        <v>29</v>
      </c>
      <c r="S743" s="117">
        <v>4</v>
      </c>
      <c r="T743" s="118" t="str">
        <f t="shared" si="50"/>
        <v>E3-55-Al-6400-4-pr1</v>
      </c>
    </row>
    <row r="744" spans="1:20">
      <c r="A744" s="109" t="s">
        <v>1191</v>
      </c>
      <c r="B744" s="109">
        <v>6400</v>
      </c>
      <c r="C744" s="109" t="s">
        <v>400</v>
      </c>
      <c r="D744" s="110" t="s">
        <v>415</v>
      </c>
      <c r="E744" s="111">
        <v>699550</v>
      </c>
      <c r="F744" s="111">
        <f>Таблица14[[#This Row],[ip55]]*1.49987465123196</f>
        <v>1049237.3122693177</v>
      </c>
      <c r="G744" s="112">
        <f>G732</f>
        <v>192</v>
      </c>
      <c r="H744" s="113">
        <v>3000</v>
      </c>
      <c r="I744" s="113"/>
      <c r="J744" s="113"/>
      <c r="K744" s="114" t="s">
        <v>29</v>
      </c>
      <c r="L744" s="114" t="s">
        <v>165</v>
      </c>
      <c r="M744" s="114" t="str">
        <f t="shared" si="49"/>
        <v>Al6400prf2</v>
      </c>
      <c r="N744" s="114">
        <v>2</v>
      </c>
      <c r="O744" s="109" t="s">
        <v>158</v>
      </c>
      <c r="P744" s="117" t="s">
        <v>28</v>
      </c>
      <c r="Q744" s="117">
        <v>55</v>
      </c>
      <c r="R744" s="117" t="s">
        <v>29</v>
      </c>
      <c r="S744" s="117">
        <v>4</v>
      </c>
      <c r="T744" s="118" t="str">
        <f t="shared" si="50"/>
        <v>E3-55-Al-6400-4-pr2</v>
      </c>
    </row>
    <row r="745" spans="1:20">
      <c r="A745" s="109" t="s">
        <v>1192</v>
      </c>
      <c r="B745" s="109">
        <v>6400</v>
      </c>
      <c r="C745" s="109" t="s">
        <v>400</v>
      </c>
      <c r="D745" s="110" t="s">
        <v>417</v>
      </c>
      <c r="E745" s="111">
        <v>995638</v>
      </c>
      <c r="F745" s="111">
        <f>Таблица14[[#This Row],[ip55]]*1.49987465123196</f>
        <v>1493332.1980032863</v>
      </c>
      <c r="G745" s="112">
        <f>G732</f>
        <v>192</v>
      </c>
      <c r="H745" s="113">
        <v>3000</v>
      </c>
      <c r="I745" s="113"/>
      <c r="J745" s="113"/>
      <c r="K745" s="114" t="s">
        <v>29</v>
      </c>
      <c r="L745" s="114" t="s">
        <v>165</v>
      </c>
      <c r="M745" s="114" t="str">
        <f t="shared" si="49"/>
        <v>Al6400prf3</v>
      </c>
      <c r="N745" s="114">
        <v>3</v>
      </c>
      <c r="O745" s="109" t="s">
        <v>158</v>
      </c>
      <c r="P745" s="117" t="s">
        <v>28</v>
      </c>
      <c r="Q745" s="117">
        <v>55</v>
      </c>
      <c r="R745" s="117" t="s">
        <v>29</v>
      </c>
      <c r="S745" s="117">
        <v>4</v>
      </c>
      <c r="T745" s="118" t="str">
        <f t="shared" si="50"/>
        <v>E3-55-Al-6400-4-pr3</v>
      </c>
    </row>
    <row r="746" spans="1:20">
      <c r="A746" s="109" t="s">
        <v>1193</v>
      </c>
      <c r="B746" s="109">
        <v>6400</v>
      </c>
      <c r="C746" s="109" t="s">
        <v>419</v>
      </c>
      <c r="D746" s="110" t="s">
        <v>420</v>
      </c>
      <c r="E746" s="111">
        <v>241056</v>
      </c>
      <c r="F746" s="111">
        <f>Таблица14[[#This Row],[ip55]]*1.49987465123196</f>
        <v>361553.78392737138</v>
      </c>
      <c r="G746" s="112">
        <f>G724</f>
        <v>64</v>
      </c>
      <c r="H746" s="113">
        <v>350</v>
      </c>
      <c r="I746" s="113">
        <v>350</v>
      </c>
      <c r="J746" s="113"/>
      <c r="K746" s="114" t="s">
        <v>29</v>
      </c>
      <c r="L746" s="114" t="s">
        <v>154</v>
      </c>
      <c r="M746" s="114" t="str">
        <f t="shared" si="49"/>
        <v>Al6400uv</v>
      </c>
      <c r="N746" s="114"/>
      <c r="O746" s="109" t="s">
        <v>154</v>
      </c>
      <c r="P746" s="117" t="s">
        <v>28</v>
      </c>
      <c r="Q746" s="117">
        <v>55</v>
      </c>
      <c r="R746" s="117" t="s">
        <v>29</v>
      </c>
      <c r="S746" s="117">
        <v>4</v>
      </c>
      <c r="T746" s="118" t="str">
        <f t="shared" si="50"/>
        <v>E3-55-Al-6400-4-uv</v>
      </c>
    </row>
    <row r="747" spans="1:20">
      <c r="A747" s="109" t="s">
        <v>1194</v>
      </c>
      <c r="B747" s="109">
        <v>6400</v>
      </c>
      <c r="C747" s="109" t="s">
        <v>422</v>
      </c>
      <c r="D747" s="110" t="s">
        <v>423</v>
      </c>
      <c r="E747" s="111">
        <v>189984</v>
      </c>
      <c r="F747" s="111">
        <f>Таблица14[[#This Row],[ip55]]*1.49987465123196</f>
        <v>284952.18573965272</v>
      </c>
      <c r="G747" s="112">
        <f>G724</f>
        <v>64</v>
      </c>
      <c r="H747" s="113">
        <v>350</v>
      </c>
      <c r="I747" s="113">
        <v>350</v>
      </c>
      <c r="J747" s="113"/>
      <c r="K747" s="114" t="s">
        <v>29</v>
      </c>
      <c r="L747" s="114" t="s">
        <v>149</v>
      </c>
      <c r="M747" s="114" t="str">
        <f t="shared" si="49"/>
        <v>Al6400ug</v>
      </c>
      <c r="N747" s="114"/>
      <c r="O747" s="109" t="s">
        <v>149</v>
      </c>
      <c r="P747" s="117" t="s">
        <v>28</v>
      </c>
      <c r="Q747" s="117">
        <v>55</v>
      </c>
      <c r="R747" s="117" t="s">
        <v>29</v>
      </c>
      <c r="S747" s="117">
        <v>4</v>
      </c>
      <c r="T747" s="118" t="str">
        <f t="shared" si="50"/>
        <v>E3-55-Al-6400-4-ug</v>
      </c>
    </row>
    <row r="748" spans="1:20">
      <c r="A748" s="109" t="s">
        <v>1195</v>
      </c>
      <c r="B748" s="109">
        <v>6400</v>
      </c>
      <c r="C748" s="109" t="s">
        <v>425</v>
      </c>
      <c r="D748" s="110" t="s">
        <v>66</v>
      </c>
      <c r="E748" s="111">
        <v>412656</v>
      </c>
      <c r="F748" s="111">
        <f>Таблица14[[#This Row],[ip55]]*1.49987465123196</f>
        <v>618932.27407877566</v>
      </c>
      <c r="G748" s="112">
        <f>G726</f>
        <v>96</v>
      </c>
      <c r="H748" s="113">
        <v>350</v>
      </c>
      <c r="I748" s="113">
        <v>150</v>
      </c>
      <c r="J748" s="113">
        <v>350</v>
      </c>
      <c r="K748" s="114" t="s">
        <v>29</v>
      </c>
      <c r="L748" s="114" t="s">
        <v>192</v>
      </c>
      <c r="M748" s="114" t="str">
        <f t="shared" si="49"/>
        <v>Al6400zv</v>
      </c>
      <c r="N748" s="114"/>
      <c r="O748" s="109" t="s">
        <v>192</v>
      </c>
      <c r="P748" s="117" t="s">
        <v>28</v>
      </c>
      <c r="Q748" s="117">
        <v>55</v>
      </c>
      <c r="R748" s="117" t="s">
        <v>29</v>
      </c>
      <c r="S748" s="117">
        <v>4</v>
      </c>
      <c r="T748" s="118" t="str">
        <f t="shared" si="50"/>
        <v>E3-55-Al-6400-4-zv</v>
      </c>
    </row>
    <row r="749" spans="1:20">
      <c r="A749" s="109" t="s">
        <v>1196</v>
      </c>
      <c r="B749" s="109">
        <v>6400</v>
      </c>
      <c r="C749" s="109" t="s">
        <v>427</v>
      </c>
      <c r="D749" s="110" t="s">
        <v>428</v>
      </c>
      <c r="E749" s="111">
        <v>310513</v>
      </c>
      <c r="F749" s="111">
        <f>Таблица14[[#This Row],[ip55]]*1.49987465123196</f>
        <v>465730.57757798961</v>
      </c>
      <c r="G749" s="112">
        <f>G726</f>
        <v>96</v>
      </c>
      <c r="H749" s="113">
        <v>350</v>
      </c>
      <c r="I749" s="113">
        <v>150</v>
      </c>
      <c r="J749" s="113">
        <v>350</v>
      </c>
      <c r="K749" s="114" t="s">
        <v>29</v>
      </c>
      <c r="L749" s="114" t="s">
        <v>196</v>
      </c>
      <c r="M749" s="114" t="str">
        <f t="shared" si="49"/>
        <v>Al6400zg</v>
      </c>
      <c r="N749" s="114"/>
      <c r="O749" s="109" t="s">
        <v>196</v>
      </c>
      <c r="P749" s="117" t="s">
        <v>28</v>
      </c>
      <c r="Q749" s="117">
        <v>55</v>
      </c>
      <c r="R749" s="117" t="s">
        <v>29</v>
      </c>
      <c r="S749" s="117">
        <v>4</v>
      </c>
      <c r="T749" s="118" t="str">
        <f t="shared" si="50"/>
        <v>E3-55-Al-6400-4-zg</v>
      </c>
    </row>
    <row r="750" spans="1:20">
      <c r="A750" s="109" t="s">
        <v>1197</v>
      </c>
      <c r="B750" s="109">
        <v>6400</v>
      </c>
      <c r="C750" s="109" t="s">
        <v>430</v>
      </c>
      <c r="D750" s="110" t="s">
        <v>431</v>
      </c>
      <c r="E750" s="111">
        <v>447874</v>
      </c>
      <c r="F750" s="111">
        <f>Таблица14[[#This Row],[ip55]]*1.49987465123196</f>
        <v>671754.85954586288</v>
      </c>
      <c r="G750" s="112">
        <f>G726</f>
        <v>96</v>
      </c>
      <c r="H750" s="113">
        <v>350</v>
      </c>
      <c r="I750" s="113">
        <v>350</v>
      </c>
      <c r="J750" s="113">
        <v>350</v>
      </c>
      <c r="K750" s="114" t="s">
        <v>29</v>
      </c>
      <c r="L750" s="114" t="s">
        <v>198</v>
      </c>
      <c r="M750" s="114" t="str">
        <f t="shared" si="49"/>
        <v>Al6400tv</v>
      </c>
      <c r="N750" s="114"/>
      <c r="O750" s="109" t="s">
        <v>198</v>
      </c>
      <c r="P750" s="117" t="s">
        <v>28</v>
      </c>
      <c r="Q750" s="117">
        <v>55</v>
      </c>
      <c r="R750" s="117" t="s">
        <v>29</v>
      </c>
      <c r="S750" s="117">
        <v>4</v>
      </c>
      <c r="T750" s="118" t="str">
        <f t="shared" si="50"/>
        <v>E3-55-Al-6400-4-tv</v>
      </c>
    </row>
    <row r="751" spans="1:20">
      <c r="A751" s="109" t="s">
        <v>1198</v>
      </c>
      <c r="B751" s="109">
        <v>6400</v>
      </c>
      <c r="C751" s="109" t="s">
        <v>433</v>
      </c>
      <c r="D751" s="110" t="s">
        <v>434</v>
      </c>
      <c r="E751" s="111">
        <v>577309</v>
      </c>
      <c r="F751" s="111">
        <f>Таблица14[[#This Row],[ip55]]*1.49987465123196</f>
        <v>865891.13502807159</v>
      </c>
      <c r="G751" s="112">
        <f>G726</f>
        <v>96</v>
      </c>
      <c r="H751" s="113">
        <v>350</v>
      </c>
      <c r="I751" s="113">
        <v>350</v>
      </c>
      <c r="J751" s="113">
        <v>350</v>
      </c>
      <c r="K751" s="114" t="s">
        <v>29</v>
      </c>
      <c r="L751" s="114" t="s">
        <v>201</v>
      </c>
      <c r="M751" s="114" t="str">
        <f t="shared" si="49"/>
        <v>Al6400tg</v>
      </c>
      <c r="N751" s="114"/>
      <c r="O751" s="109" t="s">
        <v>201</v>
      </c>
      <c r="P751" s="117" t="s">
        <v>28</v>
      </c>
      <c r="Q751" s="117">
        <v>55</v>
      </c>
      <c r="R751" s="117" t="s">
        <v>29</v>
      </c>
      <c r="S751" s="117">
        <v>4</v>
      </c>
      <c r="T751" s="118" t="str">
        <f t="shared" si="50"/>
        <v>E3-55-Al-6400-4-tg</v>
      </c>
    </row>
    <row r="752" spans="1:20">
      <c r="A752" s="109" t="s">
        <v>1199</v>
      </c>
      <c r="B752" s="109">
        <v>6400</v>
      </c>
      <c r="C752" s="109" t="s">
        <v>436</v>
      </c>
      <c r="D752" s="110" t="s">
        <v>437</v>
      </c>
      <c r="E752" s="111">
        <v>432981</v>
      </c>
      <c r="F752" s="111">
        <f>Таблица14[[#This Row],[ip55]]*1.49987465123196</f>
        <v>649417.22636506532</v>
      </c>
      <c r="G752" s="112">
        <v>96</v>
      </c>
      <c r="H752" s="113">
        <v>500</v>
      </c>
      <c r="I752" s="113">
        <v>500</v>
      </c>
      <c r="J752" s="113">
        <v>500</v>
      </c>
      <c r="K752" s="114" t="s">
        <v>29</v>
      </c>
      <c r="L752" s="114" t="s">
        <v>184</v>
      </c>
      <c r="M752" s="114" t="str">
        <f t="shared" si="49"/>
        <v>Al6400kl</v>
      </c>
      <c r="N752" s="114"/>
      <c r="O752" s="109" t="s">
        <v>184</v>
      </c>
      <c r="P752" s="117" t="s">
        <v>28</v>
      </c>
      <c r="Q752" s="117">
        <v>55</v>
      </c>
      <c r="R752" s="117" t="s">
        <v>29</v>
      </c>
      <c r="S752" s="117">
        <v>4</v>
      </c>
      <c r="T752" s="118" t="str">
        <f t="shared" si="50"/>
        <v>E3-55-Al-6400-4-kl</v>
      </c>
    </row>
    <row r="753" spans="1:20">
      <c r="A753" s="109" t="s">
        <v>1200</v>
      </c>
      <c r="B753" s="109">
        <v>6400</v>
      </c>
      <c r="C753" s="109" t="s">
        <v>439</v>
      </c>
      <c r="D753" s="110" t="s">
        <v>437</v>
      </c>
      <c r="E753" s="111">
        <v>432981</v>
      </c>
      <c r="F753" s="111">
        <f>Таблица14[[#This Row],[ip55]]*1.49987465123196</f>
        <v>649417.22636506532</v>
      </c>
      <c r="G753" s="112">
        <f>G726</f>
        <v>96</v>
      </c>
      <c r="H753" s="113">
        <v>500</v>
      </c>
      <c r="I753" s="113">
        <v>500</v>
      </c>
      <c r="J753" s="113">
        <v>500</v>
      </c>
      <c r="K753" s="114" t="s">
        <v>29</v>
      </c>
      <c r="L753" s="114" t="s">
        <v>173</v>
      </c>
      <c r="M753" s="114" t="str">
        <f t="shared" si="49"/>
        <v>Al6400kp</v>
      </c>
      <c r="N753" s="114"/>
      <c r="O753" s="109" t="s">
        <v>173</v>
      </c>
      <c r="P753" s="117" t="s">
        <v>28</v>
      </c>
      <c r="Q753" s="117">
        <v>55</v>
      </c>
      <c r="R753" s="117" t="s">
        <v>29</v>
      </c>
      <c r="S753" s="117">
        <v>4</v>
      </c>
      <c r="T753" s="118" t="str">
        <f t="shared" si="50"/>
        <v>E3-55-Al-6400-4-kp</v>
      </c>
    </row>
    <row r="754" spans="1:20">
      <c r="A754" s="112" t="s">
        <v>1201</v>
      </c>
      <c r="B754" s="109">
        <v>6400</v>
      </c>
      <c r="C754" s="109" t="s">
        <v>441</v>
      </c>
      <c r="D754" s="110" t="s">
        <v>442</v>
      </c>
      <c r="E754" s="111">
        <v>110654</v>
      </c>
      <c r="F754" s="111">
        <f>Таблица14[[#This Row],[ip55]]*1.49987465123196</f>
        <v>165967.12965742132</v>
      </c>
      <c r="G754" s="112">
        <f>G722</f>
        <v>32</v>
      </c>
      <c r="H754" s="113">
        <v>200</v>
      </c>
      <c r="I754" s="113">
        <v>300</v>
      </c>
      <c r="J754" s="113"/>
      <c r="K754" s="114" t="s">
        <v>29</v>
      </c>
      <c r="L754" s="114" t="s">
        <v>143</v>
      </c>
      <c r="M754" s="114" t="str">
        <f t="shared" si="49"/>
        <v>Al6400pf</v>
      </c>
      <c r="N754" s="114"/>
      <c r="O754" s="109" t="s">
        <v>143</v>
      </c>
      <c r="P754" s="117" t="s">
        <v>28</v>
      </c>
      <c r="Q754" s="117">
        <v>55</v>
      </c>
      <c r="R754" s="117" t="s">
        <v>29</v>
      </c>
      <c r="S754" s="117">
        <v>4</v>
      </c>
      <c r="T754" s="118" t="str">
        <f t="shared" si="50"/>
        <v>E3-55-Al-6400-4-pf</v>
      </c>
    </row>
    <row r="755" spans="1:20">
      <c r="A755" s="112" t="s">
        <v>1202</v>
      </c>
      <c r="B755" s="109">
        <v>6400</v>
      </c>
      <c r="C755" s="109" t="s">
        <v>444</v>
      </c>
      <c r="D755" s="110" t="s">
        <v>445</v>
      </c>
      <c r="E755" s="111">
        <v>300639</v>
      </c>
      <c r="F755" s="111">
        <f>Таблица14[[#This Row],[ip55]]*1.49987465123196</f>
        <v>450920.81527172524</v>
      </c>
      <c r="G755" s="112"/>
      <c r="H755" s="113"/>
      <c r="I755" s="113"/>
      <c r="J755" s="113"/>
      <c r="K755" s="114" t="s">
        <v>29</v>
      </c>
      <c r="L755" s="114" t="s">
        <v>152</v>
      </c>
      <c r="M755" s="114" t="str">
        <f t="shared" si="49"/>
        <v>Al6400ugf</v>
      </c>
      <c r="N755" s="114"/>
      <c r="O755" s="109" t="s">
        <v>152</v>
      </c>
      <c r="P755" s="117" t="s">
        <v>28</v>
      </c>
      <c r="Q755" s="117">
        <v>55</v>
      </c>
      <c r="R755" s="117" t="s">
        <v>29</v>
      </c>
      <c r="S755" s="117">
        <v>4</v>
      </c>
      <c r="T755" s="118" t="str">
        <f t="shared" si="50"/>
        <v>E3-55-Al-6400-4-ugf</v>
      </c>
    </row>
    <row r="756" spans="1:20">
      <c r="A756" s="112" t="s">
        <v>1203</v>
      </c>
      <c r="B756" s="109">
        <v>6400</v>
      </c>
      <c r="C756" s="109" t="s">
        <v>447</v>
      </c>
      <c r="D756" s="110" t="s">
        <v>448</v>
      </c>
      <c r="E756" s="111">
        <v>351710</v>
      </c>
      <c r="F756" s="111">
        <f>Таблица14[[#This Row],[ip55]]*1.49987465123196</f>
        <v>527520.91358479264</v>
      </c>
      <c r="G756" s="112"/>
      <c r="H756" s="113"/>
      <c r="I756" s="113"/>
      <c r="J756" s="113"/>
      <c r="K756" s="114" t="s">
        <v>29</v>
      </c>
      <c r="L756" s="114" t="s">
        <v>156</v>
      </c>
      <c r="M756" s="114" t="str">
        <f t="shared" si="49"/>
        <v>Al6400uvf</v>
      </c>
      <c r="N756" s="114"/>
      <c r="O756" s="109" t="s">
        <v>156</v>
      </c>
      <c r="P756" s="117" t="s">
        <v>28</v>
      </c>
      <c r="Q756" s="117">
        <v>55</v>
      </c>
      <c r="R756" s="117" t="s">
        <v>29</v>
      </c>
      <c r="S756" s="117">
        <v>4</v>
      </c>
      <c r="T756" s="118" t="str">
        <f t="shared" si="50"/>
        <v>E3-55-Al-6400-4-uvf</v>
      </c>
    </row>
    <row r="757" spans="1:20">
      <c r="A757" s="112" t="s">
        <v>1204</v>
      </c>
      <c r="B757" s="109">
        <v>6400</v>
      </c>
      <c r="C757" s="109" t="s">
        <v>450</v>
      </c>
      <c r="D757" s="110" t="s">
        <v>451</v>
      </c>
      <c r="E757" s="111">
        <v>221308</v>
      </c>
      <c r="F757" s="111">
        <f>Таблица14[[#This Row],[ip55]]*1.49987465123196</f>
        <v>331934.25931484264</v>
      </c>
      <c r="G757" s="112"/>
      <c r="H757" s="113"/>
      <c r="I757" s="113"/>
      <c r="J757" s="113"/>
      <c r="K757" s="114" t="s">
        <v>29</v>
      </c>
      <c r="L757" s="114"/>
      <c r="M757" s="114" t="str">
        <f t="shared" si="49"/>
        <v>Al6400</v>
      </c>
      <c r="N757" s="114"/>
      <c r="O757" s="109" t="s">
        <v>450</v>
      </c>
      <c r="P757" s="117" t="s">
        <v>28</v>
      </c>
      <c r="Q757" s="117">
        <v>55</v>
      </c>
      <c r="R757" s="117" t="s">
        <v>29</v>
      </c>
      <c r="S757" s="117">
        <v>4</v>
      </c>
      <c r="T757" s="118" t="str">
        <f t="shared" si="50"/>
        <v>E3-55-Al-6400-4-ПФТ</v>
      </c>
    </row>
    <row r="758" spans="1:20">
      <c r="A758" s="109" t="s">
        <v>1205</v>
      </c>
      <c r="B758" s="109">
        <v>6400</v>
      </c>
      <c r="C758" s="109"/>
      <c r="D758" s="110" t="s">
        <v>453</v>
      </c>
      <c r="E758" s="111">
        <v>200880</v>
      </c>
      <c r="F758" s="111">
        <f>Таблица14[[#This Row],[ip55]]*1.49987465123196</f>
        <v>301294.81993947615</v>
      </c>
      <c r="G758" s="120">
        <f t="shared" ref="G758:G759" si="51">G722</f>
        <v>32</v>
      </c>
      <c r="H758" s="113">
        <v>200</v>
      </c>
      <c r="I758" s="113">
        <v>300</v>
      </c>
      <c r="J758" s="113"/>
      <c r="K758" s="114" t="s">
        <v>29</v>
      </c>
      <c r="L758" s="114"/>
      <c r="M758" s="114" t="str">
        <f t="shared" si="49"/>
        <v>Al6400</v>
      </c>
      <c r="N758" s="114"/>
      <c r="O758" s="109"/>
      <c r="P758" s="117" t="s">
        <v>28</v>
      </c>
      <c r="Q758" s="117">
        <v>55</v>
      </c>
      <c r="R758" s="117" t="s">
        <v>29</v>
      </c>
      <c r="S758" s="117">
        <v>4</v>
      </c>
      <c r="T758" s="118" t="str">
        <f t="shared" si="50"/>
        <v>E3-55-Al-6400-4-</v>
      </c>
    </row>
    <row r="759" spans="1:20">
      <c r="A759" s="109" t="s">
        <v>1206</v>
      </c>
      <c r="B759" s="109">
        <v>6400</v>
      </c>
      <c r="C759" s="109" t="s">
        <v>455</v>
      </c>
      <c r="D759" s="110" t="s">
        <v>456</v>
      </c>
      <c r="E759" s="111">
        <v>1487857</v>
      </c>
      <c r="F759" s="111">
        <f>Таблица14[[#This Row],[ip55]]*1.49987465123196</f>
        <v>2231598.9989580302</v>
      </c>
      <c r="G759" s="120">
        <f t="shared" si="51"/>
        <v>48</v>
      </c>
      <c r="H759" s="113">
        <v>500</v>
      </c>
      <c r="I759" s="113">
        <v>500</v>
      </c>
      <c r="J759" s="113"/>
      <c r="K759" s="114" t="s">
        <v>29</v>
      </c>
      <c r="L759" s="114"/>
      <c r="M759" s="114" t="str">
        <f t="shared" si="49"/>
        <v>Al6400</v>
      </c>
      <c r="N759" s="114"/>
      <c r="O759" s="109" t="s">
        <v>455</v>
      </c>
      <c r="P759" s="117" t="s">
        <v>28</v>
      </c>
      <c r="Q759" s="117">
        <v>55</v>
      </c>
      <c r="R759" s="117" t="s">
        <v>29</v>
      </c>
      <c r="S759" s="117">
        <v>4</v>
      </c>
      <c r="T759" s="118" t="str">
        <f t="shared" si="50"/>
        <v>E3-55-Al-6400-4-ПФК</v>
      </c>
    </row>
    <row r="760" spans="1:20">
      <c r="A760" s="109" t="s">
        <v>1207</v>
      </c>
      <c r="B760" s="109">
        <v>6400</v>
      </c>
      <c r="C760" s="109"/>
      <c r="D760" s="110" t="s">
        <v>458</v>
      </c>
      <c r="E760" s="111">
        <v>258079</v>
      </c>
      <c r="F760" s="111">
        <f>Таблица14[[#This Row],[ip55]]*1.49987465123196</f>
        <v>387086.15011529304</v>
      </c>
      <c r="G760" s="120">
        <f>G723</f>
        <v>48</v>
      </c>
      <c r="H760" s="113">
        <v>200</v>
      </c>
      <c r="I760" s="113">
        <v>500</v>
      </c>
      <c r="J760" s="113"/>
      <c r="K760" s="114" t="s">
        <v>29</v>
      </c>
      <c r="L760" s="114"/>
      <c r="M760" s="114" t="str">
        <f t="shared" si="49"/>
        <v>Al6400</v>
      </c>
      <c r="N760" s="114"/>
      <c r="O760" s="109"/>
      <c r="P760" s="117" t="s">
        <v>28</v>
      </c>
      <c r="Q760" s="117">
        <v>55</v>
      </c>
      <c r="R760" s="117" t="s">
        <v>29</v>
      </c>
      <c r="S760" s="117">
        <v>4</v>
      </c>
      <c r="T760" s="118" t="str">
        <f t="shared" si="50"/>
        <v>E3-55-Al-6400-4-</v>
      </c>
    </row>
    <row r="761" spans="1:20">
      <c r="A761" s="109" t="s">
        <v>1208</v>
      </c>
      <c r="B761" s="109">
        <v>6400</v>
      </c>
      <c r="C761" s="109"/>
      <c r="D761" s="110" t="s">
        <v>728</v>
      </c>
      <c r="E761" s="111">
        <v>742577</v>
      </c>
      <c r="F761" s="111">
        <f>Таблица14[[#This Row],[ip55]]*1.49987465123196</f>
        <v>1113772.4188878753</v>
      </c>
      <c r="G761" s="120">
        <f>G725</f>
        <v>80</v>
      </c>
      <c r="H761" s="113">
        <v>200</v>
      </c>
      <c r="I761" s="113">
        <v>1000</v>
      </c>
      <c r="J761" s="113"/>
      <c r="K761" s="114" t="s">
        <v>29</v>
      </c>
      <c r="L761" s="114"/>
      <c r="M761" s="114" t="str">
        <f t="shared" si="49"/>
        <v>Al6400</v>
      </c>
      <c r="N761" s="114"/>
      <c r="O761" s="109"/>
      <c r="P761" s="117" t="s">
        <v>28</v>
      </c>
      <c r="Q761" s="117">
        <v>55</v>
      </c>
      <c r="R761" s="117" t="s">
        <v>29</v>
      </c>
      <c r="S761" s="117">
        <v>4</v>
      </c>
      <c r="T761" s="118" t="str">
        <f t="shared" si="50"/>
        <v>E3-55-Al-6400-4-</v>
      </c>
    </row>
    <row r="762" spans="1:20">
      <c r="A762" s="109" t="s">
        <v>1209</v>
      </c>
      <c r="B762" s="109">
        <v>6400</v>
      </c>
      <c r="C762" s="109"/>
      <c r="D762" s="110" t="s">
        <v>462</v>
      </c>
      <c r="E762" s="111">
        <v>564187</v>
      </c>
      <c r="F762" s="111">
        <f>Таблица14[[#This Row],[ip55]]*1.49987465123196</f>
        <v>846209.77985460591</v>
      </c>
      <c r="G762" s="120">
        <f>G725</f>
        <v>80</v>
      </c>
      <c r="H762" s="113">
        <v>200</v>
      </c>
      <c r="I762" s="113">
        <v>1000</v>
      </c>
      <c r="J762" s="113"/>
      <c r="K762" s="114" t="s">
        <v>29</v>
      </c>
      <c r="L762" s="114"/>
      <c r="M762" s="114" t="str">
        <f t="shared" si="49"/>
        <v>Al6400</v>
      </c>
      <c r="N762" s="114"/>
      <c r="O762" s="109"/>
      <c r="P762" s="117" t="s">
        <v>28</v>
      </c>
      <c r="Q762" s="117">
        <v>55</v>
      </c>
      <c r="R762" s="117" t="s">
        <v>29</v>
      </c>
      <c r="S762" s="117">
        <v>4</v>
      </c>
      <c r="T762" s="118" t="str">
        <f t="shared" si="50"/>
        <v>E3-55-Al-6400-4-</v>
      </c>
    </row>
    <row r="763" spans="1:20">
      <c r="A763" s="109" t="s">
        <v>1210</v>
      </c>
      <c r="B763" s="109">
        <v>6400</v>
      </c>
      <c r="C763" s="109"/>
      <c r="D763" s="110" t="s">
        <v>464</v>
      </c>
      <c r="E763" s="111">
        <v>374982</v>
      </c>
      <c r="F763" s="111">
        <f>Таблица14[[#This Row],[ip55]]*1.49987465123196</f>
        <v>562425.99646826286</v>
      </c>
      <c r="G763" s="120">
        <f t="shared" ref="G763:G764" si="52">G723</f>
        <v>48</v>
      </c>
      <c r="H763" s="113">
        <v>200</v>
      </c>
      <c r="I763" s="113">
        <v>500</v>
      </c>
      <c r="J763" s="113"/>
      <c r="K763" s="114" t="s">
        <v>29</v>
      </c>
      <c r="L763" s="114"/>
      <c r="M763" s="114" t="str">
        <f t="shared" si="49"/>
        <v>Al6400</v>
      </c>
      <c r="N763" s="114"/>
      <c r="O763" s="109"/>
      <c r="P763" s="117" t="s">
        <v>28</v>
      </c>
      <c r="Q763" s="117">
        <v>55</v>
      </c>
      <c r="R763" s="117" t="s">
        <v>29</v>
      </c>
      <c r="S763" s="117">
        <v>4</v>
      </c>
      <c r="T763" s="118" t="str">
        <f t="shared" si="50"/>
        <v>E3-55-Al-6400-4-</v>
      </c>
    </row>
    <row r="764" spans="1:20">
      <c r="A764" s="109" t="s">
        <v>1211</v>
      </c>
      <c r="B764" s="109">
        <v>6400</v>
      </c>
      <c r="C764" s="109" t="s">
        <v>466</v>
      </c>
      <c r="D764" s="110" t="s">
        <v>467</v>
      </c>
      <c r="E764" s="111">
        <v>568116</v>
      </c>
      <c r="F764" s="111">
        <f>Таблица14[[#This Row],[ip55]]*1.49987465123196</f>
        <v>852102.78735929623</v>
      </c>
      <c r="G764" s="120">
        <f t="shared" si="52"/>
        <v>64</v>
      </c>
      <c r="H764" s="113">
        <v>1000</v>
      </c>
      <c r="I764" s="113"/>
      <c r="J764" s="113"/>
      <c r="K764" s="114" t="s">
        <v>29</v>
      </c>
      <c r="L764" s="114" t="s">
        <v>203</v>
      </c>
      <c r="M764" s="114" t="str">
        <f t="shared" si="49"/>
        <v>Al6400sk</v>
      </c>
      <c r="N764" s="114"/>
      <c r="O764" s="109" t="s">
        <v>203</v>
      </c>
      <c r="P764" s="117" t="s">
        <v>28</v>
      </c>
      <c r="Q764" s="117">
        <v>55</v>
      </c>
      <c r="R764" s="117" t="s">
        <v>29</v>
      </c>
      <c r="S764" s="117">
        <v>4</v>
      </c>
      <c r="T764" s="118" t="str">
        <f t="shared" si="50"/>
        <v>E3-55-Al-6400-4-sk</v>
      </c>
    </row>
    <row r="765" spans="1:20">
      <c r="A765" s="109" t="s">
        <v>1212</v>
      </c>
      <c r="B765" s="109">
        <v>6400</v>
      </c>
      <c r="C765" s="109"/>
      <c r="D765" s="110" t="s">
        <v>469</v>
      </c>
      <c r="E765" s="111">
        <v>1339071</v>
      </c>
      <c r="F765" s="111">
        <f>Таблица14[[#This Row],[ip55]]*1.49987465123196</f>
        <v>2008438.6490998319</v>
      </c>
      <c r="G765" s="112">
        <f>G724</f>
        <v>64</v>
      </c>
      <c r="H765" s="113">
        <v>1000</v>
      </c>
      <c r="I765" s="113"/>
      <c r="J765" s="113"/>
      <c r="K765" s="114" t="s">
        <v>29</v>
      </c>
      <c r="L765" s="114"/>
      <c r="M765" s="114" t="str">
        <f t="shared" si="49"/>
        <v>Al6400</v>
      </c>
      <c r="N765" s="114"/>
      <c r="O765" s="109"/>
      <c r="P765" s="117" t="s">
        <v>28</v>
      </c>
      <c r="Q765" s="117">
        <v>55</v>
      </c>
      <c r="R765" s="117" t="s">
        <v>29</v>
      </c>
      <c r="S765" s="117">
        <v>4</v>
      </c>
      <c r="T765" s="118" t="str">
        <f t="shared" si="50"/>
        <v>E3-55-Al-6400-4-</v>
      </c>
    </row>
    <row r="766" spans="1:20">
      <c r="A766" s="109" t="s">
        <v>1213</v>
      </c>
      <c r="B766" s="109">
        <v>6400</v>
      </c>
      <c r="C766" s="109"/>
      <c r="D766" s="110" t="s">
        <v>471</v>
      </c>
      <c r="E766" s="111">
        <v>1264678</v>
      </c>
      <c r="F766" s="111">
        <f>Таблица14[[#This Row],[ip55]]*1.49987465123196</f>
        <v>1896858.4741707328</v>
      </c>
      <c r="G766" s="112">
        <f>G724</f>
        <v>64</v>
      </c>
      <c r="H766" s="113">
        <v>1000</v>
      </c>
      <c r="I766" s="113"/>
      <c r="J766" s="113"/>
      <c r="K766" s="114" t="s">
        <v>29</v>
      </c>
      <c r="L766" s="114"/>
      <c r="M766" s="114" t="str">
        <f t="shared" si="49"/>
        <v>Al6400</v>
      </c>
      <c r="N766" s="114"/>
      <c r="O766" s="109"/>
      <c r="P766" s="117" t="s">
        <v>28</v>
      </c>
      <c r="Q766" s="117">
        <v>55</v>
      </c>
      <c r="R766" s="117" t="s">
        <v>29</v>
      </c>
      <c r="S766" s="117">
        <v>4</v>
      </c>
      <c r="T766" s="118" t="str">
        <f t="shared" si="50"/>
        <v>E3-55-Al-6400-4-</v>
      </c>
    </row>
    <row r="767" spans="1:20">
      <c r="A767" s="109" t="s">
        <v>1214</v>
      </c>
      <c r="B767" s="109">
        <v>6400</v>
      </c>
      <c r="C767" s="109"/>
      <c r="D767" s="110" t="s">
        <v>473</v>
      </c>
      <c r="E767" s="111">
        <v>1807746</v>
      </c>
      <c r="F767" s="111">
        <f>Таблица14[[#This Row],[ip55]]*1.49987465123196</f>
        <v>2711392.4012659709</v>
      </c>
      <c r="G767" s="112">
        <f>G724</f>
        <v>64</v>
      </c>
      <c r="H767" s="113">
        <v>1000</v>
      </c>
      <c r="I767" s="113"/>
      <c r="J767" s="113"/>
      <c r="K767" s="114" t="s">
        <v>29</v>
      </c>
      <c r="L767" s="114"/>
      <c r="M767" s="114" t="str">
        <f t="shared" si="49"/>
        <v>Al6400</v>
      </c>
      <c r="N767" s="114"/>
      <c r="O767" s="109"/>
      <c r="P767" s="117" t="s">
        <v>28</v>
      </c>
      <c r="Q767" s="117">
        <v>55</v>
      </c>
      <c r="R767" s="117" t="s">
        <v>29</v>
      </c>
      <c r="S767" s="117">
        <v>4</v>
      </c>
      <c r="T767" s="118" t="str">
        <f t="shared" si="50"/>
        <v>E3-55-Al-6400-4-</v>
      </c>
    </row>
    <row r="768" spans="1:20">
      <c r="A768" s="109" t="s">
        <v>1215</v>
      </c>
      <c r="B768" s="109">
        <v>6400</v>
      </c>
      <c r="C768" s="109"/>
      <c r="D768" s="110" t="s">
        <v>475</v>
      </c>
      <c r="E768" s="111">
        <v>492661</v>
      </c>
      <c r="F768" s="111">
        <f>Таблица14[[#This Row],[ip55]]*1.49987465123196</f>
        <v>738929.7455505887</v>
      </c>
      <c r="G768" s="112">
        <f>G724</f>
        <v>64</v>
      </c>
      <c r="H768" s="113">
        <v>1000</v>
      </c>
      <c r="I768" s="113"/>
      <c r="J768" s="113"/>
      <c r="K768" s="114" t="s">
        <v>29</v>
      </c>
      <c r="L768" s="114"/>
      <c r="M768" s="114" t="str">
        <f t="shared" si="49"/>
        <v>Al6400</v>
      </c>
      <c r="N768" s="114"/>
      <c r="O768" s="109"/>
      <c r="P768" s="117" t="s">
        <v>28</v>
      </c>
      <c r="Q768" s="117">
        <v>55</v>
      </c>
      <c r="R768" s="117" t="s">
        <v>29</v>
      </c>
      <c r="S768" s="117">
        <v>4</v>
      </c>
      <c r="T768" s="118" t="str">
        <f t="shared" si="50"/>
        <v>E3-55-Al-6400-4-</v>
      </c>
    </row>
    <row r="769" spans="1:20">
      <c r="A769" s="109" t="s">
        <v>1216</v>
      </c>
      <c r="B769" s="109">
        <v>6400</v>
      </c>
      <c r="C769" s="109"/>
      <c r="D769" s="110" t="s">
        <v>477</v>
      </c>
      <c r="E769" s="111">
        <v>1290671</v>
      </c>
      <c r="F769" s="111">
        <f>Таблица14[[#This Row],[ip55]]*1.49987465123196</f>
        <v>1935844.7159802052</v>
      </c>
      <c r="G769" s="112">
        <f>G724</f>
        <v>64</v>
      </c>
      <c r="H769" s="113">
        <v>1000</v>
      </c>
      <c r="I769" s="113"/>
      <c r="J769" s="113"/>
      <c r="K769" s="114" t="s">
        <v>29</v>
      </c>
      <c r="L769" s="114"/>
      <c r="M769" s="114" t="str">
        <f t="shared" si="49"/>
        <v>Al6400</v>
      </c>
      <c r="N769" s="114"/>
      <c r="O769" s="109"/>
      <c r="P769" s="117" t="s">
        <v>28</v>
      </c>
      <c r="Q769" s="117">
        <v>55</v>
      </c>
      <c r="R769" s="117" t="s">
        <v>29</v>
      </c>
      <c r="S769" s="117">
        <v>4</v>
      </c>
      <c r="T769" s="118" t="str">
        <f t="shared" si="50"/>
        <v>E3-55-Al-6400-4-</v>
      </c>
    </row>
    <row r="770" spans="1:20">
      <c r="A770" s="109" t="s">
        <v>1217</v>
      </c>
      <c r="B770" s="109">
        <v>6400</v>
      </c>
      <c r="C770" s="109"/>
      <c r="D770" s="110" t="s">
        <v>554</v>
      </c>
      <c r="E770" s="111">
        <v>2121429</v>
      </c>
      <c r="F770" s="111">
        <f>Таблица14[[#This Row],[ip55]]*1.49987465123196</f>
        <v>3181877.5814883658</v>
      </c>
      <c r="G770" s="112">
        <f>G724</f>
        <v>64</v>
      </c>
      <c r="H770" s="113">
        <v>1000</v>
      </c>
      <c r="I770" s="113"/>
      <c r="J770" s="113"/>
      <c r="K770" s="114" t="s">
        <v>29</v>
      </c>
      <c r="L770" s="114"/>
      <c r="M770" s="114" t="str">
        <f t="shared" ref="M770:M833" si="53">K770&amp;B770&amp;L770&amp;N770</f>
        <v>Al6400</v>
      </c>
      <c r="N770" s="114"/>
      <c r="O770" s="109"/>
      <c r="P770" s="117" t="s">
        <v>28</v>
      </c>
      <c r="Q770" s="117">
        <v>55</v>
      </c>
      <c r="R770" s="117" t="s">
        <v>29</v>
      </c>
      <c r="S770" s="117">
        <v>4</v>
      </c>
      <c r="T770" s="118" t="str">
        <f t="shared" si="50"/>
        <v>E3-55-Al-6400-4-</v>
      </c>
    </row>
    <row r="771" spans="1:20">
      <c r="A771" s="109" t="s">
        <v>1218</v>
      </c>
      <c r="B771" s="109">
        <v>6400</v>
      </c>
      <c r="C771" s="109"/>
      <c r="D771" s="110" t="s">
        <v>481</v>
      </c>
      <c r="E771" s="111">
        <v>1839314</v>
      </c>
      <c r="F771" s="111">
        <f>Таблица14[[#This Row],[ip55]]*1.49987465123196</f>
        <v>2758740.4442560612</v>
      </c>
      <c r="G771" s="112">
        <f>G724</f>
        <v>64</v>
      </c>
      <c r="H771" s="113">
        <v>1000</v>
      </c>
      <c r="I771" s="113"/>
      <c r="J771" s="113"/>
      <c r="K771" s="114" t="s">
        <v>29</v>
      </c>
      <c r="L771" s="114"/>
      <c r="M771" s="114" t="str">
        <f t="shared" si="53"/>
        <v>Al6400</v>
      </c>
      <c r="N771" s="114"/>
      <c r="O771" s="109"/>
      <c r="P771" s="117" t="s">
        <v>28</v>
      </c>
      <c r="Q771" s="117">
        <v>55</v>
      </c>
      <c r="R771" s="117" t="s">
        <v>29</v>
      </c>
      <c r="S771" s="117">
        <v>4</v>
      </c>
      <c r="T771" s="118" t="str">
        <f t="shared" ref="T771:T834" si="54">P771&amp;"-"&amp;Q771&amp;"-"&amp;R771&amp;"-"&amp;B771&amp;"-"&amp;S771&amp;"-"&amp;O771&amp;N771</f>
        <v>E3-55-Al-6400-4-</v>
      </c>
    </row>
    <row r="772" spans="1:20">
      <c r="A772" s="109" t="s">
        <v>1219</v>
      </c>
      <c r="B772" s="109">
        <v>6400</v>
      </c>
      <c r="C772" s="109"/>
      <c r="D772" s="110" t="s">
        <v>617</v>
      </c>
      <c r="E772" s="111">
        <v>2774626</v>
      </c>
      <c r="F772" s="111">
        <f>Таблица14[[#This Row],[ip55]]*1.49987465123196</f>
        <v>4161591.2040491286</v>
      </c>
      <c r="G772" s="112"/>
      <c r="H772" s="113">
        <v>0</v>
      </c>
      <c r="I772" s="113"/>
      <c r="J772" s="113"/>
      <c r="K772" s="114" t="s">
        <v>29</v>
      </c>
      <c r="L772" s="114"/>
      <c r="M772" s="114" t="str">
        <f t="shared" si="53"/>
        <v>Al6400</v>
      </c>
      <c r="N772" s="114"/>
      <c r="O772" s="109"/>
      <c r="P772" s="117" t="s">
        <v>28</v>
      </c>
      <c r="Q772" s="117">
        <v>55</v>
      </c>
      <c r="R772" s="117" t="s">
        <v>29</v>
      </c>
      <c r="S772" s="117">
        <v>4</v>
      </c>
      <c r="T772" s="118" t="str">
        <f t="shared" si="54"/>
        <v>E3-55-Al-6400-4-</v>
      </c>
    </row>
    <row r="773" spans="1:20">
      <c r="A773" s="109" t="s">
        <v>1220</v>
      </c>
      <c r="B773" s="109">
        <v>6400</v>
      </c>
      <c r="C773" s="109" t="s">
        <v>485</v>
      </c>
      <c r="D773" s="110" t="s">
        <v>486</v>
      </c>
      <c r="E773" s="111">
        <v>875979</v>
      </c>
      <c r="F773" s="111">
        <f>Таблица14[[#This Row],[ip55]]*1.49987465123196</f>
        <v>1313858.6971115211</v>
      </c>
      <c r="G773" s="112">
        <f>G725</f>
        <v>80</v>
      </c>
      <c r="H773" s="113">
        <v>1500</v>
      </c>
      <c r="I773" s="113"/>
      <c r="J773" s="113"/>
      <c r="K773" s="114" t="s">
        <v>29</v>
      </c>
      <c r="L773" s="114" t="s">
        <v>487</v>
      </c>
      <c r="M773" s="114" t="str">
        <f t="shared" si="53"/>
        <v>Al6400tsv</v>
      </c>
      <c r="N773" s="114"/>
      <c r="O773" s="109" t="s">
        <v>487</v>
      </c>
      <c r="P773" s="117" t="s">
        <v>28</v>
      </c>
      <c r="Q773" s="117">
        <v>55</v>
      </c>
      <c r="R773" s="117" t="s">
        <v>29</v>
      </c>
      <c r="S773" s="117">
        <v>4</v>
      </c>
      <c r="T773" s="118" t="str">
        <f t="shared" si="54"/>
        <v>E3-55-Al-6400-4-tsv</v>
      </c>
    </row>
    <row r="774" spans="1:20">
      <c r="A774" s="109" t="s">
        <v>1221</v>
      </c>
      <c r="B774" s="109">
        <v>6400</v>
      </c>
      <c r="C774" s="109"/>
      <c r="D774" s="110" t="s">
        <v>489</v>
      </c>
      <c r="E774" s="111">
        <v>1099915</v>
      </c>
      <c r="F774" s="111">
        <f>Таблица14[[#This Row],[ip55]]*1.49987465123196</f>
        <v>1649734.6270098013</v>
      </c>
      <c r="G774" s="112">
        <f>G724</f>
        <v>64</v>
      </c>
      <c r="H774" s="113">
        <v>1500</v>
      </c>
      <c r="I774" s="113">
        <v>500</v>
      </c>
      <c r="J774" s="113"/>
      <c r="K774" s="114" t="s">
        <v>29</v>
      </c>
      <c r="L774" s="114"/>
      <c r="M774" s="114" t="str">
        <f t="shared" si="53"/>
        <v>Al6400</v>
      </c>
      <c r="N774" s="114"/>
      <c r="O774" s="109"/>
      <c r="P774" s="117" t="s">
        <v>28</v>
      </c>
      <c r="Q774" s="117">
        <v>55</v>
      </c>
      <c r="R774" s="117" t="s">
        <v>29</v>
      </c>
      <c r="S774" s="117">
        <v>4</v>
      </c>
      <c r="T774" s="118" t="str">
        <f t="shared" si="54"/>
        <v>E3-55-Al-6400-4-</v>
      </c>
    </row>
    <row r="775" spans="1:20">
      <c r="A775" s="109" t="s">
        <v>1222</v>
      </c>
      <c r="B775" s="109">
        <v>6400</v>
      </c>
      <c r="C775" s="109"/>
      <c r="D775" s="110" t="s">
        <v>491</v>
      </c>
      <c r="E775" s="111">
        <v>442414</v>
      </c>
      <c r="F775" s="111">
        <f>Таблица14[[#This Row],[ip55]]*1.49987465123196</f>
        <v>663565.5439501364</v>
      </c>
      <c r="G775" s="112">
        <f>G728</f>
        <v>128</v>
      </c>
      <c r="H775" s="113">
        <v>1500</v>
      </c>
      <c r="I775" s="113"/>
      <c r="J775" s="113"/>
      <c r="K775" s="114" t="s">
        <v>29</v>
      </c>
      <c r="L775" s="114"/>
      <c r="M775" s="114" t="str">
        <f t="shared" si="53"/>
        <v>Al6400</v>
      </c>
      <c r="N775" s="114"/>
      <c r="O775" s="109"/>
      <c r="P775" s="117" t="s">
        <v>28</v>
      </c>
      <c r="Q775" s="117">
        <v>55</v>
      </c>
      <c r="R775" s="117" t="s">
        <v>29</v>
      </c>
      <c r="S775" s="117">
        <v>4</v>
      </c>
      <c r="T775" s="118" t="str">
        <f t="shared" si="54"/>
        <v>E3-55-Al-6400-4-</v>
      </c>
    </row>
    <row r="776" spans="1:20">
      <c r="A776" s="109" t="s">
        <v>1223</v>
      </c>
      <c r="B776" s="109">
        <v>6400</v>
      </c>
      <c r="C776" s="109"/>
      <c r="D776" s="110" t="s">
        <v>493</v>
      </c>
      <c r="E776" s="111">
        <v>731067</v>
      </c>
      <c r="F776" s="111">
        <f>Таблица14[[#This Row],[ip55]]*1.49987465123196</f>
        <v>1096508.8616521955</v>
      </c>
      <c r="G776" s="112">
        <f>G727</f>
        <v>112</v>
      </c>
      <c r="H776" s="113">
        <v>1500</v>
      </c>
      <c r="I776" s="113">
        <v>500</v>
      </c>
      <c r="J776" s="113"/>
      <c r="K776" s="114" t="s">
        <v>29</v>
      </c>
      <c r="L776" s="114"/>
      <c r="M776" s="114" t="str">
        <f t="shared" si="53"/>
        <v>Al6400</v>
      </c>
      <c r="N776" s="114"/>
      <c r="O776" s="109"/>
      <c r="P776" s="117" t="s">
        <v>28</v>
      </c>
      <c r="Q776" s="117">
        <v>55</v>
      </c>
      <c r="R776" s="117" t="s">
        <v>29</v>
      </c>
      <c r="S776" s="117">
        <v>4</v>
      </c>
      <c r="T776" s="118" t="str">
        <f t="shared" si="54"/>
        <v>E3-55-Al-6400-4-</v>
      </c>
    </row>
    <row r="777" spans="1:20">
      <c r="A777" s="109" t="s">
        <v>1044</v>
      </c>
      <c r="B777" s="109">
        <v>6400</v>
      </c>
      <c r="C777" s="109"/>
      <c r="D777" s="110" t="s">
        <v>495</v>
      </c>
      <c r="E777" s="111">
        <v>152542</v>
      </c>
      <c r="F777" s="111">
        <f>Таблица14[[#This Row],[ip55]]*1.49987465123196</f>
        <v>228793.87904822564</v>
      </c>
      <c r="G777" s="112"/>
      <c r="H777" s="113">
        <v>500</v>
      </c>
      <c r="I777" s="113"/>
      <c r="J777" s="113"/>
      <c r="K777" s="114" t="s">
        <v>29</v>
      </c>
      <c r="L777" s="114"/>
      <c r="M777" s="114" t="str">
        <f t="shared" si="53"/>
        <v>Al6400</v>
      </c>
      <c r="N777" s="114"/>
      <c r="O777" s="109"/>
      <c r="P777" s="117" t="s">
        <v>28</v>
      </c>
      <c r="Q777" s="117">
        <v>55</v>
      </c>
      <c r="R777" s="117" t="s">
        <v>29</v>
      </c>
      <c r="S777" s="117">
        <v>4</v>
      </c>
      <c r="T777" s="118" t="str">
        <f t="shared" si="54"/>
        <v>E3-55-Al-6400-4-</v>
      </c>
    </row>
    <row r="778" spans="1:20">
      <c r="A778" s="109" t="s">
        <v>1224</v>
      </c>
      <c r="B778" s="109">
        <v>6400</v>
      </c>
      <c r="C778" s="109"/>
      <c r="D778" s="110" t="s">
        <v>497</v>
      </c>
      <c r="E778" s="111">
        <v>62818</v>
      </c>
      <c r="F778" s="111">
        <f>Таблица14[[#This Row],[ip55]]*1.49987465123196</f>
        <v>94219.125841089262</v>
      </c>
      <c r="G778" s="112"/>
      <c r="H778" s="113">
        <v>200</v>
      </c>
      <c r="I778" s="113"/>
      <c r="J778" s="113"/>
      <c r="K778" s="114" t="s">
        <v>29</v>
      </c>
      <c r="L778" s="114" t="s">
        <v>236</v>
      </c>
      <c r="M778" s="114" t="str">
        <f t="shared" si="53"/>
        <v>Al6400sb</v>
      </c>
      <c r="N778" s="114"/>
      <c r="O778" s="109"/>
      <c r="P778" s="117" t="s">
        <v>28</v>
      </c>
      <c r="Q778" s="117">
        <v>55</v>
      </c>
      <c r="R778" s="117" t="s">
        <v>29</v>
      </c>
      <c r="S778" s="117">
        <v>4</v>
      </c>
      <c r="T778" s="118" t="str">
        <f t="shared" si="54"/>
        <v>E3-55-Al-6400-4-</v>
      </c>
    </row>
    <row r="779" spans="1:20">
      <c r="A779" s="109" t="s">
        <v>1225</v>
      </c>
      <c r="B779" s="109">
        <v>6400</v>
      </c>
      <c r="C779" s="109"/>
      <c r="D779" s="110" t="s">
        <v>499</v>
      </c>
      <c r="E779" s="111">
        <v>2077</v>
      </c>
      <c r="F779" s="111">
        <f>Таблица14[[#This Row],[ip55]]*1.49987465123196</f>
        <v>3115.2396506087812</v>
      </c>
      <c r="G779" s="112"/>
      <c r="H779" s="113">
        <v>200</v>
      </c>
      <c r="I779" s="113"/>
      <c r="J779" s="113"/>
      <c r="K779" s="114" t="s">
        <v>29</v>
      </c>
      <c r="L779" s="114"/>
      <c r="M779" s="114" t="str">
        <f t="shared" si="53"/>
        <v>Al6400</v>
      </c>
      <c r="N779" s="114"/>
      <c r="O779" s="109"/>
      <c r="P779" s="117" t="s">
        <v>28</v>
      </c>
      <c r="Q779" s="117">
        <v>55</v>
      </c>
      <c r="R779" s="117" t="s">
        <v>29</v>
      </c>
      <c r="S779" s="117">
        <v>4</v>
      </c>
      <c r="T779" s="118" t="str">
        <f t="shared" si="54"/>
        <v>E3-55-Al-6400-4-</v>
      </c>
    </row>
    <row r="780" spans="1:20">
      <c r="A780" s="109" t="s">
        <v>1226</v>
      </c>
      <c r="B780" s="109">
        <v>6400</v>
      </c>
      <c r="C780" s="109" t="s">
        <v>501</v>
      </c>
      <c r="D780" s="110" t="s">
        <v>502</v>
      </c>
      <c r="E780" s="111">
        <v>102245</v>
      </c>
      <c r="F780" s="111">
        <f>Таблица14[[#This Row],[ip55]]*1.49987465123196</f>
        <v>153354.68371521175</v>
      </c>
      <c r="G780" s="112"/>
      <c r="H780" s="113">
        <v>200</v>
      </c>
      <c r="I780" s="113"/>
      <c r="J780" s="113"/>
      <c r="K780" s="114" t="s">
        <v>29</v>
      </c>
      <c r="L780" s="114" t="s">
        <v>233</v>
      </c>
      <c r="M780" s="114" t="str">
        <f t="shared" si="53"/>
        <v>Al6400kz</v>
      </c>
      <c r="N780" s="114"/>
      <c r="O780" s="109" t="s">
        <v>233</v>
      </c>
      <c r="P780" s="117" t="s">
        <v>28</v>
      </c>
      <c r="Q780" s="117">
        <v>55</v>
      </c>
      <c r="R780" s="117" t="s">
        <v>29</v>
      </c>
      <c r="S780" s="117">
        <v>4</v>
      </c>
      <c r="T780" s="118" t="str">
        <f t="shared" si="54"/>
        <v>E3-55-Al-6400-4-kz</v>
      </c>
    </row>
    <row r="781" spans="1:20">
      <c r="A781" s="109" t="s">
        <v>1227</v>
      </c>
      <c r="B781" s="109">
        <v>6400</v>
      </c>
      <c r="C781" s="109"/>
      <c r="D781" s="110" t="s">
        <v>504</v>
      </c>
      <c r="E781" s="111">
        <v>83769</v>
      </c>
      <c r="F781" s="111">
        <f>Таблица14[[#This Row],[ip55]]*1.49987465123196</f>
        <v>125642.99965905007</v>
      </c>
      <c r="G781" s="112"/>
      <c r="H781" s="113"/>
      <c r="I781" s="113"/>
      <c r="J781" s="113"/>
      <c r="K781" s="114" t="s">
        <v>29</v>
      </c>
      <c r="L781" s="114"/>
      <c r="M781" s="114" t="str">
        <f t="shared" si="53"/>
        <v>Al6400</v>
      </c>
      <c r="N781" s="114"/>
      <c r="O781" s="109"/>
      <c r="P781" s="117" t="s">
        <v>28</v>
      </c>
      <c r="Q781" s="117">
        <v>55</v>
      </c>
      <c r="R781" s="117" t="s">
        <v>29</v>
      </c>
      <c r="S781" s="117">
        <v>4</v>
      </c>
      <c r="T781" s="118" t="str">
        <f t="shared" si="54"/>
        <v>E3-55-Al-6400-4-</v>
      </c>
    </row>
    <row r="782" spans="1:20">
      <c r="A782" s="109"/>
      <c r="B782" s="109" t="s">
        <v>1228</v>
      </c>
      <c r="C782" s="109"/>
      <c r="D782" s="110" t="s">
        <v>1229</v>
      </c>
      <c r="E782" s="111">
        <v>37034</v>
      </c>
      <c r="F782" s="111">
        <f>Таблица14[[#This Row],[ip55]]*1.49987465123196</f>
        <v>55546.357833724411</v>
      </c>
      <c r="G782" s="112"/>
      <c r="H782" s="113"/>
      <c r="I782" s="113"/>
      <c r="J782" s="113"/>
      <c r="K782" s="114" t="s">
        <v>29</v>
      </c>
      <c r="L782" s="114"/>
      <c r="M782" s="114" t="str">
        <f t="shared" si="53"/>
        <v>Alотвод.блок</v>
      </c>
      <c r="N782" s="114"/>
      <c r="O782" s="109"/>
      <c r="P782" s="117" t="s">
        <v>28</v>
      </c>
      <c r="Q782" s="117">
        <v>55</v>
      </c>
      <c r="R782" s="117" t="s">
        <v>29</v>
      </c>
      <c r="S782" s="117">
        <v>4</v>
      </c>
      <c r="T782" s="118" t="str">
        <f t="shared" si="54"/>
        <v>E3-55-Al-отвод.блок-4-</v>
      </c>
    </row>
    <row r="783" spans="1:20">
      <c r="A783" s="109"/>
      <c r="B783" s="109" t="s">
        <v>1228</v>
      </c>
      <c r="C783" s="109"/>
      <c r="D783" s="110" t="s">
        <v>1230</v>
      </c>
      <c r="E783" s="111">
        <v>0</v>
      </c>
      <c r="F783" s="111">
        <f>Таблица14[[#This Row],[ip55]]*1.49987465123196</f>
        <v>0</v>
      </c>
      <c r="G783" s="112"/>
      <c r="H783" s="113"/>
      <c r="I783" s="113"/>
      <c r="J783" s="113"/>
      <c r="K783" s="114" t="s">
        <v>29</v>
      </c>
      <c r="L783" s="114"/>
      <c r="M783" s="114" t="str">
        <f t="shared" si="53"/>
        <v>Alотвод.блок</v>
      </c>
      <c r="N783" s="114"/>
      <c r="O783" s="109"/>
      <c r="P783" s="117" t="s">
        <v>28</v>
      </c>
      <c r="Q783" s="117">
        <v>55</v>
      </c>
      <c r="R783" s="117" t="s">
        <v>29</v>
      </c>
      <c r="S783" s="117">
        <v>4</v>
      </c>
      <c r="T783" s="118" t="str">
        <f t="shared" si="54"/>
        <v>E3-55-Al-отвод.блок-4-</v>
      </c>
    </row>
    <row r="784" spans="1:20">
      <c r="A784" s="109"/>
      <c r="B784" s="109" t="s">
        <v>1228</v>
      </c>
      <c r="C784" s="109"/>
      <c r="D784" s="110" t="s">
        <v>1231</v>
      </c>
      <c r="E784" s="111">
        <v>0</v>
      </c>
      <c r="F784" s="111">
        <f>Таблица14[[#This Row],[ip55]]*1.49987465123196</f>
        <v>0</v>
      </c>
      <c r="G784" s="112"/>
      <c r="H784" s="113"/>
      <c r="I784" s="113"/>
      <c r="J784" s="113"/>
      <c r="K784" s="114" t="s">
        <v>29</v>
      </c>
      <c r="L784" s="114"/>
      <c r="M784" s="114" t="str">
        <f t="shared" si="53"/>
        <v>Alотвод.блок</v>
      </c>
      <c r="N784" s="114"/>
      <c r="O784" s="109"/>
      <c r="P784" s="117" t="s">
        <v>28</v>
      </c>
      <c r="Q784" s="117">
        <v>55</v>
      </c>
      <c r="R784" s="117" t="s">
        <v>29</v>
      </c>
      <c r="S784" s="117">
        <v>4</v>
      </c>
      <c r="T784" s="118" t="str">
        <f t="shared" si="54"/>
        <v>E3-55-Al-отвод.блок-4-</v>
      </c>
    </row>
    <row r="785" spans="1:20">
      <c r="A785" s="109"/>
      <c r="B785" s="109" t="s">
        <v>1228</v>
      </c>
      <c r="C785" s="109"/>
      <c r="D785" s="110" t="s">
        <v>1232</v>
      </c>
      <c r="E785" s="111">
        <v>0</v>
      </c>
      <c r="F785" s="111">
        <f>Таблица14[[#This Row],[ip55]]*1.49987465123196</f>
        <v>0</v>
      </c>
      <c r="G785" s="112"/>
      <c r="H785" s="113"/>
      <c r="I785" s="113"/>
      <c r="J785" s="113"/>
      <c r="K785" s="114" t="s">
        <v>29</v>
      </c>
      <c r="L785" s="114"/>
      <c r="M785" s="114" t="str">
        <f t="shared" si="53"/>
        <v>Alотвод.блок</v>
      </c>
      <c r="N785" s="114"/>
      <c r="O785" s="109"/>
      <c r="P785" s="117" t="s">
        <v>28</v>
      </c>
      <c r="Q785" s="117">
        <v>55</v>
      </c>
      <c r="R785" s="117" t="s">
        <v>29</v>
      </c>
      <c r="S785" s="117">
        <v>4</v>
      </c>
      <c r="T785" s="118" t="str">
        <f t="shared" si="54"/>
        <v>E3-55-Al-отвод.блок-4-</v>
      </c>
    </row>
    <row r="786" spans="1:20">
      <c r="A786" s="109"/>
      <c r="B786" s="109" t="s">
        <v>1228</v>
      </c>
      <c r="C786" s="109"/>
      <c r="D786" s="110" t="s">
        <v>1233</v>
      </c>
      <c r="E786" s="111">
        <v>38051</v>
      </c>
      <c r="F786" s="111">
        <f>Таблица14[[#This Row],[ip55]]*1.49987465123196</f>
        <v>57071.730354027313</v>
      </c>
      <c r="G786" s="112"/>
      <c r="H786" s="113"/>
      <c r="I786" s="113"/>
      <c r="J786" s="113"/>
      <c r="K786" s="114" t="s">
        <v>29</v>
      </c>
      <c r="L786" s="114"/>
      <c r="M786" s="114" t="str">
        <f t="shared" si="53"/>
        <v>Alотвод.блок</v>
      </c>
      <c r="N786" s="114"/>
      <c r="O786" s="109"/>
      <c r="P786" s="117" t="s">
        <v>28</v>
      </c>
      <c r="Q786" s="117">
        <v>55</v>
      </c>
      <c r="R786" s="117" t="s">
        <v>29</v>
      </c>
      <c r="S786" s="117">
        <v>4</v>
      </c>
      <c r="T786" s="118" t="str">
        <f t="shared" si="54"/>
        <v>E3-55-Al-отвод.блок-4-</v>
      </c>
    </row>
    <row r="787" spans="1:20">
      <c r="A787" s="109"/>
      <c r="B787" s="109" t="s">
        <v>1228</v>
      </c>
      <c r="C787" s="109"/>
      <c r="D787" s="110" t="s">
        <v>1234</v>
      </c>
      <c r="E787" s="111">
        <v>0</v>
      </c>
      <c r="F787" s="111">
        <f>Таблица14[[#This Row],[ip55]]*1.49987465123196</f>
        <v>0</v>
      </c>
      <c r="G787" s="112"/>
      <c r="H787" s="113"/>
      <c r="I787" s="113"/>
      <c r="J787" s="113"/>
      <c r="K787" s="114" t="s">
        <v>29</v>
      </c>
      <c r="L787" s="114"/>
      <c r="M787" s="114" t="str">
        <f t="shared" si="53"/>
        <v>Alотвод.блок</v>
      </c>
      <c r="N787" s="114"/>
      <c r="O787" s="109"/>
      <c r="P787" s="117" t="s">
        <v>28</v>
      </c>
      <c r="Q787" s="117">
        <v>55</v>
      </c>
      <c r="R787" s="117" t="s">
        <v>29</v>
      </c>
      <c r="S787" s="117">
        <v>4</v>
      </c>
      <c r="T787" s="118" t="str">
        <f t="shared" si="54"/>
        <v>E3-55-Al-отвод.блок-4-</v>
      </c>
    </row>
    <row r="788" spans="1:20">
      <c r="A788" s="109"/>
      <c r="B788" s="109" t="s">
        <v>1228</v>
      </c>
      <c r="C788" s="109"/>
      <c r="D788" s="110" t="s">
        <v>1235</v>
      </c>
      <c r="E788" s="111">
        <v>0</v>
      </c>
      <c r="F788" s="111">
        <f>Таблица14[[#This Row],[ip55]]*1.49987465123196</f>
        <v>0</v>
      </c>
      <c r="G788" s="112"/>
      <c r="H788" s="113"/>
      <c r="I788" s="113"/>
      <c r="J788" s="113"/>
      <c r="K788" s="114" t="s">
        <v>29</v>
      </c>
      <c r="L788" s="114"/>
      <c r="M788" s="114" t="str">
        <f t="shared" si="53"/>
        <v>Alотвод.блок</v>
      </c>
      <c r="N788" s="114"/>
      <c r="O788" s="109"/>
      <c r="P788" s="117" t="s">
        <v>28</v>
      </c>
      <c r="Q788" s="117">
        <v>55</v>
      </c>
      <c r="R788" s="117" t="s">
        <v>29</v>
      </c>
      <c r="S788" s="117">
        <v>4</v>
      </c>
      <c r="T788" s="118" t="str">
        <f t="shared" si="54"/>
        <v>E3-55-Al-отвод.блок-4-</v>
      </c>
    </row>
    <row r="789" spans="1:20">
      <c r="A789" s="109"/>
      <c r="B789" s="109" t="s">
        <v>1228</v>
      </c>
      <c r="C789" s="109"/>
      <c r="D789" s="110" t="s">
        <v>1236</v>
      </c>
      <c r="E789" s="111">
        <v>0</v>
      </c>
      <c r="F789" s="111">
        <f>Таблица14[[#This Row],[ip55]]*1.49987465123196</f>
        <v>0</v>
      </c>
      <c r="G789" s="112"/>
      <c r="H789" s="113"/>
      <c r="I789" s="113"/>
      <c r="J789" s="113"/>
      <c r="K789" s="114" t="s">
        <v>29</v>
      </c>
      <c r="L789" s="114"/>
      <c r="M789" s="114" t="str">
        <f t="shared" si="53"/>
        <v>Alотвод.блок</v>
      </c>
      <c r="N789" s="114"/>
      <c r="O789" s="109"/>
      <c r="P789" s="117" t="s">
        <v>28</v>
      </c>
      <c r="Q789" s="117">
        <v>55</v>
      </c>
      <c r="R789" s="117" t="s">
        <v>29</v>
      </c>
      <c r="S789" s="117">
        <v>4</v>
      </c>
      <c r="T789" s="118" t="str">
        <f t="shared" si="54"/>
        <v>E3-55-Al-отвод.блок-4-</v>
      </c>
    </row>
    <row r="790" spans="1:20">
      <c r="A790" s="109" t="s">
        <v>1237</v>
      </c>
      <c r="B790" s="109" t="s">
        <v>1228</v>
      </c>
      <c r="C790" s="109"/>
      <c r="D790" s="110" t="s">
        <v>1238</v>
      </c>
      <c r="E790" s="111">
        <v>26755</v>
      </c>
      <c r="F790" s="111">
        <f>Таблица14[[#This Row],[ip55]]*1.49987465123196</f>
        <v>40129.146293711092</v>
      </c>
      <c r="G790" s="112"/>
      <c r="H790" s="113"/>
      <c r="I790" s="113"/>
      <c r="J790" s="113"/>
      <c r="K790" s="114" t="s">
        <v>29</v>
      </c>
      <c r="L790" s="114"/>
      <c r="M790" s="114" t="str">
        <f t="shared" si="53"/>
        <v>Alотвод.блок</v>
      </c>
      <c r="N790" s="114"/>
      <c r="O790" s="109"/>
      <c r="P790" s="117" t="s">
        <v>28</v>
      </c>
      <c r="Q790" s="117">
        <v>55</v>
      </c>
      <c r="R790" s="117" t="s">
        <v>29</v>
      </c>
      <c r="S790" s="117">
        <v>4</v>
      </c>
      <c r="T790" s="118" t="str">
        <f t="shared" si="54"/>
        <v>E3-55-Al-отвод.блок-4-</v>
      </c>
    </row>
    <row r="791" spans="1:20">
      <c r="A791" s="109" t="s">
        <v>1239</v>
      </c>
      <c r="B791" s="109" t="s">
        <v>1228</v>
      </c>
      <c r="C791" s="109"/>
      <c r="D791" s="110" t="s">
        <v>1240</v>
      </c>
      <c r="E791" s="111">
        <v>43781</v>
      </c>
      <c r="F791" s="111">
        <f>Таблица14[[#This Row],[ip55]]*1.49987465123196</f>
        <v>65666.012105586444</v>
      </c>
      <c r="G791" s="112"/>
      <c r="H791" s="113"/>
      <c r="I791" s="113"/>
      <c r="J791" s="113"/>
      <c r="K791" s="114" t="s">
        <v>29</v>
      </c>
      <c r="L791" s="114"/>
      <c r="M791" s="114" t="str">
        <f t="shared" si="53"/>
        <v>Alотвод.блок</v>
      </c>
      <c r="N791" s="114"/>
      <c r="O791" s="109"/>
      <c r="P791" s="117" t="s">
        <v>28</v>
      </c>
      <c r="Q791" s="117">
        <v>55</v>
      </c>
      <c r="R791" s="117" t="s">
        <v>29</v>
      </c>
      <c r="S791" s="117">
        <v>4</v>
      </c>
      <c r="T791" s="118" t="str">
        <f t="shared" si="54"/>
        <v>E3-55-Al-отвод.блок-4-</v>
      </c>
    </row>
    <row r="792" spans="1:20">
      <c r="A792" s="109" t="s">
        <v>1241</v>
      </c>
      <c r="B792" s="109" t="s">
        <v>1228</v>
      </c>
      <c r="C792" s="109"/>
      <c r="D792" s="110" t="s">
        <v>1242</v>
      </c>
      <c r="E792" s="111">
        <v>53510</v>
      </c>
      <c r="F792" s="111">
        <f>Таблица14[[#This Row],[ip55]]*1.49987465123196</f>
        <v>80258.292587422184</v>
      </c>
      <c r="G792" s="112"/>
      <c r="H792" s="113"/>
      <c r="I792" s="113"/>
      <c r="J792" s="113"/>
      <c r="K792" s="114" t="s">
        <v>29</v>
      </c>
      <c r="L792" s="114"/>
      <c r="M792" s="114" t="str">
        <f t="shared" si="53"/>
        <v>Alотвод.блок</v>
      </c>
      <c r="N792" s="114"/>
      <c r="O792" s="109"/>
      <c r="P792" s="117" t="s">
        <v>28</v>
      </c>
      <c r="Q792" s="117">
        <v>55</v>
      </c>
      <c r="R792" s="117" t="s">
        <v>29</v>
      </c>
      <c r="S792" s="117">
        <v>4</v>
      </c>
      <c r="T792" s="118" t="str">
        <f t="shared" si="54"/>
        <v>E3-55-Al-отвод.блок-4-</v>
      </c>
    </row>
    <row r="793" spans="1:20">
      <c r="A793" s="109" t="s">
        <v>1243</v>
      </c>
      <c r="B793" s="109" t="s">
        <v>1228</v>
      </c>
      <c r="C793" s="109"/>
      <c r="D793" s="110" t="s">
        <v>1244</v>
      </c>
      <c r="E793" s="111">
        <v>68103</v>
      </c>
      <c r="F793" s="111">
        <f>Таблица14[[#This Row],[ip55]]*1.49987465123196</f>
        <v>102145.96337285018</v>
      </c>
      <c r="G793" s="112"/>
      <c r="H793" s="113"/>
      <c r="I793" s="113"/>
      <c r="J793" s="113"/>
      <c r="K793" s="114" t="s">
        <v>29</v>
      </c>
      <c r="L793" s="114"/>
      <c r="M793" s="114" t="str">
        <f t="shared" si="53"/>
        <v>Alотвод.блок</v>
      </c>
      <c r="N793" s="114"/>
      <c r="O793" s="109"/>
      <c r="P793" s="117" t="s">
        <v>28</v>
      </c>
      <c r="Q793" s="117">
        <v>55</v>
      </c>
      <c r="R793" s="117" t="s">
        <v>29</v>
      </c>
      <c r="S793" s="117">
        <v>4</v>
      </c>
      <c r="T793" s="118" t="str">
        <f t="shared" si="54"/>
        <v>E3-55-Al-отвод.блок-4-</v>
      </c>
    </row>
    <row r="794" spans="1:20">
      <c r="A794" s="109" t="s">
        <v>1245</v>
      </c>
      <c r="B794" s="109" t="s">
        <v>1228</v>
      </c>
      <c r="C794" s="109"/>
      <c r="D794" s="110" t="s">
        <v>1246</v>
      </c>
      <c r="E794" s="111">
        <v>24322</v>
      </c>
      <c r="F794" s="111">
        <f>Таблица14[[#This Row],[ip55]]*1.49987465123196</f>
        <v>36479.951267263736</v>
      </c>
      <c r="G794" s="112"/>
      <c r="H794" s="113"/>
      <c r="I794" s="113"/>
      <c r="J794" s="113"/>
      <c r="K794" s="114" t="s">
        <v>29</v>
      </c>
      <c r="L794" s="114"/>
      <c r="M794" s="114" t="str">
        <f t="shared" si="53"/>
        <v>Alотвод.блок</v>
      </c>
      <c r="N794" s="114"/>
      <c r="O794" s="109"/>
      <c r="P794" s="117" t="s">
        <v>28</v>
      </c>
      <c r="Q794" s="117">
        <v>55</v>
      </c>
      <c r="R794" s="117" t="s">
        <v>29</v>
      </c>
      <c r="S794" s="117">
        <v>4</v>
      </c>
      <c r="T794" s="118" t="str">
        <f t="shared" si="54"/>
        <v>E3-55-Al-отвод.блок-4-</v>
      </c>
    </row>
    <row r="795" spans="1:20">
      <c r="A795" s="109" t="s">
        <v>1247</v>
      </c>
      <c r="B795" s="109" t="s">
        <v>1228</v>
      </c>
      <c r="C795" s="109"/>
      <c r="D795" s="110" t="s">
        <v>1248</v>
      </c>
      <c r="E795" s="111">
        <v>29187</v>
      </c>
      <c r="F795" s="111">
        <f>Таблица14[[#This Row],[ip55]]*1.49987465123196</f>
        <v>43776.84144550722</v>
      </c>
      <c r="G795" s="112"/>
      <c r="H795" s="113"/>
      <c r="I795" s="113"/>
      <c r="J795" s="113"/>
      <c r="K795" s="114" t="s">
        <v>29</v>
      </c>
      <c r="L795" s="114"/>
      <c r="M795" s="114" t="str">
        <f t="shared" si="53"/>
        <v>Alотвод.блок</v>
      </c>
      <c r="N795" s="114"/>
      <c r="O795" s="109"/>
      <c r="P795" s="117" t="s">
        <v>28</v>
      </c>
      <c r="Q795" s="117">
        <v>55</v>
      </c>
      <c r="R795" s="117" t="s">
        <v>29</v>
      </c>
      <c r="S795" s="117">
        <v>4</v>
      </c>
      <c r="T795" s="118" t="str">
        <f t="shared" si="54"/>
        <v>E3-55-Al-отвод.блок-4-</v>
      </c>
    </row>
    <row r="796" spans="1:20">
      <c r="A796" s="109" t="s">
        <v>1249</v>
      </c>
      <c r="B796" s="109" t="s">
        <v>1228</v>
      </c>
      <c r="C796" s="109"/>
      <c r="D796" s="110" t="s">
        <v>1250</v>
      </c>
      <c r="E796" s="111">
        <v>51901</v>
      </c>
      <c r="F796" s="111">
        <f>Таблица14[[#This Row],[ip55]]*1.49987465123196</f>
        <v>77844.994273589953</v>
      </c>
      <c r="G796" s="112"/>
      <c r="H796" s="113"/>
      <c r="I796" s="113"/>
      <c r="J796" s="113"/>
      <c r="K796" s="114" t="s">
        <v>29</v>
      </c>
      <c r="L796" s="114"/>
      <c r="M796" s="114" t="str">
        <f t="shared" si="53"/>
        <v>Alотвод.блок</v>
      </c>
      <c r="N796" s="114"/>
      <c r="O796" s="109"/>
      <c r="P796" s="117" t="s">
        <v>28</v>
      </c>
      <c r="Q796" s="117">
        <v>55</v>
      </c>
      <c r="R796" s="117" t="s">
        <v>29</v>
      </c>
      <c r="S796" s="117">
        <v>4</v>
      </c>
      <c r="T796" s="118" t="str">
        <f t="shared" si="54"/>
        <v>E3-55-Al-отвод.блок-4-</v>
      </c>
    </row>
    <row r="797" spans="1:20">
      <c r="A797" s="109" t="s">
        <v>1251</v>
      </c>
      <c r="B797" s="109" t="s">
        <v>1228</v>
      </c>
      <c r="C797" s="109"/>
      <c r="D797" s="110" t="s">
        <v>1252</v>
      </c>
      <c r="E797" s="111">
        <v>70479</v>
      </c>
      <c r="F797" s="111">
        <f>Таблица14[[#This Row],[ip55]]*1.49987465123196</f>
        <v>105709.66554417732</v>
      </c>
      <c r="G797" s="112"/>
      <c r="H797" s="113"/>
      <c r="I797" s="113"/>
      <c r="J797" s="113"/>
      <c r="K797" s="114" t="s">
        <v>29</v>
      </c>
      <c r="L797" s="114"/>
      <c r="M797" s="114" t="str">
        <f t="shared" si="53"/>
        <v>Alотвод.блок</v>
      </c>
      <c r="N797" s="114"/>
      <c r="O797" s="109"/>
      <c r="P797" s="117" t="s">
        <v>28</v>
      </c>
      <c r="Q797" s="117">
        <v>55</v>
      </c>
      <c r="R797" s="117" t="s">
        <v>29</v>
      </c>
      <c r="S797" s="117">
        <v>4</v>
      </c>
      <c r="T797" s="118" t="str">
        <f t="shared" si="54"/>
        <v>E3-55-Al-отвод.блок-4-</v>
      </c>
    </row>
    <row r="798" spans="1:20">
      <c r="A798" s="109" t="s">
        <v>1253</v>
      </c>
      <c r="B798" s="109" t="s">
        <v>1228</v>
      </c>
      <c r="C798" s="109"/>
      <c r="D798" s="110" t="s">
        <v>1254</v>
      </c>
      <c r="E798" s="111">
        <v>112228</v>
      </c>
      <c r="F798" s="111">
        <f>Таблица14[[#This Row],[ip55]]*1.49987465123196</f>
        <v>168327.93235846041</v>
      </c>
      <c r="G798" s="112"/>
      <c r="H798" s="113"/>
      <c r="I798" s="113"/>
      <c r="J798" s="113"/>
      <c r="K798" s="114" t="s">
        <v>29</v>
      </c>
      <c r="L798" s="114"/>
      <c r="M798" s="114" t="str">
        <f t="shared" si="53"/>
        <v>Alотвод.блок</v>
      </c>
      <c r="N798" s="114"/>
      <c r="O798" s="109"/>
      <c r="P798" s="117" t="s">
        <v>28</v>
      </c>
      <c r="Q798" s="117">
        <v>55</v>
      </c>
      <c r="R798" s="117" t="s">
        <v>29</v>
      </c>
      <c r="S798" s="117">
        <v>4</v>
      </c>
      <c r="T798" s="118" t="str">
        <f t="shared" si="54"/>
        <v>E3-55-Al-отвод.блок-4-</v>
      </c>
    </row>
    <row r="799" spans="1:20">
      <c r="A799" s="109" t="s">
        <v>1255</v>
      </c>
      <c r="B799" s="109" t="s">
        <v>1228</v>
      </c>
      <c r="C799" s="109"/>
      <c r="D799" s="110" t="s">
        <v>1256</v>
      </c>
      <c r="E799" s="111">
        <v>131381</v>
      </c>
      <c r="F799" s="111">
        <f>Таблица14[[#This Row],[ip55]]*1.49987465123196</f>
        <v>197055.03155350615</v>
      </c>
      <c r="G799" s="112"/>
      <c r="H799" s="113"/>
      <c r="I799" s="113"/>
      <c r="J799" s="113"/>
      <c r="K799" s="114" t="s">
        <v>29</v>
      </c>
      <c r="L799" s="114"/>
      <c r="M799" s="114" t="str">
        <f t="shared" si="53"/>
        <v>Alотвод.блок</v>
      </c>
      <c r="N799" s="114"/>
      <c r="O799" s="109"/>
      <c r="P799" s="117" t="s">
        <v>28</v>
      </c>
      <c r="Q799" s="117">
        <v>55</v>
      </c>
      <c r="R799" s="117" t="s">
        <v>29</v>
      </c>
      <c r="S799" s="117">
        <v>4</v>
      </c>
      <c r="T799" s="118" t="str">
        <f t="shared" si="54"/>
        <v>E3-55-Al-отвод.блок-4-</v>
      </c>
    </row>
    <row r="800" spans="1:20">
      <c r="A800" s="109" t="s">
        <v>1257</v>
      </c>
      <c r="B800" s="109" t="s">
        <v>1228</v>
      </c>
      <c r="C800" s="109"/>
      <c r="D800" s="110" t="s">
        <v>1258</v>
      </c>
      <c r="E800" s="111">
        <v>150532</v>
      </c>
      <c r="F800" s="111">
        <f>Таблица14[[#This Row],[ip55]]*1.49987465123196</f>
        <v>225779.13099924941</v>
      </c>
      <c r="G800" s="112"/>
      <c r="H800" s="113"/>
      <c r="I800" s="113"/>
      <c r="J800" s="113"/>
      <c r="K800" s="114" t="s">
        <v>29</v>
      </c>
      <c r="L800" s="114"/>
      <c r="M800" s="114" t="str">
        <f t="shared" si="53"/>
        <v>Alотвод.блок</v>
      </c>
      <c r="N800" s="114"/>
      <c r="O800" s="109"/>
      <c r="P800" s="117" t="s">
        <v>28</v>
      </c>
      <c r="Q800" s="117">
        <v>55</v>
      </c>
      <c r="R800" s="117" t="s">
        <v>29</v>
      </c>
      <c r="S800" s="117">
        <v>4</v>
      </c>
      <c r="T800" s="118" t="str">
        <f t="shared" si="54"/>
        <v>E3-55-Al-отвод.блок-4-</v>
      </c>
    </row>
    <row r="801" spans="1:20">
      <c r="A801" s="109" t="s">
        <v>1259</v>
      </c>
      <c r="B801" s="109" t="s">
        <v>1228</v>
      </c>
      <c r="C801" s="109"/>
      <c r="D801" s="110" t="s">
        <v>1260</v>
      </c>
      <c r="E801" s="111">
        <v>188835</v>
      </c>
      <c r="F801" s="111">
        <f>Таблица14[[#This Row],[ip55]]*1.49987465123196</f>
        <v>283228.82976538717</v>
      </c>
      <c r="G801" s="112"/>
      <c r="H801" s="113"/>
      <c r="I801" s="113"/>
      <c r="J801" s="113"/>
      <c r="K801" s="114" t="s">
        <v>29</v>
      </c>
      <c r="L801" s="114"/>
      <c r="M801" s="114" t="str">
        <f t="shared" si="53"/>
        <v>Alотвод.блок</v>
      </c>
      <c r="N801" s="114"/>
      <c r="O801" s="109"/>
      <c r="P801" s="117" t="s">
        <v>28</v>
      </c>
      <c r="Q801" s="117">
        <v>55</v>
      </c>
      <c r="R801" s="117" t="s">
        <v>29</v>
      </c>
      <c r="S801" s="117">
        <v>4</v>
      </c>
      <c r="T801" s="118" t="str">
        <f t="shared" si="54"/>
        <v>E3-55-Al-отвод.блок-4-</v>
      </c>
    </row>
    <row r="802" spans="1:20">
      <c r="A802" s="109" t="s">
        <v>1261</v>
      </c>
      <c r="B802" s="109" t="s">
        <v>1228</v>
      </c>
      <c r="C802" s="109"/>
      <c r="D802" s="110" t="s">
        <v>1262</v>
      </c>
      <c r="E802" s="111">
        <v>49342</v>
      </c>
      <c r="F802" s="111">
        <f>Таблица14[[#This Row],[ip55]]*1.49987465123196</f>
        <v>74006.815041087379</v>
      </c>
      <c r="G802" s="112"/>
      <c r="H802" s="113"/>
      <c r="I802" s="113"/>
      <c r="J802" s="113"/>
      <c r="K802" s="114" t="s">
        <v>29</v>
      </c>
      <c r="L802" s="114"/>
      <c r="M802" s="114" t="str">
        <f t="shared" si="53"/>
        <v>Alотвод.блок</v>
      </c>
      <c r="N802" s="114"/>
      <c r="O802" s="109"/>
      <c r="P802" s="117" t="s">
        <v>28</v>
      </c>
      <c r="Q802" s="117">
        <v>55</v>
      </c>
      <c r="R802" s="117" t="s">
        <v>29</v>
      </c>
      <c r="S802" s="117">
        <v>4</v>
      </c>
      <c r="T802" s="118" t="str">
        <f t="shared" si="54"/>
        <v>E3-55-Al-отвод.блок-4-</v>
      </c>
    </row>
    <row r="803" spans="1:20">
      <c r="A803" s="109" t="s">
        <v>1263</v>
      </c>
      <c r="B803" s="109" t="s">
        <v>1228</v>
      </c>
      <c r="C803" s="109"/>
      <c r="D803" s="110" t="s">
        <v>1264</v>
      </c>
      <c r="E803" s="111">
        <v>49342</v>
      </c>
      <c r="F803" s="111">
        <f>Таблица14[[#This Row],[ip55]]*1.49987465123196</f>
        <v>74006.815041087379</v>
      </c>
      <c r="G803" s="112"/>
      <c r="H803" s="113"/>
      <c r="I803" s="113"/>
      <c r="J803" s="113"/>
      <c r="K803" s="114" t="s">
        <v>29</v>
      </c>
      <c r="L803" s="114"/>
      <c r="M803" s="114" t="str">
        <f t="shared" si="53"/>
        <v>Alотвод.блок</v>
      </c>
      <c r="N803" s="114"/>
      <c r="O803" s="109"/>
      <c r="P803" s="117" t="s">
        <v>28</v>
      </c>
      <c r="Q803" s="117">
        <v>55</v>
      </c>
      <c r="R803" s="117" t="s">
        <v>29</v>
      </c>
      <c r="S803" s="117">
        <v>4</v>
      </c>
      <c r="T803" s="118" t="str">
        <f t="shared" si="54"/>
        <v>E3-55-Al-отвод.блок-4-</v>
      </c>
    </row>
    <row r="804" spans="1:20">
      <c r="A804" s="109" t="s">
        <v>1265</v>
      </c>
      <c r="B804" s="109" t="s">
        <v>1228</v>
      </c>
      <c r="C804" s="109"/>
      <c r="D804" s="110" t="s">
        <v>1266</v>
      </c>
      <c r="E804" s="111">
        <v>66942</v>
      </c>
      <c r="F804" s="111">
        <f>Таблица14[[#This Row],[ip55]]*1.49987465123196</f>
        <v>100404.60890276988</v>
      </c>
      <c r="G804" s="112"/>
      <c r="H804" s="113"/>
      <c r="I804" s="113"/>
      <c r="J804" s="113"/>
      <c r="K804" s="114" t="s">
        <v>29</v>
      </c>
      <c r="L804" s="114"/>
      <c r="M804" s="114" t="str">
        <f t="shared" si="53"/>
        <v>Alотвод.блок</v>
      </c>
      <c r="N804" s="114"/>
      <c r="O804" s="109"/>
      <c r="P804" s="117" t="s">
        <v>28</v>
      </c>
      <c r="Q804" s="117">
        <v>55</v>
      </c>
      <c r="R804" s="117" t="s">
        <v>29</v>
      </c>
      <c r="S804" s="117">
        <v>4</v>
      </c>
      <c r="T804" s="118" t="str">
        <f t="shared" si="54"/>
        <v>E3-55-Al-отвод.блок-4-</v>
      </c>
    </row>
    <row r="805" spans="1:20">
      <c r="A805" s="109" t="s">
        <v>1267</v>
      </c>
      <c r="B805" s="109" t="s">
        <v>1228</v>
      </c>
      <c r="C805" s="109"/>
      <c r="D805" s="110" t="s">
        <v>1268</v>
      </c>
      <c r="E805" s="111">
        <v>135283</v>
      </c>
      <c r="F805" s="111">
        <f>Таблица14[[#This Row],[ip55]]*1.49987465123196</f>
        <v>202907.54244261325</v>
      </c>
      <c r="G805" s="112"/>
      <c r="H805" s="113"/>
      <c r="I805" s="113"/>
      <c r="J805" s="113"/>
      <c r="K805" s="114" t="s">
        <v>29</v>
      </c>
      <c r="L805" s="114"/>
      <c r="M805" s="114" t="str">
        <f t="shared" si="53"/>
        <v>Alотвод.блок</v>
      </c>
      <c r="N805" s="114"/>
      <c r="O805" s="109"/>
      <c r="P805" s="117" t="s">
        <v>28</v>
      </c>
      <c r="Q805" s="117">
        <v>55</v>
      </c>
      <c r="R805" s="117" t="s">
        <v>29</v>
      </c>
      <c r="S805" s="117">
        <v>4</v>
      </c>
      <c r="T805" s="118" t="str">
        <f t="shared" si="54"/>
        <v>E3-55-Al-отвод.блок-4-</v>
      </c>
    </row>
    <row r="806" spans="1:20">
      <c r="A806" s="109" t="s">
        <v>1269</v>
      </c>
      <c r="B806" s="109" t="s">
        <v>1228</v>
      </c>
      <c r="C806" s="109"/>
      <c r="D806" s="110" t="s">
        <v>1270</v>
      </c>
      <c r="E806" s="111">
        <v>267178</v>
      </c>
      <c r="F806" s="111">
        <f>Таблица14[[#This Row],[ip55]]*1.49987465123196</f>
        <v>400733.50956685265</v>
      </c>
      <c r="G806" s="112"/>
      <c r="H806" s="113"/>
      <c r="I806" s="113"/>
      <c r="J806" s="113"/>
      <c r="K806" s="114" t="s">
        <v>29</v>
      </c>
      <c r="L806" s="114"/>
      <c r="M806" s="114" t="str">
        <f t="shared" si="53"/>
        <v>Alотвод.блок</v>
      </c>
      <c r="N806" s="114"/>
      <c r="O806" s="109"/>
      <c r="P806" s="117" t="s">
        <v>28</v>
      </c>
      <c r="Q806" s="117">
        <v>55</v>
      </c>
      <c r="R806" s="117" t="s">
        <v>29</v>
      </c>
      <c r="S806" s="117">
        <v>4</v>
      </c>
      <c r="T806" s="118" t="str">
        <f t="shared" si="54"/>
        <v>E3-55-Al-отвод.блок-4-</v>
      </c>
    </row>
    <row r="807" spans="1:20">
      <c r="A807" s="109" t="s">
        <v>1271</v>
      </c>
      <c r="B807" s="109" t="s">
        <v>1228</v>
      </c>
      <c r="C807" s="109"/>
      <c r="D807" s="110" t="s">
        <v>1272</v>
      </c>
      <c r="E807" s="111">
        <v>285692</v>
      </c>
      <c r="F807" s="111">
        <f>Таблица14[[#This Row],[ip55]]*1.49987465123196</f>
        <v>428502.18885976111</v>
      </c>
      <c r="G807" s="112"/>
      <c r="H807" s="113"/>
      <c r="I807" s="113"/>
      <c r="J807" s="113"/>
      <c r="K807" s="114" t="s">
        <v>29</v>
      </c>
      <c r="L807" s="114"/>
      <c r="M807" s="114" t="str">
        <f t="shared" si="53"/>
        <v>Alотвод.блок</v>
      </c>
      <c r="N807" s="114"/>
      <c r="O807" s="109"/>
      <c r="P807" s="117" t="s">
        <v>28</v>
      </c>
      <c r="Q807" s="117">
        <v>55</v>
      </c>
      <c r="R807" s="117" t="s">
        <v>29</v>
      </c>
      <c r="S807" s="117">
        <v>4</v>
      </c>
      <c r="T807" s="118" t="str">
        <f t="shared" si="54"/>
        <v>E3-55-Al-отвод.блок-4-</v>
      </c>
    </row>
    <row r="808" spans="1:20">
      <c r="A808" s="109" t="s">
        <v>1273</v>
      </c>
      <c r="B808" s="109" t="s">
        <v>1228</v>
      </c>
      <c r="C808" s="109"/>
      <c r="D808" s="110" t="s">
        <v>1274</v>
      </c>
      <c r="E808" s="111">
        <v>520076</v>
      </c>
      <c r="F808" s="111">
        <f>Таблица14[[#This Row],[ip55]]*1.49987465123196</f>
        <v>780048.80911411287</v>
      </c>
      <c r="G808" s="112"/>
      <c r="H808" s="113"/>
      <c r="I808" s="113"/>
      <c r="J808" s="113"/>
      <c r="K808" s="114" t="s">
        <v>29</v>
      </c>
      <c r="L808" s="114"/>
      <c r="M808" s="114" t="str">
        <f t="shared" si="53"/>
        <v>Alотвод.блок</v>
      </c>
      <c r="N808" s="114"/>
      <c r="O808" s="109"/>
      <c r="P808" s="117" t="s">
        <v>28</v>
      </c>
      <c r="Q808" s="117">
        <v>55</v>
      </c>
      <c r="R808" s="117" t="s">
        <v>29</v>
      </c>
      <c r="S808" s="117">
        <v>4</v>
      </c>
      <c r="T808" s="118" t="str">
        <f t="shared" si="54"/>
        <v>E3-55-Al-отвод.блок-4-</v>
      </c>
    </row>
    <row r="809" spans="1:20">
      <c r="A809" s="109" t="s">
        <v>1275</v>
      </c>
      <c r="B809" s="109" t="s">
        <v>1228</v>
      </c>
      <c r="C809" s="109"/>
      <c r="D809" s="110" t="s">
        <v>1276</v>
      </c>
      <c r="E809" s="111">
        <v>520076</v>
      </c>
      <c r="F809" s="111">
        <f>Таблица14[[#This Row],[ip55]]*1.49987465123196</f>
        <v>780048.80911411287</v>
      </c>
      <c r="G809" s="112"/>
      <c r="H809" s="113"/>
      <c r="I809" s="113"/>
      <c r="J809" s="113"/>
      <c r="K809" s="114" t="s">
        <v>29</v>
      </c>
      <c r="L809" s="114"/>
      <c r="M809" s="114" t="str">
        <f t="shared" si="53"/>
        <v>Alотвод.блок</v>
      </c>
      <c r="N809" s="114"/>
      <c r="O809" s="109"/>
      <c r="P809" s="117" t="s">
        <v>28</v>
      </c>
      <c r="Q809" s="117">
        <v>55</v>
      </c>
      <c r="R809" s="117" t="s">
        <v>29</v>
      </c>
      <c r="S809" s="117">
        <v>4</v>
      </c>
      <c r="T809" s="118" t="str">
        <f t="shared" si="54"/>
        <v>E3-55-Al-отвод.блок-4-</v>
      </c>
    </row>
    <row r="810" spans="1:20">
      <c r="A810" s="109" t="s">
        <v>1277</v>
      </c>
      <c r="B810" s="109" t="s">
        <v>1278</v>
      </c>
      <c r="C810" s="109"/>
      <c r="D810" s="110" t="s">
        <v>1279</v>
      </c>
      <c r="E810" s="111">
        <v>323597</v>
      </c>
      <c r="F810" s="111">
        <f>Таблица14[[#This Row],[ip55]]*1.49987465123196</f>
        <v>485354.93751470861</v>
      </c>
      <c r="G810" s="112"/>
      <c r="H810" s="114"/>
      <c r="I810" s="114"/>
      <c r="J810" s="114"/>
      <c r="K810" s="114" t="s">
        <v>29</v>
      </c>
      <c r="L810" s="114"/>
      <c r="M810" s="114" t="str">
        <f t="shared" si="53"/>
        <v>Alшкаф</v>
      </c>
      <c r="N810" s="114"/>
      <c r="O810" s="109"/>
      <c r="P810" s="117" t="s">
        <v>28</v>
      </c>
      <c r="Q810" s="117">
        <v>55</v>
      </c>
      <c r="R810" s="117" t="s">
        <v>29</v>
      </c>
      <c r="S810" s="117">
        <v>4</v>
      </c>
      <c r="T810" s="118" t="str">
        <f t="shared" si="54"/>
        <v>E3-55-Al-шкаф-4-</v>
      </c>
    </row>
    <row r="811" spans="1:20">
      <c r="A811" s="109" t="s">
        <v>1280</v>
      </c>
      <c r="B811" s="109" t="s">
        <v>1278</v>
      </c>
      <c r="C811" s="109"/>
      <c r="D811" s="110" t="s">
        <v>1281</v>
      </c>
      <c r="E811" s="111">
        <v>274402</v>
      </c>
      <c r="F811" s="111">
        <f>Таблица14[[#This Row],[ip55]]*1.49987465123196</f>
        <v>411568.60404735233</v>
      </c>
      <c r="G811" s="112"/>
      <c r="H811" s="114"/>
      <c r="I811" s="114"/>
      <c r="J811" s="114"/>
      <c r="K811" s="114" t="s">
        <v>29</v>
      </c>
      <c r="L811" s="114"/>
      <c r="M811" s="114" t="str">
        <f t="shared" si="53"/>
        <v>Alшкаф</v>
      </c>
      <c r="N811" s="114"/>
      <c r="O811" s="109"/>
      <c r="P811" s="117" t="s">
        <v>28</v>
      </c>
      <c r="Q811" s="117">
        <v>55</v>
      </c>
      <c r="R811" s="117" t="s">
        <v>29</v>
      </c>
      <c r="S811" s="117">
        <v>4</v>
      </c>
      <c r="T811" s="118" t="str">
        <f t="shared" si="54"/>
        <v>E3-55-Al-шкаф-4-</v>
      </c>
    </row>
    <row r="812" spans="1:20">
      <c r="A812" s="109" t="s">
        <v>1282</v>
      </c>
      <c r="B812" s="109" t="s">
        <v>1278</v>
      </c>
      <c r="C812" s="109"/>
      <c r="D812" s="110" t="s">
        <v>1279</v>
      </c>
      <c r="E812" s="111">
        <v>340629</v>
      </c>
      <c r="F812" s="111">
        <f>Таблица14[[#This Row],[ip55]]*1.49987465123196</f>
        <v>510900.8025744913</v>
      </c>
      <c r="G812" s="112"/>
      <c r="H812" s="114"/>
      <c r="I812" s="114"/>
      <c r="J812" s="114"/>
      <c r="K812" s="114" t="s">
        <v>29</v>
      </c>
      <c r="L812" s="114"/>
      <c r="M812" s="114" t="str">
        <f t="shared" si="53"/>
        <v>Alшкаф</v>
      </c>
      <c r="N812" s="114"/>
      <c r="O812" s="109"/>
      <c r="P812" s="117" t="s">
        <v>28</v>
      </c>
      <c r="Q812" s="117">
        <v>55</v>
      </c>
      <c r="R812" s="117" t="s">
        <v>29</v>
      </c>
      <c r="S812" s="117">
        <v>4</v>
      </c>
      <c r="T812" s="118" t="str">
        <f t="shared" si="54"/>
        <v>E3-55-Al-шкаф-4-</v>
      </c>
    </row>
    <row r="813" spans="1:20">
      <c r="A813" s="109" t="s">
        <v>1283</v>
      </c>
      <c r="B813" s="109" t="s">
        <v>1278</v>
      </c>
      <c r="C813" s="109"/>
      <c r="D813" s="110" t="s">
        <v>1281</v>
      </c>
      <c r="E813" s="111">
        <v>288844</v>
      </c>
      <c r="F813" s="111">
        <f>Таблица14[[#This Row],[ip55]]*1.49987465123196</f>
        <v>433229.79376044427</v>
      </c>
      <c r="G813" s="112"/>
      <c r="H813" s="114"/>
      <c r="I813" s="114"/>
      <c r="J813" s="114"/>
      <c r="K813" s="114" t="s">
        <v>29</v>
      </c>
      <c r="L813" s="114"/>
      <c r="M813" s="114" t="str">
        <f t="shared" si="53"/>
        <v>Alшкаф</v>
      </c>
      <c r="N813" s="114"/>
      <c r="O813" s="109"/>
      <c r="P813" s="117" t="s">
        <v>28</v>
      </c>
      <c r="Q813" s="117">
        <v>55</v>
      </c>
      <c r="R813" s="117" t="s">
        <v>29</v>
      </c>
      <c r="S813" s="117">
        <v>4</v>
      </c>
      <c r="T813" s="118" t="str">
        <f t="shared" si="54"/>
        <v>E3-55-Al-шкаф-4-</v>
      </c>
    </row>
    <row r="814" spans="1:20">
      <c r="A814" s="109" t="s">
        <v>1284</v>
      </c>
      <c r="B814" s="109" t="s">
        <v>1278</v>
      </c>
      <c r="C814" s="109"/>
      <c r="D814" s="110" t="s">
        <v>1285</v>
      </c>
      <c r="E814" s="119">
        <v>358557</v>
      </c>
      <c r="F814" s="111">
        <f>Таблица14[[#This Row],[ip55]]*1.49987465123196</f>
        <v>537790.55532177794</v>
      </c>
      <c r="G814" s="112"/>
      <c r="H814" s="114"/>
      <c r="I814" s="114"/>
      <c r="J814" s="114"/>
      <c r="K814" s="114" t="s">
        <v>29</v>
      </c>
      <c r="L814" s="114"/>
      <c r="M814" s="114" t="str">
        <f t="shared" si="53"/>
        <v>Alшкаф</v>
      </c>
      <c r="N814" s="114"/>
      <c r="O814" s="109"/>
      <c r="P814" s="117" t="s">
        <v>28</v>
      </c>
      <c r="Q814" s="117">
        <v>55</v>
      </c>
      <c r="R814" s="117" t="s">
        <v>29</v>
      </c>
      <c r="S814" s="117">
        <v>4</v>
      </c>
      <c r="T814" s="118" t="str">
        <f t="shared" si="54"/>
        <v>E3-55-Al-шкаф-4-</v>
      </c>
    </row>
    <row r="815" spans="1:20">
      <c r="A815" s="109" t="s">
        <v>1286</v>
      </c>
      <c r="B815" s="109" t="s">
        <v>1278</v>
      </c>
      <c r="C815" s="109"/>
      <c r="D815" s="110" t="s">
        <v>1287</v>
      </c>
      <c r="E815" s="119">
        <v>304046</v>
      </c>
      <c r="F815" s="111">
        <f>Таблица14[[#This Row],[ip55]]*1.49987465123196</f>
        <v>456030.88820847252</v>
      </c>
      <c r="G815" s="112"/>
      <c r="H815" s="114"/>
      <c r="I815" s="114"/>
      <c r="J815" s="114"/>
      <c r="K815" s="114" t="s">
        <v>29</v>
      </c>
      <c r="L815" s="114"/>
      <c r="M815" s="114" t="str">
        <f t="shared" si="53"/>
        <v>Alшкаф</v>
      </c>
      <c r="N815" s="114"/>
      <c r="O815" s="109"/>
      <c r="P815" s="117" t="s">
        <v>28</v>
      </c>
      <c r="Q815" s="117">
        <v>55</v>
      </c>
      <c r="R815" s="117" t="s">
        <v>29</v>
      </c>
      <c r="S815" s="117">
        <v>4</v>
      </c>
      <c r="T815" s="118" t="str">
        <f t="shared" si="54"/>
        <v>E3-55-Al-шкаф-4-</v>
      </c>
    </row>
    <row r="816" spans="1:20">
      <c r="A816" s="109" t="s">
        <v>1288</v>
      </c>
      <c r="B816" s="109" t="s">
        <v>1278</v>
      </c>
      <c r="C816" s="109"/>
      <c r="D816" s="110" t="s">
        <v>1285</v>
      </c>
      <c r="E816" s="111">
        <v>377428</v>
      </c>
      <c r="F816" s="111">
        <f>Таблица14[[#This Row],[ip55]]*1.49987465123196</f>
        <v>566094.68986517622</v>
      </c>
      <c r="G816" s="112"/>
      <c r="H816" s="114"/>
      <c r="I816" s="114"/>
      <c r="J816" s="114"/>
      <c r="K816" s="114" t="s">
        <v>29</v>
      </c>
      <c r="L816" s="114"/>
      <c r="M816" s="114" t="str">
        <f t="shared" si="53"/>
        <v>Alшкаф</v>
      </c>
      <c r="N816" s="114"/>
      <c r="O816" s="109"/>
      <c r="P816" s="117" t="s">
        <v>28</v>
      </c>
      <c r="Q816" s="117">
        <v>55</v>
      </c>
      <c r="R816" s="117" t="s">
        <v>29</v>
      </c>
      <c r="S816" s="117">
        <v>4</v>
      </c>
      <c r="T816" s="118" t="str">
        <f t="shared" si="54"/>
        <v>E3-55-Al-шкаф-4-</v>
      </c>
    </row>
    <row r="817" spans="1:20">
      <c r="A817" s="109" t="s">
        <v>1289</v>
      </c>
      <c r="B817" s="109" t="s">
        <v>1278</v>
      </c>
      <c r="C817" s="109"/>
      <c r="D817" s="110" t="s">
        <v>1287</v>
      </c>
      <c r="E817" s="111">
        <v>320049</v>
      </c>
      <c r="F817" s="111">
        <f>Таблица14[[#This Row],[ip55]]*1.49987465123196</f>
        <v>480033.38225213758</v>
      </c>
      <c r="G817" s="112"/>
      <c r="H817" s="114"/>
      <c r="I817" s="114"/>
      <c r="J817" s="114"/>
      <c r="K817" s="114" t="s">
        <v>29</v>
      </c>
      <c r="L817" s="114"/>
      <c r="M817" s="114" t="str">
        <f t="shared" si="53"/>
        <v>Alшкаф</v>
      </c>
      <c r="N817" s="114"/>
      <c r="O817" s="109"/>
      <c r="P817" s="117" t="s">
        <v>28</v>
      </c>
      <c r="Q817" s="117">
        <v>55</v>
      </c>
      <c r="R817" s="117" t="s">
        <v>29</v>
      </c>
      <c r="S817" s="117">
        <v>4</v>
      </c>
      <c r="T817" s="118" t="str">
        <f t="shared" si="54"/>
        <v>E3-55-Al-шкаф-4-</v>
      </c>
    </row>
    <row r="818" spans="1:20">
      <c r="A818" s="109" t="s">
        <v>1290</v>
      </c>
      <c r="B818" s="109" t="s">
        <v>1278</v>
      </c>
      <c r="C818" s="109"/>
      <c r="D818" s="110" t="s">
        <v>1291</v>
      </c>
      <c r="E818" s="111">
        <v>509528</v>
      </c>
      <c r="F818" s="111">
        <f>Таблица14[[#This Row],[ip55]]*1.49987465123196</f>
        <v>764228.13129291811</v>
      </c>
      <c r="G818" s="112"/>
      <c r="H818" s="114"/>
      <c r="I818" s="114"/>
      <c r="J818" s="114"/>
      <c r="K818" s="114" t="s">
        <v>29</v>
      </c>
      <c r="L818" s="114"/>
      <c r="M818" s="114" t="str">
        <f t="shared" si="53"/>
        <v>Alшкаф</v>
      </c>
      <c r="N818" s="114"/>
      <c r="O818" s="109"/>
      <c r="P818" s="117" t="s">
        <v>28</v>
      </c>
      <c r="Q818" s="117">
        <v>55</v>
      </c>
      <c r="R818" s="117" t="s">
        <v>29</v>
      </c>
      <c r="S818" s="117">
        <v>4</v>
      </c>
      <c r="T818" s="118" t="str">
        <f t="shared" si="54"/>
        <v>E3-55-Al-шкаф-4-</v>
      </c>
    </row>
    <row r="819" spans="1:20">
      <c r="A819" s="109" t="s">
        <v>1292</v>
      </c>
      <c r="B819" s="109" t="s">
        <v>1278</v>
      </c>
      <c r="C819" s="109"/>
      <c r="D819" s="110" t="s">
        <v>1293</v>
      </c>
      <c r="E819" s="111">
        <v>432066</v>
      </c>
      <c r="F819" s="111">
        <f>Таблица14[[#This Row],[ip55]]*1.49987465123196</f>
        <v>648044.84105918801</v>
      </c>
      <c r="G819" s="112"/>
      <c r="H819" s="114"/>
      <c r="I819" s="114"/>
      <c r="J819" s="114"/>
      <c r="K819" s="114" t="s">
        <v>29</v>
      </c>
      <c r="L819" s="114"/>
      <c r="M819" s="114" t="str">
        <f t="shared" si="53"/>
        <v>Alшкаф</v>
      </c>
      <c r="N819" s="114"/>
      <c r="O819" s="109"/>
      <c r="P819" s="117" t="s">
        <v>28</v>
      </c>
      <c r="Q819" s="117">
        <v>55</v>
      </c>
      <c r="R819" s="117" t="s">
        <v>29</v>
      </c>
      <c r="S819" s="117">
        <v>4</v>
      </c>
      <c r="T819" s="118" t="str">
        <f t="shared" si="54"/>
        <v>E3-55-Al-шкаф-4-</v>
      </c>
    </row>
    <row r="820" spans="1:20">
      <c r="A820" s="109" t="s">
        <v>1294</v>
      </c>
      <c r="B820" s="109" t="s">
        <v>1278</v>
      </c>
      <c r="C820" s="109"/>
      <c r="D820" s="110" t="s">
        <v>1291</v>
      </c>
      <c r="E820" s="111">
        <v>687863</v>
      </c>
      <c r="F820" s="111">
        <f>Таблица14[[#This Row],[ip55]]*1.49987465123196</f>
        <v>1031708.2772203698</v>
      </c>
      <c r="G820" s="112"/>
      <c r="H820" s="114"/>
      <c r="I820" s="114"/>
      <c r="J820" s="114"/>
      <c r="K820" s="114" t="s">
        <v>29</v>
      </c>
      <c r="L820" s="114"/>
      <c r="M820" s="114" t="str">
        <f t="shared" si="53"/>
        <v>Alшкаф</v>
      </c>
      <c r="N820" s="114"/>
      <c r="O820" s="109"/>
      <c r="P820" s="117" t="s">
        <v>28</v>
      </c>
      <c r="Q820" s="117">
        <v>55</v>
      </c>
      <c r="R820" s="117" t="s">
        <v>29</v>
      </c>
      <c r="S820" s="117">
        <v>4</v>
      </c>
      <c r="T820" s="118" t="str">
        <f t="shared" si="54"/>
        <v>E3-55-Al-шкаф-4-</v>
      </c>
    </row>
    <row r="821" spans="1:20">
      <c r="A821" s="109" t="s">
        <v>1295</v>
      </c>
      <c r="B821" s="109" t="s">
        <v>1278</v>
      </c>
      <c r="C821" s="109"/>
      <c r="D821" s="110" t="s">
        <v>1293</v>
      </c>
      <c r="E821" s="111">
        <v>583289</v>
      </c>
      <c r="F821" s="111">
        <f>Таблица14[[#This Row],[ip55]]*1.49987465123196</f>
        <v>874860.38544243877</v>
      </c>
      <c r="G821" s="112"/>
      <c r="H821" s="114"/>
      <c r="I821" s="114"/>
      <c r="J821" s="114"/>
      <c r="K821" s="114" t="s">
        <v>29</v>
      </c>
      <c r="L821" s="114"/>
      <c r="M821" s="114" t="str">
        <f t="shared" si="53"/>
        <v>Alшкаф</v>
      </c>
      <c r="N821" s="114"/>
      <c r="O821" s="109"/>
      <c r="P821" s="117" t="s">
        <v>28</v>
      </c>
      <c r="Q821" s="117">
        <v>55</v>
      </c>
      <c r="R821" s="117" t="s">
        <v>29</v>
      </c>
      <c r="S821" s="117">
        <v>4</v>
      </c>
      <c r="T821" s="118" t="str">
        <f t="shared" si="54"/>
        <v>E3-55-Al-шкаф-4-</v>
      </c>
    </row>
    <row r="822" spans="1:20">
      <c r="A822" s="109" t="s">
        <v>1296</v>
      </c>
      <c r="B822" s="109" t="s">
        <v>1278</v>
      </c>
      <c r="C822" s="109"/>
      <c r="D822" s="110" t="s">
        <v>1291</v>
      </c>
      <c r="E822" s="111">
        <v>754857</v>
      </c>
      <c r="F822" s="111">
        <f>Таблица14[[#This Row],[ip55]]*1.49987465123196</f>
        <v>1132190.8796050036</v>
      </c>
      <c r="G822" s="112"/>
      <c r="H822" s="114"/>
      <c r="I822" s="114"/>
      <c r="J822" s="114"/>
      <c r="K822" s="114" t="s">
        <v>29</v>
      </c>
      <c r="L822" s="114"/>
      <c r="M822" s="114" t="str">
        <f t="shared" si="53"/>
        <v>Alшкаф</v>
      </c>
      <c r="N822" s="114"/>
      <c r="O822" s="109"/>
      <c r="P822" s="117" t="s">
        <v>28</v>
      </c>
      <c r="Q822" s="117">
        <v>55</v>
      </c>
      <c r="R822" s="117" t="s">
        <v>29</v>
      </c>
      <c r="S822" s="117">
        <v>4</v>
      </c>
      <c r="T822" s="118" t="str">
        <f t="shared" si="54"/>
        <v>E3-55-Al-шкаф-4-</v>
      </c>
    </row>
    <row r="823" spans="1:20">
      <c r="A823" s="109" t="s">
        <v>1297</v>
      </c>
      <c r="B823" s="109" t="s">
        <v>1278</v>
      </c>
      <c r="C823" s="109"/>
      <c r="D823" s="110" t="s">
        <v>1293</v>
      </c>
      <c r="E823" s="111">
        <v>640098</v>
      </c>
      <c r="F823" s="111">
        <f>Таблица14[[#This Row],[ip55]]*1.49987465123196</f>
        <v>960066.76450427517</v>
      </c>
      <c r="G823" s="112"/>
      <c r="H823" s="114"/>
      <c r="I823" s="114"/>
      <c r="J823" s="114"/>
      <c r="K823" s="114" t="s">
        <v>29</v>
      </c>
      <c r="L823" s="114"/>
      <c r="M823" s="114" t="str">
        <f t="shared" si="53"/>
        <v>Alшкаф</v>
      </c>
      <c r="N823" s="114"/>
      <c r="O823" s="109"/>
      <c r="P823" s="117" t="s">
        <v>28</v>
      </c>
      <c r="Q823" s="117">
        <v>55</v>
      </c>
      <c r="R823" s="117" t="s">
        <v>29</v>
      </c>
      <c r="S823" s="117">
        <v>4</v>
      </c>
      <c r="T823" s="118" t="str">
        <f t="shared" si="54"/>
        <v>E3-55-Al-шкаф-4-</v>
      </c>
    </row>
    <row r="824" spans="1:20">
      <c r="A824" s="109" t="s">
        <v>1298</v>
      </c>
      <c r="B824" s="109" t="s">
        <v>1278</v>
      </c>
      <c r="C824" s="109"/>
      <c r="D824" s="110" t="s">
        <v>1299</v>
      </c>
      <c r="E824" s="111">
        <v>1019056</v>
      </c>
      <c r="F824" s="111">
        <f>Таблица14[[#This Row],[ip55]]*1.49987465123196</f>
        <v>1528456.2625858362</v>
      </c>
      <c r="G824" s="112"/>
      <c r="H824" s="114"/>
      <c r="I824" s="114"/>
      <c r="J824" s="114"/>
      <c r="K824" s="114" t="s">
        <v>29</v>
      </c>
      <c r="L824" s="114"/>
      <c r="M824" s="114" t="str">
        <f t="shared" si="53"/>
        <v>Alшкаф</v>
      </c>
      <c r="N824" s="114"/>
      <c r="O824" s="109"/>
      <c r="P824" s="117" t="s">
        <v>28</v>
      </c>
      <c r="Q824" s="117">
        <v>55</v>
      </c>
      <c r="R824" s="117" t="s">
        <v>29</v>
      </c>
      <c r="S824" s="117">
        <v>4</v>
      </c>
      <c r="T824" s="118" t="str">
        <f t="shared" si="54"/>
        <v>E3-55-Al-шкаф-4-</v>
      </c>
    </row>
    <row r="825" spans="1:20">
      <c r="A825" s="109" t="s">
        <v>1300</v>
      </c>
      <c r="B825" s="109" t="s">
        <v>1278</v>
      </c>
      <c r="C825" s="109"/>
      <c r="D825" s="110" t="s">
        <v>1301</v>
      </c>
      <c r="E825" s="111">
        <v>864132</v>
      </c>
      <c r="F825" s="111">
        <f>Таблица14[[#This Row],[ip55]]*1.49987465123196</f>
        <v>1296089.682118376</v>
      </c>
      <c r="G825" s="112"/>
      <c r="H825" s="114"/>
      <c r="I825" s="114"/>
      <c r="J825" s="114"/>
      <c r="K825" s="114" t="s">
        <v>29</v>
      </c>
      <c r="L825" s="114"/>
      <c r="M825" s="114" t="str">
        <f t="shared" si="53"/>
        <v>Alшкаф</v>
      </c>
      <c r="N825" s="114"/>
      <c r="O825" s="109"/>
      <c r="P825" s="117" t="s">
        <v>28</v>
      </c>
      <c r="Q825" s="117">
        <v>55</v>
      </c>
      <c r="R825" s="117" t="s">
        <v>29</v>
      </c>
      <c r="S825" s="117">
        <v>4</v>
      </c>
      <c r="T825" s="118" t="str">
        <f t="shared" si="54"/>
        <v>E3-55-Al-шкаф-4-</v>
      </c>
    </row>
    <row r="826" spans="1:20">
      <c r="A826" s="109" t="s">
        <v>1302</v>
      </c>
      <c r="B826" s="109" t="s">
        <v>1278</v>
      </c>
      <c r="C826" s="109"/>
      <c r="D826" s="110" t="s">
        <v>1299</v>
      </c>
      <c r="E826" s="111">
        <v>1375726</v>
      </c>
      <c r="F826" s="111">
        <f>Таблица14[[#This Row],[ip55]]*1.49987465123196</f>
        <v>2063416.5544407396</v>
      </c>
      <c r="G826" s="112"/>
      <c r="H826" s="114"/>
      <c r="I826" s="114"/>
      <c r="J826" s="114"/>
      <c r="K826" s="114" t="s">
        <v>29</v>
      </c>
      <c r="L826" s="114"/>
      <c r="M826" s="114" t="str">
        <f t="shared" si="53"/>
        <v>Alшкаф</v>
      </c>
      <c r="N826" s="114"/>
      <c r="O826" s="109"/>
      <c r="P826" s="117" t="s">
        <v>28</v>
      </c>
      <c r="Q826" s="117">
        <v>55</v>
      </c>
      <c r="R826" s="117" t="s">
        <v>29</v>
      </c>
      <c r="S826" s="117">
        <v>4</v>
      </c>
      <c r="T826" s="118" t="str">
        <f t="shared" si="54"/>
        <v>E3-55-Al-шкаф-4-</v>
      </c>
    </row>
    <row r="827" spans="1:20">
      <c r="A827" s="109" t="s">
        <v>1303</v>
      </c>
      <c r="B827" s="109" t="s">
        <v>1278</v>
      </c>
      <c r="C827" s="109"/>
      <c r="D827" s="110" t="s">
        <v>1301</v>
      </c>
      <c r="E827" s="111">
        <v>1166578</v>
      </c>
      <c r="F827" s="111">
        <f>Таблица14[[#This Row],[ip55]]*1.49987465123196</f>
        <v>1749720.7708848775</v>
      </c>
      <c r="G827" s="112"/>
      <c r="H827" s="114"/>
      <c r="I827" s="114"/>
      <c r="J827" s="114"/>
      <c r="K827" s="114" t="s">
        <v>29</v>
      </c>
      <c r="L827" s="114"/>
      <c r="M827" s="114" t="str">
        <f t="shared" si="53"/>
        <v>Alшкаф</v>
      </c>
      <c r="N827" s="114"/>
      <c r="O827" s="109"/>
      <c r="P827" s="117" t="s">
        <v>28</v>
      </c>
      <c r="Q827" s="117">
        <v>55</v>
      </c>
      <c r="R827" s="117" t="s">
        <v>29</v>
      </c>
      <c r="S827" s="117">
        <v>4</v>
      </c>
      <c r="T827" s="118" t="str">
        <f t="shared" si="54"/>
        <v>E3-55-Al-шкаф-4-</v>
      </c>
    </row>
    <row r="828" spans="1:20">
      <c r="A828" s="109" t="s">
        <v>1304</v>
      </c>
      <c r="B828" s="109" t="s">
        <v>1278</v>
      </c>
      <c r="C828" s="109"/>
      <c r="D828" s="110" t="s">
        <v>1299</v>
      </c>
      <c r="E828" s="111">
        <v>1509713</v>
      </c>
      <c r="F828" s="111">
        <f>Таблица14[[#This Row],[ip55]]*1.49987465123196</f>
        <v>2264380.2593353563</v>
      </c>
      <c r="G828" s="112"/>
      <c r="H828" s="114"/>
      <c r="I828" s="114"/>
      <c r="J828" s="114"/>
      <c r="K828" s="114" t="s">
        <v>29</v>
      </c>
      <c r="L828" s="114"/>
      <c r="M828" s="114" t="str">
        <f t="shared" si="53"/>
        <v>Alшкаф</v>
      </c>
      <c r="N828" s="114"/>
      <c r="O828" s="109"/>
      <c r="P828" s="117" t="s">
        <v>28</v>
      </c>
      <c r="Q828" s="117">
        <v>55</v>
      </c>
      <c r="R828" s="117" t="s">
        <v>29</v>
      </c>
      <c r="S828" s="117">
        <v>4</v>
      </c>
      <c r="T828" s="118" t="str">
        <f t="shared" si="54"/>
        <v>E3-55-Al-шкаф-4-</v>
      </c>
    </row>
    <row r="829" spans="1:20">
      <c r="A829" s="109" t="s">
        <v>1305</v>
      </c>
      <c r="B829" s="109" t="s">
        <v>1278</v>
      </c>
      <c r="C829" s="109"/>
      <c r="D829" s="110" t="s">
        <v>1301</v>
      </c>
      <c r="E829" s="111">
        <v>1280196</v>
      </c>
      <c r="F829" s="111">
        <f>Таблица14[[#This Row],[ip55]]*1.49987465123196</f>
        <v>1920133.5290085503</v>
      </c>
      <c r="G829" s="112"/>
      <c r="H829" s="114"/>
      <c r="I829" s="114"/>
      <c r="J829" s="114"/>
      <c r="K829" s="114" t="s">
        <v>29</v>
      </c>
      <c r="L829" s="114"/>
      <c r="M829" s="114" t="str">
        <f t="shared" si="53"/>
        <v>Alшкаф</v>
      </c>
      <c r="N829" s="114"/>
      <c r="O829" s="109"/>
      <c r="P829" s="117" t="s">
        <v>28</v>
      </c>
      <c r="Q829" s="117">
        <v>55</v>
      </c>
      <c r="R829" s="117" t="s">
        <v>29</v>
      </c>
      <c r="S829" s="117">
        <v>4</v>
      </c>
      <c r="T829" s="118" t="str">
        <f t="shared" si="54"/>
        <v>E3-55-Al-шкаф-4-</v>
      </c>
    </row>
    <row r="830" spans="1:20">
      <c r="A830" s="109" t="s">
        <v>1306</v>
      </c>
      <c r="B830" s="109" t="s">
        <v>1278</v>
      </c>
      <c r="C830" s="109"/>
      <c r="D830" s="110" t="s">
        <v>1299</v>
      </c>
      <c r="E830" s="111">
        <v>2038113</v>
      </c>
      <c r="F830" s="111">
        <f>Таблица14[[#This Row],[ip55]]*1.49987465123196</f>
        <v>3056914.0250463239</v>
      </c>
      <c r="G830" s="112"/>
      <c r="H830" s="114"/>
      <c r="I830" s="114"/>
      <c r="J830" s="114"/>
      <c r="K830" s="114" t="s">
        <v>29</v>
      </c>
      <c r="L830" s="114"/>
      <c r="M830" s="114" t="str">
        <f t="shared" si="53"/>
        <v>Alшкаф</v>
      </c>
      <c r="N830" s="114"/>
      <c r="O830" s="109"/>
      <c r="P830" s="117" t="s">
        <v>28</v>
      </c>
      <c r="Q830" s="117">
        <v>55</v>
      </c>
      <c r="R830" s="117" t="s">
        <v>29</v>
      </c>
      <c r="S830" s="117">
        <v>4</v>
      </c>
      <c r="T830" s="118" t="str">
        <f t="shared" si="54"/>
        <v>E3-55-Al-шкаф-4-</v>
      </c>
    </row>
    <row r="831" spans="1:20">
      <c r="A831" s="109" t="s">
        <v>1307</v>
      </c>
      <c r="B831" s="109" t="s">
        <v>1278</v>
      </c>
      <c r="C831" s="109"/>
      <c r="D831" s="110" t="s">
        <v>1301</v>
      </c>
      <c r="E831" s="111">
        <v>1728264</v>
      </c>
      <c r="F831" s="111">
        <f>Таблица14[[#This Row],[ip55]]*1.49987465123196</f>
        <v>2592179.364236752</v>
      </c>
      <c r="G831" s="112"/>
      <c r="H831" s="114"/>
      <c r="I831" s="114"/>
      <c r="J831" s="114"/>
      <c r="K831" s="114" t="s">
        <v>29</v>
      </c>
      <c r="L831" s="114"/>
      <c r="M831" s="114" t="str">
        <f t="shared" si="53"/>
        <v>Alшкаф</v>
      </c>
      <c r="N831" s="114"/>
      <c r="O831" s="109"/>
      <c r="P831" s="117" t="s">
        <v>28</v>
      </c>
      <c r="Q831" s="117">
        <v>55</v>
      </c>
      <c r="R831" s="117" t="s">
        <v>29</v>
      </c>
      <c r="S831" s="117">
        <v>4</v>
      </c>
      <c r="T831" s="118" t="str">
        <f t="shared" si="54"/>
        <v>E3-55-Al-шкаф-4-</v>
      </c>
    </row>
    <row r="832" spans="1:20">
      <c r="A832" s="109" t="s">
        <v>1308</v>
      </c>
      <c r="B832" s="109" t="s">
        <v>1278</v>
      </c>
      <c r="C832" s="109"/>
      <c r="D832" s="110" t="s">
        <v>1299</v>
      </c>
      <c r="E832" s="111">
        <v>2751453</v>
      </c>
      <c r="F832" s="111">
        <f>Таблица14[[#This Row],[ip55]]*1.49987465123196</f>
        <v>4126834.6087561301</v>
      </c>
      <c r="G832" s="112"/>
      <c r="H832" s="114"/>
      <c r="I832" s="114"/>
      <c r="J832" s="114"/>
      <c r="K832" s="114" t="s">
        <v>29</v>
      </c>
      <c r="L832" s="114"/>
      <c r="M832" s="114" t="str">
        <f t="shared" si="53"/>
        <v>Alшкаф</v>
      </c>
      <c r="N832" s="114"/>
      <c r="O832" s="109"/>
      <c r="P832" s="117" t="s">
        <v>28</v>
      </c>
      <c r="Q832" s="117">
        <v>55</v>
      </c>
      <c r="R832" s="117" t="s">
        <v>29</v>
      </c>
      <c r="S832" s="117">
        <v>4</v>
      </c>
      <c r="T832" s="118" t="str">
        <f t="shared" si="54"/>
        <v>E3-55-Al-шкаф-4-</v>
      </c>
    </row>
    <row r="833" spans="1:20">
      <c r="A833" s="109" t="s">
        <v>1309</v>
      </c>
      <c r="B833" s="109" t="s">
        <v>1278</v>
      </c>
      <c r="C833" s="109"/>
      <c r="D833" s="110" t="s">
        <v>1301</v>
      </c>
      <c r="E833" s="111">
        <v>2333157</v>
      </c>
      <c r="F833" s="111">
        <f>Таблица14[[#This Row],[ip55]]*1.49987465123196</f>
        <v>3499443.041644406</v>
      </c>
      <c r="G833" s="112"/>
      <c r="H833" s="114"/>
      <c r="I833" s="114"/>
      <c r="J833" s="114"/>
      <c r="K833" s="114" t="s">
        <v>29</v>
      </c>
      <c r="L833" s="114"/>
      <c r="M833" s="114" t="str">
        <f t="shared" si="53"/>
        <v>Alшкаф</v>
      </c>
      <c r="N833" s="114"/>
      <c r="O833" s="109"/>
      <c r="P833" s="117" t="s">
        <v>28</v>
      </c>
      <c r="Q833" s="117">
        <v>55</v>
      </c>
      <c r="R833" s="117" t="s">
        <v>29</v>
      </c>
      <c r="S833" s="117">
        <v>4</v>
      </c>
      <c r="T833" s="118" t="str">
        <f t="shared" si="54"/>
        <v>E3-55-Al-шкаф-4-</v>
      </c>
    </row>
    <row r="834" spans="1:20">
      <c r="A834" s="109" t="s">
        <v>1310</v>
      </c>
      <c r="B834" s="109" t="s">
        <v>1278</v>
      </c>
      <c r="C834" s="109"/>
      <c r="D834" s="110" t="s">
        <v>1299</v>
      </c>
      <c r="E834" s="111">
        <v>3019426</v>
      </c>
      <c r="F834" s="111">
        <f>Таблица14[[#This Row],[ip55]]*1.49987465123196</f>
        <v>4528760.5186707126</v>
      </c>
      <c r="G834" s="112"/>
      <c r="H834" s="114"/>
      <c r="I834" s="114"/>
      <c r="J834" s="114"/>
      <c r="K834" s="114" t="s">
        <v>29</v>
      </c>
      <c r="L834" s="114"/>
      <c r="M834" s="114" t="str">
        <f t="shared" ref="M834:M897" si="55">K834&amp;B834&amp;L834&amp;N834</f>
        <v>Alшкаф</v>
      </c>
      <c r="N834" s="114"/>
      <c r="O834" s="109"/>
      <c r="P834" s="117" t="s">
        <v>28</v>
      </c>
      <c r="Q834" s="117">
        <v>55</v>
      </c>
      <c r="R834" s="117" t="s">
        <v>29</v>
      </c>
      <c r="S834" s="117">
        <v>4</v>
      </c>
      <c r="T834" s="118" t="str">
        <f t="shared" si="54"/>
        <v>E3-55-Al-шкаф-4-</v>
      </c>
    </row>
    <row r="835" spans="1:20">
      <c r="A835" s="109" t="s">
        <v>1311</v>
      </c>
      <c r="B835" s="109" t="s">
        <v>1278</v>
      </c>
      <c r="C835" s="109"/>
      <c r="D835" s="110" t="s">
        <v>1301</v>
      </c>
      <c r="E835" s="111">
        <v>2560391</v>
      </c>
      <c r="F835" s="111">
        <f>Таблица14[[#This Row],[ip55]]*1.49987465123196</f>
        <v>3840265.5581424492</v>
      </c>
      <c r="G835" s="112"/>
      <c r="H835" s="114"/>
      <c r="I835" s="114"/>
      <c r="J835" s="114"/>
      <c r="K835" s="114" t="s">
        <v>29</v>
      </c>
      <c r="L835" s="114"/>
      <c r="M835" s="114" t="str">
        <f t="shared" si="55"/>
        <v>Alшкаф</v>
      </c>
      <c r="N835" s="114"/>
      <c r="O835" s="109"/>
      <c r="P835" s="117" t="s">
        <v>28</v>
      </c>
      <c r="Q835" s="117">
        <v>55</v>
      </c>
      <c r="R835" s="117" t="s">
        <v>29</v>
      </c>
      <c r="S835" s="117">
        <v>4</v>
      </c>
      <c r="T835" s="118" t="str">
        <f t="shared" ref="T835:T898" si="56">P835&amp;"-"&amp;Q835&amp;"-"&amp;R835&amp;"-"&amp;B835&amp;"-"&amp;S835&amp;"-"&amp;O835&amp;N835</f>
        <v>E3-55-Al-шкаф-4-</v>
      </c>
    </row>
    <row r="836" spans="1:20">
      <c r="A836" s="109" t="s">
        <v>412</v>
      </c>
      <c r="B836" s="109">
        <v>250</v>
      </c>
      <c r="C836" s="109"/>
      <c r="D836" s="110" t="s">
        <v>1312</v>
      </c>
      <c r="E836" s="111">
        <v>14641</v>
      </c>
      <c r="F836" s="111">
        <f>Таблица14[[#This Row],[ip55]]*1.49987465123196</f>
        <v>21959.664768687126</v>
      </c>
      <c r="G836" s="112"/>
      <c r="H836" s="113"/>
      <c r="I836" s="113"/>
      <c r="J836" s="113"/>
      <c r="K836" s="114" t="s">
        <v>29</v>
      </c>
      <c r="L836" s="114"/>
      <c r="M836" s="114" t="str">
        <f t="shared" si="55"/>
        <v>Al250</v>
      </c>
      <c r="N836" s="114"/>
      <c r="O836" s="109"/>
      <c r="P836" s="117" t="s">
        <v>28</v>
      </c>
      <c r="Q836" s="117">
        <v>55</v>
      </c>
      <c r="R836" s="117" t="s">
        <v>29</v>
      </c>
      <c r="S836" s="117">
        <v>4</v>
      </c>
      <c r="T836" s="118" t="str">
        <f t="shared" si="56"/>
        <v>E3-55-Al-250-4-</v>
      </c>
    </row>
    <row r="837" spans="1:20">
      <c r="A837" s="109" t="s">
        <v>526</v>
      </c>
      <c r="B837" s="109">
        <v>400</v>
      </c>
      <c r="C837" s="109"/>
      <c r="D837" s="110" t="s">
        <v>1312</v>
      </c>
      <c r="E837" s="111">
        <v>14641</v>
      </c>
      <c r="F837" s="111">
        <f>Таблица14[[#This Row],[ip55]]*1.49987465123196</f>
        <v>21959.664768687126</v>
      </c>
      <c r="G837" s="112"/>
      <c r="H837" s="113"/>
      <c r="I837" s="113"/>
      <c r="J837" s="113"/>
      <c r="K837" s="114" t="s">
        <v>29</v>
      </c>
      <c r="L837" s="114"/>
      <c r="M837" s="114" t="str">
        <f t="shared" si="55"/>
        <v>Al400</v>
      </c>
      <c r="N837" s="114"/>
      <c r="O837" s="109"/>
      <c r="P837" s="117" t="s">
        <v>28</v>
      </c>
      <c r="Q837" s="117">
        <v>55</v>
      </c>
      <c r="R837" s="117" t="s">
        <v>29</v>
      </c>
      <c r="S837" s="117">
        <v>4</v>
      </c>
      <c r="T837" s="118" t="str">
        <f t="shared" si="56"/>
        <v>E3-55-Al-400-4-</v>
      </c>
    </row>
    <row r="838" spans="1:20">
      <c r="A838" s="109" t="s">
        <v>587</v>
      </c>
      <c r="B838" s="109">
        <v>630</v>
      </c>
      <c r="C838" s="109"/>
      <c r="D838" s="110" t="s">
        <v>1312</v>
      </c>
      <c r="E838" s="111">
        <v>15919</v>
      </c>
      <c r="F838" s="111">
        <f>Таблица14[[#This Row],[ip55]]*1.49987465123196</f>
        <v>23876.504572961574</v>
      </c>
      <c r="G838" s="112"/>
      <c r="H838" s="113"/>
      <c r="I838" s="113"/>
      <c r="J838" s="113"/>
      <c r="K838" s="114" t="s">
        <v>29</v>
      </c>
      <c r="L838" s="114"/>
      <c r="M838" s="114" t="str">
        <f t="shared" si="55"/>
        <v>Al630</v>
      </c>
      <c r="N838" s="114"/>
      <c r="O838" s="109"/>
      <c r="P838" s="117" t="s">
        <v>28</v>
      </c>
      <c r="Q838" s="117">
        <v>55</v>
      </c>
      <c r="R838" s="117" t="s">
        <v>29</v>
      </c>
      <c r="S838" s="117">
        <v>4</v>
      </c>
      <c r="T838" s="118" t="str">
        <f t="shared" si="56"/>
        <v>E3-55-Al-630-4-</v>
      </c>
    </row>
    <row r="839" spans="1:20">
      <c r="A839" s="109" t="s">
        <v>648</v>
      </c>
      <c r="B839" s="109">
        <v>800</v>
      </c>
      <c r="C839" s="109"/>
      <c r="D839" s="110" t="s">
        <v>1312</v>
      </c>
      <c r="E839" s="111">
        <v>17241</v>
      </c>
      <c r="F839" s="111">
        <f>Таблица14[[#This Row],[ip55]]*1.49987465123196</f>
        <v>25859.338861890225</v>
      </c>
      <c r="G839" s="112"/>
      <c r="H839" s="113"/>
      <c r="I839" s="113"/>
      <c r="J839" s="113"/>
      <c r="K839" s="114" t="s">
        <v>29</v>
      </c>
      <c r="L839" s="114"/>
      <c r="M839" s="114" t="str">
        <f t="shared" si="55"/>
        <v>Al800</v>
      </c>
      <c r="N839" s="114"/>
      <c r="O839" s="109"/>
      <c r="P839" s="117" t="s">
        <v>28</v>
      </c>
      <c r="Q839" s="117">
        <v>55</v>
      </c>
      <c r="R839" s="117" t="s">
        <v>29</v>
      </c>
      <c r="S839" s="117">
        <v>4</v>
      </c>
      <c r="T839" s="118" t="str">
        <f t="shared" si="56"/>
        <v>E3-55-Al-800-4-</v>
      </c>
    </row>
    <row r="840" spans="1:20">
      <c r="A840" s="109" t="s">
        <v>708</v>
      </c>
      <c r="B840" s="109">
        <v>1000</v>
      </c>
      <c r="C840" s="109"/>
      <c r="D840" s="110" t="s">
        <v>1312</v>
      </c>
      <c r="E840" s="111">
        <v>19115</v>
      </c>
      <c r="F840" s="111">
        <f>Таблица14[[#This Row],[ip55]]*1.49987465123196</f>
        <v>28670.103958298918</v>
      </c>
      <c r="G840" s="112"/>
      <c r="H840" s="113"/>
      <c r="I840" s="113"/>
      <c r="J840" s="113"/>
      <c r="K840" s="114" t="s">
        <v>29</v>
      </c>
      <c r="L840" s="114"/>
      <c r="M840" s="114" t="str">
        <f t="shared" si="55"/>
        <v>Al1000</v>
      </c>
      <c r="N840" s="114"/>
      <c r="O840" s="109"/>
      <c r="P840" s="117" t="s">
        <v>28</v>
      </c>
      <c r="Q840" s="117">
        <v>55</v>
      </c>
      <c r="R840" s="117" t="s">
        <v>29</v>
      </c>
      <c r="S840" s="117">
        <v>4</v>
      </c>
      <c r="T840" s="118" t="str">
        <f t="shared" si="56"/>
        <v>E3-55-Al-1000-4-</v>
      </c>
    </row>
    <row r="841" spans="1:20">
      <c r="A841" s="109" t="s">
        <v>770</v>
      </c>
      <c r="B841" s="109">
        <v>1250</v>
      </c>
      <c r="C841" s="109"/>
      <c r="D841" s="110" t="s">
        <v>1312</v>
      </c>
      <c r="E841" s="111">
        <v>23706</v>
      </c>
      <c r="F841" s="111">
        <f>Таблица14[[#This Row],[ip55]]*1.49987465123196</f>
        <v>35556.028482104848</v>
      </c>
      <c r="G841" s="112"/>
      <c r="H841" s="113"/>
      <c r="I841" s="113"/>
      <c r="J841" s="113"/>
      <c r="K841" s="114" t="s">
        <v>29</v>
      </c>
      <c r="L841" s="114"/>
      <c r="M841" s="114" t="str">
        <f t="shared" si="55"/>
        <v>Al1250</v>
      </c>
      <c r="N841" s="114"/>
      <c r="O841" s="109"/>
      <c r="P841" s="117" t="s">
        <v>28</v>
      </c>
      <c r="Q841" s="117">
        <v>55</v>
      </c>
      <c r="R841" s="117" t="s">
        <v>29</v>
      </c>
      <c r="S841" s="117">
        <v>4</v>
      </c>
      <c r="T841" s="118" t="str">
        <f t="shared" si="56"/>
        <v>E3-55-Al-1250-4-</v>
      </c>
    </row>
    <row r="842" spans="1:20">
      <c r="A842" s="109" t="s">
        <v>830</v>
      </c>
      <c r="B842" s="109">
        <v>1600</v>
      </c>
      <c r="C842" s="109"/>
      <c r="D842" s="110" t="s">
        <v>1312</v>
      </c>
      <c r="E842" s="111">
        <v>29046</v>
      </c>
      <c r="F842" s="111">
        <f>Таблица14[[#This Row],[ip55]]*1.49987465123196</f>
        <v>43565.359119683511</v>
      </c>
      <c r="G842" s="112"/>
      <c r="H842" s="113"/>
      <c r="I842" s="113"/>
      <c r="J842" s="113"/>
      <c r="K842" s="114" t="s">
        <v>29</v>
      </c>
      <c r="L842" s="114"/>
      <c r="M842" s="114" t="str">
        <f t="shared" si="55"/>
        <v>Al1600</v>
      </c>
      <c r="N842" s="114"/>
      <c r="O842" s="109"/>
      <c r="P842" s="117" t="s">
        <v>28</v>
      </c>
      <c r="Q842" s="117">
        <v>55</v>
      </c>
      <c r="R842" s="117" t="s">
        <v>29</v>
      </c>
      <c r="S842" s="117">
        <v>4</v>
      </c>
      <c r="T842" s="118" t="str">
        <f t="shared" si="56"/>
        <v>E3-55-Al-1600-4-</v>
      </c>
    </row>
    <row r="843" spans="1:20">
      <c r="A843" s="109" t="s">
        <v>830</v>
      </c>
      <c r="B843" s="109">
        <v>2000</v>
      </c>
      <c r="C843" s="109"/>
      <c r="D843" s="110" t="s">
        <v>1312</v>
      </c>
      <c r="E843" s="111">
        <v>35512</v>
      </c>
      <c r="F843" s="111">
        <f>Таблица14[[#This Row],[ip55]]*1.49987465123196</f>
        <v>53263.548614549363</v>
      </c>
      <c r="G843" s="112"/>
      <c r="H843" s="113"/>
      <c r="I843" s="113"/>
      <c r="J843" s="113"/>
      <c r="K843" s="114" t="s">
        <v>29</v>
      </c>
      <c r="L843" s="114"/>
      <c r="M843" s="114" t="str">
        <f t="shared" si="55"/>
        <v>Al2000</v>
      </c>
      <c r="N843" s="114"/>
      <c r="O843" s="109"/>
      <c r="P843" s="117" t="s">
        <v>28</v>
      </c>
      <c r="Q843" s="117">
        <v>55</v>
      </c>
      <c r="R843" s="117" t="s">
        <v>29</v>
      </c>
      <c r="S843" s="117">
        <v>4</v>
      </c>
      <c r="T843" s="118" t="str">
        <f t="shared" si="56"/>
        <v>E3-55-Al-2000-4-</v>
      </c>
    </row>
    <row r="844" spans="1:20">
      <c r="A844" s="109" t="s">
        <v>950</v>
      </c>
      <c r="B844" s="109">
        <v>2500</v>
      </c>
      <c r="C844" s="109"/>
      <c r="D844" s="110" t="s">
        <v>1312</v>
      </c>
      <c r="E844" s="111">
        <v>44320</v>
      </c>
      <c r="F844" s="111">
        <f>Таблица14[[#This Row],[ip55]]*1.49987465123196</f>
        <v>66474.444542600468</v>
      </c>
      <c r="G844" s="112"/>
      <c r="H844" s="113"/>
      <c r="I844" s="113"/>
      <c r="J844" s="113"/>
      <c r="K844" s="114" t="s">
        <v>29</v>
      </c>
      <c r="L844" s="114"/>
      <c r="M844" s="114" t="str">
        <f t="shared" si="55"/>
        <v>Al2500</v>
      </c>
      <c r="N844" s="114"/>
      <c r="O844" s="109"/>
      <c r="P844" s="117" t="s">
        <v>28</v>
      </c>
      <c r="Q844" s="117">
        <v>55</v>
      </c>
      <c r="R844" s="117" t="s">
        <v>29</v>
      </c>
      <c r="S844" s="117">
        <v>4</v>
      </c>
      <c r="T844" s="118" t="str">
        <f t="shared" si="56"/>
        <v>E3-55-Al-2500-4-</v>
      </c>
    </row>
    <row r="845" spans="1:20">
      <c r="A845" s="109" t="s">
        <v>1010</v>
      </c>
      <c r="B845" s="109">
        <v>3200</v>
      </c>
      <c r="C845" s="109"/>
      <c r="D845" s="110" t="s">
        <v>1312</v>
      </c>
      <c r="E845" s="111">
        <v>57157</v>
      </c>
      <c r="F845" s="111">
        <f>Таблица14[[#This Row],[ip55]]*1.49987465123196</f>
        <v>85728.335440465147</v>
      </c>
      <c r="G845" s="112"/>
      <c r="H845" s="113"/>
      <c r="I845" s="113"/>
      <c r="J845" s="113"/>
      <c r="K845" s="114" t="s">
        <v>29</v>
      </c>
      <c r="L845" s="114"/>
      <c r="M845" s="114" t="str">
        <f t="shared" si="55"/>
        <v>Al3200</v>
      </c>
      <c r="N845" s="114"/>
      <c r="O845" s="109"/>
      <c r="P845" s="117" t="s">
        <v>28</v>
      </c>
      <c r="Q845" s="117">
        <v>55</v>
      </c>
      <c r="R845" s="117" t="s">
        <v>29</v>
      </c>
      <c r="S845" s="117">
        <v>4</v>
      </c>
      <c r="T845" s="118" t="str">
        <f t="shared" si="56"/>
        <v>E3-55-Al-3200-4-</v>
      </c>
    </row>
    <row r="846" spans="1:20">
      <c r="A846" s="109" t="s">
        <v>1070</v>
      </c>
      <c r="B846" s="109">
        <v>4000</v>
      </c>
      <c r="C846" s="109"/>
      <c r="D846" s="110" t="s">
        <v>1312</v>
      </c>
      <c r="E846" s="111">
        <v>74022</v>
      </c>
      <c r="F846" s="111">
        <f>Таблица14[[#This Row],[ip55]]*1.49987465123196</f>
        <v>111023.72143349214</v>
      </c>
      <c r="G846" s="112"/>
      <c r="H846" s="113"/>
      <c r="I846" s="113"/>
      <c r="J846" s="113"/>
      <c r="K846" s="114" t="s">
        <v>29</v>
      </c>
      <c r="L846" s="114"/>
      <c r="M846" s="114" t="str">
        <f t="shared" si="55"/>
        <v>Al4000</v>
      </c>
      <c r="N846" s="114"/>
      <c r="O846" s="109"/>
      <c r="P846" s="117" t="s">
        <v>28</v>
      </c>
      <c r="Q846" s="117">
        <v>55</v>
      </c>
      <c r="R846" s="117" t="s">
        <v>29</v>
      </c>
      <c r="S846" s="117">
        <v>4</v>
      </c>
      <c r="T846" s="118" t="str">
        <f t="shared" si="56"/>
        <v>E3-55-Al-4000-4-</v>
      </c>
    </row>
    <row r="847" spans="1:20">
      <c r="A847" s="109" t="s">
        <v>1130</v>
      </c>
      <c r="B847" s="109">
        <v>5000</v>
      </c>
      <c r="C847" s="109"/>
      <c r="D847" s="110" t="s">
        <v>1312</v>
      </c>
      <c r="E847" s="111">
        <v>88638</v>
      </c>
      <c r="F847" s="111">
        <f>Таблица14[[#This Row],[ip55]]*1.49987465123196</f>
        <v>132945.88933589848</v>
      </c>
      <c r="G847" s="112"/>
      <c r="H847" s="113"/>
      <c r="I847" s="113"/>
      <c r="J847" s="113"/>
      <c r="K847" s="114" t="s">
        <v>29</v>
      </c>
      <c r="L847" s="114"/>
      <c r="M847" s="114" t="str">
        <f t="shared" si="55"/>
        <v>Al5000</v>
      </c>
      <c r="N847" s="114"/>
      <c r="O847" s="109"/>
      <c r="P847" s="117" t="s">
        <v>28</v>
      </c>
      <c r="Q847" s="117">
        <v>55</v>
      </c>
      <c r="R847" s="117" t="s">
        <v>29</v>
      </c>
      <c r="S847" s="117">
        <v>4</v>
      </c>
      <c r="T847" s="118" t="str">
        <f t="shared" si="56"/>
        <v>E3-55-Al-5000-4-</v>
      </c>
    </row>
    <row r="848" spans="1:20">
      <c r="A848" s="109" t="s">
        <v>1190</v>
      </c>
      <c r="B848" s="109">
        <v>6400</v>
      </c>
      <c r="C848" s="109"/>
      <c r="D848" s="110" t="s">
        <v>1312</v>
      </c>
      <c r="E848" s="111">
        <v>114312</v>
      </c>
      <c r="F848" s="111">
        <f>Таблица14[[#This Row],[ip55]]*1.49987465123196</f>
        <v>171453.67113162781</v>
      </c>
      <c r="G848" s="112"/>
      <c r="H848" s="113"/>
      <c r="I848" s="113"/>
      <c r="J848" s="113"/>
      <c r="K848" s="114" t="s">
        <v>29</v>
      </c>
      <c r="L848" s="114"/>
      <c r="M848" s="114" t="str">
        <f t="shared" si="55"/>
        <v>Al6400</v>
      </c>
      <c r="N848" s="114"/>
      <c r="O848" s="109"/>
      <c r="P848" s="117" t="s">
        <v>28</v>
      </c>
      <c r="Q848" s="117">
        <v>55</v>
      </c>
      <c r="R848" s="117" t="s">
        <v>29</v>
      </c>
      <c r="S848" s="117">
        <v>4</v>
      </c>
      <c r="T848" s="118" t="str">
        <f t="shared" si="56"/>
        <v>E3-55-Al-6400-4-</v>
      </c>
    </row>
    <row r="849" spans="1:20">
      <c r="A849" s="109" t="s">
        <v>1313</v>
      </c>
      <c r="B849" s="109" t="s">
        <v>1314</v>
      </c>
      <c r="C849" s="109"/>
      <c r="D849" s="110" t="s">
        <v>1315</v>
      </c>
      <c r="E849" s="111">
        <v>4341</v>
      </c>
      <c r="F849" s="111"/>
      <c r="G849" s="112"/>
      <c r="H849" s="113"/>
      <c r="I849" s="113"/>
      <c r="J849" s="113"/>
      <c r="K849" s="114" t="s">
        <v>29</v>
      </c>
      <c r="L849" s="114"/>
      <c r="M849" s="114" t="str">
        <f t="shared" si="55"/>
        <v>Alаксессуары</v>
      </c>
      <c r="N849" s="114"/>
      <c r="O849" s="109"/>
      <c r="P849" s="117" t="s">
        <v>28</v>
      </c>
      <c r="Q849" s="117">
        <v>55</v>
      </c>
      <c r="R849" s="117" t="s">
        <v>29</v>
      </c>
      <c r="S849" s="117">
        <v>4</v>
      </c>
      <c r="T849" s="118" t="str">
        <f t="shared" si="56"/>
        <v>E3-55-Al-аксессуары-4-</v>
      </c>
    </row>
    <row r="850" spans="1:20">
      <c r="A850" s="109" t="s">
        <v>1316</v>
      </c>
      <c r="B850" s="109" t="s">
        <v>1314</v>
      </c>
      <c r="C850" s="109"/>
      <c r="D850" s="110" t="s">
        <v>1317</v>
      </c>
      <c r="E850" s="111">
        <v>2034</v>
      </c>
      <c r="F850" s="111"/>
      <c r="G850" s="112"/>
      <c r="H850" s="113"/>
      <c r="I850" s="113"/>
      <c r="J850" s="113"/>
      <c r="K850" s="114" t="s">
        <v>29</v>
      </c>
      <c r="L850" s="114"/>
      <c r="M850" s="114" t="str">
        <f t="shared" si="55"/>
        <v>Alаксессуары</v>
      </c>
      <c r="N850" s="114"/>
      <c r="O850" s="109"/>
      <c r="P850" s="117" t="s">
        <v>28</v>
      </c>
      <c r="Q850" s="117">
        <v>55</v>
      </c>
      <c r="R850" s="117" t="s">
        <v>29</v>
      </c>
      <c r="S850" s="117">
        <v>4</v>
      </c>
      <c r="T850" s="118" t="str">
        <f t="shared" si="56"/>
        <v>E3-55-Al-аксессуары-4-</v>
      </c>
    </row>
    <row r="851" spans="1:20">
      <c r="A851" s="109" t="s">
        <v>1318</v>
      </c>
      <c r="B851" s="109" t="s">
        <v>1314</v>
      </c>
      <c r="C851" s="109"/>
      <c r="D851" s="110" t="s">
        <v>1319</v>
      </c>
      <c r="E851" s="111">
        <v>6102</v>
      </c>
      <c r="F851" s="111"/>
      <c r="G851" s="112"/>
      <c r="H851" s="113"/>
      <c r="I851" s="113"/>
      <c r="J851" s="113"/>
      <c r="K851" s="114" t="s">
        <v>29</v>
      </c>
      <c r="L851" s="114"/>
      <c r="M851" s="114" t="str">
        <f t="shared" si="55"/>
        <v>Alаксессуары</v>
      </c>
      <c r="N851" s="114"/>
      <c r="O851" s="109"/>
      <c r="P851" s="117" t="s">
        <v>28</v>
      </c>
      <c r="Q851" s="117">
        <v>55</v>
      </c>
      <c r="R851" s="117" t="s">
        <v>29</v>
      </c>
      <c r="S851" s="117">
        <v>4</v>
      </c>
      <c r="T851" s="118" t="str">
        <f t="shared" si="56"/>
        <v>E3-55-Al-аксессуары-4-</v>
      </c>
    </row>
    <row r="852" spans="1:20">
      <c r="A852" s="109" t="s">
        <v>1320</v>
      </c>
      <c r="B852" s="109" t="s">
        <v>1314</v>
      </c>
      <c r="C852" s="109"/>
      <c r="D852" s="110" t="s">
        <v>1321</v>
      </c>
      <c r="E852" s="111">
        <v>2237</v>
      </c>
      <c r="F852" s="111"/>
      <c r="G852" s="112"/>
      <c r="H852" s="113"/>
      <c r="I852" s="113"/>
      <c r="J852" s="113"/>
      <c r="K852" s="114" t="s">
        <v>29</v>
      </c>
      <c r="L852" s="114"/>
      <c r="M852" s="114" t="str">
        <f t="shared" si="55"/>
        <v>Alаксессуары</v>
      </c>
      <c r="N852" s="114"/>
      <c r="O852" s="109"/>
      <c r="P852" s="117" t="s">
        <v>28</v>
      </c>
      <c r="Q852" s="117">
        <v>55</v>
      </c>
      <c r="R852" s="117" t="s">
        <v>29</v>
      </c>
      <c r="S852" s="117">
        <v>4</v>
      </c>
      <c r="T852" s="118" t="str">
        <f t="shared" si="56"/>
        <v>E3-55-Al-аксессуары-4-</v>
      </c>
    </row>
    <row r="853" spans="1:20">
      <c r="A853" s="109" t="s">
        <v>1322</v>
      </c>
      <c r="B853" s="109" t="s">
        <v>1314</v>
      </c>
      <c r="C853" s="109"/>
      <c r="D853" s="110" t="s">
        <v>1323</v>
      </c>
      <c r="E853" s="111">
        <v>7119</v>
      </c>
      <c r="F853" s="111"/>
      <c r="G853" s="112"/>
      <c r="H853" s="113"/>
      <c r="I853" s="113"/>
      <c r="J853" s="113"/>
      <c r="K853" s="114" t="s">
        <v>29</v>
      </c>
      <c r="L853" s="114"/>
      <c r="M853" s="114" t="str">
        <f t="shared" si="55"/>
        <v>Alаксессуары</v>
      </c>
      <c r="N853" s="114"/>
      <c r="O853" s="109"/>
      <c r="P853" s="117" t="s">
        <v>28</v>
      </c>
      <c r="Q853" s="117">
        <v>55</v>
      </c>
      <c r="R853" s="117" t="s">
        <v>29</v>
      </c>
      <c r="S853" s="117">
        <v>4</v>
      </c>
      <c r="T853" s="118" t="str">
        <f t="shared" si="56"/>
        <v>E3-55-Al-аксессуары-4-</v>
      </c>
    </row>
    <row r="854" spans="1:20">
      <c r="A854" s="109" t="s">
        <v>1324</v>
      </c>
      <c r="B854" s="109" t="s">
        <v>1314</v>
      </c>
      <c r="C854" s="109"/>
      <c r="D854" s="110" t="s">
        <v>1325</v>
      </c>
      <c r="E854" s="111">
        <v>880</v>
      </c>
      <c r="F854" s="111"/>
      <c r="G854" s="112"/>
      <c r="H854" s="113"/>
      <c r="I854" s="113"/>
      <c r="J854" s="113"/>
      <c r="K854" s="114" t="s">
        <v>29</v>
      </c>
      <c r="L854" s="114"/>
      <c r="M854" s="114" t="str">
        <f t="shared" si="55"/>
        <v>Alаксессуары</v>
      </c>
      <c r="N854" s="114"/>
      <c r="O854" s="109"/>
      <c r="P854" s="117" t="s">
        <v>28</v>
      </c>
      <c r="Q854" s="117">
        <v>55</v>
      </c>
      <c r="R854" s="117" t="s">
        <v>29</v>
      </c>
      <c r="S854" s="117">
        <v>4</v>
      </c>
      <c r="T854" s="118" t="str">
        <f t="shared" si="56"/>
        <v>E3-55-Al-аксессуары-4-</v>
      </c>
    </row>
    <row r="855" spans="1:20">
      <c r="A855" s="109" t="s">
        <v>1326</v>
      </c>
      <c r="B855" s="109" t="s">
        <v>1314</v>
      </c>
      <c r="C855" s="109"/>
      <c r="D855" s="110" t="s">
        <v>1327</v>
      </c>
      <c r="E855" s="111">
        <v>9153</v>
      </c>
      <c r="F855" s="111"/>
      <c r="G855" s="112"/>
      <c r="H855" s="113"/>
      <c r="I855" s="113"/>
      <c r="J855" s="113"/>
      <c r="K855" s="114" t="s">
        <v>29</v>
      </c>
      <c r="L855" s="114"/>
      <c r="M855" s="114" t="str">
        <f t="shared" si="55"/>
        <v>Alаксессуары</v>
      </c>
      <c r="N855" s="114"/>
      <c r="O855" s="109"/>
      <c r="P855" s="117" t="s">
        <v>28</v>
      </c>
      <c r="Q855" s="117">
        <v>55</v>
      </c>
      <c r="R855" s="117" t="s">
        <v>29</v>
      </c>
      <c r="S855" s="117">
        <v>4</v>
      </c>
      <c r="T855" s="118" t="str">
        <f t="shared" si="56"/>
        <v>E3-55-Al-аксессуары-4-</v>
      </c>
    </row>
    <row r="856" spans="1:20">
      <c r="A856" s="109" t="s">
        <v>1328</v>
      </c>
      <c r="B856" s="109" t="s">
        <v>1314</v>
      </c>
      <c r="C856" s="109"/>
      <c r="D856" s="110" t="s">
        <v>1329</v>
      </c>
      <c r="E856" s="111">
        <v>81356</v>
      </c>
      <c r="F856" s="111"/>
      <c r="G856" s="112"/>
      <c r="H856" s="113"/>
      <c r="I856" s="113"/>
      <c r="J856" s="113"/>
      <c r="K856" s="114" t="s">
        <v>29</v>
      </c>
      <c r="L856" s="114"/>
      <c r="M856" s="114" t="str">
        <f t="shared" si="55"/>
        <v>Alаксессуары</v>
      </c>
      <c r="N856" s="114"/>
      <c r="O856" s="109"/>
      <c r="P856" s="117" t="s">
        <v>28</v>
      </c>
      <c r="Q856" s="117">
        <v>55</v>
      </c>
      <c r="R856" s="117" t="s">
        <v>29</v>
      </c>
      <c r="S856" s="117">
        <v>4</v>
      </c>
      <c r="T856" s="118" t="str">
        <f t="shared" si="56"/>
        <v>E3-55-Al-аксессуары-4-</v>
      </c>
    </row>
    <row r="857" spans="1:20">
      <c r="A857" s="109" t="s">
        <v>1330</v>
      </c>
      <c r="B857" s="109" t="s">
        <v>1314</v>
      </c>
      <c r="C857" s="109"/>
      <c r="D857" s="110" t="s">
        <v>1331</v>
      </c>
      <c r="E857" s="111">
        <v>661</v>
      </c>
      <c r="F857" s="111"/>
      <c r="G857" s="112"/>
      <c r="H857" s="113"/>
      <c r="I857" s="113"/>
      <c r="J857" s="113"/>
      <c r="K857" s="114" t="s">
        <v>29</v>
      </c>
      <c r="L857" s="114"/>
      <c r="M857" s="114" t="str">
        <f t="shared" si="55"/>
        <v>Alаксессуары</v>
      </c>
      <c r="N857" s="114"/>
      <c r="O857" s="109"/>
      <c r="P857" s="117" t="s">
        <v>28</v>
      </c>
      <c r="Q857" s="117">
        <v>55</v>
      </c>
      <c r="R857" s="117" t="s">
        <v>29</v>
      </c>
      <c r="S857" s="117">
        <v>4</v>
      </c>
      <c r="T857" s="118" t="str">
        <f t="shared" si="56"/>
        <v>E3-55-Al-аксессуары-4-</v>
      </c>
    </row>
    <row r="858" spans="1:20">
      <c r="A858" s="109" t="s">
        <v>1332</v>
      </c>
      <c r="B858" s="109" t="s">
        <v>1314</v>
      </c>
      <c r="C858" s="109"/>
      <c r="D858" s="110" t="s">
        <v>1333</v>
      </c>
      <c r="E858" s="111">
        <v>778</v>
      </c>
      <c r="F858" s="111"/>
      <c r="G858" s="112"/>
      <c r="H858" s="113"/>
      <c r="I858" s="113"/>
      <c r="J858" s="113"/>
      <c r="K858" s="114" t="s">
        <v>29</v>
      </c>
      <c r="L858" s="114"/>
      <c r="M858" s="114" t="str">
        <f t="shared" si="55"/>
        <v>Alаксессуары</v>
      </c>
      <c r="N858" s="114"/>
      <c r="O858" s="109"/>
      <c r="P858" s="117" t="s">
        <v>28</v>
      </c>
      <c r="Q858" s="117">
        <v>55</v>
      </c>
      <c r="R858" s="117" t="s">
        <v>29</v>
      </c>
      <c r="S858" s="117">
        <v>4</v>
      </c>
      <c r="T858" s="118" t="str">
        <f t="shared" si="56"/>
        <v>E3-55-Al-аксессуары-4-</v>
      </c>
    </row>
    <row r="859" spans="1:20">
      <c r="A859" s="109" t="s">
        <v>1334</v>
      </c>
      <c r="B859" s="109" t="s">
        <v>1314</v>
      </c>
      <c r="C859" s="109"/>
      <c r="D859" s="110" t="s">
        <v>1335</v>
      </c>
      <c r="E859" s="111">
        <v>1292</v>
      </c>
      <c r="F859" s="111"/>
      <c r="G859" s="112"/>
      <c r="H859" s="113"/>
      <c r="I859" s="113"/>
      <c r="J859" s="113"/>
      <c r="K859" s="114" t="s">
        <v>29</v>
      </c>
      <c r="L859" s="114"/>
      <c r="M859" s="114" t="str">
        <f t="shared" si="55"/>
        <v>Alаксессуары</v>
      </c>
      <c r="N859" s="114"/>
      <c r="O859" s="109"/>
      <c r="P859" s="117" t="s">
        <v>28</v>
      </c>
      <c r="Q859" s="117">
        <v>55</v>
      </c>
      <c r="R859" s="117" t="s">
        <v>29</v>
      </c>
      <c r="S859" s="117">
        <v>4</v>
      </c>
      <c r="T859" s="118" t="str">
        <f t="shared" si="56"/>
        <v>E3-55-Al-аксессуары-4-</v>
      </c>
    </row>
    <row r="860" spans="1:20">
      <c r="A860" s="109" t="s">
        <v>1336</v>
      </c>
      <c r="B860" s="109" t="s">
        <v>1314</v>
      </c>
      <c r="C860" s="109"/>
      <c r="D860" s="110" t="s">
        <v>1337</v>
      </c>
      <c r="E860" s="111">
        <v>1729</v>
      </c>
      <c r="F860" s="111"/>
      <c r="G860" s="112"/>
      <c r="H860" s="113"/>
      <c r="I860" s="113"/>
      <c r="J860" s="113"/>
      <c r="K860" s="114" t="s">
        <v>29</v>
      </c>
      <c r="L860" s="114"/>
      <c r="M860" s="114" t="str">
        <f t="shared" si="55"/>
        <v>Alаксессуары</v>
      </c>
      <c r="N860" s="114"/>
      <c r="O860" s="109"/>
      <c r="P860" s="117" t="s">
        <v>28</v>
      </c>
      <c r="Q860" s="117">
        <v>55</v>
      </c>
      <c r="R860" s="117" t="s">
        <v>29</v>
      </c>
      <c r="S860" s="117">
        <v>4</v>
      </c>
      <c r="T860" s="118" t="str">
        <f t="shared" si="56"/>
        <v>E3-55-Al-аксессуары-4-</v>
      </c>
    </row>
    <row r="861" spans="1:20">
      <c r="A861" s="109" t="s">
        <v>1338</v>
      </c>
      <c r="B861" s="109" t="s">
        <v>1314</v>
      </c>
      <c r="C861" s="109"/>
      <c r="D861" s="110" t="s">
        <v>1339</v>
      </c>
      <c r="E861" s="111">
        <v>132</v>
      </c>
      <c r="F861" s="111"/>
      <c r="G861" s="112"/>
      <c r="H861" s="113"/>
      <c r="I861" s="113"/>
      <c r="J861" s="113"/>
      <c r="K861" s="114" t="s">
        <v>29</v>
      </c>
      <c r="L861" s="114"/>
      <c r="M861" s="114" t="str">
        <f t="shared" si="55"/>
        <v>Alаксессуары</v>
      </c>
      <c r="N861" s="114"/>
      <c r="O861" s="109"/>
      <c r="P861" s="117" t="s">
        <v>28</v>
      </c>
      <c r="Q861" s="117">
        <v>55</v>
      </c>
      <c r="R861" s="117" t="s">
        <v>29</v>
      </c>
      <c r="S861" s="117">
        <v>4</v>
      </c>
      <c r="T861" s="118" t="str">
        <f t="shared" si="56"/>
        <v>E3-55-Al-аксессуары-4-</v>
      </c>
    </row>
    <row r="862" spans="1:20">
      <c r="A862" s="109" t="s">
        <v>1340</v>
      </c>
      <c r="B862" s="109" t="s">
        <v>1314</v>
      </c>
      <c r="C862" s="109"/>
      <c r="D862" s="110" t="s">
        <v>1341</v>
      </c>
      <c r="E862" s="111">
        <v>371</v>
      </c>
      <c r="F862" s="111"/>
      <c r="G862" s="112"/>
      <c r="H862" s="113"/>
      <c r="I862" s="113"/>
      <c r="J862" s="113"/>
      <c r="K862" s="114" t="s">
        <v>29</v>
      </c>
      <c r="L862" s="114"/>
      <c r="M862" s="114" t="str">
        <f t="shared" si="55"/>
        <v>Alаксессуары</v>
      </c>
      <c r="N862" s="114"/>
      <c r="O862" s="109"/>
      <c r="P862" s="117" t="s">
        <v>28</v>
      </c>
      <c r="Q862" s="117">
        <v>55</v>
      </c>
      <c r="R862" s="117" t="s">
        <v>29</v>
      </c>
      <c r="S862" s="117">
        <v>4</v>
      </c>
      <c r="T862" s="118" t="str">
        <f t="shared" si="56"/>
        <v>E3-55-Al-аксессуары-4-</v>
      </c>
    </row>
    <row r="863" spans="1:20">
      <c r="A863" s="109" t="s">
        <v>1342</v>
      </c>
      <c r="B863" s="109" t="s">
        <v>1314</v>
      </c>
      <c r="C863" s="109"/>
      <c r="D863" s="110" t="s">
        <v>1343</v>
      </c>
      <c r="E863" s="111">
        <v>222</v>
      </c>
      <c r="F863" s="111"/>
      <c r="G863" s="112"/>
      <c r="H863" s="113"/>
      <c r="I863" s="113"/>
      <c r="J863" s="113"/>
      <c r="K863" s="114" t="s">
        <v>29</v>
      </c>
      <c r="L863" s="114"/>
      <c r="M863" s="114" t="str">
        <f t="shared" si="55"/>
        <v>Alаксессуары</v>
      </c>
      <c r="N863" s="114"/>
      <c r="O863" s="109"/>
      <c r="P863" s="117" t="s">
        <v>28</v>
      </c>
      <c r="Q863" s="117">
        <v>55</v>
      </c>
      <c r="R863" s="117" t="s">
        <v>29</v>
      </c>
      <c r="S863" s="117">
        <v>4</v>
      </c>
      <c r="T863" s="118" t="str">
        <f t="shared" si="56"/>
        <v>E3-55-Al-аксессуары-4-</v>
      </c>
    </row>
    <row r="864" spans="1:20">
      <c r="A864" s="109" t="s">
        <v>1344</v>
      </c>
      <c r="B864" s="109" t="s">
        <v>1314</v>
      </c>
      <c r="C864" s="109"/>
      <c r="D864" s="110" t="s">
        <v>1345</v>
      </c>
      <c r="E864" s="111">
        <v>492</v>
      </c>
      <c r="F864" s="111"/>
      <c r="G864" s="112"/>
      <c r="H864" s="113"/>
      <c r="I864" s="113"/>
      <c r="J864" s="113"/>
      <c r="K864" s="114" t="s">
        <v>29</v>
      </c>
      <c r="L864" s="114"/>
      <c r="M864" s="114" t="str">
        <f t="shared" si="55"/>
        <v>Alаксессуары</v>
      </c>
      <c r="N864" s="114"/>
      <c r="O864" s="109"/>
      <c r="P864" s="117" t="s">
        <v>28</v>
      </c>
      <c r="Q864" s="117">
        <v>55</v>
      </c>
      <c r="R864" s="117" t="s">
        <v>29</v>
      </c>
      <c r="S864" s="117">
        <v>4</v>
      </c>
      <c r="T864" s="118" t="str">
        <f t="shared" si="56"/>
        <v>E3-55-Al-аксессуары-4-</v>
      </c>
    </row>
    <row r="865" spans="1:20">
      <c r="A865" s="109" t="s">
        <v>1346</v>
      </c>
      <c r="B865" s="109" t="s">
        <v>1314</v>
      </c>
      <c r="C865" s="109"/>
      <c r="D865" s="110" t="s">
        <v>1347</v>
      </c>
      <c r="E865" s="111">
        <v>135</v>
      </c>
      <c r="F865" s="111"/>
      <c r="G865" s="112"/>
      <c r="H865" s="113"/>
      <c r="I865" s="113"/>
      <c r="J865" s="113"/>
      <c r="K865" s="114" t="s">
        <v>29</v>
      </c>
      <c r="L865" s="114"/>
      <c r="M865" s="114" t="str">
        <f t="shared" si="55"/>
        <v>Alаксессуары</v>
      </c>
      <c r="N865" s="114"/>
      <c r="O865" s="109"/>
      <c r="P865" s="117" t="s">
        <v>28</v>
      </c>
      <c r="Q865" s="117">
        <v>55</v>
      </c>
      <c r="R865" s="117" t="s">
        <v>29</v>
      </c>
      <c r="S865" s="117">
        <v>4</v>
      </c>
      <c r="T865" s="118" t="str">
        <f t="shared" si="56"/>
        <v>E3-55-Al-аксессуары-4-</v>
      </c>
    </row>
    <row r="866" spans="1:20">
      <c r="A866" s="109" t="s">
        <v>1348</v>
      </c>
      <c r="B866" s="109" t="s">
        <v>1314</v>
      </c>
      <c r="C866" s="109"/>
      <c r="D866" s="110" t="s">
        <v>1349</v>
      </c>
      <c r="E866" s="111">
        <v>116</v>
      </c>
      <c r="F866" s="111"/>
      <c r="G866" s="112"/>
      <c r="H866" s="113"/>
      <c r="I866" s="113"/>
      <c r="J866" s="113"/>
      <c r="K866" s="114" t="s">
        <v>29</v>
      </c>
      <c r="L866" s="114"/>
      <c r="M866" s="114" t="str">
        <f t="shared" si="55"/>
        <v>Alаксессуары</v>
      </c>
      <c r="N866" s="114"/>
      <c r="O866" s="109"/>
      <c r="P866" s="117" t="s">
        <v>28</v>
      </c>
      <c r="Q866" s="117">
        <v>55</v>
      </c>
      <c r="R866" s="117" t="s">
        <v>29</v>
      </c>
      <c r="S866" s="117">
        <v>4</v>
      </c>
      <c r="T866" s="118" t="str">
        <f t="shared" si="56"/>
        <v>E3-55-Al-аксессуары-4-</v>
      </c>
    </row>
    <row r="867" spans="1:20">
      <c r="A867" s="109" t="s">
        <v>1350</v>
      </c>
      <c r="B867" s="109" t="s">
        <v>1314</v>
      </c>
      <c r="C867" s="109"/>
      <c r="D867" s="110" t="s">
        <v>1351</v>
      </c>
      <c r="E867" s="111">
        <v>7630</v>
      </c>
      <c r="F867" s="111"/>
      <c r="G867" s="112"/>
      <c r="H867" s="113"/>
      <c r="I867" s="113"/>
      <c r="J867" s="113"/>
      <c r="K867" s="114" t="s">
        <v>29</v>
      </c>
      <c r="L867" s="114"/>
      <c r="M867" s="114" t="str">
        <f t="shared" si="55"/>
        <v>Alаксессуары</v>
      </c>
      <c r="N867" s="114"/>
      <c r="O867" s="109"/>
      <c r="P867" s="117" t="s">
        <v>28</v>
      </c>
      <c r="Q867" s="117">
        <v>55</v>
      </c>
      <c r="R867" s="117" t="s">
        <v>29</v>
      </c>
      <c r="S867" s="117">
        <v>4</v>
      </c>
      <c r="T867" s="118" t="str">
        <f t="shared" si="56"/>
        <v>E3-55-Al-аксессуары-4-</v>
      </c>
    </row>
    <row r="868" spans="1:20">
      <c r="A868" s="109" t="s">
        <v>1352</v>
      </c>
      <c r="B868" s="109">
        <v>250</v>
      </c>
      <c r="C868" s="109" t="s">
        <v>369</v>
      </c>
      <c r="D868" s="110" t="s">
        <v>370</v>
      </c>
      <c r="E868" s="111">
        <v>6650</v>
      </c>
      <c r="F868" s="111">
        <f>Таблица14[[#This Row],[ip55]]*1.49987465123196</f>
        <v>9974.166430692534</v>
      </c>
      <c r="G868" s="112">
        <v>3.35</v>
      </c>
      <c r="H868" s="113">
        <v>500</v>
      </c>
      <c r="I868" s="113"/>
      <c r="J868" s="113"/>
      <c r="K868" s="114" t="s">
        <v>141</v>
      </c>
      <c r="L868" s="114" t="s">
        <v>139</v>
      </c>
      <c r="M868" s="114" t="str">
        <f t="shared" si="55"/>
        <v>Cu250pt0.5</v>
      </c>
      <c r="N868" s="115" t="s">
        <v>371</v>
      </c>
      <c r="O868" s="116" t="s">
        <v>139</v>
      </c>
      <c r="P868" s="117" t="s">
        <v>28</v>
      </c>
      <c r="Q868" s="117">
        <v>55</v>
      </c>
      <c r="R868" s="117" t="s">
        <v>29</v>
      </c>
      <c r="S868" s="117">
        <v>4</v>
      </c>
      <c r="T868" s="118" t="str">
        <f t="shared" si="56"/>
        <v>E3-55-Al-250-4-pt0.5</v>
      </c>
    </row>
    <row r="869" spans="1:20">
      <c r="A869" s="109" t="s">
        <v>1353</v>
      </c>
      <c r="B869" s="109">
        <v>250</v>
      </c>
      <c r="C869" s="109" t="s">
        <v>369</v>
      </c>
      <c r="D869" s="110" t="s">
        <v>370</v>
      </c>
      <c r="E869" s="111">
        <v>11837</v>
      </c>
      <c r="F869" s="111">
        <f>Таблица14[[#This Row],[ip55]]*1.49987465123196</f>
        <v>17754.016246632713</v>
      </c>
      <c r="G869" s="112">
        <f>G870*0.75</f>
        <v>5.6999999999999993</v>
      </c>
      <c r="H869" s="113">
        <v>750</v>
      </c>
      <c r="I869" s="113"/>
      <c r="J869" s="113"/>
      <c r="K869" s="114" t="s">
        <v>141</v>
      </c>
      <c r="L869" s="114" t="s">
        <v>139</v>
      </c>
      <c r="M869" s="114" t="str">
        <f t="shared" si="55"/>
        <v>Cu250pt0.9</v>
      </c>
      <c r="N869" s="115" t="s">
        <v>373</v>
      </c>
      <c r="O869" s="116" t="s">
        <v>139</v>
      </c>
      <c r="P869" s="117" t="s">
        <v>28</v>
      </c>
      <c r="Q869" s="117">
        <v>55</v>
      </c>
      <c r="R869" s="117" t="s">
        <v>29</v>
      </c>
      <c r="S869" s="117">
        <v>4</v>
      </c>
      <c r="T869" s="118" t="str">
        <f t="shared" si="56"/>
        <v>E3-55-Al-250-4-pt0.9</v>
      </c>
    </row>
    <row r="870" spans="1:20">
      <c r="A870" s="109" t="s">
        <v>1354</v>
      </c>
      <c r="B870" s="109">
        <v>250</v>
      </c>
      <c r="C870" s="109" t="s">
        <v>369</v>
      </c>
      <c r="D870" s="110" t="s">
        <v>375</v>
      </c>
      <c r="E870" s="111">
        <v>13300</v>
      </c>
      <c r="F870" s="111">
        <f>Таблица14[[#This Row],[ip55]]*1.49987465123196</f>
        <v>19948.332861385068</v>
      </c>
      <c r="G870" s="112">
        <v>7.6</v>
      </c>
      <c r="H870" s="113">
        <v>1000</v>
      </c>
      <c r="I870" s="113"/>
      <c r="J870" s="113"/>
      <c r="K870" s="114" t="s">
        <v>141</v>
      </c>
      <c r="L870" s="114" t="s">
        <v>139</v>
      </c>
      <c r="M870" s="114" t="str">
        <f t="shared" si="55"/>
        <v>Cu250pt1.0</v>
      </c>
      <c r="N870" s="115" t="s">
        <v>376</v>
      </c>
      <c r="O870" s="116" t="s">
        <v>139</v>
      </c>
      <c r="P870" s="117" t="s">
        <v>28</v>
      </c>
      <c r="Q870" s="117">
        <v>55</v>
      </c>
      <c r="R870" s="117" t="s">
        <v>29</v>
      </c>
      <c r="S870" s="117">
        <v>4</v>
      </c>
      <c r="T870" s="118" t="str">
        <f t="shared" si="56"/>
        <v>E3-55-Al-250-4-pt1.0</v>
      </c>
    </row>
    <row r="871" spans="1:20">
      <c r="A871" s="109" t="s">
        <v>1355</v>
      </c>
      <c r="B871" s="109">
        <v>250</v>
      </c>
      <c r="C871" s="109" t="s">
        <v>369</v>
      </c>
      <c r="D871" s="110" t="s">
        <v>370</v>
      </c>
      <c r="E871" s="111">
        <v>18487</v>
      </c>
      <c r="F871" s="111">
        <f>Таблица14[[#This Row],[ip55]]*1.49987465123196</f>
        <v>27728.182677325247</v>
      </c>
      <c r="G871" s="112">
        <f>G870*1.25</f>
        <v>9.5</v>
      </c>
      <c r="H871" s="113">
        <v>1250</v>
      </c>
      <c r="I871" s="113"/>
      <c r="J871" s="113"/>
      <c r="K871" s="114" t="s">
        <v>141</v>
      </c>
      <c r="L871" s="114" t="s">
        <v>139</v>
      </c>
      <c r="M871" s="114" t="str">
        <f t="shared" si="55"/>
        <v>Cu250pt1.4</v>
      </c>
      <c r="N871" s="115" t="s">
        <v>378</v>
      </c>
      <c r="O871" s="116" t="s">
        <v>139</v>
      </c>
      <c r="P871" s="117" t="s">
        <v>28</v>
      </c>
      <c r="Q871" s="117">
        <v>55</v>
      </c>
      <c r="R871" s="117" t="s">
        <v>29</v>
      </c>
      <c r="S871" s="117">
        <v>4</v>
      </c>
      <c r="T871" s="118" t="str">
        <f t="shared" si="56"/>
        <v>E3-55-Al-250-4-pt1.4</v>
      </c>
    </row>
    <row r="872" spans="1:20">
      <c r="A872" s="109" t="s">
        <v>1356</v>
      </c>
      <c r="B872" s="109">
        <v>250</v>
      </c>
      <c r="C872" s="109" t="s">
        <v>369</v>
      </c>
      <c r="D872" s="110" t="s">
        <v>370</v>
      </c>
      <c r="E872" s="111">
        <v>19949</v>
      </c>
      <c r="F872" s="111">
        <f>Таблица14[[#This Row],[ip55]]*1.49987465123196</f>
        <v>29920.99941742637</v>
      </c>
      <c r="G872" s="112">
        <f>G870*1.5</f>
        <v>11.399999999999999</v>
      </c>
      <c r="H872" s="113">
        <v>1500</v>
      </c>
      <c r="I872" s="113"/>
      <c r="J872" s="113"/>
      <c r="K872" s="114" t="s">
        <v>141</v>
      </c>
      <c r="L872" s="114" t="s">
        <v>139</v>
      </c>
      <c r="M872" s="114" t="str">
        <f t="shared" si="55"/>
        <v>Cu250pt1.5</v>
      </c>
      <c r="N872" s="115" t="s">
        <v>380</v>
      </c>
      <c r="O872" s="116" t="s">
        <v>139</v>
      </c>
      <c r="P872" s="117" t="s">
        <v>28</v>
      </c>
      <c r="Q872" s="117">
        <v>55</v>
      </c>
      <c r="R872" s="117" t="s">
        <v>29</v>
      </c>
      <c r="S872" s="117">
        <v>4</v>
      </c>
      <c r="T872" s="118" t="str">
        <f t="shared" si="56"/>
        <v>E3-55-Al-250-4-pt1.5</v>
      </c>
    </row>
    <row r="873" spans="1:20">
      <c r="A873" s="109" t="s">
        <v>1357</v>
      </c>
      <c r="B873" s="109">
        <v>250</v>
      </c>
      <c r="C873" s="109" t="s">
        <v>369</v>
      </c>
      <c r="D873" s="110" t="s">
        <v>370</v>
      </c>
      <c r="E873" s="111">
        <v>25137</v>
      </c>
      <c r="F873" s="111">
        <f>Таблица14[[#This Row],[ip55]]*1.49987465123196</f>
        <v>37702.349108017777</v>
      </c>
      <c r="G873" s="112">
        <f>G870*1.75</f>
        <v>13.299999999999999</v>
      </c>
      <c r="H873" s="113">
        <v>1750</v>
      </c>
      <c r="I873" s="113"/>
      <c r="J873" s="113"/>
      <c r="K873" s="114" t="s">
        <v>141</v>
      </c>
      <c r="L873" s="114" t="s">
        <v>139</v>
      </c>
      <c r="M873" s="114" t="str">
        <f t="shared" si="55"/>
        <v>Cu250pt1.9</v>
      </c>
      <c r="N873" s="115" t="s">
        <v>382</v>
      </c>
      <c r="O873" s="116" t="s">
        <v>139</v>
      </c>
      <c r="P873" s="117" t="s">
        <v>28</v>
      </c>
      <c r="Q873" s="117">
        <v>55</v>
      </c>
      <c r="R873" s="117" t="s">
        <v>29</v>
      </c>
      <c r="S873" s="117">
        <v>4</v>
      </c>
      <c r="T873" s="118" t="str">
        <f t="shared" si="56"/>
        <v>E3-55-Al-250-4-pt1.9</v>
      </c>
    </row>
    <row r="874" spans="1:20">
      <c r="A874" s="109" t="s">
        <v>1358</v>
      </c>
      <c r="B874" s="109">
        <v>250</v>
      </c>
      <c r="C874" s="109" t="s">
        <v>369</v>
      </c>
      <c r="D874" s="110" t="s">
        <v>384</v>
      </c>
      <c r="E874" s="111">
        <v>26599</v>
      </c>
      <c r="F874" s="111">
        <f>Таблица14[[#This Row],[ip55]]*1.49987465123196</f>
        <v>39895.165848118908</v>
      </c>
      <c r="G874" s="112">
        <f>G870*2</f>
        <v>15.2</v>
      </c>
      <c r="H874" s="113">
        <v>2000</v>
      </c>
      <c r="I874" s="113"/>
      <c r="J874" s="113"/>
      <c r="K874" s="114" t="s">
        <v>141</v>
      </c>
      <c r="L874" s="114" t="s">
        <v>139</v>
      </c>
      <c r="M874" s="114" t="str">
        <f t="shared" si="55"/>
        <v>Cu250pt2.0</v>
      </c>
      <c r="N874" s="115" t="s">
        <v>385</v>
      </c>
      <c r="O874" s="116" t="s">
        <v>139</v>
      </c>
      <c r="P874" s="117" t="s">
        <v>28</v>
      </c>
      <c r="Q874" s="117">
        <v>55</v>
      </c>
      <c r="R874" s="117" t="s">
        <v>29</v>
      </c>
      <c r="S874" s="117">
        <v>4</v>
      </c>
      <c r="T874" s="118" t="str">
        <f t="shared" si="56"/>
        <v>E3-55-Al-250-4-pt2.0</v>
      </c>
    </row>
    <row r="875" spans="1:20">
      <c r="A875" s="109" t="s">
        <v>1359</v>
      </c>
      <c r="B875" s="109">
        <v>250</v>
      </c>
      <c r="C875" s="109" t="s">
        <v>369</v>
      </c>
      <c r="D875" s="110" t="s">
        <v>370</v>
      </c>
      <c r="E875" s="111">
        <v>31787</v>
      </c>
      <c r="F875" s="111">
        <f>Таблица14[[#This Row],[ip55]]*1.49987465123196</f>
        <v>47676.515538710315</v>
      </c>
      <c r="G875" s="112">
        <f>G870*2.25</f>
        <v>17.099999999999998</v>
      </c>
      <c r="H875" s="113">
        <v>2250</v>
      </c>
      <c r="I875" s="113"/>
      <c r="J875" s="113"/>
      <c r="K875" s="114" t="s">
        <v>141</v>
      </c>
      <c r="L875" s="114" t="s">
        <v>139</v>
      </c>
      <c r="M875" s="114" t="str">
        <f t="shared" si="55"/>
        <v>Cu250pt2.4</v>
      </c>
      <c r="N875" s="115" t="s">
        <v>387</v>
      </c>
      <c r="O875" s="116" t="s">
        <v>139</v>
      </c>
      <c r="P875" s="117" t="s">
        <v>28</v>
      </c>
      <c r="Q875" s="117">
        <v>55</v>
      </c>
      <c r="R875" s="117" t="s">
        <v>29</v>
      </c>
      <c r="S875" s="117">
        <v>4</v>
      </c>
      <c r="T875" s="118" t="str">
        <f t="shared" si="56"/>
        <v>E3-55-Al-250-4-pt2.4</v>
      </c>
    </row>
    <row r="876" spans="1:20">
      <c r="A876" s="109" t="s">
        <v>1360</v>
      </c>
      <c r="B876" s="109">
        <v>250</v>
      </c>
      <c r="C876" s="109" t="s">
        <v>369</v>
      </c>
      <c r="D876" s="110" t="s">
        <v>370</v>
      </c>
      <c r="E876" s="111">
        <v>33249</v>
      </c>
      <c r="F876" s="111">
        <f>Таблица14[[#This Row],[ip55]]*1.49987465123196</f>
        <v>49869.332278811438</v>
      </c>
      <c r="G876" s="112">
        <f>G870*2.5</f>
        <v>19</v>
      </c>
      <c r="H876" s="113">
        <v>2500</v>
      </c>
      <c r="I876" s="113"/>
      <c r="J876" s="113"/>
      <c r="K876" s="114" t="s">
        <v>141</v>
      </c>
      <c r="L876" s="114" t="s">
        <v>139</v>
      </c>
      <c r="M876" s="114" t="str">
        <f t="shared" si="55"/>
        <v>Cu250pt2.5</v>
      </c>
      <c r="N876" s="115" t="s">
        <v>389</v>
      </c>
      <c r="O876" s="116" t="s">
        <v>139</v>
      </c>
      <c r="P876" s="117" t="s">
        <v>28</v>
      </c>
      <c r="Q876" s="117">
        <v>55</v>
      </c>
      <c r="R876" s="117" t="s">
        <v>29</v>
      </c>
      <c r="S876" s="117">
        <v>4</v>
      </c>
      <c r="T876" s="118" t="str">
        <f t="shared" si="56"/>
        <v>E3-55-Al-250-4-pt2.5</v>
      </c>
    </row>
    <row r="877" spans="1:20">
      <c r="A877" s="109" t="s">
        <v>1361</v>
      </c>
      <c r="B877" s="109">
        <v>250</v>
      </c>
      <c r="C877" s="109" t="s">
        <v>369</v>
      </c>
      <c r="D877" s="110" t="s">
        <v>370</v>
      </c>
      <c r="E877" s="111">
        <v>38437</v>
      </c>
      <c r="F877" s="111">
        <f>Таблица14[[#This Row],[ip55]]*1.49987465123196</f>
        <v>57650.681969402845</v>
      </c>
      <c r="G877" s="112">
        <f>G870*2.75</f>
        <v>20.9</v>
      </c>
      <c r="H877" s="113">
        <v>2750</v>
      </c>
      <c r="I877" s="113"/>
      <c r="J877" s="113"/>
      <c r="K877" s="114" t="s">
        <v>141</v>
      </c>
      <c r="L877" s="114" t="s">
        <v>139</v>
      </c>
      <c r="M877" s="114" t="str">
        <f t="shared" si="55"/>
        <v>Cu250pt2.9</v>
      </c>
      <c r="N877" s="115" t="s">
        <v>391</v>
      </c>
      <c r="O877" s="116" t="s">
        <v>139</v>
      </c>
      <c r="P877" s="117" t="s">
        <v>28</v>
      </c>
      <c r="Q877" s="117">
        <v>55</v>
      </c>
      <c r="R877" s="117" t="s">
        <v>29</v>
      </c>
      <c r="S877" s="117">
        <v>4</v>
      </c>
      <c r="T877" s="118" t="str">
        <f t="shared" si="56"/>
        <v>E3-55-Al-250-4-pt2.9</v>
      </c>
    </row>
    <row r="878" spans="1:20">
      <c r="A878" s="109" t="s">
        <v>1362</v>
      </c>
      <c r="B878" s="109">
        <v>250</v>
      </c>
      <c r="C878" s="109" t="s">
        <v>369</v>
      </c>
      <c r="D878" s="110" t="s">
        <v>393</v>
      </c>
      <c r="E878" s="111">
        <v>39899</v>
      </c>
      <c r="F878" s="111">
        <f>Таблица14[[#This Row],[ip55]]*1.49987465123196</f>
        <v>59843.498709503976</v>
      </c>
      <c r="G878" s="112">
        <f>G870*3</f>
        <v>22.799999999999997</v>
      </c>
      <c r="H878" s="113">
        <v>3000</v>
      </c>
      <c r="I878" s="113"/>
      <c r="J878" s="113"/>
      <c r="K878" s="114" t="s">
        <v>141</v>
      </c>
      <c r="L878" s="114" t="s">
        <v>139</v>
      </c>
      <c r="M878" s="114" t="str">
        <f t="shared" si="55"/>
        <v>Cu250pt3.0</v>
      </c>
      <c r="N878" s="115" t="s">
        <v>394</v>
      </c>
      <c r="O878" s="116" t="s">
        <v>139</v>
      </c>
      <c r="P878" s="117" t="s">
        <v>28</v>
      </c>
      <c r="Q878" s="117">
        <v>55</v>
      </c>
      <c r="R878" s="117" t="s">
        <v>29</v>
      </c>
      <c r="S878" s="117">
        <v>4</v>
      </c>
      <c r="T878" s="118" t="str">
        <f t="shared" si="56"/>
        <v>E3-55-Al-250-4-pt3.0</v>
      </c>
    </row>
    <row r="879" spans="1:20">
      <c r="A879" s="109" t="s">
        <v>1363</v>
      </c>
      <c r="B879" s="109">
        <v>250</v>
      </c>
      <c r="C879" s="109" t="s">
        <v>369</v>
      </c>
      <c r="D879" s="110" t="s">
        <v>370</v>
      </c>
      <c r="E879" s="111">
        <v>45086</v>
      </c>
      <c r="F879" s="111">
        <f>Таблица14[[#This Row],[ip55]]*1.49987465123196</f>
        <v>67623.348525444148</v>
      </c>
      <c r="G879" s="112">
        <f>G870*3.25</f>
        <v>24.7</v>
      </c>
      <c r="H879" s="113">
        <v>3250</v>
      </c>
      <c r="I879" s="113"/>
      <c r="J879" s="113"/>
      <c r="K879" s="114" t="s">
        <v>141</v>
      </c>
      <c r="L879" s="114" t="s">
        <v>139</v>
      </c>
      <c r="M879" s="114" t="str">
        <f t="shared" si="55"/>
        <v>Cu250pt</v>
      </c>
      <c r="N879" s="114"/>
      <c r="O879" s="116" t="s">
        <v>139</v>
      </c>
      <c r="P879" s="117" t="s">
        <v>28</v>
      </c>
      <c r="Q879" s="117">
        <v>55</v>
      </c>
      <c r="R879" s="117" t="s">
        <v>29</v>
      </c>
      <c r="S879" s="117">
        <v>4</v>
      </c>
      <c r="T879" s="118" t="str">
        <f t="shared" si="56"/>
        <v>E3-55-Al-250-4-pt</v>
      </c>
    </row>
    <row r="880" spans="1:20">
      <c r="A880" s="109" t="s">
        <v>1364</v>
      </c>
      <c r="B880" s="109">
        <v>250</v>
      </c>
      <c r="C880" s="109" t="s">
        <v>369</v>
      </c>
      <c r="D880" s="110" t="s">
        <v>370</v>
      </c>
      <c r="E880" s="111">
        <v>46549</v>
      </c>
      <c r="F880" s="111">
        <f>Таблица14[[#This Row],[ip55]]*1.49987465123196</f>
        <v>69817.665140196506</v>
      </c>
      <c r="G880" s="112">
        <f>G870*3.5</f>
        <v>26.599999999999998</v>
      </c>
      <c r="H880" s="113">
        <v>3500</v>
      </c>
      <c r="I880" s="113"/>
      <c r="J880" s="113"/>
      <c r="K880" s="114" t="s">
        <v>141</v>
      </c>
      <c r="L880" s="114" t="s">
        <v>139</v>
      </c>
      <c r="M880" s="114" t="str">
        <f t="shared" si="55"/>
        <v>Cu250pt</v>
      </c>
      <c r="N880" s="114"/>
      <c r="O880" s="116" t="s">
        <v>139</v>
      </c>
      <c r="P880" s="117" t="s">
        <v>28</v>
      </c>
      <c r="Q880" s="117">
        <v>55</v>
      </c>
      <c r="R880" s="117" t="s">
        <v>29</v>
      </c>
      <c r="S880" s="117">
        <v>4</v>
      </c>
      <c r="T880" s="118" t="str">
        <f t="shared" si="56"/>
        <v>E3-55-Al-250-4-pt</v>
      </c>
    </row>
    <row r="881" spans="1:20">
      <c r="A881" s="109" t="s">
        <v>1365</v>
      </c>
      <c r="B881" s="109">
        <v>250</v>
      </c>
      <c r="C881" s="109" t="s">
        <v>369</v>
      </c>
      <c r="D881" s="110" t="s">
        <v>370</v>
      </c>
      <c r="E881" s="111">
        <v>51736</v>
      </c>
      <c r="F881" s="111">
        <f>Таблица14[[#This Row],[ip55]]*1.49987465123196</f>
        <v>77597.514956136685</v>
      </c>
      <c r="G881" s="112">
        <f>G870*3.75</f>
        <v>28.5</v>
      </c>
      <c r="H881" s="113">
        <v>3750</v>
      </c>
      <c r="I881" s="113"/>
      <c r="J881" s="113"/>
      <c r="K881" s="114" t="s">
        <v>141</v>
      </c>
      <c r="L881" s="114" t="s">
        <v>139</v>
      </c>
      <c r="M881" s="114" t="str">
        <f t="shared" si="55"/>
        <v>Cu250pt</v>
      </c>
      <c r="N881" s="114"/>
      <c r="O881" s="116" t="s">
        <v>139</v>
      </c>
      <c r="P881" s="117" t="s">
        <v>28</v>
      </c>
      <c r="Q881" s="117">
        <v>55</v>
      </c>
      <c r="R881" s="117" t="s">
        <v>29</v>
      </c>
      <c r="S881" s="117">
        <v>4</v>
      </c>
      <c r="T881" s="118" t="str">
        <f t="shared" si="56"/>
        <v>E3-55-Al-250-4-pt</v>
      </c>
    </row>
    <row r="882" spans="1:20">
      <c r="A882" s="109" t="s">
        <v>1366</v>
      </c>
      <c r="B882" s="109">
        <v>250</v>
      </c>
      <c r="C882" s="109" t="s">
        <v>369</v>
      </c>
      <c r="D882" s="110" t="s">
        <v>370</v>
      </c>
      <c r="E882" s="111">
        <v>53200</v>
      </c>
      <c r="F882" s="111">
        <f>Таблица14[[#This Row],[ip55]]*1.49987465123196</f>
        <v>79793.331445540272</v>
      </c>
      <c r="G882" s="112">
        <f>G870*4</f>
        <v>30.4</v>
      </c>
      <c r="H882" s="113">
        <v>4000</v>
      </c>
      <c r="I882" s="113"/>
      <c r="J882" s="113"/>
      <c r="K882" s="114" t="s">
        <v>141</v>
      </c>
      <c r="L882" s="114" t="s">
        <v>139</v>
      </c>
      <c r="M882" s="114" t="str">
        <f t="shared" si="55"/>
        <v>Cu250pt</v>
      </c>
      <c r="N882" s="114"/>
      <c r="O882" s="116" t="s">
        <v>139</v>
      </c>
      <c r="P882" s="117" t="s">
        <v>28</v>
      </c>
      <c r="Q882" s="117">
        <v>55</v>
      </c>
      <c r="R882" s="117" t="s">
        <v>29</v>
      </c>
      <c r="S882" s="117">
        <v>4</v>
      </c>
      <c r="T882" s="118" t="str">
        <f t="shared" si="56"/>
        <v>E3-55-Al-250-4-pt</v>
      </c>
    </row>
    <row r="883" spans="1:20">
      <c r="A883" s="109" t="s">
        <v>1367</v>
      </c>
      <c r="B883" s="109">
        <v>250</v>
      </c>
      <c r="C883" s="109" t="s">
        <v>400</v>
      </c>
      <c r="D883" s="110" t="s">
        <v>401</v>
      </c>
      <c r="E883" s="111">
        <v>44240</v>
      </c>
      <c r="F883" s="111">
        <f>Таблица14[[#This Row],[ip55]]*1.49987465123196</f>
        <v>66354.454570501912</v>
      </c>
      <c r="G883" s="112">
        <f>G878</f>
        <v>22.799999999999997</v>
      </c>
      <c r="H883" s="113">
        <f t="shared" ref="H883:H891" si="57">$H$12</f>
        <v>3000</v>
      </c>
      <c r="I883" s="113"/>
      <c r="J883" s="113"/>
      <c r="K883" s="114" t="s">
        <v>141</v>
      </c>
      <c r="L883" s="114" t="s">
        <v>158</v>
      </c>
      <c r="M883" s="114" t="str">
        <f t="shared" si="55"/>
        <v>Cu250pr1</v>
      </c>
      <c r="N883" s="114">
        <v>1</v>
      </c>
      <c r="O883" s="109" t="s">
        <v>158</v>
      </c>
      <c r="P883" s="117" t="s">
        <v>28</v>
      </c>
      <c r="Q883" s="117">
        <v>55</v>
      </c>
      <c r="R883" s="117" t="s">
        <v>29</v>
      </c>
      <c r="S883" s="117">
        <v>4</v>
      </c>
      <c r="T883" s="118" t="str">
        <f t="shared" si="56"/>
        <v>E3-55-Al-250-4-pr1</v>
      </c>
    </row>
    <row r="884" spans="1:20">
      <c r="A884" s="109" t="s">
        <v>1368</v>
      </c>
      <c r="B884" s="109">
        <v>250</v>
      </c>
      <c r="C884" s="109" t="s">
        <v>400</v>
      </c>
      <c r="D884" s="110" t="s">
        <v>403</v>
      </c>
      <c r="E884" s="111">
        <v>48582</v>
      </c>
      <c r="F884" s="111">
        <f>Таблица14[[#This Row],[ip55]]*1.49987465123196</f>
        <v>72866.910306151083</v>
      </c>
      <c r="G884" s="112">
        <f>G878</f>
        <v>22.799999999999997</v>
      </c>
      <c r="H884" s="113">
        <f t="shared" si="57"/>
        <v>3000</v>
      </c>
      <c r="I884" s="113"/>
      <c r="J884" s="113"/>
      <c r="K884" s="114" t="s">
        <v>141</v>
      </c>
      <c r="L884" s="114" t="s">
        <v>158</v>
      </c>
      <c r="M884" s="114" t="str">
        <f t="shared" si="55"/>
        <v>Cu250pr3</v>
      </c>
      <c r="N884" s="114">
        <v>3</v>
      </c>
      <c r="O884" s="109" t="s">
        <v>158</v>
      </c>
      <c r="P884" s="117" t="s">
        <v>28</v>
      </c>
      <c r="Q884" s="117">
        <v>55</v>
      </c>
      <c r="R884" s="117" t="s">
        <v>29</v>
      </c>
      <c r="S884" s="117">
        <v>4</v>
      </c>
      <c r="T884" s="118" t="str">
        <f t="shared" si="56"/>
        <v>E3-55-Al-250-4-pr3</v>
      </c>
    </row>
    <row r="885" spans="1:20">
      <c r="A885" s="109" t="s">
        <v>1369</v>
      </c>
      <c r="B885" s="109">
        <v>250</v>
      </c>
      <c r="C885" s="109" t="s">
        <v>400</v>
      </c>
      <c r="D885" s="110" t="s">
        <v>405</v>
      </c>
      <c r="E885" s="111">
        <v>52923</v>
      </c>
      <c r="F885" s="111">
        <f>Таблица14[[#This Row],[ip55]]*1.49987465123196</f>
        <v>79377.866167149026</v>
      </c>
      <c r="G885" s="112">
        <f>G878</f>
        <v>22.799999999999997</v>
      </c>
      <c r="H885" s="113">
        <f t="shared" si="57"/>
        <v>3000</v>
      </c>
      <c r="I885" s="113"/>
      <c r="J885" s="113"/>
      <c r="K885" s="114" t="s">
        <v>141</v>
      </c>
      <c r="L885" s="114" t="s">
        <v>158</v>
      </c>
      <c r="M885" s="114" t="str">
        <f t="shared" si="55"/>
        <v>Cu250pr5</v>
      </c>
      <c r="N885" s="114">
        <v>5</v>
      </c>
      <c r="O885" s="109" t="s">
        <v>158</v>
      </c>
      <c r="P885" s="117" t="s">
        <v>28</v>
      </c>
      <c r="Q885" s="117">
        <v>55</v>
      </c>
      <c r="R885" s="117" t="s">
        <v>29</v>
      </c>
      <c r="S885" s="117">
        <v>4</v>
      </c>
      <c r="T885" s="118" t="str">
        <f t="shared" si="56"/>
        <v>E3-55-Al-250-4-pr5</v>
      </c>
    </row>
    <row r="886" spans="1:20">
      <c r="A886" s="109" t="s">
        <v>1370</v>
      </c>
      <c r="B886" s="109">
        <v>250</v>
      </c>
      <c r="C886" s="109" t="s">
        <v>400</v>
      </c>
      <c r="D886" s="110" t="s">
        <v>407</v>
      </c>
      <c r="E886" s="111">
        <v>57264</v>
      </c>
      <c r="F886" s="111">
        <f>Таблица14[[#This Row],[ip55]]*1.49987465123196</f>
        <v>85888.822028146955</v>
      </c>
      <c r="G886" s="112">
        <f>G878</f>
        <v>22.799999999999997</v>
      </c>
      <c r="H886" s="113">
        <f t="shared" si="57"/>
        <v>3000</v>
      </c>
      <c r="I886" s="113"/>
      <c r="J886" s="113"/>
      <c r="K886" s="114" t="s">
        <v>141</v>
      </c>
      <c r="L886" s="114" t="s">
        <v>158</v>
      </c>
      <c r="M886" s="114" t="str">
        <f t="shared" si="55"/>
        <v>Cu250pr4</v>
      </c>
      <c r="N886" s="114">
        <v>4</v>
      </c>
      <c r="O886" s="109" t="s">
        <v>158</v>
      </c>
      <c r="P886" s="117" t="s">
        <v>28</v>
      </c>
      <c r="Q886" s="117">
        <v>55</v>
      </c>
      <c r="R886" s="117" t="s">
        <v>29</v>
      </c>
      <c r="S886" s="117">
        <v>4</v>
      </c>
      <c r="T886" s="118" t="str">
        <f t="shared" si="56"/>
        <v>E3-55-Al-250-4-pr4</v>
      </c>
    </row>
    <row r="887" spans="1:20">
      <c r="A887" s="109" t="s">
        <v>1371</v>
      </c>
      <c r="B887" s="109">
        <v>250</v>
      </c>
      <c r="C887" s="109" t="s">
        <v>400</v>
      </c>
      <c r="D887" s="110" t="s">
        <v>409</v>
      </c>
      <c r="E887" s="111">
        <v>61606</v>
      </c>
      <c r="F887" s="111">
        <f>Таблица14[[#This Row],[ip55]]*1.49987465123196</f>
        <v>92401.277763796126</v>
      </c>
      <c r="G887" s="112">
        <f>G878</f>
        <v>22.799999999999997</v>
      </c>
      <c r="H887" s="113">
        <f t="shared" si="57"/>
        <v>3000</v>
      </c>
      <c r="I887" s="113"/>
      <c r="J887" s="113"/>
      <c r="K887" s="114" t="s">
        <v>141</v>
      </c>
      <c r="L887" s="114" t="s">
        <v>158</v>
      </c>
      <c r="M887" s="114" t="str">
        <f t="shared" si="55"/>
        <v>Cu250pr</v>
      </c>
      <c r="N887" s="114"/>
      <c r="O887" s="109" t="s">
        <v>158</v>
      </c>
      <c r="P887" s="117" t="s">
        <v>28</v>
      </c>
      <c r="Q887" s="117">
        <v>55</v>
      </c>
      <c r="R887" s="117" t="s">
        <v>29</v>
      </c>
      <c r="S887" s="117">
        <v>4</v>
      </c>
      <c r="T887" s="118" t="str">
        <f t="shared" si="56"/>
        <v>E3-55-Al-250-4-pr</v>
      </c>
    </row>
    <row r="888" spans="1:20">
      <c r="A888" s="109" t="s">
        <v>1372</v>
      </c>
      <c r="B888" s="109">
        <v>250</v>
      </c>
      <c r="C888" s="109" t="s">
        <v>400</v>
      </c>
      <c r="D888" s="110" t="s">
        <v>411</v>
      </c>
      <c r="E888" s="111">
        <v>65947</v>
      </c>
      <c r="F888" s="111">
        <f>Таблица14[[#This Row],[ip55]]*1.49987465123196</f>
        <v>98912.233624794069</v>
      </c>
      <c r="G888" s="112">
        <f>G878</f>
        <v>22.799999999999997</v>
      </c>
      <c r="H888" s="113">
        <f t="shared" si="57"/>
        <v>3000</v>
      </c>
      <c r="I888" s="113"/>
      <c r="J888" s="113"/>
      <c r="K888" s="114" t="s">
        <v>141</v>
      </c>
      <c r="L888" s="114" t="s">
        <v>158</v>
      </c>
      <c r="M888" s="114" t="str">
        <f t="shared" si="55"/>
        <v>Cu250pr6</v>
      </c>
      <c r="N888" s="114">
        <v>6</v>
      </c>
      <c r="O888" s="109" t="s">
        <v>158</v>
      </c>
      <c r="P888" s="117" t="s">
        <v>28</v>
      </c>
      <c r="Q888" s="117">
        <v>55</v>
      </c>
      <c r="R888" s="117" t="s">
        <v>29</v>
      </c>
      <c r="S888" s="117">
        <v>4</v>
      </c>
      <c r="T888" s="118" t="str">
        <f t="shared" si="56"/>
        <v>E3-55-Al-250-4-pr6</v>
      </c>
    </row>
    <row r="889" spans="1:20">
      <c r="A889" s="109" t="s">
        <v>1373</v>
      </c>
      <c r="B889" s="109">
        <v>250</v>
      </c>
      <c r="C889" s="109" t="s">
        <v>400</v>
      </c>
      <c r="D889" s="110" t="s">
        <v>413</v>
      </c>
      <c r="E889" s="111">
        <v>55737</v>
      </c>
      <c r="F889" s="111">
        <f>Таблица14[[#This Row],[ip55]]*1.49987465123196</f>
        <v>83598.513435715751</v>
      </c>
      <c r="G889" s="112">
        <f>G878</f>
        <v>22.799999999999997</v>
      </c>
      <c r="H889" s="113">
        <f t="shared" si="57"/>
        <v>3000</v>
      </c>
      <c r="I889" s="113"/>
      <c r="J889" s="113"/>
      <c r="K889" s="114" t="s">
        <v>141</v>
      </c>
      <c r="L889" s="114" t="s">
        <v>165</v>
      </c>
      <c r="M889" s="114" t="str">
        <f t="shared" si="55"/>
        <v>Cu250prf1</v>
      </c>
      <c r="N889" s="114">
        <v>1</v>
      </c>
      <c r="O889" s="109" t="s">
        <v>158</v>
      </c>
      <c r="P889" s="117" t="s">
        <v>28</v>
      </c>
      <c r="Q889" s="117">
        <v>55</v>
      </c>
      <c r="R889" s="117" t="s">
        <v>29</v>
      </c>
      <c r="S889" s="117">
        <v>4</v>
      </c>
      <c r="T889" s="118" t="str">
        <f t="shared" si="56"/>
        <v>E3-55-Al-250-4-pr1</v>
      </c>
    </row>
    <row r="890" spans="1:20">
      <c r="A890" s="109" t="s">
        <v>1374</v>
      </c>
      <c r="B890" s="109">
        <v>250</v>
      </c>
      <c r="C890" s="109" t="s">
        <v>400</v>
      </c>
      <c r="D890" s="110" t="s">
        <v>415</v>
      </c>
      <c r="E890" s="111">
        <v>70377</v>
      </c>
      <c r="F890" s="111">
        <f>Таблица14[[#This Row],[ip55]]*1.49987465123196</f>
        <v>105556.67832975165</v>
      </c>
      <c r="G890" s="112">
        <f>G878</f>
        <v>22.799999999999997</v>
      </c>
      <c r="H890" s="113">
        <f t="shared" si="57"/>
        <v>3000</v>
      </c>
      <c r="I890" s="113"/>
      <c r="J890" s="113"/>
      <c r="K890" s="114" t="s">
        <v>141</v>
      </c>
      <c r="L890" s="114" t="s">
        <v>165</v>
      </c>
      <c r="M890" s="114" t="str">
        <f t="shared" si="55"/>
        <v>Cu250prf2</v>
      </c>
      <c r="N890" s="114">
        <v>2</v>
      </c>
      <c r="O890" s="109" t="s">
        <v>158</v>
      </c>
      <c r="P890" s="117" t="s">
        <v>28</v>
      </c>
      <c r="Q890" s="117">
        <v>55</v>
      </c>
      <c r="R890" s="117" t="s">
        <v>29</v>
      </c>
      <c r="S890" s="117">
        <v>4</v>
      </c>
      <c r="T890" s="118" t="str">
        <f t="shared" si="56"/>
        <v>E3-55-Al-250-4-pr2</v>
      </c>
    </row>
    <row r="891" spans="1:20">
      <c r="A891" s="109" t="s">
        <v>1375</v>
      </c>
      <c r="B891" s="109">
        <v>250</v>
      </c>
      <c r="C891" s="109" t="s">
        <v>400</v>
      </c>
      <c r="D891" s="110" t="s">
        <v>417</v>
      </c>
      <c r="E891" s="111">
        <v>99658</v>
      </c>
      <c r="F891" s="111">
        <f>Таблица14[[#This Row],[ip55]]*1.49987465123196</f>
        <v>149474.50799247468</v>
      </c>
      <c r="G891" s="112">
        <f>G878</f>
        <v>22.799999999999997</v>
      </c>
      <c r="H891" s="113">
        <f t="shared" si="57"/>
        <v>3000</v>
      </c>
      <c r="I891" s="113"/>
      <c r="J891" s="113"/>
      <c r="K891" s="114" t="s">
        <v>141</v>
      </c>
      <c r="L891" s="114" t="s">
        <v>165</v>
      </c>
      <c r="M891" s="114" t="str">
        <f t="shared" si="55"/>
        <v>Cu250prf3</v>
      </c>
      <c r="N891" s="114">
        <v>3</v>
      </c>
      <c r="O891" s="109" t="s">
        <v>158</v>
      </c>
      <c r="P891" s="117" t="s">
        <v>28</v>
      </c>
      <c r="Q891" s="117">
        <v>55</v>
      </c>
      <c r="R891" s="117" t="s">
        <v>29</v>
      </c>
      <c r="S891" s="117">
        <v>4</v>
      </c>
      <c r="T891" s="118" t="str">
        <f t="shared" si="56"/>
        <v>E3-55-Al-250-4-pr3</v>
      </c>
    </row>
    <row r="892" spans="1:20">
      <c r="A892" s="109" t="s">
        <v>1376</v>
      </c>
      <c r="B892" s="109">
        <v>250</v>
      </c>
      <c r="C892" s="109" t="s">
        <v>419</v>
      </c>
      <c r="D892" s="110" t="s">
        <v>420</v>
      </c>
      <c r="E892" s="111">
        <v>25111</v>
      </c>
      <c r="F892" s="111">
        <f>Таблица14[[#This Row],[ip55]]*1.49987465123196</f>
        <v>37663.352367085747</v>
      </c>
      <c r="G892" s="112">
        <f>G870</f>
        <v>7.6</v>
      </c>
      <c r="H892" s="113">
        <v>350</v>
      </c>
      <c r="I892" s="113">
        <v>350</v>
      </c>
      <c r="J892" s="113"/>
      <c r="K892" s="114" t="s">
        <v>141</v>
      </c>
      <c r="L892" s="114" t="s">
        <v>154</v>
      </c>
      <c r="M892" s="114" t="str">
        <f t="shared" si="55"/>
        <v>Cu250uv</v>
      </c>
      <c r="N892" s="114"/>
      <c r="O892" s="109" t="s">
        <v>154</v>
      </c>
      <c r="P892" s="117" t="s">
        <v>28</v>
      </c>
      <c r="Q892" s="117">
        <v>55</v>
      </c>
      <c r="R892" s="117" t="s">
        <v>29</v>
      </c>
      <c r="S892" s="117">
        <v>4</v>
      </c>
      <c r="T892" s="118" t="str">
        <f t="shared" si="56"/>
        <v>E3-55-Al-250-4-uv</v>
      </c>
    </row>
    <row r="893" spans="1:20">
      <c r="A893" s="109" t="s">
        <v>1377</v>
      </c>
      <c r="B893" s="109">
        <v>250</v>
      </c>
      <c r="C893" s="109" t="s">
        <v>422</v>
      </c>
      <c r="D893" s="110" t="s">
        <v>423</v>
      </c>
      <c r="E893" s="111">
        <v>20003</v>
      </c>
      <c r="F893" s="111">
        <f>Таблица14[[#This Row],[ip55]]*1.49987465123196</f>
        <v>30001.992648592895</v>
      </c>
      <c r="G893" s="112">
        <f t="shared" ref="G893:G895" si="58">G870</f>
        <v>7.6</v>
      </c>
      <c r="H893" s="113">
        <v>350</v>
      </c>
      <c r="I893" s="113">
        <v>350</v>
      </c>
      <c r="J893" s="113"/>
      <c r="K893" s="114" t="s">
        <v>141</v>
      </c>
      <c r="L893" s="114" t="s">
        <v>149</v>
      </c>
      <c r="M893" s="114" t="str">
        <f t="shared" si="55"/>
        <v>Cu250ug</v>
      </c>
      <c r="N893" s="114"/>
      <c r="O893" s="109" t="s">
        <v>149</v>
      </c>
      <c r="P893" s="117" t="s">
        <v>28</v>
      </c>
      <c r="Q893" s="117">
        <v>55</v>
      </c>
      <c r="R893" s="117" t="s">
        <v>29</v>
      </c>
      <c r="S893" s="117">
        <v>4</v>
      </c>
      <c r="T893" s="118" t="str">
        <f t="shared" si="56"/>
        <v>E3-55-Al-250-4-ug</v>
      </c>
    </row>
    <row r="894" spans="1:20">
      <c r="A894" s="109" t="s">
        <v>1378</v>
      </c>
      <c r="B894" s="109">
        <v>250</v>
      </c>
      <c r="C894" s="109" t="s">
        <v>425</v>
      </c>
      <c r="D894" s="110" t="s">
        <v>66</v>
      </c>
      <c r="E894" s="111">
        <v>42772</v>
      </c>
      <c r="F894" s="111">
        <f>Таблица14[[#This Row],[ip55]]*1.49987465123196</f>
        <v>64152.638582493397</v>
      </c>
      <c r="G894" s="112">
        <f t="shared" si="58"/>
        <v>9.5</v>
      </c>
      <c r="H894" s="113">
        <v>350</v>
      </c>
      <c r="I894" s="113">
        <v>350</v>
      </c>
      <c r="J894" s="113">
        <v>350</v>
      </c>
      <c r="K894" s="114" t="s">
        <v>141</v>
      </c>
      <c r="L894" s="114" t="s">
        <v>192</v>
      </c>
      <c r="M894" s="114" t="str">
        <f t="shared" si="55"/>
        <v>Cu250zv</v>
      </c>
      <c r="N894" s="114"/>
      <c r="O894" s="109" t="s">
        <v>192</v>
      </c>
      <c r="P894" s="117" t="s">
        <v>28</v>
      </c>
      <c r="Q894" s="117">
        <v>55</v>
      </c>
      <c r="R894" s="117" t="s">
        <v>29</v>
      </c>
      <c r="S894" s="117">
        <v>4</v>
      </c>
      <c r="T894" s="118" t="str">
        <f t="shared" si="56"/>
        <v>E3-55-Al-250-4-zv</v>
      </c>
    </row>
    <row r="895" spans="1:20">
      <c r="A895" s="109" t="s">
        <v>1379</v>
      </c>
      <c r="B895" s="109">
        <v>250</v>
      </c>
      <c r="C895" s="109" t="s">
        <v>427</v>
      </c>
      <c r="D895" s="110" t="s">
        <v>428</v>
      </c>
      <c r="E895" s="111">
        <v>32558</v>
      </c>
      <c r="F895" s="111">
        <f>Таблица14[[#This Row],[ip55]]*1.49987465123196</f>
        <v>48832.918894810158</v>
      </c>
      <c r="G895" s="112">
        <f t="shared" si="58"/>
        <v>11.399999999999999</v>
      </c>
      <c r="H895" s="113">
        <v>350</v>
      </c>
      <c r="I895" s="113">
        <v>150</v>
      </c>
      <c r="J895" s="113">
        <v>350</v>
      </c>
      <c r="K895" s="114" t="s">
        <v>141</v>
      </c>
      <c r="L895" s="114" t="s">
        <v>196</v>
      </c>
      <c r="M895" s="114" t="str">
        <f t="shared" si="55"/>
        <v>Cu250zg</v>
      </c>
      <c r="N895" s="114"/>
      <c r="O895" s="109" t="s">
        <v>196</v>
      </c>
      <c r="P895" s="117" t="s">
        <v>28</v>
      </c>
      <c r="Q895" s="117">
        <v>55</v>
      </c>
      <c r="R895" s="117" t="s">
        <v>29</v>
      </c>
      <c r="S895" s="117">
        <v>4</v>
      </c>
      <c r="T895" s="118" t="str">
        <f t="shared" si="56"/>
        <v>E3-55-Al-250-4-zg</v>
      </c>
    </row>
    <row r="896" spans="1:20">
      <c r="A896" s="109" t="s">
        <v>1380</v>
      </c>
      <c r="B896" s="109">
        <v>250</v>
      </c>
      <c r="C896" s="109" t="s">
        <v>430</v>
      </c>
      <c r="D896" s="110" t="s">
        <v>431</v>
      </c>
      <c r="E896" s="111">
        <v>39069</v>
      </c>
      <c r="F896" s="111">
        <f>Таблица14[[#This Row],[ip55]]*1.49987465123196</f>
        <v>58598.602748981444</v>
      </c>
      <c r="G896" s="112">
        <f>G872</f>
        <v>11.399999999999999</v>
      </c>
      <c r="H896" s="113">
        <v>350</v>
      </c>
      <c r="I896" s="113">
        <v>350</v>
      </c>
      <c r="J896" s="113">
        <v>350</v>
      </c>
      <c r="K896" s="114" t="s">
        <v>141</v>
      </c>
      <c r="L896" s="114" t="s">
        <v>198</v>
      </c>
      <c r="M896" s="114" t="str">
        <f t="shared" si="55"/>
        <v>Cu250tv</v>
      </c>
      <c r="N896" s="114"/>
      <c r="O896" s="109" t="s">
        <v>198</v>
      </c>
      <c r="P896" s="117" t="s">
        <v>28</v>
      </c>
      <c r="Q896" s="117">
        <v>55</v>
      </c>
      <c r="R896" s="117" t="s">
        <v>29</v>
      </c>
      <c r="S896" s="117">
        <v>4</v>
      </c>
      <c r="T896" s="118" t="str">
        <f t="shared" si="56"/>
        <v>E3-55-Al-250-4-tv</v>
      </c>
    </row>
    <row r="897" spans="1:20">
      <c r="A897" s="109" t="s">
        <v>1381</v>
      </c>
      <c r="B897" s="109">
        <v>250</v>
      </c>
      <c r="C897" s="109" t="s">
        <v>433</v>
      </c>
      <c r="D897" s="110" t="s">
        <v>434</v>
      </c>
      <c r="E897" s="111">
        <v>50220</v>
      </c>
      <c r="F897" s="111">
        <f>Таблица14[[#This Row],[ip55]]*1.49987465123196</f>
        <v>75323.704984869037</v>
      </c>
      <c r="G897" s="112">
        <f>G872</f>
        <v>11.399999999999999</v>
      </c>
      <c r="H897" s="113">
        <v>350</v>
      </c>
      <c r="I897" s="113">
        <v>350</v>
      </c>
      <c r="J897" s="113">
        <v>350</v>
      </c>
      <c r="K897" s="114" t="s">
        <v>141</v>
      </c>
      <c r="L897" s="114" t="s">
        <v>201</v>
      </c>
      <c r="M897" s="114" t="str">
        <f t="shared" si="55"/>
        <v>Cu250tg</v>
      </c>
      <c r="N897" s="114"/>
      <c r="O897" s="109" t="s">
        <v>201</v>
      </c>
      <c r="P897" s="117" t="s">
        <v>28</v>
      </c>
      <c r="Q897" s="117">
        <v>55</v>
      </c>
      <c r="R897" s="117" t="s">
        <v>29</v>
      </c>
      <c r="S897" s="117">
        <v>4</v>
      </c>
      <c r="T897" s="118" t="str">
        <f t="shared" si="56"/>
        <v>E3-55-Al-250-4-tg</v>
      </c>
    </row>
    <row r="898" spans="1:20">
      <c r="A898" s="109" t="s">
        <v>1382</v>
      </c>
      <c r="B898" s="109">
        <v>250</v>
      </c>
      <c r="C898" s="109" t="s">
        <v>436</v>
      </c>
      <c r="D898" s="110" t="s">
        <v>437</v>
      </c>
      <c r="E898" s="111">
        <v>37665</v>
      </c>
      <c r="F898" s="111">
        <f>Таблица14[[#This Row],[ip55]]*1.49987465123196</f>
        <v>56492.778738651774</v>
      </c>
      <c r="G898" s="112">
        <f>G872</f>
        <v>11.399999999999999</v>
      </c>
      <c r="H898" s="113">
        <v>500</v>
      </c>
      <c r="I898" s="113">
        <v>500</v>
      </c>
      <c r="J898" s="113">
        <v>500</v>
      </c>
      <c r="K898" s="114" t="s">
        <v>141</v>
      </c>
      <c r="L898" s="114" t="s">
        <v>184</v>
      </c>
      <c r="M898" s="114" t="str">
        <f t="shared" ref="M898:M961" si="59">K898&amp;B898&amp;L898&amp;N898</f>
        <v>Cu250kl</v>
      </c>
      <c r="N898" s="114"/>
      <c r="O898" s="109" t="s">
        <v>184</v>
      </c>
      <c r="P898" s="117" t="s">
        <v>28</v>
      </c>
      <c r="Q898" s="117">
        <v>55</v>
      </c>
      <c r="R898" s="117" t="s">
        <v>29</v>
      </c>
      <c r="S898" s="117">
        <v>4</v>
      </c>
      <c r="T898" s="118" t="str">
        <f t="shared" si="56"/>
        <v>E3-55-Al-250-4-kl</v>
      </c>
    </row>
    <row r="899" spans="1:20">
      <c r="A899" s="109" t="s">
        <v>1383</v>
      </c>
      <c r="B899" s="109">
        <v>250</v>
      </c>
      <c r="C899" s="109" t="s">
        <v>439</v>
      </c>
      <c r="D899" s="110" t="s">
        <v>437</v>
      </c>
      <c r="E899" s="111">
        <v>37665</v>
      </c>
      <c r="F899" s="111">
        <f>Таблица14[[#This Row],[ip55]]*1.49987465123196</f>
        <v>56492.778738651774</v>
      </c>
      <c r="G899" s="112">
        <f>G872</f>
        <v>11.399999999999999</v>
      </c>
      <c r="H899" s="113">
        <v>500</v>
      </c>
      <c r="I899" s="113">
        <v>500</v>
      </c>
      <c r="J899" s="113">
        <v>500</v>
      </c>
      <c r="K899" s="114" t="s">
        <v>141</v>
      </c>
      <c r="L899" s="114" t="s">
        <v>173</v>
      </c>
      <c r="M899" s="114" t="str">
        <f t="shared" si="59"/>
        <v>Cu250kp</v>
      </c>
      <c r="N899" s="114"/>
      <c r="O899" s="109" t="s">
        <v>173</v>
      </c>
      <c r="P899" s="117" t="s">
        <v>28</v>
      </c>
      <c r="Q899" s="117">
        <v>55</v>
      </c>
      <c r="R899" s="117" t="s">
        <v>29</v>
      </c>
      <c r="S899" s="117">
        <v>4</v>
      </c>
      <c r="T899" s="118" t="str">
        <f t="shared" ref="T899:T962" si="60">P899&amp;"-"&amp;Q899&amp;"-"&amp;R899&amp;"-"&amp;B899&amp;"-"&amp;S899&amp;"-"&amp;O899&amp;N899</f>
        <v>E3-55-Al-250-4-kp</v>
      </c>
    </row>
    <row r="900" spans="1:20">
      <c r="A900" s="112" t="s">
        <v>1384</v>
      </c>
      <c r="B900" s="109">
        <v>250</v>
      </c>
      <c r="C900" s="109" t="s">
        <v>441</v>
      </c>
      <c r="D900" s="110" t="s">
        <v>442</v>
      </c>
      <c r="E900" s="111">
        <v>11874</v>
      </c>
      <c r="F900" s="111">
        <f>Таблица14[[#This Row],[ip55]]*1.49987465123196</f>
        <v>17809.511608728295</v>
      </c>
      <c r="G900" s="112">
        <f>G868</f>
        <v>3.35</v>
      </c>
      <c r="H900" s="113">
        <v>200</v>
      </c>
      <c r="I900" s="113">
        <v>300</v>
      </c>
      <c r="J900" s="113"/>
      <c r="K900" s="114" t="s">
        <v>141</v>
      </c>
      <c r="L900" s="114" t="s">
        <v>143</v>
      </c>
      <c r="M900" s="114" t="str">
        <f t="shared" si="59"/>
        <v>Cu250pf</v>
      </c>
      <c r="N900" s="114"/>
      <c r="O900" s="109" t="s">
        <v>143</v>
      </c>
      <c r="P900" s="117" t="s">
        <v>28</v>
      </c>
      <c r="Q900" s="117">
        <v>55</v>
      </c>
      <c r="R900" s="117" t="s">
        <v>29</v>
      </c>
      <c r="S900" s="117">
        <v>4</v>
      </c>
      <c r="T900" s="118" t="str">
        <f t="shared" si="60"/>
        <v>E3-55-Al-250-4-pf</v>
      </c>
    </row>
    <row r="901" spans="1:20">
      <c r="A901" s="112" t="s">
        <v>1385</v>
      </c>
      <c r="B901" s="109">
        <v>250</v>
      </c>
      <c r="C901" s="109" t="s">
        <v>444</v>
      </c>
      <c r="D901" s="110" t="s">
        <v>445</v>
      </c>
      <c r="E901" s="111">
        <v>31877</v>
      </c>
      <c r="F901" s="111">
        <f>Таблица14[[#This Row],[ip55]]*1.49987465123196</f>
        <v>47811.50425732119</v>
      </c>
      <c r="G901" s="112"/>
      <c r="H901" s="113"/>
      <c r="I901" s="113"/>
      <c r="J901" s="113"/>
      <c r="K901" s="114" t="s">
        <v>141</v>
      </c>
      <c r="L901" s="114" t="s">
        <v>152</v>
      </c>
      <c r="M901" s="114" t="str">
        <f t="shared" si="59"/>
        <v>Cu250ugf</v>
      </c>
      <c r="N901" s="114"/>
      <c r="O901" s="109" t="s">
        <v>152</v>
      </c>
      <c r="P901" s="117" t="s">
        <v>28</v>
      </c>
      <c r="Q901" s="117">
        <v>55</v>
      </c>
      <c r="R901" s="117" t="s">
        <v>29</v>
      </c>
      <c r="S901" s="117">
        <v>4</v>
      </c>
      <c r="T901" s="118" t="str">
        <f t="shared" si="60"/>
        <v>E3-55-Al-250-4-ugf</v>
      </c>
    </row>
    <row r="902" spans="1:20">
      <c r="A902" s="112" t="s">
        <v>1386</v>
      </c>
      <c r="B902" s="109">
        <v>250</v>
      </c>
      <c r="C902" s="109" t="s">
        <v>447</v>
      </c>
      <c r="D902" s="110" t="s">
        <v>448</v>
      </c>
      <c r="E902" s="111">
        <v>36984</v>
      </c>
      <c r="F902" s="111">
        <f>Таблица14[[#This Row],[ip55]]*1.49987465123196</f>
        <v>55471.364101162813</v>
      </c>
      <c r="G902" s="112"/>
      <c r="H902" s="113"/>
      <c r="I902" s="113"/>
      <c r="J902" s="113"/>
      <c r="K902" s="114" t="s">
        <v>141</v>
      </c>
      <c r="L902" s="114" t="s">
        <v>156</v>
      </c>
      <c r="M902" s="114" t="str">
        <f t="shared" si="59"/>
        <v>Cu250uvf</v>
      </c>
      <c r="N902" s="114"/>
      <c r="O902" s="109" t="s">
        <v>156</v>
      </c>
      <c r="P902" s="117" t="s">
        <v>28</v>
      </c>
      <c r="Q902" s="117">
        <v>55</v>
      </c>
      <c r="R902" s="117" t="s">
        <v>29</v>
      </c>
      <c r="S902" s="117">
        <v>4</v>
      </c>
      <c r="T902" s="118" t="str">
        <f t="shared" si="60"/>
        <v>E3-55-Al-250-4-uvf</v>
      </c>
    </row>
    <row r="903" spans="1:20">
      <c r="A903" s="112" t="s">
        <v>1387</v>
      </c>
      <c r="B903" s="109">
        <v>250</v>
      </c>
      <c r="C903" s="109" t="s">
        <v>450</v>
      </c>
      <c r="D903" s="110" t="s">
        <v>451</v>
      </c>
      <c r="E903" s="111">
        <v>23748</v>
      </c>
      <c r="F903" s="111">
        <f>Таблица14[[#This Row],[ip55]]*1.49987465123196</f>
        <v>35619.02321745659</v>
      </c>
      <c r="G903" s="112"/>
      <c r="H903" s="113"/>
      <c r="I903" s="113"/>
      <c r="J903" s="113"/>
      <c r="K903" s="114" t="s">
        <v>141</v>
      </c>
      <c r="L903" s="114"/>
      <c r="M903" s="114" t="str">
        <f t="shared" si="59"/>
        <v>Cu250</v>
      </c>
      <c r="N903" s="114"/>
      <c r="O903" s="109" t="s">
        <v>450</v>
      </c>
      <c r="P903" s="117" t="s">
        <v>28</v>
      </c>
      <c r="Q903" s="117">
        <v>55</v>
      </c>
      <c r="R903" s="117" t="s">
        <v>29</v>
      </c>
      <c r="S903" s="117">
        <v>4</v>
      </c>
      <c r="T903" s="118" t="str">
        <f t="shared" si="60"/>
        <v>E3-55-Al-250-4-ПФТ</v>
      </c>
    </row>
    <row r="904" spans="1:20">
      <c r="A904" s="109" t="s">
        <v>1388</v>
      </c>
      <c r="B904" s="109">
        <v>250</v>
      </c>
      <c r="C904" s="109"/>
      <c r="D904" s="110" t="s">
        <v>453</v>
      </c>
      <c r="E904" s="119">
        <v>22982</v>
      </c>
      <c r="F904" s="119">
        <f>Таблица14[[#This Row],[ip55]]*1.49987465123196</f>
        <v>34470.119234612903</v>
      </c>
      <c r="G904" s="120">
        <f t="shared" ref="G904:G905" si="61">G868</f>
        <v>3.35</v>
      </c>
      <c r="H904" s="121">
        <v>200</v>
      </c>
      <c r="I904" s="121">
        <v>300</v>
      </c>
      <c r="J904" s="121"/>
      <c r="K904" s="114" t="s">
        <v>141</v>
      </c>
      <c r="L904" s="114"/>
      <c r="M904" s="114" t="str">
        <f t="shared" si="59"/>
        <v>Cu250</v>
      </c>
      <c r="N904" s="114"/>
      <c r="O904" s="109"/>
      <c r="P904" s="117" t="s">
        <v>28</v>
      </c>
      <c r="Q904" s="117">
        <v>55</v>
      </c>
      <c r="R904" s="117" t="s">
        <v>29</v>
      </c>
      <c r="S904" s="117">
        <v>4</v>
      </c>
      <c r="T904" s="118" t="str">
        <f t="shared" si="60"/>
        <v>E3-55-Al-250-4-</v>
      </c>
    </row>
    <row r="905" spans="1:20">
      <c r="A905" s="109" t="s">
        <v>1389</v>
      </c>
      <c r="B905" s="109">
        <v>250</v>
      </c>
      <c r="C905" s="109" t="s">
        <v>455</v>
      </c>
      <c r="D905" s="110" t="s">
        <v>456</v>
      </c>
      <c r="E905" s="119">
        <v>52935</v>
      </c>
      <c r="F905" s="119">
        <f>Таблица14[[#This Row],[ip55]]*1.49987465123196</f>
        <v>79395.86466296381</v>
      </c>
      <c r="G905" s="120">
        <f t="shared" si="61"/>
        <v>5.6999999999999993</v>
      </c>
      <c r="H905" s="121">
        <v>500</v>
      </c>
      <c r="I905" s="121">
        <v>500</v>
      </c>
      <c r="J905" s="121"/>
      <c r="K905" s="114" t="s">
        <v>141</v>
      </c>
      <c r="L905" s="114"/>
      <c r="M905" s="114" t="str">
        <f t="shared" si="59"/>
        <v>Cu250</v>
      </c>
      <c r="N905" s="114"/>
      <c r="O905" s="109" t="s">
        <v>455</v>
      </c>
      <c r="P905" s="117" t="s">
        <v>28</v>
      </c>
      <c r="Q905" s="117">
        <v>55</v>
      </c>
      <c r="R905" s="117" t="s">
        <v>29</v>
      </c>
      <c r="S905" s="117">
        <v>4</v>
      </c>
      <c r="T905" s="118" t="str">
        <f t="shared" si="60"/>
        <v>E3-55-Al-250-4-ПФК</v>
      </c>
    </row>
    <row r="906" spans="1:20">
      <c r="A906" s="109" t="s">
        <v>1390</v>
      </c>
      <c r="B906" s="109">
        <v>250</v>
      </c>
      <c r="C906" s="109"/>
      <c r="D906" s="110" t="s">
        <v>458</v>
      </c>
      <c r="E906" s="119">
        <v>26468</v>
      </c>
      <c r="F906" s="119">
        <f>Таблица14[[#This Row],[ip55]]*1.49987465123196</f>
        <v>39698.682268807519</v>
      </c>
      <c r="G906" s="120">
        <f>G869</f>
        <v>5.6999999999999993</v>
      </c>
      <c r="H906" s="121">
        <v>200</v>
      </c>
      <c r="I906" s="121">
        <v>500</v>
      </c>
      <c r="J906" s="121"/>
      <c r="K906" s="114" t="s">
        <v>141</v>
      </c>
      <c r="L906" s="114"/>
      <c r="M906" s="114" t="str">
        <f t="shared" si="59"/>
        <v>Cu250</v>
      </c>
      <c r="N906" s="114"/>
      <c r="O906" s="109"/>
      <c r="P906" s="117" t="s">
        <v>28</v>
      </c>
      <c r="Q906" s="117">
        <v>55</v>
      </c>
      <c r="R906" s="117" t="s">
        <v>29</v>
      </c>
      <c r="S906" s="117">
        <v>4</v>
      </c>
      <c r="T906" s="118" t="str">
        <f t="shared" si="60"/>
        <v>E3-55-Al-250-4-</v>
      </c>
    </row>
    <row r="907" spans="1:20">
      <c r="A907" s="109" t="s">
        <v>1391</v>
      </c>
      <c r="B907" s="109">
        <v>250</v>
      </c>
      <c r="C907" s="109"/>
      <c r="D907" s="110" t="s">
        <v>460</v>
      </c>
      <c r="E907" s="119">
        <v>51127</v>
      </c>
      <c r="F907" s="119">
        <f>Таблица14[[#This Row],[ip55]]*1.49987465123196</f>
        <v>76684.091293536418</v>
      </c>
      <c r="G907" s="120">
        <f>G871</f>
        <v>9.5</v>
      </c>
      <c r="H907" s="121">
        <v>200</v>
      </c>
      <c r="I907" s="121">
        <v>1000</v>
      </c>
      <c r="J907" s="121"/>
      <c r="K907" s="114" t="s">
        <v>141</v>
      </c>
      <c r="L907" s="114"/>
      <c r="M907" s="114" t="str">
        <f t="shared" si="59"/>
        <v>Cu250</v>
      </c>
      <c r="N907" s="114"/>
      <c r="O907" s="109"/>
      <c r="P907" s="117" t="s">
        <v>28</v>
      </c>
      <c r="Q907" s="117">
        <v>55</v>
      </c>
      <c r="R907" s="117" t="s">
        <v>29</v>
      </c>
      <c r="S907" s="117">
        <v>4</v>
      </c>
      <c r="T907" s="118" t="str">
        <f t="shared" si="60"/>
        <v>E3-55-Al-250-4-</v>
      </c>
    </row>
    <row r="908" spans="1:20">
      <c r="A908" s="109" t="s">
        <v>1392</v>
      </c>
      <c r="B908" s="109">
        <v>250</v>
      </c>
      <c r="C908" s="109"/>
      <c r="D908" s="110" t="s">
        <v>462</v>
      </c>
      <c r="E908" s="119">
        <v>47059</v>
      </c>
      <c r="F908" s="119">
        <f>Таблица14[[#This Row],[ip55]]*1.49987465123196</f>
        <v>70582.601212324807</v>
      </c>
      <c r="G908" s="120">
        <f>G871</f>
        <v>9.5</v>
      </c>
      <c r="H908" s="121">
        <v>200</v>
      </c>
      <c r="I908" s="121">
        <v>1000</v>
      </c>
      <c r="J908" s="121"/>
      <c r="K908" s="114" t="s">
        <v>141</v>
      </c>
      <c r="L908" s="114"/>
      <c r="M908" s="114" t="str">
        <f t="shared" si="59"/>
        <v>Cu250</v>
      </c>
      <c r="N908" s="114"/>
      <c r="O908" s="109"/>
      <c r="P908" s="117" t="s">
        <v>28</v>
      </c>
      <c r="Q908" s="117">
        <v>55</v>
      </c>
      <c r="R908" s="117" t="s">
        <v>29</v>
      </c>
      <c r="S908" s="117">
        <v>4</v>
      </c>
      <c r="T908" s="118" t="str">
        <f t="shared" si="60"/>
        <v>E3-55-Al-250-4-</v>
      </c>
    </row>
    <row r="909" spans="1:20">
      <c r="A909" s="109" t="s">
        <v>1393</v>
      </c>
      <c r="B909" s="109">
        <v>250</v>
      </c>
      <c r="C909" s="109"/>
      <c r="D909" s="110" t="s">
        <v>464</v>
      </c>
      <c r="E909" s="119">
        <v>45639</v>
      </c>
      <c r="F909" s="119">
        <f>Таблица14[[#This Row],[ip55]]*1.49987465123196</f>
        <v>68452.779207575426</v>
      </c>
      <c r="G909" s="120">
        <f t="shared" ref="G909:G910" si="62">G869</f>
        <v>5.6999999999999993</v>
      </c>
      <c r="H909" s="121">
        <v>200</v>
      </c>
      <c r="I909" s="121">
        <v>500</v>
      </c>
      <c r="J909" s="121"/>
      <c r="K909" s="114" t="s">
        <v>141</v>
      </c>
      <c r="L909" s="114"/>
      <c r="M909" s="114" t="str">
        <f t="shared" si="59"/>
        <v>Cu250</v>
      </c>
      <c r="N909" s="114"/>
      <c r="O909" s="109"/>
      <c r="P909" s="117" t="s">
        <v>28</v>
      </c>
      <c r="Q909" s="117">
        <v>55</v>
      </c>
      <c r="R909" s="117" t="s">
        <v>29</v>
      </c>
      <c r="S909" s="117">
        <v>4</v>
      </c>
      <c r="T909" s="118" t="str">
        <f t="shared" si="60"/>
        <v>E3-55-Al-250-4-</v>
      </c>
    </row>
    <row r="910" spans="1:20">
      <c r="A910" s="109" t="s">
        <v>1394</v>
      </c>
      <c r="B910" s="109">
        <v>250</v>
      </c>
      <c r="C910" s="109" t="s">
        <v>466</v>
      </c>
      <c r="D910" s="110" t="s">
        <v>467</v>
      </c>
      <c r="E910" s="119">
        <v>50305</v>
      </c>
      <c r="F910" s="119">
        <f>Таблица14[[#This Row],[ip55]]*1.49987465123196</f>
        <v>75451.194330223749</v>
      </c>
      <c r="G910" s="120">
        <f t="shared" si="62"/>
        <v>7.6</v>
      </c>
      <c r="H910" s="121">
        <v>1000</v>
      </c>
      <c r="I910" s="121"/>
      <c r="J910" s="121"/>
      <c r="K910" s="114" t="s">
        <v>141</v>
      </c>
      <c r="L910" s="114" t="s">
        <v>203</v>
      </c>
      <c r="M910" s="114" t="str">
        <f t="shared" si="59"/>
        <v>Cu250sk</v>
      </c>
      <c r="N910" s="114"/>
      <c r="O910" s="109" t="s">
        <v>203</v>
      </c>
      <c r="P910" s="117" t="s">
        <v>28</v>
      </c>
      <c r="Q910" s="117">
        <v>55</v>
      </c>
      <c r="R910" s="117" t="s">
        <v>29</v>
      </c>
      <c r="S910" s="117">
        <v>4</v>
      </c>
      <c r="T910" s="118" t="str">
        <f t="shared" si="60"/>
        <v>E3-55-Al-250-4-sk</v>
      </c>
    </row>
    <row r="911" spans="1:20">
      <c r="A911" s="109" t="s">
        <v>1395</v>
      </c>
      <c r="B911" s="109">
        <v>250</v>
      </c>
      <c r="C911" s="109"/>
      <c r="D911" s="110" t="s">
        <v>469</v>
      </c>
      <c r="E911" s="111">
        <v>35814</v>
      </c>
      <c r="F911" s="111">
        <f>Таблица14[[#This Row],[ip55]]*1.49987465123196</f>
        <v>53716.510759221419</v>
      </c>
      <c r="G911" s="112">
        <f>G870</f>
        <v>7.6</v>
      </c>
      <c r="H911" s="113">
        <v>1000</v>
      </c>
      <c r="I911" s="113"/>
      <c r="J911" s="113"/>
      <c r="K911" s="114" t="s">
        <v>141</v>
      </c>
      <c r="L911" s="114"/>
      <c r="M911" s="114" t="str">
        <f t="shared" si="59"/>
        <v>Cu250</v>
      </c>
      <c r="N911" s="114"/>
      <c r="O911" s="109"/>
      <c r="P911" s="117" t="s">
        <v>28</v>
      </c>
      <c r="Q911" s="117">
        <v>55</v>
      </c>
      <c r="R911" s="117" t="s">
        <v>29</v>
      </c>
      <c r="S911" s="117">
        <v>4</v>
      </c>
      <c r="T911" s="118" t="str">
        <f t="shared" si="60"/>
        <v>E3-55-Al-250-4-</v>
      </c>
    </row>
    <row r="912" spans="1:20">
      <c r="A912" s="109" t="s">
        <v>1396</v>
      </c>
      <c r="B912" s="109">
        <v>250</v>
      </c>
      <c r="C912" s="109"/>
      <c r="D912" s="110" t="s">
        <v>471</v>
      </c>
      <c r="E912" s="111">
        <v>41185</v>
      </c>
      <c r="F912" s="111">
        <f>Таблица14[[#This Row],[ip55]]*1.49987465123196</f>
        <v>61772.337510988276</v>
      </c>
      <c r="G912" s="112">
        <f>G870</f>
        <v>7.6</v>
      </c>
      <c r="H912" s="113">
        <v>1000</v>
      </c>
      <c r="I912" s="113"/>
      <c r="J912" s="113"/>
      <c r="K912" s="114" t="s">
        <v>141</v>
      </c>
      <c r="L912" s="114"/>
      <c r="M912" s="114" t="str">
        <f t="shared" si="59"/>
        <v>Cu250</v>
      </c>
      <c r="N912" s="114"/>
      <c r="O912" s="109"/>
      <c r="P912" s="117" t="s">
        <v>28</v>
      </c>
      <c r="Q912" s="117">
        <v>55</v>
      </c>
      <c r="R912" s="117" t="s">
        <v>29</v>
      </c>
      <c r="S912" s="117">
        <v>4</v>
      </c>
      <c r="T912" s="118" t="str">
        <f t="shared" si="60"/>
        <v>E3-55-Al-250-4-</v>
      </c>
    </row>
    <row r="913" spans="1:20">
      <c r="A913" s="109" t="s">
        <v>1397</v>
      </c>
      <c r="B913" s="109">
        <v>250</v>
      </c>
      <c r="C913" s="109"/>
      <c r="D913" s="110" t="s">
        <v>473</v>
      </c>
      <c r="E913" s="111">
        <v>71628</v>
      </c>
      <c r="F913" s="111">
        <f>Таблица14[[#This Row],[ip55]]*1.49987465123196</f>
        <v>107433.02151844284</v>
      </c>
      <c r="G913" s="112">
        <f>G870</f>
        <v>7.6</v>
      </c>
      <c r="H913" s="113">
        <v>1000</v>
      </c>
      <c r="I913" s="113"/>
      <c r="J913" s="113"/>
      <c r="K913" s="114" t="s">
        <v>141</v>
      </c>
      <c r="L913" s="114"/>
      <c r="M913" s="114" t="str">
        <f t="shared" si="59"/>
        <v>Cu250</v>
      </c>
      <c r="N913" s="114"/>
      <c r="O913" s="109"/>
      <c r="P913" s="117" t="s">
        <v>28</v>
      </c>
      <c r="Q913" s="117">
        <v>55</v>
      </c>
      <c r="R913" s="117" t="s">
        <v>29</v>
      </c>
      <c r="S913" s="117">
        <v>4</v>
      </c>
      <c r="T913" s="118" t="str">
        <f t="shared" si="60"/>
        <v>E3-55-Al-250-4-</v>
      </c>
    </row>
    <row r="914" spans="1:20">
      <c r="A914" s="109" t="s">
        <v>1398</v>
      </c>
      <c r="B914" s="109">
        <v>250</v>
      </c>
      <c r="C914" s="109"/>
      <c r="D914" s="110" t="s">
        <v>475</v>
      </c>
      <c r="E914" s="111">
        <v>33303</v>
      </c>
      <c r="F914" s="111">
        <f>Таблица14[[#This Row],[ip55]]*1.49987465123196</f>
        <v>49950.325509977964</v>
      </c>
      <c r="G914" s="112">
        <f>G870</f>
        <v>7.6</v>
      </c>
      <c r="H914" s="113">
        <v>1000</v>
      </c>
      <c r="I914" s="113"/>
      <c r="J914" s="113"/>
      <c r="K914" s="114" t="s">
        <v>141</v>
      </c>
      <c r="L914" s="114"/>
      <c r="M914" s="114" t="str">
        <f t="shared" si="59"/>
        <v>Cu250</v>
      </c>
      <c r="N914" s="114"/>
      <c r="O914" s="109"/>
      <c r="P914" s="117" t="s">
        <v>28</v>
      </c>
      <c r="Q914" s="117">
        <v>55</v>
      </c>
      <c r="R914" s="117" t="s">
        <v>29</v>
      </c>
      <c r="S914" s="117">
        <v>4</v>
      </c>
      <c r="T914" s="118" t="str">
        <f t="shared" si="60"/>
        <v>E3-55-Al-250-4-</v>
      </c>
    </row>
    <row r="915" spans="1:20">
      <c r="A915" s="109" t="s">
        <v>1399</v>
      </c>
      <c r="B915" s="109">
        <v>250</v>
      </c>
      <c r="C915" s="109"/>
      <c r="D915" s="110" t="s">
        <v>477</v>
      </c>
      <c r="E915" s="111">
        <v>66235</v>
      </c>
      <c r="F915" s="111">
        <f>Таблица14[[#This Row],[ip55]]*1.49987465123196</f>
        <v>99344.197524348871</v>
      </c>
      <c r="G915" s="112">
        <f>G870</f>
        <v>7.6</v>
      </c>
      <c r="H915" s="113">
        <v>1000</v>
      </c>
      <c r="I915" s="113"/>
      <c r="J915" s="113"/>
      <c r="K915" s="114" t="s">
        <v>141</v>
      </c>
      <c r="L915" s="114"/>
      <c r="M915" s="114" t="str">
        <f t="shared" si="59"/>
        <v>Cu250</v>
      </c>
      <c r="N915" s="114"/>
      <c r="O915" s="109"/>
      <c r="P915" s="117" t="s">
        <v>28</v>
      </c>
      <c r="Q915" s="117">
        <v>55</v>
      </c>
      <c r="R915" s="117" t="s">
        <v>29</v>
      </c>
      <c r="S915" s="117">
        <v>4</v>
      </c>
      <c r="T915" s="118" t="str">
        <f t="shared" si="60"/>
        <v>E3-55-Al-250-4-</v>
      </c>
    </row>
    <row r="916" spans="1:20">
      <c r="A916" s="109" t="s">
        <v>1400</v>
      </c>
      <c r="B916" s="109">
        <v>250</v>
      </c>
      <c r="C916" s="109"/>
      <c r="D916" s="110" t="s">
        <v>479</v>
      </c>
      <c r="E916" s="111">
        <v>87591</v>
      </c>
      <c r="F916" s="111">
        <f>Таблица14[[#This Row],[ip55]]*1.49987465123196</f>
        <v>131375.52057605863</v>
      </c>
      <c r="G916" s="112">
        <f>G870</f>
        <v>7.6</v>
      </c>
      <c r="H916" s="113">
        <v>1000</v>
      </c>
      <c r="I916" s="113"/>
      <c r="J916" s="113"/>
      <c r="K916" s="114" t="s">
        <v>141</v>
      </c>
      <c r="L916" s="114"/>
      <c r="M916" s="114" t="str">
        <f t="shared" si="59"/>
        <v>Cu250</v>
      </c>
      <c r="N916" s="114"/>
      <c r="O916" s="109"/>
      <c r="P916" s="117" t="s">
        <v>28</v>
      </c>
      <c r="Q916" s="117">
        <v>55</v>
      </c>
      <c r="R916" s="117" t="s">
        <v>29</v>
      </c>
      <c r="S916" s="117">
        <v>4</v>
      </c>
      <c r="T916" s="118" t="str">
        <f t="shared" si="60"/>
        <v>E3-55-Al-250-4-</v>
      </c>
    </row>
    <row r="917" spans="1:20">
      <c r="A917" s="109" t="s">
        <v>1401</v>
      </c>
      <c r="B917" s="109">
        <v>250</v>
      </c>
      <c r="C917" s="109"/>
      <c r="D917" s="110" t="s">
        <v>481</v>
      </c>
      <c r="E917" s="111">
        <v>78832</v>
      </c>
      <c r="F917" s="111">
        <f>Таблица14[[#This Row],[ip55]]*1.49987465123196</f>
        <v>118238.11850591788</v>
      </c>
      <c r="G917" s="112">
        <f>G870</f>
        <v>7.6</v>
      </c>
      <c r="H917" s="113">
        <v>1000</v>
      </c>
      <c r="I917" s="113"/>
      <c r="J917" s="113"/>
      <c r="K917" s="114" t="s">
        <v>141</v>
      </c>
      <c r="L917" s="114"/>
      <c r="M917" s="114" t="str">
        <f t="shared" si="59"/>
        <v>Cu250</v>
      </c>
      <c r="N917" s="114"/>
      <c r="O917" s="109"/>
      <c r="P917" s="117" t="s">
        <v>28</v>
      </c>
      <c r="Q917" s="117">
        <v>55</v>
      </c>
      <c r="R917" s="117" t="s">
        <v>29</v>
      </c>
      <c r="S917" s="117">
        <v>4</v>
      </c>
      <c r="T917" s="118" t="str">
        <f t="shared" si="60"/>
        <v>E3-55-Al-250-4-</v>
      </c>
    </row>
    <row r="918" spans="1:20">
      <c r="A918" s="109" t="s">
        <v>1402</v>
      </c>
      <c r="B918" s="109">
        <v>250</v>
      </c>
      <c r="C918" s="109"/>
      <c r="D918" s="110" t="s">
        <v>483</v>
      </c>
      <c r="E918" s="111">
        <v>220268</v>
      </c>
      <c r="F918" s="111">
        <f>Таблица14[[#This Row],[ip55]]*1.49987465123196</f>
        <v>330374.38967756135</v>
      </c>
      <c r="G918" s="112"/>
      <c r="H918" s="113">
        <v>0</v>
      </c>
      <c r="I918" s="113"/>
      <c r="J918" s="113"/>
      <c r="K918" s="114" t="s">
        <v>141</v>
      </c>
      <c r="L918" s="114"/>
      <c r="M918" s="114" t="str">
        <f t="shared" si="59"/>
        <v>Cu250</v>
      </c>
      <c r="N918" s="114"/>
      <c r="O918" s="109"/>
      <c r="P918" s="117" t="s">
        <v>28</v>
      </c>
      <c r="Q918" s="117">
        <v>55</v>
      </c>
      <c r="R918" s="117" t="s">
        <v>29</v>
      </c>
      <c r="S918" s="117">
        <v>4</v>
      </c>
      <c r="T918" s="118" t="str">
        <f t="shared" si="60"/>
        <v>E3-55-Al-250-4-</v>
      </c>
    </row>
    <row r="919" spans="1:20">
      <c r="A919" s="109" t="s">
        <v>1403</v>
      </c>
      <c r="B919" s="109">
        <v>250</v>
      </c>
      <c r="C919" s="109" t="s">
        <v>485</v>
      </c>
      <c r="D919" s="110" t="s">
        <v>486</v>
      </c>
      <c r="E919" s="111">
        <v>69541</v>
      </c>
      <c r="F919" s="111">
        <f>Таблица14[[#This Row],[ip55]]*1.49987465123196</f>
        <v>104302.78312132173</v>
      </c>
      <c r="G919" s="112">
        <f>G871</f>
        <v>9.5</v>
      </c>
      <c r="H919" s="113">
        <v>1500</v>
      </c>
      <c r="I919" s="113"/>
      <c r="J919" s="113"/>
      <c r="K919" s="114" t="s">
        <v>141</v>
      </c>
      <c r="L919" s="114" t="s">
        <v>487</v>
      </c>
      <c r="M919" s="114" t="str">
        <f t="shared" si="59"/>
        <v>Cu250tsv</v>
      </c>
      <c r="N919" s="114"/>
      <c r="O919" s="109" t="s">
        <v>487</v>
      </c>
      <c r="P919" s="117" t="s">
        <v>28</v>
      </c>
      <c r="Q919" s="117">
        <v>55</v>
      </c>
      <c r="R919" s="117" t="s">
        <v>29</v>
      </c>
      <c r="S919" s="117">
        <v>4</v>
      </c>
      <c r="T919" s="118" t="str">
        <f t="shared" si="60"/>
        <v>E3-55-Al-250-4-tsv</v>
      </c>
    </row>
    <row r="920" spans="1:20">
      <c r="A920" s="109" t="s">
        <v>1404</v>
      </c>
      <c r="B920" s="109">
        <v>250</v>
      </c>
      <c r="C920" s="109"/>
      <c r="D920" s="110" t="s">
        <v>489</v>
      </c>
      <c r="E920" s="111">
        <v>87318</v>
      </c>
      <c r="F920" s="111">
        <f>Таблица14[[#This Row],[ip55]]*1.49987465123196</f>
        <v>130966.05479627229</v>
      </c>
      <c r="G920" s="112">
        <f>G870</f>
        <v>7.6</v>
      </c>
      <c r="H920" s="113">
        <v>1500</v>
      </c>
      <c r="I920" s="113">
        <v>500</v>
      </c>
      <c r="J920" s="113"/>
      <c r="K920" s="114" t="s">
        <v>141</v>
      </c>
      <c r="L920" s="114"/>
      <c r="M920" s="114" t="str">
        <f t="shared" si="59"/>
        <v>Cu250</v>
      </c>
      <c r="N920" s="114"/>
      <c r="O920" s="109"/>
      <c r="P920" s="117" t="s">
        <v>28</v>
      </c>
      <c r="Q920" s="117">
        <v>55</v>
      </c>
      <c r="R920" s="117" t="s">
        <v>29</v>
      </c>
      <c r="S920" s="117">
        <v>4</v>
      </c>
      <c r="T920" s="118" t="str">
        <f t="shared" si="60"/>
        <v>E3-55-Al-250-4-</v>
      </c>
    </row>
    <row r="921" spans="1:20">
      <c r="A921" s="109" t="s">
        <v>1405</v>
      </c>
      <c r="B921" s="109">
        <v>250</v>
      </c>
      <c r="C921" s="109"/>
      <c r="D921" s="110" t="s">
        <v>491</v>
      </c>
      <c r="E921" s="111">
        <v>35121</v>
      </c>
      <c r="F921" s="111">
        <f>Таблица14[[#This Row],[ip55]]*1.49987465123196</f>
        <v>52677.097625917668</v>
      </c>
      <c r="G921" s="112">
        <f>G874</f>
        <v>15.2</v>
      </c>
      <c r="H921" s="113">
        <v>1500</v>
      </c>
      <c r="I921" s="113"/>
      <c r="J921" s="113"/>
      <c r="K921" s="114" t="s">
        <v>141</v>
      </c>
      <c r="L921" s="114"/>
      <c r="M921" s="114" t="str">
        <f t="shared" si="59"/>
        <v>Cu250</v>
      </c>
      <c r="N921" s="114"/>
      <c r="O921" s="109"/>
      <c r="P921" s="117" t="s">
        <v>28</v>
      </c>
      <c r="Q921" s="117">
        <v>55</v>
      </c>
      <c r="R921" s="117" t="s">
        <v>29</v>
      </c>
      <c r="S921" s="117">
        <v>4</v>
      </c>
      <c r="T921" s="118" t="str">
        <f t="shared" si="60"/>
        <v>E3-55-Al-250-4-</v>
      </c>
    </row>
    <row r="922" spans="1:20">
      <c r="A922" s="109" t="s">
        <v>1406</v>
      </c>
      <c r="B922" s="109">
        <v>250</v>
      </c>
      <c r="C922" s="109"/>
      <c r="D922" s="110" t="s">
        <v>493</v>
      </c>
      <c r="E922" s="111">
        <v>58037</v>
      </c>
      <c r="F922" s="111">
        <f>Таблица14[[#This Row],[ip55]]*1.49987465123196</f>
        <v>87048.225133549262</v>
      </c>
      <c r="G922" s="112">
        <f>G873</f>
        <v>13.299999999999999</v>
      </c>
      <c r="H922" s="113">
        <v>1500</v>
      </c>
      <c r="I922" s="113">
        <v>500</v>
      </c>
      <c r="J922" s="113"/>
      <c r="K922" s="114" t="s">
        <v>141</v>
      </c>
      <c r="L922" s="114"/>
      <c r="M922" s="114" t="str">
        <f t="shared" si="59"/>
        <v>Cu250</v>
      </c>
      <c r="N922" s="114"/>
      <c r="O922" s="109"/>
      <c r="P922" s="117" t="s">
        <v>28</v>
      </c>
      <c r="Q922" s="117">
        <v>55</v>
      </c>
      <c r="R922" s="117" t="s">
        <v>29</v>
      </c>
      <c r="S922" s="117">
        <v>4</v>
      </c>
      <c r="T922" s="118" t="str">
        <f t="shared" si="60"/>
        <v>E3-55-Al-250-4-</v>
      </c>
    </row>
    <row r="923" spans="1:20">
      <c r="A923" s="109" t="s">
        <v>494</v>
      </c>
      <c r="B923" s="109">
        <v>250</v>
      </c>
      <c r="C923" s="109"/>
      <c r="D923" s="110" t="s">
        <v>495</v>
      </c>
      <c r="E923" s="111">
        <v>12951</v>
      </c>
      <c r="F923" s="111">
        <f>Таблица14[[#This Row],[ip55]]*1.49987465123196</f>
        <v>19424.876608105114</v>
      </c>
      <c r="G923" s="112"/>
      <c r="H923" s="113">
        <v>500</v>
      </c>
      <c r="I923" s="113"/>
      <c r="J923" s="113"/>
      <c r="K923" s="114" t="s">
        <v>141</v>
      </c>
      <c r="L923" s="114"/>
      <c r="M923" s="114" t="str">
        <f t="shared" si="59"/>
        <v>Cu250</v>
      </c>
      <c r="N923" s="114"/>
      <c r="O923" s="109"/>
      <c r="P923" s="117" t="s">
        <v>28</v>
      </c>
      <c r="Q923" s="117">
        <v>55</v>
      </c>
      <c r="R923" s="117" t="s">
        <v>29</v>
      </c>
      <c r="S923" s="117">
        <v>4</v>
      </c>
      <c r="T923" s="118" t="str">
        <f t="shared" si="60"/>
        <v>E3-55-Al-250-4-</v>
      </c>
    </row>
    <row r="924" spans="1:20">
      <c r="A924" s="109" t="s">
        <v>1407</v>
      </c>
      <c r="B924" s="109">
        <v>250</v>
      </c>
      <c r="C924" s="109"/>
      <c r="D924" s="110" t="s">
        <v>497</v>
      </c>
      <c r="E924" s="111">
        <v>7381</v>
      </c>
      <c r="F924" s="111">
        <f>Таблица14[[#This Row],[ip55]]*1.49987465123196</f>
        <v>11070.574800743098</v>
      </c>
      <c r="G924" s="112"/>
      <c r="H924" s="113">
        <v>200</v>
      </c>
      <c r="I924" s="113"/>
      <c r="J924" s="113"/>
      <c r="K924" s="114" t="s">
        <v>141</v>
      </c>
      <c r="L924" s="114" t="s">
        <v>236</v>
      </c>
      <c r="M924" s="114" t="str">
        <f t="shared" si="59"/>
        <v>Cu250sb</v>
      </c>
      <c r="N924" s="114"/>
      <c r="O924" s="109"/>
      <c r="P924" s="117" t="s">
        <v>28</v>
      </c>
      <c r="Q924" s="117">
        <v>55</v>
      </c>
      <c r="R924" s="117" t="s">
        <v>29</v>
      </c>
      <c r="S924" s="117">
        <v>4</v>
      </c>
      <c r="T924" s="118" t="str">
        <f t="shared" si="60"/>
        <v>E3-55-Al-250-4-</v>
      </c>
    </row>
    <row r="925" spans="1:20">
      <c r="A925" s="109" t="s">
        <v>1408</v>
      </c>
      <c r="B925" s="109">
        <v>250</v>
      </c>
      <c r="C925" s="109"/>
      <c r="D925" s="110" t="s">
        <v>499</v>
      </c>
      <c r="E925" s="111">
        <v>1038</v>
      </c>
      <c r="F925" s="111">
        <f>Таблица14[[#This Row],[ip55]]*1.49987465123196</f>
        <v>1556.8698879787746</v>
      </c>
      <c r="G925" s="112"/>
      <c r="H925" s="113">
        <v>200</v>
      </c>
      <c r="I925" s="113"/>
      <c r="J925" s="113"/>
      <c r="K925" s="114" t="s">
        <v>141</v>
      </c>
      <c r="L925" s="114"/>
      <c r="M925" s="114" t="str">
        <f t="shared" si="59"/>
        <v>Cu250</v>
      </c>
      <c r="N925" s="114"/>
      <c r="O925" s="109"/>
      <c r="P925" s="117" t="s">
        <v>28</v>
      </c>
      <c r="Q925" s="117">
        <v>55</v>
      </c>
      <c r="R925" s="117" t="s">
        <v>29</v>
      </c>
      <c r="S925" s="117">
        <v>4</v>
      </c>
      <c r="T925" s="118" t="str">
        <f t="shared" si="60"/>
        <v>E3-55-Al-250-4-</v>
      </c>
    </row>
    <row r="926" spans="1:20">
      <c r="A926" s="109" t="s">
        <v>1409</v>
      </c>
      <c r="B926" s="109">
        <v>250</v>
      </c>
      <c r="C926" s="109" t="s">
        <v>501</v>
      </c>
      <c r="D926" s="110" t="s">
        <v>502</v>
      </c>
      <c r="E926" s="111">
        <v>11492</v>
      </c>
      <c r="F926" s="111">
        <f>Таблица14[[#This Row],[ip55]]*1.49987465123196</f>
        <v>17236.559491957683</v>
      </c>
      <c r="G926" s="112"/>
      <c r="H926" s="113">
        <v>200</v>
      </c>
      <c r="I926" s="113"/>
      <c r="J926" s="113"/>
      <c r="K926" s="114" t="s">
        <v>141</v>
      </c>
      <c r="L926" s="114" t="s">
        <v>233</v>
      </c>
      <c r="M926" s="114" t="str">
        <f t="shared" si="59"/>
        <v>Cu250kz</v>
      </c>
      <c r="N926" s="114"/>
      <c r="O926" s="109" t="s">
        <v>233</v>
      </c>
      <c r="P926" s="117" t="s">
        <v>28</v>
      </c>
      <c r="Q926" s="117">
        <v>55</v>
      </c>
      <c r="R926" s="117" t="s">
        <v>29</v>
      </c>
      <c r="S926" s="117">
        <v>4</v>
      </c>
      <c r="T926" s="118" t="str">
        <f t="shared" si="60"/>
        <v>E3-55-Al-250-4-kz</v>
      </c>
    </row>
    <row r="927" spans="1:20">
      <c r="A927" s="109" t="s">
        <v>1410</v>
      </c>
      <c r="B927" s="109">
        <v>250</v>
      </c>
      <c r="C927" s="109"/>
      <c r="D927" s="110" t="s">
        <v>504</v>
      </c>
      <c r="E927" s="111">
        <v>25246</v>
      </c>
      <c r="F927" s="111">
        <f>Таблица14[[#This Row],[ip55]]*1.49987465123196</f>
        <v>37865.835445002063</v>
      </c>
      <c r="G927" s="112"/>
      <c r="H927" s="113"/>
      <c r="I927" s="113"/>
      <c r="J927" s="113"/>
      <c r="K927" s="114" t="s">
        <v>141</v>
      </c>
      <c r="L927" s="114"/>
      <c r="M927" s="114" t="str">
        <f t="shared" si="59"/>
        <v>Cu250</v>
      </c>
      <c r="N927" s="114"/>
      <c r="O927" s="109"/>
      <c r="P927" s="117" t="s">
        <v>28</v>
      </c>
      <c r="Q927" s="117">
        <v>55</v>
      </c>
      <c r="R927" s="117" t="s">
        <v>29</v>
      </c>
      <c r="S927" s="117">
        <v>4</v>
      </c>
      <c r="T927" s="118" t="str">
        <f t="shared" si="60"/>
        <v>E3-55-Al-250-4-</v>
      </c>
    </row>
    <row r="928" spans="1:20">
      <c r="A928" s="109" t="s">
        <v>1411</v>
      </c>
      <c r="B928" s="109">
        <v>400</v>
      </c>
      <c r="C928" s="109" t="s">
        <v>369</v>
      </c>
      <c r="D928" s="110" t="s">
        <v>370</v>
      </c>
      <c r="E928" s="111">
        <v>6849</v>
      </c>
      <c r="F928" s="111">
        <f>Таблица14[[#This Row],[ip55]]*1.49987465123196</f>
        <v>10272.641486287694</v>
      </c>
      <c r="G928" s="112">
        <f>G930*0.5</f>
        <v>3.8</v>
      </c>
      <c r="H928" s="113">
        <v>500</v>
      </c>
      <c r="I928" s="113"/>
      <c r="J928" s="113"/>
      <c r="K928" s="114" t="s">
        <v>141</v>
      </c>
      <c r="L928" s="114" t="s">
        <v>139</v>
      </c>
      <c r="M928" s="114" t="str">
        <f t="shared" si="59"/>
        <v>Cu400pt0.5</v>
      </c>
      <c r="N928" s="115" t="s">
        <v>371</v>
      </c>
      <c r="O928" s="116" t="s">
        <v>139</v>
      </c>
      <c r="P928" s="117" t="s">
        <v>28</v>
      </c>
      <c r="Q928" s="117">
        <v>55</v>
      </c>
      <c r="R928" s="117" t="s">
        <v>29</v>
      </c>
      <c r="S928" s="117">
        <v>4</v>
      </c>
      <c r="T928" s="118" t="str">
        <f t="shared" si="60"/>
        <v>E3-55-Al-400-4-pt0.5</v>
      </c>
    </row>
    <row r="929" spans="1:20">
      <c r="A929" s="109" t="s">
        <v>1412</v>
      </c>
      <c r="B929" s="109">
        <v>400</v>
      </c>
      <c r="C929" s="109" t="s">
        <v>369</v>
      </c>
      <c r="D929" s="110" t="s">
        <v>370</v>
      </c>
      <c r="E929" s="111">
        <v>12192</v>
      </c>
      <c r="F929" s="111">
        <f>Таблица14[[#This Row],[ip55]]*1.49987465123196</f>
        <v>18286.471747820058</v>
      </c>
      <c r="G929" s="112">
        <f>G930*0.75</f>
        <v>5.6999999999999993</v>
      </c>
      <c r="H929" s="113">
        <v>750</v>
      </c>
      <c r="I929" s="113"/>
      <c r="J929" s="113"/>
      <c r="K929" s="114" t="s">
        <v>141</v>
      </c>
      <c r="L929" s="114" t="s">
        <v>139</v>
      </c>
      <c r="M929" s="114" t="str">
        <f t="shared" si="59"/>
        <v>Cu400pt0.9</v>
      </c>
      <c r="N929" s="115" t="s">
        <v>373</v>
      </c>
      <c r="O929" s="116" t="s">
        <v>139</v>
      </c>
      <c r="P929" s="117" t="s">
        <v>28</v>
      </c>
      <c r="Q929" s="117">
        <v>55</v>
      </c>
      <c r="R929" s="117" t="s">
        <v>29</v>
      </c>
      <c r="S929" s="117">
        <v>4</v>
      </c>
      <c r="T929" s="118" t="str">
        <f t="shared" si="60"/>
        <v>E3-55-Al-400-4-pt0.9</v>
      </c>
    </row>
    <row r="930" spans="1:20">
      <c r="A930" s="109" t="s">
        <v>1413</v>
      </c>
      <c r="B930" s="109">
        <v>400</v>
      </c>
      <c r="C930" s="109" t="s">
        <v>369</v>
      </c>
      <c r="D930" s="110" t="s">
        <v>375</v>
      </c>
      <c r="E930" s="111">
        <v>13698</v>
      </c>
      <c r="F930" s="111">
        <f>Таблица14[[#This Row],[ip55]]*1.49987465123196</f>
        <v>20545.282972575387</v>
      </c>
      <c r="G930" s="112">
        <v>7.6</v>
      </c>
      <c r="H930" s="113">
        <v>1000</v>
      </c>
      <c r="I930" s="113"/>
      <c r="J930" s="113"/>
      <c r="K930" s="114" t="s">
        <v>141</v>
      </c>
      <c r="L930" s="114" t="s">
        <v>139</v>
      </c>
      <c r="M930" s="114" t="str">
        <f t="shared" si="59"/>
        <v>Cu400pt1.0</v>
      </c>
      <c r="N930" s="115" t="s">
        <v>376</v>
      </c>
      <c r="O930" s="116" t="s">
        <v>139</v>
      </c>
      <c r="P930" s="117" t="s">
        <v>28</v>
      </c>
      <c r="Q930" s="117">
        <v>55</v>
      </c>
      <c r="R930" s="117" t="s">
        <v>29</v>
      </c>
      <c r="S930" s="117">
        <v>4</v>
      </c>
      <c r="T930" s="118" t="str">
        <f t="shared" si="60"/>
        <v>E3-55-Al-400-4-pt1.0</v>
      </c>
    </row>
    <row r="931" spans="1:20">
      <c r="A931" s="109" t="s">
        <v>1414</v>
      </c>
      <c r="B931" s="109">
        <v>400</v>
      </c>
      <c r="C931" s="109" t="s">
        <v>369</v>
      </c>
      <c r="D931" s="110" t="s">
        <v>370</v>
      </c>
      <c r="E931" s="111">
        <v>19041</v>
      </c>
      <c r="F931" s="111">
        <f>Таблица14[[#This Row],[ip55]]*1.49987465123196</f>
        <v>28559.11323410775</v>
      </c>
      <c r="G931" s="112">
        <f>G930*1.25</f>
        <v>9.5</v>
      </c>
      <c r="H931" s="113">
        <v>1250</v>
      </c>
      <c r="I931" s="113"/>
      <c r="J931" s="113"/>
      <c r="K931" s="114" t="s">
        <v>141</v>
      </c>
      <c r="L931" s="114" t="s">
        <v>139</v>
      </c>
      <c r="M931" s="114" t="str">
        <f t="shared" si="59"/>
        <v>Cu400pt1.4</v>
      </c>
      <c r="N931" s="115" t="s">
        <v>378</v>
      </c>
      <c r="O931" s="116" t="s">
        <v>139</v>
      </c>
      <c r="P931" s="117" t="s">
        <v>28</v>
      </c>
      <c r="Q931" s="117">
        <v>55</v>
      </c>
      <c r="R931" s="117" t="s">
        <v>29</v>
      </c>
      <c r="S931" s="117">
        <v>4</v>
      </c>
      <c r="T931" s="118" t="str">
        <f t="shared" si="60"/>
        <v>E3-55-Al-400-4-pt1.4</v>
      </c>
    </row>
    <row r="932" spans="1:20">
      <c r="A932" s="109" t="s">
        <v>1415</v>
      </c>
      <c r="B932" s="109">
        <v>400</v>
      </c>
      <c r="C932" s="109" t="s">
        <v>369</v>
      </c>
      <c r="D932" s="110" t="s">
        <v>370</v>
      </c>
      <c r="E932" s="111">
        <v>20548</v>
      </c>
      <c r="F932" s="111">
        <f>Таблица14[[#This Row],[ip55]]*1.49987465123196</f>
        <v>30819.424333514315</v>
      </c>
      <c r="G932" s="112">
        <f>G930*1.5</f>
        <v>11.399999999999999</v>
      </c>
      <c r="H932" s="113">
        <v>1500</v>
      </c>
      <c r="I932" s="113"/>
      <c r="J932" s="113"/>
      <c r="K932" s="114" t="s">
        <v>141</v>
      </c>
      <c r="L932" s="114" t="s">
        <v>139</v>
      </c>
      <c r="M932" s="114" t="str">
        <f t="shared" si="59"/>
        <v>Cu400pt1.5</v>
      </c>
      <c r="N932" s="115" t="s">
        <v>380</v>
      </c>
      <c r="O932" s="116" t="s">
        <v>139</v>
      </c>
      <c r="P932" s="117" t="s">
        <v>28</v>
      </c>
      <c r="Q932" s="117">
        <v>55</v>
      </c>
      <c r="R932" s="117" t="s">
        <v>29</v>
      </c>
      <c r="S932" s="117">
        <v>4</v>
      </c>
      <c r="T932" s="118" t="str">
        <f t="shared" si="60"/>
        <v>E3-55-Al-400-4-pt1.5</v>
      </c>
    </row>
    <row r="933" spans="1:20">
      <c r="A933" s="109" t="s">
        <v>1416</v>
      </c>
      <c r="B933" s="109">
        <v>400</v>
      </c>
      <c r="C933" s="109" t="s">
        <v>369</v>
      </c>
      <c r="D933" s="110" t="s">
        <v>370</v>
      </c>
      <c r="E933" s="111">
        <v>25891</v>
      </c>
      <c r="F933" s="111">
        <f>Таблица14[[#This Row],[ip55]]*1.49987465123196</f>
        <v>38833.254595046681</v>
      </c>
      <c r="G933" s="112">
        <f>G930*1.75</f>
        <v>13.299999999999999</v>
      </c>
      <c r="H933" s="113">
        <v>1750</v>
      </c>
      <c r="I933" s="113"/>
      <c r="J933" s="113"/>
      <c r="K933" s="114" t="s">
        <v>141</v>
      </c>
      <c r="L933" s="114" t="s">
        <v>139</v>
      </c>
      <c r="M933" s="114" t="str">
        <f t="shared" si="59"/>
        <v>Cu400pt1.9</v>
      </c>
      <c r="N933" s="115" t="s">
        <v>382</v>
      </c>
      <c r="O933" s="116" t="s">
        <v>139</v>
      </c>
      <c r="P933" s="117" t="s">
        <v>28</v>
      </c>
      <c r="Q933" s="117">
        <v>55</v>
      </c>
      <c r="R933" s="117" t="s">
        <v>29</v>
      </c>
      <c r="S933" s="117">
        <v>4</v>
      </c>
      <c r="T933" s="118" t="str">
        <f t="shared" si="60"/>
        <v>E3-55-Al-400-4-pt1.9</v>
      </c>
    </row>
    <row r="934" spans="1:20">
      <c r="A934" s="109" t="s">
        <v>1417</v>
      </c>
      <c r="B934" s="109">
        <v>400</v>
      </c>
      <c r="C934" s="109" t="s">
        <v>369</v>
      </c>
      <c r="D934" s="110" t="s">
        <v>384</v>
      </c>
      <c r="E934" s="111">
        <v>27398</v>
      </c>
      <c r="F934" s="111">
        <f>Таблица14[[#This Row],[ip55]]*1.49987465123196</f>
        <v>41093.565694453238</v>
      </c>
      <c r="G934" s="112">
        <f>G930*2</f>
        <v>15.2</v>
      </c>
      <c r="H934" s="113">
        <v>2000</v>
      </c>
      <c r="I934" s="113"/>
      <c r="J934" s="113"/>
      <c r="K934" s="114" t="s">
        <v>141</v>
      </c>
      <c r="L934" s="114" t="s">
        <v>139</v>
      </c>
      <c r="M934" s="114" t="str">
        <f t="shared" si="59"/>
        <v>Cu400pt2.0</v>
      </c>
      <c r="N934" s="115" t="s">
        <v>385</v>
      </c>
      <c r="O934" s="116" t="s">
        <v>139</v>
      </c>
      <c r="P934" s="117" t="s">
        <v>28</v>
      </c>
      <c r="Q934" s="117">
        <v>55</v>
      </c>
      <c r="R934" s="117" t="s">
        <v>29</v>
      </c>
      <c r="S934" s="117">
        <v>4</v>
      </c>
      <c r="T934" s="118" t="str">
        <f t="shared" si="60"/>
        <v>E3-55-Al-400-4-pt2.0</v>
      </c>
    </row>
    <row r="935" spans="1:20">
      <c r="A935" s="109" t="s">
        <v>1418</v>
      </c>
      <c r="B935" s="109">
        <v>400</v>
      </c>
      <c r="C935" s="109" t="s">
        <v>369</v>
      </c>
      <c r="D935" s="110" t="s">
        <v>370</v>
      </c>
      <c r="E935" s="111">
        <v>32740</v>
      </c>
      <c r="F935" s="111">
        <f>Таблица14[[#This Row],[ip55]]*1.49987465123196</f>
        <v>49105.896081334373</v>
      </c>
      <c r="G935" s="112">
        <f>G930*2.25</f>
        <v>17.099999999999998</v>
      </c>
      <c r="H935" s="113">
        <v>2250</v>
      </c>
      <c r="I935" s="113"/>
      <c r="J935" s="113"/>
      <c r="K935" s="114" t="s">
        <v>141</v>
      </c>
      <c r="L935" s="114" t="s">
        <v>139</v>
      </c>
      <c r="M935" s="114" t="str">
        <f t="shared" si="59"/>
        <v>Cu400pt2.4</v>
      </c>
      <c r="N935" s="115" t="s">
        <v>387</v>
      </c>
      <c r="O935" s="116" t="s">
        <v>139</v>
      </c>
      <c r="P935" s="117" t="s">
        <v>28</v>
      </c>
      <c r="Q935" s="117">
        <v>55</v>
      </c>
      <c r="R935" s="117" t="s">
        <v>29</v>
      </c>
      <c r="S935" s="117">
        <v>4</v>
      </c>
      <c r="T935" s="118" t="str">
        <f t="shared" si="60"/>
        <v>E3-55-Al-400-4-pt2.4</v>
      </c>
    </row>
    <row r="936" spans="1:20">
      <c r="A936" s="109" t="s">
        <v>1419</v>
      </c>
      <c r="B936" s="109">
        <v>400</v>
      </c>
      <c r="C936" s="109" t="s">
        <v>369</v>
      </c>
      <c r="D936" s="110" t="s">
        <v>370</v>
      </c>
      <c r="E936" s="111">
        <v>34247</v>
      </c>
      <c r="F936" s="111">
        <f>Таблица14[[#This Row],[ip55]]*1.49987465123196</f>
        <v>51366.207180740937</v>
      </c>
      <c r="G936" s="112">
        <f>G930*2.5</f>
        <v>19</v>
      </c>
      <c r="H936" s="113">
        <v>2500</v>
      </c>
      <c r="I936" s="113"/>
      <c r="J936" s="113"/>
      <c r="K936" s="114" t="s">
        <v>141</v>
      </c>
      <c r="L936" s="114" t="s">
        <v>139</v>
      </c>
      <c r="M936" s="114" t="str">
        <f t="shared" si="59"/>
        <v>Cu400pt2.5</v>
      </c>
      <c r="N936" s="115" t="s">
        <v>389</v>
      </c>
      <c r="O936" s="116" t="s">
        <v>139</v>
      </c>
      <c r="P936" s="117" t="s">
        <v>28</v>
      </c>
      <c r="Q936" s="117">
        <v>55</v>
      </c>
      <c r="R936" s="117" t="s">
        <v>29</v>
      </c>
      <c r="S936" s="117">
        <v>4</v>
      </c>
      <c r="T936" s="118" t="str">
        <f t="shared" si="60"/>
        <v>E3-55-Al-400-4-pt2.5</v>
      </c>
    </row>
    <row r="937" spans="1:20">
      <c r="A937" s="109" t="s">
        <v>1420</v>
      </c>
      <c r="B937" s="109">
        <v>400</v>
      </c>
      <c r="C937" s="109" t="s">
        <v>369</v>
      </c>
      <c r="D937" s="110" t="s">
        <v>370</v>
      </c>
      <c r="E937" s="111">
        <v>39590</v>
      </c>
      <c r="F937" s="111">
        <f>Таблица14[[#This Row],[ip55]]*1.49987465123196</f>
        <v>59380.0374422733</v>
      </c>
      <c r="G937" s="112">
        <f>G930*2.75</f>
        <v>20.9</v>
      </c>
      <c r="H937" s="113">
        <v>2750</v>
      </c>
      <c r="I937" s="113"/>
      <c r="J937" s="113"/>
      <c r="K937" s="114" t="s">
        <v>141</v>
      </c>
      <c r="L937" s="114" t="s">
        <v>139</v>
      </c>
      <c r="M937" s="114" t="str">
        <f t="shared" si="59"/>
        <v>Cu400pt2.9</v>
      </c>
      <c r="N937" s="115" t="s">
        <v>391</v>
      </c>
      <c r="O937" s="116" t="s">
        <v>139</v>
      </c>
      <c r="P937" s="117" t="s">
        <v>28</v>
      </c>
      <c r="Q937" s="117">
        <v>55</v>
      </c>
      <c r="R937" s="117" t="s">
        <v>29</v>
      </c>
      <c r="S937" s="117">
        <v>4</v>
      </c>
      <c r="T937" s="118" t="str">
        <f t="shared" si="60"/>
        <v>E3-55-Al-400-4-pt2.9</v>
      </c>
    </row>
    <row r="938" spans="1:20">
      <c r="A938" s="109" t="s">
        <v>1421</v>
      </c>
      <c r="B938" s="109">
        <v>400</v>
      </c>
      <c r="C938" s="109" t="s">
        <v>369</v>
      </c>
      <c r="D938" s="110" t="s">
        <v>393</v>
      </c>
      <c r="E938" s="111">
        <v>41096</v>
      </c>
      <c r="F938" s="111">
        <f>Таблица14[[#This Row],[ip55]]*1.49987465123196</f>
        <v>61638.848667028629</v>
      </c>
      <c r="G938" s="112">
        <f>G930*3</f>
        <v>22.799999999999997</v>
      </c>
      <c r="H938" s="113">
        <v>3000</v>
      </c>
      <c r="I938" s="113"/>
      <c r="J938" s="113"/>
      <c r="K938" s="114" t="s">
        <v>141</v>
      </c>
      <c r="L938" s="114" t="s">
        <v>139</v>
      </c>
      <c r="M938" s="114" t="str">
        <f t="shared" si="59"/>
        <v>Cu400pt3.0</v>
      </c>
      <c r="N938" s="115" t="s">
        <v>394</v>
      </c>
      <c r="O938" s="116" t="s">
        <v>139</v>
      </c>
      <c r="P938" s="117" t="s">
        <v>28</v>
      </c>
      <c r="Q938" s="117">
        <v>55</v>
      </c>
      <c r="R938" s="117" t="s">
        <v>29</v>
      </c>
      <c r="S938" s="117">
        <v>4</v>
      </c>
      <c r="T938" s="118" t="str">
        <f t="shared" si="60"/>
        <v>E3-55-Al-400-4-pt3.0</v>
      </c>
    </row>
    <row r="939" spans="1:20">
      <c r="A939" s="109" t="s">
        <v>1422</v>
      </c>
      <c r="B939" s="109">
        <v>400</v>
      </c>
      <c r="C939" s="109" t="s">
        <v>369</v>
      </c>
      <c r="D939" s="110" t="s">
        <v>370</v>
      </c>
      <c r="E939" s="111">
        <v>46439</v>
      </c>
      <c r="F939" s="111">
        <f>Таблица14[[#This Row],[ip55]]*1.49987465123196</f>
        <v>69652.678928560999</v>
      </c>
      <c r="G939" s="112">
        <f>G930*3.25</f>
        <v>24.7</v>
      </c>
      <c r="H939" s="113">
        <v>3250</v>
      </c>
      <c r="I939" s="113"/>
      <c r="J939" s="113"/>
      <c r="K939" s="114" t="s">
        <v>141</v>
      </c>
      <c r="L939" s="114" t="s">
        <v>139</v>
      </c>
      <c r="M939" s="114" t="str">
        <f t="shared" si="59"/>
        <v>Cu400pt</v>
      </c>
      <c r="N939" s="114"/>
      <c r="O939" s="116" t="s">
        <v>139</v>
      </c>
      <c r="P939" s="117" t="s">
        <v>28</v>
      </c>
      <c r="Q939" s="117">
        <v>55</v>
      </c>
      <c r="R939" s="117" t="s">
        <v>29</v>
      </c>
      <c r="S939" s="117">
        <v>4</v>
      </c>
      <c r="T939" s="118" t="str">
        <f t="shared" si="60"/>
        <v>E3-55-Al-400-4-pt</v>
      </c>
    </row>
    <row r="940" spans="1:20">
      <c r="A940" s="109" t="s">
        <v>1423</v>
      </c>
      <c r="B940" s="109">
        <v>400</v>
      </c>
      <c r="C940" s="109" t="s">
        <v>369</v>
      </c>
      <c r="D940" s="110" t="s">
        <v>370</v>
      </c>
      <c r="E940" s="111">
        <v>47946</v>
      </c>
      <c r="F940" s="111">
        <f>Таблица14[[#This Row],[ip55]]*1.49987465123196</f>
        <v>71912.990027967564</v>
      </c>
      <c r="G940" s="112">
        <f>G930*3.5</f>
        <v>26.599999999999998</v>
      </c>
      <c r="H940" s="113">
        <v>3500</v>
      </c>
      <c r="I940" s="113"/>
      <c r="J940" s="113"/>
      <c r="K940" s="114" t="s">
        <v>141</v>
      </c>
      <c r="L940" s="114" t="s">
        <v>139</v>
      </c>
      <c r="M940" s="114" t="str">
        <f t="shared" si="59"/>
        <v>Cu400pt</v>
      </c>
      <c r="N940" s="114"/>
      <c r="O940" s="116" t="s">
        <v>139</v>
      </c>
      <c r="P940" s="117" t="s">
        <v>28</v>
      </c>
      <c r="Q940" s="117">
        <v>55</v>
      </c>
      <c r="R940" s="117" t="s">
        <v>29</v>
      </c>
      <c r="S940" s="117">
        <v>4</v>
      </c>
      <c r="T940" s="118" t="str">
        <f t="shared" si="60"/>
        <v>E3-55-Al-400-4-pt</v>
      </c>
    </row>
    <row r="941" spans="1:20">
      <c r="A941" s="109" t="s">
        <v>1424</v>
      </c>
      <c r="B941" s="109">
        <v>400</v>
      </c>
      <c r="C941" s="109" t="s">
        <v>369</v>
      </c>
      <c r="D941" s="110" t="s">
        <v>370</v>
      </c>
      <c r="E941" s="119">
        <v>53288</v>
      </c>
      <c r="F941" s="119">
        <f>Таблица14[[#This Row],[ip55]]*1.49987465123196</f>
        <v>79925.320414848684</v>
      </c>
      <c r="G941" s="120">
        <f>G930*3.75</f>
        <v>28.5</v>
      </c>
      <c r="H941" s="121">
        <v>3750</v>
      </c>
      <c r="I941" s="121"/>
      <c r="J941" s="121"/>
      <c r="K941" s="114" t="s">
        <v>141</v>
      </c>
      <c r="L941" s="114" t="s">
        <v>139</v>
      </c>
      <c r="M941" s="114" t="str">
        <f t="shared" si="59"/>
        <v>Cu400pt</v>
      </c>
      <c r="N941" s="114"/>
      <c r="O941" s="116" t="s">
        <v>139</v>
      </c>
      <c r="P941" s="117" t="s">
        <v>28</v>
      </c>
      <c r="Q941" s="117">
        <v>55</v>
      </c>
      <c r="R941" s="117" t="s">
        <v>29</v>
      </c>
      <c r="S941" s="117">
        <v>4</v>
      </c>
      <c r="T941" s="118" t="str">
        <f t="shared" si="60"/>
        <v>E3-55-Al-400-4-pt</v>
      </c>
    </row>
    <row r="942" spans="1:20">
      <c r="A942" s="109" t="s">
        <v>1425</v>
      </c>
      <c r="B942" s="109">
        <v>400</v>
      </c>
      <c r="C942" s="109" t="s">
        <v>369</v>
      </c>
      <c r="D942" s="110" t="s">
        <v>370</v>
      </c>
      <c r="E942" s="119">
        <v>54795</v>
      </c>
      <c r="F942" s="119">
        <f>Таблица14[[#This Row],[ip55]]*1.49987465123196</f>
        <v>82185.631514255248</v>
      </c>
      <c r="G942" s="120">
        <f>G930*4</f>
        <v>30.4</v>
      </c>
      <c r="H942" s="121">
        <v>4000</v>
      </c>
      <c r="I942" s="121"/>
      <c r="J942" s="121"/>
      <c r="K942" s="114" t="s">
        <v>141</v>
      </c>
      <c r="L942" s="114" t="s">
        <v>139</v>
      </c>
      <c r="M942" s="114" t="str">
        <f t="shared" si="59"/>
        <v>Cu400pt</v>
      </c>
      <c r="N942" s="114"/>
      <c r="O942" s="116" t="s">
        <v>139</v>
      </c>
      <c r="P942" s="117" t="s">
        <v>28</v>
      </c>
      <c r="Q942" s="117">
        <v>55</v>
      </c>
      <c r="R942" s="117" t="s">
        <v>29</v>
      </c>
      <c r="S942" s="117">
        <v>4</v>
      </c>
      <c r="T942" s="118" t="str">
        <f t="shared" si="60"/>
        <v>E3-55-Al-400-4-pt</v>
      </c>
    </row>
    <row r="943" spans="1:20">
      <c r="A943" s="109" t="s">
        <v>1426</v>
      </c>
      <c r="B943" s="109">
        <v>400</v>
      </c>
      <c r="C943" s="109" t="s">
        <v>400</v>
      </c>
      <c r="D943" s="110" t="s">
        <v>401</v>
      </c>
      <c r="E943" s="119">
        <v>45437</v>
      </c>
      <c r="F943" s="119">
        <f>Таблица14[[#This Row],[ip55]]*1.49987465123196</f>
        <v>68149.804528026565</v>
      </c>
      <c r="G943" s="112">
        <f>G938</f>
        <v>22.799999999999997</v>
      </c>
      <c r="H943" s="121">
        <v>3000</v>
      </c>
      <c r="I943" s="121"/>
      <c r="J943" s="121"/>
      <c r="K943" s="114" t="s">
        <v>141</v>
      </c>
      <c r="L943" s="114" t="s">
        <v>158</v>
      </c>
      <c r="M943" s="114" t="str">
        <f t="shared" si="59"/>
        <v>Cu400pr1</v>
      </c>
      <c r="N943" s="114">
        <v>1</v>
      </c>
      <c r="O943" s="109" t="s">
        <v>158</v>
      </c>
      <c r="P943" s="117" t="s">
        <v>28</v>
      </c>
      <c r="Q943" s="117">
        <v>55</v>
      </c>
      <c r="R943" s="117" t="s">
        <v>29</v>
      </c>
      <c r="S943" s="117">
        <v>4</v>
      </c>
      <c r="T943" s="118" t="str">
        <f t="shared" si="60"/>
        <v>E3-55-Al-400-4-pr1</v>
      </c>
    </row>
    <row r="944" spans="1:20">
      <c r="A944" s="109" t="s">
        <v>1427</v>
      </c>
      <c r="B944" s="109">
        <v>400</v>
      </c>
      <c r="C944" s="109" t="s">
        <v>400</v>
      </c>
      <c r="D944" s="110" t="s">
        <v>403</v>
      </c>
      <c r="E944" s="119">
        <v>54120</v>
      </c>
      <c r="F944" s="119">
        <f>Таблица14[[#This Row],[ip55]]*1.49987465123196</f>
        <v>81173.21612467368</v>
      </c>
      <c r="G944" s="112">
        <f>G938</f>
        <v>22.799999999999997</v>
      </c>
      <c r="H944" s="121">
        <v>3000</v>
      </c>
      <c r="I944" s="121"/>
      <c r="J944" s="121"/>
      <c r="K944" s="114" t="s">
        <v>141</v>
      </c>
      <c r="L944" s="114" t="s">
        <v>158</v>
      </c>
      <c r="M944" s="114" t="str">
        <f t="shared" si="59"/>
        <v>Cu400pr3</v>
      </c>
      <c r="N944" s="114">
        <v>3</v>
      </c>
      <c r="O944" s="109" t="s">
        <v>158</v>
      </c>
      <c r="P944" s="117" t="s">
        <v>28</v>
      </c>
      <c r="Q944" s="117">
        <v>55</v>
      </c>
      <c r="R944" s="117" t="s">
        <v>29</v>
      </c>
      <c r="S944" s="117">
        <v>4</v>
      </c>
      <c r="T944" s="118" t="str">
        <f t="shared" si="60"/>
        <v>E3-55-Al-400-4-pr3</v>
      </c>
    </row>
    <row r="945" spans="1:20">
      <c r="A945" s="109" t="s">
        <v>1428</v>
      </c>
      <c r="B945" s="109">
        <v>400</v>
      </c>
      <c r="C945" s="109" t="s">
        <v>400</v>
      </c>
      <c r="D945" s="110" t="s">
        <v>405</v>
      </c>
      <c r="E945" s="119">
        <v>54120</v>
      </c>
      <c r="F945" s="119">
        <f>Таблица14[[#This Row],[ip55]]*1.49987465123196</f>
        <v>81173.21612467368</v>
      </c>
      <c r="G945" s="112">
        <f>G938</f>
        <v>22.799999999999997</v>
      </c>
      <c r="H945" s="121">
        <v>3000</v>
      </c>
      <c r="I945" s="121"/>
      <c r="J945" s="121"/>
      <c r="K945" s="114" t="s">
        <v>141</v>
      </c>
      <c r="L945" s="114" t="s">
        <v>158</v>
      </c>
      <c r="M945" s="114" t="str">
        <f t="shared" si="59"/>
        <v>Cu400pr5</v>
      </c>
      <c r="N945" s="114">
        <v>5</v>
      </c>
      <c r="O945" s="109" t="s">
        <v>158</v>
      </c>
      <c r="P945" s="117" t="s">
        <v>28</v>
      </c>
      <c r="Q945" s="117">
        <v>55</v>
      </c>
      <c r="R945" s="117" t="s">
        <v>29</v>
      </c>
      <c r="S945" s="117">
        <v>4</v>
      </c>
      <c r="T945" s="118" t="str">
        <f t="shared" si="60"/>
        <v>E3-55-Al-400-4-pr5</v>
      </c>
    </row>
    <row r="946" spans="1:20">
      <c r="A946" s="109" t="s">
        <v>1429</v>
      </c>
      <c r="B946" s="109">
        <v>400</v>
      </c>
      <c r="C946" s="109" t="s">
        <v>400</v>
      </c>
      <c r="D946" s="110" t="s">
        <v>407</v>
      </c>
      <c r="E946" s="119">
        <v>58460</v>
      </c>
      <c r="F946" s="119">
        <f>Таблица14[[#This Row],[ip55]]*1.49987465123196</f>
        <v>87682.67211102038</v>
      </c>
      <c r="G946" s="112">
        <f>G938</f>
        <v>22.799999999999997</v>
      </c>
      <c r="H946" s="121">
        <v>3000</v>
      </c>
      <c r="I946" s="121"/>
      <c r="J946" s="121"/>
      <c r="K946" s="114" t="s">
        <v>141</v>
      </c>
      <c r="L946" s="114" t="s">
        <v>158</v>
      </c>
      <c r="M946" s="114" t="str">
        <f t="shared" si="59"/>
        <v>Cu400pr4</v>
      </c>
      <c r="N946" s="114">
        <v>4</v>
      </c>
      <c r="O946" s="109" t="s">
        <v>158</v>
      </c>
      <c r="P946" s="117" t="s">
        <v>28</v>
      </c>
      <c r="Q946" s="117">
        <v>55</v>
      </c>
      <c r="R946" s="117" t="s">
        <v>29</v>
      </c>
      <c r="S946" s="117">
        <v>4</v>
      </c>
      <c r="T946" s="118" t="str">
        <f t="shared" si="60"/>
        <v>E3-55-Al-400-4-pr4</v>
      </c>
    </row>
    <row r="947" spans="1:20">
      <c r="A947" s="109" t="s">
        <v>1430</v>
      </c>
      <c r="B947" s="109">
        <v>400</v>
      </c>
      <c r="C947" s="109" t="s">
        <v>400</v>
      </c>
      <c r="D947" s="110" t="s">
        <v>409</v>
      </c>
      <c r="E947" s="119">
        <v>62802</v>
      </c>
      <c r="F947" s="119">
        <f>Таблица14[[#This Row],[ip55]]*1.49987465123196</f>
        <v>94195.127846669551</v>
      </c>
      <c r="G947" s="112">
        <f>G938</f>
        <v>22.799999999999997</v>
      </c>
      <c r="H947" s="121">
        <v>3000</v>
      </c>
      <c r="I947" s="121"/>
      <c r="J947" s="121"/>
      <c r="K947" s="114" t="s">
        <v>141</v>
      </c>
      <c r="L947" s="114" t="s">
        <v>158</v>
      </c>
      <c r="M947" s="114" t="str">
        <f t="shared" si="59"/>
        <v>Cu400pr</v>
      </c>
      <c r="N947" s="114"/>
      <c r="O947" s="109" t="s">
        <v>158</v>
      </c>
      <c r="P947" s="117" t="s">
        <v>28</v>
      </c>
      <c r="Q947" s="117">
        <v>55</v>
      </c>
      <c r="R947" s="117" t="s">
        <v>29</v>
      </c>
      <c r="S947" s="117">
        <v>4</v>
      </c>
      <c r="T947" s="118" t="str">
        <f t="shared" si="60"/>
        <v>E3-55-Al-400-4-pr</v>
      </c>
    </row>
    <row r="948" spans="1:20">
      <c r="A948" s="109" t="s">
        <v>1431</v>
      </c>
      <c r="B948" s="109">
        <v>400</v>
      </c>
      <c r="C948" s="109" t="s">
        <v>400</v>
      </c>
      <c r="D948" s="110" t="s">
        <v>411</v>
      </c>
      <c r="E948" s="119">
        <v>67143</v>
      </c>
      <c r="F948" s="119">
        <f>Таблица14[[#This Row],[ip55]]*1.49987465123196</f>
        <v>100706.08370766749</v>
      </c>
      <c r="G948" s="112">
        <f>G938</f>
        <v>22.799999999999997</v>
      </c>
      <c r="H948" s="121">
        <v>3000</v>
      </c>
      <c r="I948" s="121"/>
      <c r="J948" s="121"/>
      <c r="K948" s="114" t="s">
        <v>141</v>
      </c>
      <c r="L948" s="114" t="s">
        <v>158</v>
      </c>
      <c r="M948" s="114" t="str">
        <f t="shared" si="59"/>
        <v>Cu400pr6</v>
      </c>
      <c r="N948" s="114">
        <v>6</v>
      </c>
      <c r="O948" s="109" t="s">
        <v>158</v>
      </c>
      <c r="P948" s="117" t="s">
        <v>28</v>
      </c>
      <c r="Q948" s="117">
        <v>55</v>
      </c>
      <c r="R948" s="117" t="s">
        <v>29</v>
      </c>
      <c r="S948" s="117">
        <v>4</v>
      </c>
      <c r="T948" s="118" t="str">
        <f t="shared" si="60"/>
        <v>E3-55-Al-400-4-pr6</v>
      </c>
    </row>
    <row r="949" spans="1:20">
      <c r="A949" s="109" t="s">
        <v>1432</v>
      </c>
      <c r="B949" s="109">
        <v>400</v>
      </c>
      <c r="C949" s="109" t="s">
        <v>400</v>
      </c>
      <c r="D949" s="110" t="s">
        <v>413</v>
      </c>
      <c r="E949" s="119">
        <v>55737</v>
      </c>
      <c r="F949" s="119">
        <f>Таблица14[[#This Row],[ip55]]*1.49987465123196</f>
        <v>83598.513435715751</v>
      </c>
      <c r="G949" s="112">
        <f>G938</f>
        <v>22.799999999999997</v>
      </c>
      <c r="H949" s="121">
        <v>3000</v>
      </c>
      <c r="I949" s="121"/>
      <c r="J949" s="121"/>
      <c r="K949" s="114" t="s">
        <v>141</v>
      </c>
      <c r="L949" s="114" t="s">
        <v>165</v>
      </c>
      <c r="M949" s="114" t="str">
        <f t="shared" si="59"/>
        <v>Cu400prf1</v>
      </c>
      <c r="N949" s="114">
        <v>1</v>
      </c>
      <c r="O949" s="109" t="s">
        <v>158</v>
      </c>
      <c r="P949" s="117" t="s">
        <v>28</v>
      </c>
      <c r="Q949" s="117">
        <v>55</v>
      </c>
      <c r="R949" s="117" t="s">
        <v>29</v>
      </c>
      <c r="S949" s="117">
        <v>4</v>
      </c>
      <c r="T949" s="118" t="str">
        <f t="shared" si="60"/>
        <v>E3-55-Al-400-4-pr1</v>
      </c>
    </row>
    <row r="950" spans="1:20">
      <c r="A950" s="109" t="s">
        <v>1433</v>
      </c>
      <c r="B950" s="109">
        <v>400</v>
      </c>
      <c r="C950" s="109" t="s">
        <v>400</v>
      </c>
      <c r="D950" s="110" t="s">
        <v>415</v>
      </c>
      <c r="E950" s="119">
        <v>70377</v>
      </c>
      <c r="F950" s="119">
        <f>Таблица14[[#This Row],[ip55]]*1.49987465123196</f>
        <v>105556.67832975165</v>
      </c>
      <c r="G950" s="112">
        <f>G938</f>
        <v>22.799999999999997</v>
      </c>
      <c r="H950" s="121">
        <v>3000</v>
      </c>
      <c r="I950" s="121"/>
      <c r="J950" s="121"/>
      <c r="K950" s="114" t="s">
        <v>141</v>
      </c>
      <c r="L950" s="114" t="s">
        <v>165</v>
      </c>
      <c r="M950" s="114" t="str">
        <f t="shared" si="59"/>
        <v>Cu400prf2</v>
      </c>
      <c r="N950" s="114">
        <v>2</v>
      </c>
      <c r="O950" s="109" t="s">
        <v>158</v>
      </c>
      <c r="P950" s="117" t="s">
        <v>28</v>
      </c>
      <c r="Q950" s="117">
        <v>55</v>
      </c>
      <c r="R950" s="117" t="s">
        <v>29</v>
      </c>
      <c r="S950" s="117">
        <v>4</v>
      </c>
      <c r="T950" s="118" t="str">
        <f t="shared" si="60"/>
        <v>E3-55-Al-400-4-pr2</v>
      </c>
    </row>
    <row r="951" spans="1:20">
      <c r="A951" s="109" t="s">
        <v>1434</v>
      </c>
      <c r="B951" s="109">
        <v>400</v>
      </c>
      <c r="C951" s="109" t="s">
        <v>400</v>
      </c>
      <c r="D951" s="110" t="s">
        <v>417</v>
      </c>
      <c r="E951" s="119">
        <v>99658</v>
      </c>
      <c r="F951" s="119">
        <f>Таблица14[[#This Row],[ip55]]*1.49987465123196</f>
        <v>149474.50799247468</v>
      </c>
      <c r="G951" s="112">
        <f>G938</f>
        <v>22.799999999999997</v>
      </c>
      <c r="H951" s="121">
        <v>3000</v>
      </c>
      <c r="I951" s="121"/>
      <c r="J951" s="121"/>
      <c r="K951" s="114" t="s">
        <v>141</v>
      </c>
      <c r="L951" s="114" t="s">
        <v>165</v>
      </c>
      <c r="M951" s="114" t="str">
        <f t="shared" si="59"/>
        <v>Cu400prf3</v>
      </c>
      <c r="N951" s="114">
        <v>3</v>
      </c>
      <c r="O951" s="109" t="s">
        <v>158</v>
      </c>
      <c r="P951" s="117" t="s">
        <v>28</v>
      </c>
      <c r="Q951" s="117">
        <v>55</v>
      </c>
      <c r="R951" s="117" t="s">
        <v>29</v>
      </c>
      <c r="S951" s="117">
        <v>4</v>
      </c>
      <c r="T951" s="118" t="str">
        <f t="shared" si="60"/>
        <v>E3-55-Al-400-4-pr3</v>
      </c>
    </row>
    <row r="952" spans="1:20">
      <c r="A952" s="109" t="s">
        <v>1435</v>
      </c>
      <c r="B952" s="109">
        <v>400</v>
      </c>
      <c r="C952" s="109" t="s">
        <v>419</v>
      </c>
      <c r="D952" s="110" t="s">
        <v>420</v>
      </c>
      <c r="E952" s="119">
        <v>25111</v>
      </c>
      <c r="F952" s="119">
        <f>Таблица14[[#This Row],[ip55]]*1.49987465123196</f>
        <v>37663.352367085747</v>
      </c>
      <c r="G952" s="112">
        <f>G930</f>
        <v>7.6</v>
      </c>
      <c r="H952" s="113">
        <v>350</v>
      </c>
      <c r="I952" s="113">
        <v>350</v>
      </c>
      <c r="J952" s="121"/>
      <c r="K952" s="114" t="s">
        <v>141</v>
      </c>
      <c r="L952" s="114" t="s">
        <v>154</v>
      </c>
      <c r="M952" s="114" t="str">
        <f t="shared" si="59"/>
        <v>Cu400uv</v>
      </c>
      <c r="N952" s="114"/>
      <c r="O952" s="109" t="s">
        <v>154</v>
      </c>
      <c r="P952" s="117" t="s">
        <v>28</v>
      </c>
      <c r="Q952" s="117">
        <v>55</v>
      </c>
      <c r="R952" s="117" t="s">
        <v>29</v>
      </c>
      <c r="S952" s="117">
        <v>4</v>
      </c>
      <c r="T952" s="118" t="str">
        <f t="shared" si="60"/>
        <v>E3-55-Al-400-4-uv</v>
      </c>
    </row>
    <row r="953" spans="1:20">
      <c r="A953" s="109" t="s">
        <v>1436</v>
      </c>
      <c r="B953" s="109">
        <v>400</v>
      </c>
      <c r="C953" s="109" t="s">
        <v>422</v>
      </c>
      <c r="D953" s="110" t="s">
        <v>423</v>
      </c>
      <c r="E953" s="119">
        <v>20003</v>
      </c>
      <c r="F953" s="119">
        <f>Таблица14[[#This Row],[ip55]]*1.49987465123196</f>
        <v>30001.992648592895</v>
      </c>
      <c r="G953" s="112">
        <f>G930</f>
        <v>7.6</v>
      </c>
      <c r="H953" s="113">
        <v>350</v>
      </c>
      <c r="I953" s="113">
        <v>350</v>
      </c>
      <c r="J953" s="121"/>
      <c r="K953" s="114" t="s">
        <v>141</v>
      </c>
      <c r="L953" s="114" t="s">
        <v>149</v>
      </c>
      <c r="M953" s="114" t="str">
        <f t="shared" si="59"/>
        <v>Cu400ug</v>
      </c>
      <c r="N953" s="114"/>
      <c r="O953" s="109" t="s">
        <v>149</v>
      </c>
      <c r="P953" s="117" t="s">
        <v>28</v>
      </c>
      <c r="Q953" s="117">
        <v>55</v>
      </c>
      <c r="R953" s="117" t="s">
        <v>29</v>
      </c>
      <c r="S953" s="117">
        <v>4</v>
      </c>
      <c r="T953" s="118" t="str">
        <f t="shared" si="60"/>
        <v>E3-55-Al-400-4-ug</v>
      </c>
    </row>
    <row r="954" spans="1:20">
      <c r="A954" s="109" t="s">
        <v>1437</v>
      </c>
      <c r="B954" s="109">
        <v>400</v>
      </c>
      <c r="C954" s="109" t="s">
        <v>425</v>
      </c>
      <c r="D954" s="110" t="s">
        <v>66</v>
      </c>
      <c r="E954" s="119">
        <v>42772</v>
      </c>
      <c r="F954" s="119">
        <f>Таблица14[[#This Row],[ip55]]*1.49987465123196</f>
        <v>64152.638582493397</v>
      </c>
      <c r="G954" s="112">
        <f>G932</f>
        <v>11.399999999999999</v>
      </c>
      <c r="H954" s="121">
        <v>350</v>
      </c>
      <c r="I954" s="121">
        <v>150</v>
      </c>
      <c r="J954" s="121">
        <v>350</v>
      </c>
      <c r="K954" s="114" t="s">
        <v>141</v>
      </c>
      <c r="L954" s="114" t="s">
        <v>192</v>
      </c>
      <c r="M954" s="114" t="str">
        <f t="shared" si="59"/>
        <v>Cu400zv</v>
      </c>
      <c r="N954" s="114"/>
      <c r="O954" s="109" t="s">
        <v>192</v>
      </c>
      <c r="P954" s="117" t="s">
        <v>28</v>
      </c>
      <c r="Q954" s="117">
        <v>55</v>
      </c>
      <c r="R954" s="117" t="s">
        <v>29</v>
      </c>
      <c r="S954" s="117">
        <v>4</v>
      </c>
      <c r="T954" s="118" t="str">
        <f t="shared" si="60"/>
        <v>E3-55-Al-400-4-zv</v>
      </c>
    </row>
    <row r="955" spans="1:20">
      <c r="A955" s="109" t="s">
        <v>1438</v>
      </c>
      <c r="B955" s="109">
        <v>400</v>
      </c>
      <c r="C955" s="109" t="s">
        <v>427</v>
      </c>
      <c r="D955" s="110" t="s">
        <v>428</v>
      </c>
      <c r="E955" s="111">
        <v>32558</v>
      </c>
      <c r="F955" s="111">
        <f>Таблица14[[#This Row],[ip55]]*1.49987465123196</f>
        <v>48832.918894810158</v>
      </c>
      <c r="G955" s="112">
        <f>G932</f>
        <v>11.399999999999999</v>
      </c>
      <c r="H955" s="113">
        <v>350</v>
      </c>
      <c r="I955" s="113">
        <v>150</v>
      </c>
      <c r="J955" s="113">
        <v>350</v>
      </c>
      <c r="K955" s="114" t="s">
        <v>141</v>
      </c>
      <c r="L955" s="114" t="s">
        <v>196</v>
      </c>
      <c r="M955" s="114" t="str">
        <f t="shared" si="59"/>
        <v>Cu400zg</v>
      </c>
      <c r="N955" s="114"/>
      <c r="O955" s="109" t="s">
        <v>196</v>
      </c>
      <c r="P955" s="117" t="s">
        <v>28</v>
      </c>
      <c r="Q955" s="117">
        <v>55</v>
      </c>
      <c r="R955" s="117" t="s">
        <v>29</v>
      </c>
      <c r="S955" s="117">
        <v>4</v>
      </c>
      <c r="T955" s="118" t="str">
        <f t="shared" si="60"/>
        <v>E3-55-Al-400-4-zg</v>
      </c>
    </row>
    <row r="956" spans="1:20">
      <c r="A956" s="109" t="s">
        <v>1439</v>
      </c>
      <c r="B956" s="109">
        <v>400</v>
      </c>
      <c r="C956" s="109" t="s">
        <v>430</v>
      </c>
      <c r="D956" s="110" t="s">
        <v>431</v>
      </c>
      <c r="E956" s="111">
        <v>39069</v>
      </c>
      <c r="F956" s="111">
        <f>Таблица14[[#This Row],[ip55]]*1.49987465123196</f>
        <v>58598.602748981444</v>
      </c>
      <c r="G956" s="112">
        <f>G932</f>
        <v>11.399999999999999</v>
      </c>
      <c r="H956" s="113">
        <v>350</v>
      </c>
      <c r="I956" s="113">
        <v>350</v>
      </c>
      <c r="J956" s="113">
        <v>350</v>
      </c>
      <c r="K956" s="114" t="s">
        <v>141</v>
      </c>
      <c r="L956" s="114" t="s">
        <v>198</v>
      </c>
      <c r="M956" s="114" t="str">
        <f t="shared" si="59"/>
        <v>Cu400tv</v>
      </c>
      <c r="N956" s="114"/>
      <c r="O956" s="109" t="s">
        <v>198</v>
      </c>
      <c r="P956" s="117" t="s">
        <v>28</v>
      </c>
      <c r="Q956" s="117">
        <v>55</v>
      </c>
      <c r="R956" s="117" t="s">
        <v>29</v>
      </c>
      <c r="S956" s="117">
        <v>4</v>
      </c>
      <c r="T956" s="118" t="str">
        <f t="shared" si="60"/>
        <v>E3-55-Al-400-4-tv</v>
      </c>
    </row>
    <row r="957" spans="1:20">
      <c r="A957" s="109" t="s">
        <v>1440</v>
      </c>
      <c r="B957" s="109">
        <v>400</v>
      </c>
      <c r="C957" s="109" t="s">
        <v>433</v>
      </c>
      <c r="D957" s="110" t="s">
        <v>434</v>
      </c>
      <c r="E957" s="111">
        <v>42772</v>
      </c>
      <c r="F957" s="111">
        <f>Таблица14[[#This Row],[ip55]]*1.49987465123196</f>
        <v>64152.638582493397</v>
      </c>
      <c r="G957" s="112">
        <f>G932</f>
        <v>11.399999999999999</v>
      </c>
      <c r="H957" s="113">
        <v>350</v>
      </c>
      <c r="I957" s="113">
        <v>350</v>
      </c>
      <c r="J957" s="113">
        <v>350</v>
      </c>
      <c r="K957" s="114" t="s">
        <v>141</v>
      </c>
      <c r="L957" s="114" t="s">
        <v>201</v>
      </c>
      <c r="M957" s="114" t="str">
        <f t="shared" si="59"/>
        <v>Cu400tg</v>
      </c>
      <c r="N957" s="114"/>
      <c r="O957" s="109" t="s">
        <v>201</v>
      </c>
      <c r="P957" s="117" t="s">
        <v>28</v>
      </c>
      <c r="Q957" s="117">
        <v>55</v>
      </c>
      <c r="R957" s="117" t="s">
        <v>29</v>
      </c>
      <c r="S957" s="117">
        <v>4</v>
      </c>
      <c r="T957" s="118" t="str">
        <f t="shared" si="60"/>
        <v>E3-55-Al-400-4-tg</v>
      </c>
    </row>
    <row r="958" spans="1:20">
      <c r="A958" s="109" t="s">
        <v>1441</v>
      </c>
      <c r="B958" s="109">
        <v>400</v>
      </c>
      <c r="C958" s="109" t="s">
        <v>436</v>
      </c>
      <c r="D958" s="110" t="s">
        <v>437</v>
      </c>
      <c r="E958" s="111">
        <v>37665</v>
      </c>
      <c r="F958" s="111">
        <f>Таблица14[[#This Row],[ip55]]*1.49987465123196</f>
        <v>56492.778738651774</v>
      </c>
      <c r="G958" s="112">
        <v>11.399999999999999</v>
      </c>
      <c r="H958" s="113">
        <v>500</v>
      </c>
      <c r="I958" s="113">
        <v>500</v>
      </c>
      <c r="J958" s="113">
        <v>500</v>
      </c>
      <c r="K958" s="114" t="s">
        <v>141</v>
      </c>
      <c r="L958" s="114" t="s">
        <v>184</v>
      </c>
      <c r="M958" s="114" t="str">
        <f t="shared" si="59"/>
        <v>Cu400kl</v>
      </c>
      <c r="N958" s="114"/>
      <c r="O958" s="109" t="s">
        <v>184</v>
      </c>
      <c r="P958" s="117" t="s">
        <v>28</v>
      </c>
      <c r="Q958" s="117">
        <v>55</v>
      </c>
      <c r="R958" s="117" t="s">
        <v>29</v>
      </c>
      <c r="S958" s="117">
        <v>4</v>
      </c>
      <c r="T958" s="118" t="str">
        <f t="shared" si="60"/>
        <v>E3-55-Al-400-4-kl</v>
      </c>
    </row>
    <row r="959" spans="1:20">
      <c r="A959" s="109" t="s">
        <v>1442</v>
      </c>
      <c r="B959" s="109">
        <v>400</v>
      </c>
      <c r="C959" s="109" t="s">
        <v>439</v>
      </c>
      <c r="D959" s="110" t="s">
        <v>437</v>
      </c>
      <c r="E959" s="111">
        <v>37665</v>
      </c>
      <c r="F959" s="111">
        <f>Таблица14[[#This Row],[ip55]]*1.49987465123196</f>
        <v>56492.778738651774</v>
      </c>
      <c r="G959" s="112">
        <f>G932</f>
        <v>11.399999999999999</v>
      </c>
      <c r="H959" s="113">
        <v>500</v>
      </c>
      <c r="I959" s="113">
        <v>500</v>
      </c>
      <c r="J959" s="113">
        <v>500</v>
      </c>
      <c r="K959" s="114" t="s">
        <v>141</v>
      </c>
      <c r="L959" s="114" t="s">
        <v>173</v>
      </c>
      <c r="M959" s="114" t="str">
        <f t="shared" si="59"/>
        <v>Cu400kp</v>
      </c>
      <c r="N959" s="114"/>
      <c r="O959" s="109" t="s">
        <v>173</v>
      </c>
      <c r="P959" s="117" t="s">
        <v>28</v>
      </c>
      <c r="Q959" s="117">
        <v>55</v>
      </c>
      <c r="R959" s="117" t="s">
        <v>29</v>
      </c>
      <c r="S959" s="117">
        <v>4</v>
      </c>
      <c r="T959" s="118" t="str">
        <f t="shared" si="60"/>
        <v>E3-55-Al-400-4-kp</v>
      </c>
    </row>
    <row r="960" spans="1:20">
      <c r="A960" s="112" t="s">
        <v>1443</v>
      </c>
      <c r="B960" s="109">
        <v>400</v>
      </c>
      <c r="C960" s="109" t="s">
        <v>441</v>
      </c>
      <c r="D960" s="110" t="s">
        <v>442</v>
      </c>
      <c r="E960" s="111">
        <v>11874</v>
      </c>
      <c r="F960" s="111">
        <f>Таблица14[[#This Row],[ip55]]*1.49987465123196</f>
        <v>17809.511608728295</v>
      </c>
      <c r="G960" s="112">
        <f>G928</f>
        <v>3.8</v>
      </c>
      <c r="H960" s="113">
        <v>200</v>
      </c>
      <c r="I960" s="113">
        <v>300</v>
      </c>
      <c r="J960" s="113"/>
      <c r="K960" s="114" t="s">
        <v>141</v>
      </c>
      <c r="L960" s="114" t="s">
        <v>143</v>
      </c>
      <c r="M960" s="114" t="str">
        <f t="shared" si="59"/>
        <v>Cu400pf</v>
      </c>
      <c r="N960" s="114"/>
      <c r="O960" s="109" t="s">
        <v>143</v>
      </c>
      <c r="P960" s="117" t="s">
        <v>28</v>
      </c>
      <c r="Q960" s="117">
        <v>55</v>
      </c>
      <c r="R960" s="117" t="s">
        <v>29</v>
      </c>
      <c r="S960" s="117">
        <v>4</v>
      </c>
      <c r="T960" s="118" t="str">
        <f t="shared" si="60"/>
        <v>E3-55-Al-400-4-pf</v>
      </c>
    </row>
    <row r="961" spans="1:20">
      <c r="A961" s="112" t="s">
        <v>1444</v>
      </c>
      <c r="B961" s="109">
        <v>400</v>
      </c>
      <c r="C961" s="109" t="s">
        <v>444</v>
      </c>
      <c r="D961" s="110" t="s">
        <v>445</v>
      </c>
      <c r="E961" s="111">
        <v>31877</v>
      </c>
      <c r="F961" s="111">
        <f>Таблица14[[#This Row],[ip55]]*1.49987465123196</f>
        <v>47811.50425732119</v>
      </c>
      <c r="G961" s="112"/>
      <c r="H961" s="113"/>
      <c r="I961" s="113"/>
      <c r="J961" s="113"/>
      <c r="K961" s="114" t="s">
        <v>141</v>
      </c>
      <c r="L961" s="114" t="s">
        <v>152</v>
      </c>
      <c r="M961" s="114" t="str">
        <f t="shared" si="59"/>
        <v>Cu400ugf</v>
      </c>
      <c r="N961" s="114"/>
      <c r="O961" s="109" t="s">
        <v>152</v>
      </c>
      <c r="P961" s="117" t="s">
        <v>28</v>
      </c>
      <c r="Q961" s="117">
        <v>55</v>
      </c>
      <c r="R961" s="117" t="s">
        <v>29</v>
      </c>
      <c r="S961" s="117">
        <v>4</v>
      </c>
      <c r="T961" s="118" t="str">
        <f t="shared" si="60"/>
        <v>E3-55-Al-400-4-ugf</v>
      </c>
    </row>
    <row r="962" spans="1:20">
      <c r="A962" s="112" t="s">
        <v>1445</v>
      </c>
      <c r="B962" s="109">
        <v>400</v>
      </c>
      <c r="C962" s="109" t="s">
        <v>447</v>
      </c>
      <c r="D962" s="110" t="s">
        <v>448</v>
      </c>
      <c r="E962" s="111">
        <v>36984</v>
      </c>
      <c r="F962" s="111">
        <f>Таблица14[[#This Row],[ip55]]*1.49987465123196</f>
        <v>55471.364101162813</v>
      </c>
      <c r="G962" s="112"/>
      <c r="H962" s="113"/>
      <c r="I962" s="113"/>
      <c r="J962" s="113"/>
      <c r="K962" s="114" t="s">
        <v>141</v>
      </c>
      <c r="L962" s="114" t="s">
        <v>156</v>
      </c>
      <c r="M962" s="114" t="str">
        <f t="shared" ref="M962:M1025" si="63">K962&amp;B962&amp;L962&amp;N962</f>
        <v>Cu400uvf</v>
      </c>
      <c r="N962" s="114"/>
      <c r="O962" s="109" t="s">
        <v>156</v>
      </c>
      <c r="P962" s="117" t="s">
        <v>28</v>
      </c>
      <c r="Q962" s="117">
        <v>55</v>
      </c>
      <c r="R962" s="117" t="s">
        <v>29</v>
      </c>
      <c r="S962" s="117">
        <v>4</v>
      </c>
      <c r="T962" s="118" t="str">
        <f t="shared" si="60"/>
        <v>E3-55-Al-400-4-uvf</v>
      </c>
    </row>
    <row r="963" spans="1:20">
      <c r="A963" s="112" t="s">
        <v>1446</v>
      </c>
      <c r="B963" s="109">
        <v>400</v>
      </c>
      <c r="C963" s="109" t="s">
        <v>450</v>
      </c>
      <c r="D963" s="110" t="s">
        <v>451</v>
      </c>
      <c r="E963" s="111">
        <v>23748</v>
      </c>
      <c r="F963" s="111">
        <f>Таблица14[[#This Row],[ip55]]*1.49987465123196</f>
        <v>35619.02321745659</v>
      </c>
      <c r="G963" s="112"/>
      <c r="H963" s="113"/>
      <c r="I963" s="113"/>
      <c r="J963" s="113"/>
      <c r="K963" s="114" t="s">
        <v>141</v>
      </c>
      <c r="L963" s="114"/>
      <c r="M963" s="114" t="str">
        <f t="shared" si="63"/>
        <v>Cu400</v>
      </c>
      <c r="N963" s="114"/>
      <c r="O963" s="109" t="s">
        <v>450</v>
      </c>
      <c r="P963" s="117" t="s">
        <v>28</v>
      </c>
      <c r="Q963" s="117">
        <v>55</v>
      </c>
      <c r="R963" s="117" t="s">
        <v>29</v>
      </c>
      <c r="S963" s="117">
        <v>4</v>
      </c>
      <c r="T963" s="118" t="str">
        <f t="shared" ref="T963:T1026" si="64">P963&amp;"-"&amp;Q963&amp;"-"&amp;R963&amp;"-"&amp;B963&amp;"-"&amp;S963&amp;"-"&amp;O963&amp;N963</f>
        <v>E3-55-Al-400-4-ПФТ</v>
      </c>
    </row>
    <row r="964" spans="1:20">
      <c r="A964" s="109" t="s">
        <v>1447</v>
      </c>
      <c r="B964" s="109">
        <v>400</v>
      </c>
      <c r="C964" s="109"/>
      <c r="D964" s="110" t="s">
        <v>453</v>
      </c>
      <c r="E964" s="111">
        <v>22982</v>
      </c>
      <c r="F964" s="111">
        <f>Таблица14[[#This Row],[ip55]]*1.49987465123196</f>
        <v>34470.119234612903</v>
      </c>
      <c r="G964" s="120">
        <f t="shared" ref="G964:G965" si="65">G928</f>
        <v>3.8</v>
      </c>
      <c r="H964" s="113">
        <v>200</v>
      </c>
      <c r="I964" s="113">
        <v>300</v>
      </c>
      <c r="J964" s="113"/>
      <c r="K964" s="114" t="s">
        <v>141</v>
      </c>
      <c r="L964" s="114"/>
      <c r="M964" s="114" t="str">
        <f t="shared" si="63"/>
        <v>Cu400</v>
      </c>
      <c r="N964" s="114"/>
      <c r="O964" s="109"/>
      <c r="P964" s="117" t="s">
        <v>28</v>
      </c>
      <c r="Q964" s="117">
        <v>55</v>
      </c>
      <c r="R964" s="117" t="s">
        <v>29</v>
      </c>
      <c r="S964" s="117">
        <v>4</v>
      </c>
      <c r="T964" s="118" t="str">
        <f t="shared" si="64"/>
        <v>E3-55-Al-400-4-</v>
      </c>
    </row>
    <row r="965" spans="1:20">
      <c r="A965" s="109" t="s">
        <v>1448</v>
      </c>
      <c r="B965" s="109">
        <v>400</v>
      </c>
      <c r="C965" s="109" t="s">
        <v>455</v>
      </c>
      <c r="D965" s="110" t="s">
        <v>456</v>
      </c>
      <c r="E965" s="111">
        <v>80756</v>
      </c>
      <c r="F965" s="111">
        <f>Таблица14[[#This Row],[ip55]]*1.49987465123196</f>
        <v>121123.87733488817</v>
      </c>
      <c r="G965" s="120">
        <f t="shared" si="65"/>
        <v>5.6999999999999993</v>
      </c>
      <c r="H965" s="113">
        <v>500</v>
      </c>
      <c r="I965" s="113">
        <v>500</v>
      </c>
      <c r="J965" s="113"/>
      <c r="K965" s="114" t="s">
        <v>141</v>
      </c>
      <c r="L965" s="114"/>
      <c r="M965" s="114" t="str">
        <f t="shared" si="63"/>
        <v>Cu400</v>
      </c>
      <c r="N965" s="114"/>
      <c r="O965" s="109" t="s">
        <v>455</v>
      </c>
      <c r="P965" s="117" t="s">
        <v>28</v>
      </c>
      <c r="Q965" s="117">
        <v>55</v>
      </c>
      <c r="R965" s="117" t="s">
        <v>29</v>
      </c>
      <c r="S965" s="117">
        <v>4</v>
      </c>
      <c r="T965" s="118" t="str">
        <f t="shared" si="64"/>
        <v>E3-55-Al-400-4-ПФК</v>
      </c>
    </row>
    <row r="966" spans="1:20">
      <c r="A966" s="109" t="s">
        <v>1449</v>
      </c>
      <c r="B966" s="109">
        <v>400</v>
      </c>
      <c r="C966" s="109"/>
      <c r="D966" s="110" t="s">
        <v>458</v>
      </c>
      <c r="E966" s="111">
        <v>26468</v>
      </c>
      <c r="F966" s="111">
        <f>Таблица14[[#This Row],[ip55]]*1.49987465123196</f>
        <v>39698.682268807519</v>
      </c>
      <c r="G966" s="120">
        <f>G929</f>
        <v>5.6999999999999993</v>
      </c>
      <c r="H966" s="113">
        <v>200</v>
      </c>
      <c r="I966" s="113">
        <v>500</v>
      </c>
      <c r="J966" s="113"/>
      <c r="K966" s="114" t="s">
        <v>141</v>
      </c>
      <c r="L966" s="114"/>
      <c r="M966" s="114" t="str">
        <f t="shared" si="63"/>
        <v>Cu400</v>
      </c>
      <c r="N966" s="114"/>
      <c r="O966" s="109"/>
      <c r="P966" s="117" t="s">
        <v>28</v>
      </c>
      <c r="Q966" s="117">
        <v>55</v>
      </c>
      <c r="R966" s="117" t="s">
        <v>29</v>
      </c>
      <c r="S966" s="117">
        <v>4</v>
      </c>
      <c r="T966" s="118" t="str">
        <f t="shared" si="64"/>
        <v>E3-55-Al-400-4-</v>
      </c>
    </row>
    <row r="967" spans="1:20">
      <c r="A967" s="109" t="s">
        <v>1450</v>
      </c>
      <c r="B967" s="109">
        <v>400</v>
      </c>
      <c r="C967" s="109"/>
      <c r="D967" s="110" t="s">
        <v>460</v>
      </c>
      <c r="E967" s="111">
        <v>59263</v>
      </c>
      <c r="F967" s="111">
        <f>Таблица14[[#This Row],[ip55]]*1.49987465123196</f>
        <v>88887.071455959653</v>
      </c>
      <c r="G967" s="120">
        <f>G931</f>
        <v>9.5</v>
      </c>
      <c r="H967" s="113">
        <v>200</v>
      </c>
      <c r="I967" s="113">
        <v>1000</v>
      </c>
      <c r="J967" s="113"/>
      <c r="K967" s="114" t="s">
        <v>141</v>
      </c>
      <c r="L967" s="114"/>
      <c r="M967" s="114" t="str">
        <f t="shared" si="63"/>
        <v>Cu400</v>
      </c>
      <c r="N967" s="114"/>
      <c r="O967" s="109"/>
      <c r="P967" s="117" t="s">
        <v>28</v>
      </c>
      <c r="Q967" s="117">
        <v>55</v>
      </c>
      <c r="R967" s="117" t="s">
        <v>29</v>
      </c>
      <c r="S967" s="117">
        <v>4</v>
      </c>
      <c r="T967" s="118" t="str">
        <f t="shared" si="64"/>
        <v>E3-55-Al-400-4-</v>
      </c>
    </row>
    <row r="968" spans="1:20">
      <c r="A968" s="109" t="s">
        <v>1451</v>
      </c>
      <c r="B968" s="109">
        <v>400</v>
      </c>
      <c r="C968" s="109"/>
      <c r="D968" s="110" t="s">
        <v>462</v>
      </c>
      <c r="E968" s="111">
        <v>57229</v>
      </c>
      <c r="F968" s="111">
        <f>Таблица14[[#This Row],[ip55]]*1.49987465123196</f>
        <v>85836.326415353848</v>
      </c>
      <c r="G968" s="120">
        <f>G931</f>
        <v>9.5</v>
      </c>
      <c r="H968" s="113">
        <v>200</v>
      </c>
      <c r="I968" s="113">
        <v>1000</v>
      </c>
      <c r="J968" s="113"/>
      <c r="K968" s="114" t="s">
        <v>141</v>
      </c>
      <c r="L968" s="114"/>
      <c r="M968" s="114" t="str">
        <f t="shared" si="63"/>
        <v>Cu400</v>
      </c>
      <c r="N968" s="114"/>
      <c r="O968" s="109"/>
      <c r="P968" s="117" t="s">
        <v>28</v>
      </c>
      <c r="Q968" s="117">
        <v>55</v>
      </c>
      <c r="R968" s="117" t="s">
        <v>29</v>
      </c>
      <c r="S968" s="117">
        <v>4</v>
      </c>
      <c r="T968" s="118" t="str">
        <f t="shared" si="64"/>
        <v>E3-55-Al-400-4-</v>
      </c>
    </row>
    <row r="969" spans="1:20">
      <c r="A969" s="109" t="s">
        <v>1452</v>
      </c>
      <c r="B969" s="109">
        <v>400</v>
      </c>
      <c r="C969" s="109"/>
      <c r="D969" s="110" t="s">
        <v>464</v>
      </c>
      <c r="E969" s="119">
        <v>45639</v>
      </c>
      <c r="F969" s="111">
        <f>Таблица14[[#This Row],[ip55]]*1.49987465123196</f>
        <v>68452.779207575426</v>
      </c>
      <c r="G969" s="120">
        <f t="shared" ref="G969:G970" si="66">G929</f>
        <v>5.6999999999999993</v>
      </c>
      <c r="H969" s="113">
        <v>200</v>
      </c>
      <c r="I969" s="113">
        <v>500</v>
      </c>
      <c r="J969" s="113"/>
      <c r="K969" s="114" t="s">
        <v>141</v>
      </c>
      <c r="L969" s="114"/>
      <c r="M969" s="114" t="str">
        <f t="shared" si="63"/>
        <v>Cu400</v>
      </c>
      <c r="N969" s="114"/>
      <c r="O969" s="109"/>
      <c r="P969" s="117" t="s">
        <v>28</v>
      </c>
      <c r="Q969" s="117">
        <v>55</v>
      </c>
      <c r="R969" s="117" t="s">
        <v>29</v>
      </c>
      <c r="S969" s="117">
        <v>4</v>
      </c>
      <c r="T969" s="118" t="str">
        <f t="shared" si="64"/>
        <v>E3-55-Al-400-4-</v>
      </c>
    </row>
    <row r="970" spans="1:20">
      <c r="A970" s="109" t="s">
        <v>1453</v>
      </c>
      <c r="B970" s="109">
        <v>400</v>
      </c>
      <c r="C970" s="109" t="s">
        <v>466</v>
      </c>
      <c r="D970" s="110" t="s">
        <v>467</v>
      </c>
      <c r="E970" s="111">
        <v>50305</v>
      </c>
      <c r="F970" s="111">
        <f>Таблица14[[#This Row],[ip55]]*1.49987465123196</f>
        <v>75451.194330223749</v>
      </c>
      <c r="G970" s="120">
        <f t="shared" si="66"/>
        <v>7.6</v>
      </c>
      <c r="H970" s="113">
        <v>1000</v>
      </c>
      <c r="I970" s="113"/>
      <c r="J970" s="113"/>
      <c r="K970" s="114" t="s">
        <v>141</v>
      </c>
      <c r="L970" s="114" t="s">
        <v>203</v>
      </c>
      <c r="M970" s="114" t="str">
        <f t="shared" si="63"/>
        <v>Cu400sk</v>
      </c>
      <c r="N970" s="114"/>
      <c r="O970" s="109" t="s">
        <v>203</v>
      </c>
      <c r="P970" s="117" t="s">
        <v>28</v>
      </c>
      <c r="Q970" s="117">
        <v>55</v>
      </c>
      <c r="R970" s="117" t="s">
        <v>29</v>
      </c>
      <c r="S970" s="117">
        <v>4</v>
      </c>
      <c r="T970" s="118" t="str">
        <f t="shared" si="64"/>
        <v>E3-55-Al-400-4-sk</v>
      </c>
    </row>
    <row r="971" spans="1:20">
      <c r="A971" s="109" t="s">
        <v>1454</v>
      </c>
      <c r="B971" s="109">
        <v>400</v>
      </c>
      <c r="C971" s="109"/>
      <c r="D971" s="110" t="s">
        <v>469</v>
      </c>
      <c r="E971" s="111">
        <v>35814</v>
      </c>
      <c r="F971" s="111">
        <f>Таблица14[[#This Row],[ip55]]*1.49987465123196</f>
        <v>53716.510759221419</v>
      </c>
      <c r="G971" s="112">
        <f>G930</f>
        <v>7.6</v>
      </c>
      <c r="H971" s="113">
        <v>1000</v>
      </c>
      <c r="I971" s="113"/>
      <c r="J971" s="113"/>
      <c r="K971" s="114" t="s">
        <v>141</v>
      </c>
      <c r="L971" s="114"/>
      <c r="M971" s="114" t="str">
        <f t="shared" si="63"/>
        <v>Cu400</v>
      </c>
      <c r="N971" s="114"/>
      <c r="O971" s="109"/>
      <c r="P971" s="117" t="s">
        <v>28</v>
      </c>
      <c r="Q971" s="117">
        <v>55</v>
      </c>
      <c r="R971" s="117" t="s">
        <v>29</v>
      </c>
      <c r="S971" s="117">
        <v>4</v>
      </c>
      <c r="T971" s="118" t="str">
        <f t="shared" si="64"/>
        <v>E3-55-Al-400-4-</v>
      </c>
    </row>
    <row r="972" spans="1:20">
      <c r="A972" s="109" t="s">
        <v>1455</v>
      </c>
      <c r="B972" s="109">
        <v>400</v>
      </c>
      <c r="C972" s="109"/>
      <c r="D972" s="110" t="s">
        <v>471</v>
      </c>
      <c r="E972" s="111">
        <v>41185</v>
      </c>
      <c r="F972" s="111">
        <f>Таблица14[[#This Row],[ip55]]*1.49987465123196</f>
        <v>61772.337510988276</v>
      </c>
      <c r="G972" s="112">
        <f>G930</f>
        <v>7.6</v>
      </c>
      <c r="H972" s="113">
        <v>1000</v>
      </c>
      <c r="I972" s="113"/>
      <c r="J972" s="113"/>
      <c r="K972" s="114" t="s">
        <v>141</v>
      </c>
      <c r="L972" s="114"/>
      <c r="M972" s="114" t="str">
        <f t="shared" si="63"/>
        <v>Cu400</v>
      </c>
      <c r="N972" s="114"/>
      <c r="O972" s="109"/>
      <c r="P972" s="117" t="s">
        <v>28</v>
      </c>
      <c r="Q972" s="117">
        <v>55</v>
      </c>
      <c r="R972" s="117" t="s">
        <v>29</v>
      </c>
      <c r="S972" s="117">
        <v>4</v>
      </c>
      <c r="T972" s="118" t="str">
        <f t="shared" si="64"/>
        <v>E3-55-Al-400-4-</v>
      </c>
    </row>
    <row r="973" spans="1:20">
      <c r="A973" s="109" t="s">
        <v>1456</v>
      </c>
      <c r="B973" s="109">
        <v>400</v>
      </c>
      <c r="C973" s="109"/>
      <c r="D973" s="110" t="s">
        <v>473</v>
      </c>
      <c r="E973" s="111">
        <v>71628</v>
      </c>
      <c r="F973" s="111">
        <f>Таблица14[[#This Row],[ip55]]*1.49987465123196</f>
        <v>107433.02151844284</v>
      </c>
      <c r="G973" s="112">
        <f>G930</f>
        <v>7.6</v>
      </c>
      <c r="H973" s="113">
        <v>1000</v>
      </c>
      <c r="I973" s="113"/>
      <c r="J973" s="113"/>
      <c r="K973" s="114" t="s">
        <v>141</v>
      </c>
      <c r="L973" s="114"/>
      <c r="M973" s="114" t="str">
        <f t="shared" si="63"/>
        <v>Cu400</v>
      </c>
      <c r="N973" s="114"/>
      <c r="O973" s="109"/>
      <c r="P973" s="117" t="s">
        <v>28</v>
      </c>
      <c r="Q973" s="117">
        <v>55</v>
      </c>
      <c r="R973" s="117" t="s">
        <v>29</v>
      </c>
      <c r="S973" s="117">
        <v>4</v>
      </c>
      <c r="T973" s="118" t="str">
        <f t="shared" si="64"/>
        <v>E3-55-Al-400-4-</v>
      </c>
    </row>
    <row r="974" spans="1:20">
      <c r="A974" s="109" t="s">
        <v>1457</v>
      </c>
      <c r="B974" s="109">
        <v>400</v>
      </c>
      <c r="C974" s="109"/>
      <c r="D974" s="110" t="s">
        <v>475</v>
      </c>
      <c r="E974" s="111">
        <v>34899</v>
      </c>
      <c r="F974" s="111">
        <f>Таблица14[[#This Row],[ip55]]*1.49987465123196</f>
        <v>52344.125453344175</v>
      </c>
      <c r="G974" s="112">
        <f>G930</f>
        <v>7.6</v>
      </c>
      <c r="H974" s="113">
        <v>1000</v>
      </c>
      <c r="I974" s="113"/>
      <c r="J974" s="113"/>
      <c r="K974" s="114" t="s">
        <v>141</v>
      </c>
      <c r="L974" s="114"/>
      <c r="M974" s="114" t="str">
        <f t="shared" si="63"/>
        <v>Cu400</v>
      </c>
      <c r="N974" s="114"/>
      <c r="O974" s="109"/>
      <c r="P974" s="117" t="s">
        <v>28</v>
      </c>
      <c r="Q974" s="117">
        <v>55</v>
      </c>
      <c r="R974" s="117" t="s">
        <v>29</v>
      </c>
      <c r="S974" s="117">
        <v>4</v>
      </c>
      <c r="T974" s="118" t="str">
        <f t="shared" si="64"/>
        <v>E3-55-Al-400-4-</v>
      </c>
    </row>
    <row r="975" spans="1:20">
      <c r="A975" s="109" t="s">
        <v>1458</v>
      </c>
      <c r="B975" s="109">
        <v>400</v>
      </c>
      <c r="C975" s="109"/>
      <c r="D975" s="110" t="s">
        <v>477</v>
      </c>
      <c r="E975" s="111">
        <v>67832</v>
      </c>
      <c r="F975" s="111">
        <f>Таблица14[[#This Row],[ip55]]*1.49987465123196</f>
        <v>101739.49734236632</v>
      </c>
      <c r="G975" s="112">
        <f>G930</f>
        <v>7.6</v>
      </c>
      <c r="H975" s="113">
        <v>1000</v>
      </c>
      <c r="I975" s="113"/>
      <c r="J975" s="113"/>
      <c r="K975" s="114" t="s">
        <v>141</v>
      </c>
      <c r="L975" s="114"/>
      <c r="M975" s="114" t="str">
        <f t="shared" si="63"/>
        <v>Cu400</v>
      </c>
      <c r="N975" s="114"/>
      <c r="O975" s="109"/>
      <c r="P975" s="117" t="s">
        <v>28</v>
      </c>
      <c r="Q975" s="117">
        <v>55</v>
      </c>
      <c r="R975" s="117" t="s">
        <v>29</v>
      </c>
      <c r="S975" s="117">
        <v>4</v>
      </c>
      <c r="T975" s="118" t="str">
        <f t="shared" si="64"/>
        <v>E3-55-Al-400-4-</v>
      </c>
    </row>
    <row r="976" spans="1:20">
      <c r="A976" s="109" t="s">
        <v>1459</v>
      </c>
      <c r="B976" s="109">
        <v>400</v>
      </c>
      <c r="C976" s="109"/>
      <c r="D976" s="110" t="s">
        <v>554</v>
      </c>
      <c r="E976" s="111">
        <v>89187</v>
      </c>
      <c r="F976" s="111">
        <f>Таблица14[[#This Row],[ip55]]*1.49987465123196</f>
        <v>133769.32051942483</v>
      </c>
      <c r="G976" s="112">
        <f>G930</f>
        <v>7.6</v>
      </c>
      <c r="H976" s="113">
        <v>1000</v>
      </c>
      <c r="I976" s="113"/>
      <c r="J976" s="113"/>
      <c r="K976" s="114" t="s">
        <v>141</v>
      </c>
      <c r="L976" s="114"/>
      <c r="M976" s="114" t="str">
        <f t="shared" si="63"/>
        <v>Cu400</v>
      </c>
      <c r="N976" s="114"/>
      <c r="O976" s="109"/>
      <c r="P976" s="117" t="s">
        <v>28</v>
      </c>
      <c r="Q976" s="117">
        <v>55</v>
      </c>
      <c r="R976" s="117" t="s">
        <v>29</v>
      </c>
      <c r="S976" s="117">
        <v>4</v>
      </c>
      <c r="T976" s="118" t="str">
        <f t="shared" si="64"/>
        <v>E3-55-Al-400-4-</v>
      </c>
    </row>
    <row r="977" spans="1:20">
      <c r="A977" s="109" t="s">
        <v>1460</v>
      </c>
      <c r="B977" s="109">
        <v>400</v>
      </c>
      <c r="C977" s="109"/>
      <c r="D977" s="110" t="s">
        <v>481</v>
      </c>
      <c r="E977" s="111">
        <v>80268</v>
      </c>
      <c r="F977" s="111">
        <f>Таблица14[[#This Row],[ip55]]*1.49987465123196</f>
        <v>120391.93850508698</v>
      </c>
      <c r="G977" s="112">
        <f>G930</f>
        <v>7.6</v>
      </c>
      <c r="H977" s="113">
        <v>1000</v>
      </c>
      <c r="I977" s="113"/>
      <c r="J977" s="113"/>
      <c r="K977" s="114" t="s">
        <v>141</v>
      </c>
      <c r="L977" s="114"/>
      <c r="M977" s="114" t="str">
        <f t="shared" si="63"/>
        <v>Cu400</v>
      </c>
      <c r="N977" s="114"/>
      <c r="O977" s="109"/>
      <c r="P977" s="117" t="s">
        <v>28</v>
      </c>
      <c r="Q977" s="117">
        <v>55</v>
      </c>
      <c r="R977" s="117" t="s">
        <v>29</v>
      </c>
      <c r="S977" s="117">
        <v>4</v>
      </c>
      <c r="T977" s="118" t="str">
        <f t="shared" si="64"/>
        <v>E3-55-Al-400-4-</v>
      </c>
    </row>
    <row r="978" spans="1:20">
      <c r="A978" s="109" t="s">
        <v>1461</v>
      </c>
      <c r="B978" s="109">
        <v>400</v>
      </c>
      <c r="C978" s="109"/>
      <c r="D978" s="110" t="s">
        <v>483</v>
      </c>
      <c r="E978" s="111">
        <v>231861</v>
      </c>
      <c r="F978" s="111">
        <f>Таблица14[[#This Row],[ip55]]*1.49987465123196</f>
        <v>347762.4365092935</v>
      </c>
      <c r="G978" s="112"/>
      <c r="H978" s="113">
        <v>0</v>
      </c>
      <c r="I978" s="113"/>
      <c r="J978" s="113"/>
      <c r="K978" s="114" t="s">
        <v>141</v>
      </c>
      <c r="L978" s="114"/>
      <c r="M978" s="114" t="str">
        <f t="shared" si="63"/>
        <v>Cu400</v>
      </c>
      <c r="N978" s="114"/>
      <c r="O978" s="109"/>
      <c r="P978" s="117" t="s">
        <v>28</v>
      </c>
      <c r="Q978" s="117">
        <v>55</v>
      </c>
      <c r="R978" s="117" t="s">
        <v>29</v>
      </c>
      <c r="S978" s="117">
        <v>4</v>
      </c>
      <c r="T978" s="118" t="str">
        <f t="shared" si="64"/>
        <v>E3-55-Al-400-4-</v>
      </c>
    </row>
    <row r="979" spans="1:20">
      <c r="A979" s="109" t="s">
        <v>1462</v>
      </c>
      <c r="B979" s="109">
        <v>400</v>
      </c>
      <c r="C979" s="109" t="s">
        <v>485</v>
      </c>
      <c r="D979" s="110" t="s">
        <v>486</v>
      </c>
      <c r="E979" s="111">
        <v>73201</v>
      </c>
      <c r="F979" s="111">
        <f>Таблица14[[#This Row],[ip55]]*1.49987465123196</f>
        <v>109792.3243448307</v>
      </c>
      <c r="G979" s="112">
        <f>G931</f>
        <v>9.5</v>
      </c>
      <c r="H979" s="113">
        <v>1500</v>
      </c>
      <c r="I979" s="113"/>
      <c r="J979" s="113"/>
      <c r="K979" s="114" t="s">
        <v>141</v>
      </c>
      <c r="L979" s="114" t="s">
        <v>487</v>
      </c>
      <c r="M979" s="114" t="str">
        <f t="shared" si="63"/>
        <v>Cu400tsv</v>
      </c>
      <c r="N979" s="114"/>
      <c r="O979" s="109" t="s">
        <v>487</v>
      </c>
      <c r="P979" s="117" t="s">
        <v>28</v>
      </c>
      <c r="Q979" s="117">
        <v>55</v>
      </c>
      <c r="R979" s="117" t="s">
        <v>29</v>
      </c>
      <c r="S979" s="117">
        <v>4</v>
      </c>
      <c r="T979" s="118" t="str">
        <f t="shared" si="64"/>
        <v>E3-55-Al-400-4-tsv</v>
      </c>
    </row>
    <row r="980" spans="1:20">
      <c r="A980" s="109" t="s">
        <v>1463</v>
      </c>
      <c r="B980" s="109">
        <v>400</v>
      </c>
      <c r="C980" s="109"/>
      <c r="D980" s="110" t="s">
        <v>489</v>
      </c>
      <c r="E980" s="111">
        <v>91914</v>
      </c>
      <c r="F980" s="111">
        <f>Таблица14[[#This Row],[ip55]]*1.49987465123196</f>
        <v>137859.47869333439</v>
      </c>
      <c r="G980" s="112">
        <f>G930</f>
        <v>7.6</v>
      </c>
      <c r="H980" s="113">
        <v>1500</v>
      </c>
      <c r="I980" s="113">
        <v>500</v>
      </c>
      <c r="J980" s="113"/>
      <c r="K980" s="114" t="s">
        <v>141</v>
      </c>
      <c r="L980" s="114"/>
      <c r="M980" s="114" t="str">
        <f t="shared" si="63"/>
        <v>Cu400</v>
      </c>
      <c r="N980" s="114"/>
      <c r="O980" s="109"/>
      <c r="P980" s="117" t="s">
        <v>28</v>
      </c>
      <c r="Q980" s="117">
        <v>55</v>
      </c>
      <c r="R980" s="117" t="s">
        <v>29</v>
      </c>
      <c r="S980" s="117">
        <v>4</v>
      </c>
      <c r="T980" s="118" t="str">
        <f t="shared" si="64"/>
        <v>E3-55-Al-400-4-</v>
      </c>
    </row>
    <row r="981" spans="1:20">
      <c r="A981" s="109" t="s">
        <v>1464</v>
      </c>
      <c r="B981" s="109">
        <v>400</v>
      </c>
      <c r="C981" s="109"/>
      <c r="D981" s="110" t="s">
        <v>491</v>
      </c>
      <c r="E981" s="111">
        <v>36970</v>
      </c>
      <c r="F981" s="111">
        <f>Таблица14[[#This Row],[ip55]]*1.49987465123196</f>
        <v>55450.365856045566</v>
      </c>
      <c r="G981" s="112">
        <f>G934</f>
        <v>15.2</v>
      </c>
      <c r="H981" s="113">
        <v>1500</v>
      </c>
      <c r="I981" s="113"/>
      <c r="J981" s="113"/>
      <c r="K981" s="114" t="s">
        <v>141</v>
      </c>
      <c r="L981" s="114"/>
      <c r="M981" s="114" t="str">
        <f t="shared" si="63"/>
        <v>Cu400</v>
      </c>
      <c r="N981" s="114"/>
      <c r="O981" s="109"/>
      <c r="P981" s="117" t="s">
        <v>28</v>
      </c>
      <c r="Q981" s="117">
        <v>55</v>
      </c>
      <c r="R981" s="117" t="s">
        <v>29</v>
      </c>
      <c r="S981" s="117">
        <v>4</v>
      </c>
      <c r="T981" s="118" t="str">
        <f t="shared" si="64"/>
        <v>E3-55-Al-400-4-</v>
      </c>
    </row>
    <row r="982" spans="1:20">
      <c r="A982" s="109" t="s">
        <v>1465</v>
      </c>
      <c r="B982" s="109">
        <v>400</v>
      </c>
      <c r="C982" s="109"/>
      <c r="D982" s="110" t="s">
        <v>493</v>
      </c>
      <c r="E982" s="111">
        <v>61091</v>
      </c>
      <c r="F982" s="111">
        <f>Таблица14[[#This Row],[ip55]]*1.49987465123196</f>
        <v>91628.842318411669</v>
      </c>
      <c r="G982" s="112">
        <f>G933</f>
        <v>13.299999999999999</v>
      </c>
      <c r="H982" s="113">
        <v>1500</v>
      </c>
      <c r="I982" s="113">
        <v>500</v>
      </c>
      <c r="J982" s="113"/>
      <c r="K982" s="114" t="s">
        <v>141</v>
      </c>
      <c r="L982" s="114"/>
      <c r="M982" s="114" t="str">
        <f t="shared" si="63"/>
        <v>Cu400</v>
      </c>
      <c r="N982" s="114"/>
      <c r="O982" s="109"/>
      <c r="P982" s="117" t="s">
        <v>28</v>
      </c>
      <c r="Q982" s="117">
        <v>55</v>
      </c>
      <c r="R982" s="117" t="s">
        <v>29</v>
      </c>
      <c r="S982" s="117">
        <v>4</v>
      </c>
      <c r="T982" s="118" t="str">
        <f t="shared" si="64"/>
        <v>E3-55-Al-400-4-</v>
      </c>
    </row>
    <row r="983" spans="1:20">
      <c r="A983" s="109" t="s">
        <v>561</v>
      </c>
      <c r="B983" s="109">
        <v>400</v>
      </c>
      <c r="C983" s="109"/>
      <c r="D983" s="110" t="s">
        <v>495</v>
      </c>
      <c r="E983" s="111">
        <v>12951</v>
      </c>
      <c r="F983" s="111">
        <f>Таблица14[[#This Row],[ip55]]*1.49987465123196</f>
        <v>19424.876608105114</v>
      </c>
      <c r="G983" s="112"/>
      <c r="H983" s="113">
        <v>500</v>
      </c>
      <c r="I983" s="113"/>
      <c r="J983" s="113"/>
      <c r="K983" s="114" t="s">
        <v>141</v>
      </c>
      <c r="L983" s="114"/>
      <c r="M983" s="114" t="str">
        <f t="shared" si="63"/>
        <v>Cu400</v>
      </c>
      <c r="N983" s="114"/>
      <c r="O983" s="109"/>
      <c r="P983" s="117" t="s">
        <v>28</v>
      </c>
      <c r="Q983" s="117">
        <v>55</v>
      </c>
      <c r="R983" s="117" t="s">
        <v>29</v>
      </c>
      <c r="S983" s="117">
        <v>4</v>
      </c>
      <c r="T983" s="118" t="str">
        <f t="shared" si="64"/>
        <v>E3-55-Al-400-4-</v>
      </c>
    </row>
    <row r="984" spans="1:20">
      <c r="A984" s="109" t="s">
        <v>1466</v>
      </c>
      <c r="B984" s="109">
        <v>400</v>
      </c>
      <c r="C984" s="109"/>
      <c r="D984" s="110" t="s">
        <v>497</v>
      </c>
      <c r="E984" s="111">
        <v>7381</v>
      </c>
      <c r="F984" s="111">
        <f>Таблица14[[#This Row],[ip55]]*1.49987465123196</f>
        <v>11070.574800743098</v>
      </c>
      <c r="G984" s="112"/>
      <c r="H984" s="113">
        <v>200</v>
      </c>
      <c r="I984" s="113"/>
      <c r="J984" s="113"/>
      <c r="K984" s="114" t="s">
        <v>141</v>
      </c>
      <c r="L984" s="114" t="s">
        <v>236</v>
      </c>
      <c r="M984" s="114" t="str">
        <f t="shared" si="63"/>
        <v>Cu400sb</v>
      </c>
      <c r="N984" s="114"/>
      <c r="O984" s="109"/>
      <c r="P984" s="117" t="s">
        <v>28</v>
      </c>
      <c r="Q984" s="117">
        <v>55</v>
      </c>
      <c r="R984" s="117" t="s">
        <v>29</v>
      </c>
      <c r="S984" s="117">
        <v>4</v>
      </c>
      <c r="T984" s="118" t="str">
        <f t="shared" si="64"/>
        <v>E3-55-Al-400-4-</v>
      </c>
    </row>
    <row r="985" spans="1:20">
      <c r="A985" s="109" t="s">
        <v>1467</v>
      </c>
      <c r="B985" s="109">
        <v>400</v>
      </c>
      <c r="C985" s="109"/>
      <c r="D985" s="110" t="s">
        <v>499</v>
      </c>
      <c r="E985" s="111">
        <v>1038</v>
      </c>
      <c r="F985" s="111">
        <f>Таблица14[[#This Row],[ip55]]*1.49987465123196</f>
        <v>1556.8698879787746</v>
      </c>
      <c r="G985" s="112"/>
      <c r="H985" s="113">
        <v>200</v>
      </c>
      <c r="I985" s="113"/>
      <c r="J985" s="113"/>
      <c r="K985" s="114" t="s">
        <v>141</v>
      </c>
      <c r="L985" s="114"/>
      <c r="M985" s="114" t="str">
        <f t="shared" si="63"/>
        <v>Cu400</v>
      </c>
      <c r="N985" s="114"/>
      <c r="O985" s="109"/>
      <c r="P985" s="117" t="s">
        <v>28</v>
      </c>
      <c r="Q985" s="117">
        <v>55</v>
      </c>
      <c r="R985" s="117" t="s">
        <v>29</v>
      </c>
      <c r="S985" s="117">
        <v>4</v>
      </c>
      <c r="T985" s="118" t="str">
        <f t="shared" si="64"/>
        <v>E3-55-Al-400-4-</v>
      </c>
    </row>
    <row r="986" spans="1:20">
      <c r="A986" s="109" t="s">
        <v>1468</v>
      </c>
      <c r="B986" s="109">
        <v>400</v>
      </c>
      <c r="C986" s="109" t="s">
        <v>501</v>
      </c>
      <c r="D986" s="110" t="s">
        <v>502</v>
      </c>
      <c r="E986" s="119">
        <v>11492</v>
      </c>
      <c r="F986" s="119">
        <f>Таблица14[[#This Row],[ip55]]*1.49987465123196</f>
        <v>17236.559491957683</v>
      </c>
      <c r="G986" s="112"/>
      <c r="H986" s="121">
        <v>200</v>
      </c>
      <c r="I986" s="121"/>
      <c r="J986" s="121"/>
      <c r="K986" s="114" t="s">
        <v>141</v>
      </c>
      <c r="L986" s="114" t="s">
        <v>233</v>
      </c>
      <c r="M986" s="114" t="str">
        <f t="shared" si="63"/>
        <v>Cu400kz</v>
      </c>
      <c r="N986" s="114"/>
      <c r="O986" s="109" t="s">
        <v>233</v>
      </c>
      <c r="P986" s="117" t="s">
        <v>28</v>
      </c>
      <c r="Q986" s="117">
        <v>55</v>
      </c>
      <c r="R986" s="117" t="s">
        <v>29</v>
      </c>
      <c r="S986" s="117">
        <v>4</v>
      </c>
      <c r="T986" s="118" t="str">
        <f t="shared" si="64"/>
        <v>E3-55-Al-400-4-kz</v>
      </c>
    </row>
    <row r="987" spans="1:20">
      <c r="A987" s="109" t="s">
        <v>1469</v>
      </c>
      <c r="B987" s="109">
        <v>400</v>
      </c>
      <c r="C987" s="109"/>
      <c r="D987" s="110" t="s">
        <v>504</v>
      </c>
      <c r="E987" s="119">
        <v>25246</v>
      </c>
      <c r="F987" s="119">
        <f>Таблица14[[#This Row],[ip55]]*1.49987465123196</f>
        <v>37865.835445002063</v>
      </c>
      <c r="G987" s="112"/>
      <c r="H987" s="121"/>
      <c r="I987" s="121"/>
      <c r="J987" s="121"/>
      <c r="K987" s="114" t="s">
        <v>141</v>
      </c>
      <c r="L987" s="114"/>
      <c r="M987" s="114" t="str">
        <f t="shared" si="63"/>
        <v>Cu400</v>
      </c>
      <c r="N987" s="114"/>
      <c r="O987" s="109"/>
      <c r="P987" s="117" t="s">
        <v>28</v>
      </c>
      <c r="Q987" s="117">
        <v>55</v>
      </c>
      <c r="R987" s="117" t="s">
        <v>29</v>
      </c>
      <c r="S987" s="117">
        <v>4</v>
      </c>
      <c r="T987" s="118" t="str">
        <f t="shared" si="64"/>
        <v>E3-55-Al-400-4-</v>
      </c>
    </row>
    <row r="988" spans="1:20">
      <c r="A988" s="109" t="s">
        <v>1470</v>
      </c>
      <c r="B988" s="109">
        <v>630</v>
      </c>
      <c r="C988" s="109" t="s">
        <v>369</v>
      </c>
      <c r="D988" s="110" t="s">
        <v>370</v>
      </c>
      <c r="E988" s="119">
        <v>7448</v>
      </c>
      <c r="F988" s="119">
        <f>Таблица14[[#This Row],[ip55]]*1.49987465123196</f>
        <v>11171.066402375638</v>
      </c>
      <c r="G988" s="120">
        <f>G990*0.5</f>
        <v>3.8</v>
      </c>
      <c r="H988" s="121">
        <v>500</v>
      </c>
      <c r="I988" s="121"/>
      <c r="J988" s="121"/>
      <c r="K988" s="114" t="s">
        <v>141</v>
      </c>
      <c r="L988" s="114" t="s">
        <v>139</v>
      </c>
      <c r="M988" s="114" t="str">
        <f t="shared" si="63"/>
        <v>Cu630pt0.5</v>
      </c>
      <c r="N988" s="115" t="s">
        <v>371</v>
      </c>
      <c r="O988" s="116" t="s">
        <v>139</v>
      </c>
      <c r="P988" s="117" t="s">
        <v>28</v>
      </c>
      <c r="Q988" s="117">
        <v>55</v>
      </c>
      <c r="R988" s="117" t="s">
        <v>29</v>
      </c>
      <c r="S988" s="117">
        <v>4</v>
      </c>
      <c r="T988" s="118" t="str">
        <f t="shared" si="64"/>
        <v>E3-55-Al-630-4-pt0.5</v>
      </c>
    </row>
    <row r="989" spans="1:20">
      <c r="A989" s="109" t="s">
        <v>1471</v>
      </c>
      <c r="B989" s="109">
        <v>630</v>
      </c>
      <c r="C989" s="109" t="s">
        <v>369</v>
      </c>
      <c r="D989" s="110" t="s">
        <v>370</v>
      </c>
      <c r="E989" s="119">
        <v>13257</v>
      </c>
      <c r="F989" s="119">
        <f>Таблица14[[#This Row],[ip55]]*1.49987465123196</f>
        <v>19883.838251382094</v>
      </c>
      <c r="G989" s="120">
        <f>G990*0.75</f>
        <v>5.6999999999999993</v>
      </c>
      <c r="H989" s="121">
        <v>750</v>
      </c>
      <c r="I989" s="121"/>
      <c r="J989" s="121"/>
      <c r="K989" s="114" t="s">
        <v>141</v>
      </c>
      <c r="L989" s="114" t="s">
        <v>139</v>
      </c>
      <c r="M989" s="114" t="str">
        <f t="shared" si="63"/>
        <v>Cu630pt0.9</v>
      </c>
      <c r="N989" s="115" t="s">
        <v>373</v>
      </c>
      <c r="O989" s="116" t="s">
        <v>139</v>
      </c>
      <c r="P989" s="117" t="s">
        <v>28</v>
      </c>
      <c r="Q989" s="117">
        <v>55</v>
      </c>
      <c r="R989" s="117" t="s">
        <v>29</v>
      </c>
      <c r="S989" s="117">
        <v>4</v>
      </c>
      <c r="T989" s="118" t="str">
        <f t="shared" si="64"/>
        <v>E3-55-Al-630-4-pt0.9</v>
      </c>
    </row>
    <row r="990" spans="1:20">
      <c r="A990" s="109" t="s">
        <v>1472</v>
      </c>
      <c r="B990" s="109">
        <v>630</v>
      </c>
      <c r="C990" s="109" t="s">
        <v>369</v>
      </c>
      <c r="D990" s="110" t="s">
        <v>375</v>
      </c>
      <c r="E990" s="111">
        <v>14896</v>
      </c>
      <c r="F990" s="111">
        <f>Таблица14[[#This Row],[ip55]]*1.49987465123196</f>
        <v>22342.132804751276</v>
      </c>
      <c r="G990" s="112">
        <v>7.6</v>
      </c>
      <c r="H990" s="113">
        <v>1000</v>
      </c>
      <c r="I990" s="113"/>
      <c r="J990" s="113"/>
      <c r="K990" s="114" t="s">
        <v>141</v>
      </c>
      <c r="L990" s="114" t="s">
        <v>139</v>
      </c>
      <c r="M990" s="114" t="str">
        <f t="shared" si="63"/>
        <v>Cu630pt1.0</v>
      </c>
      <c r="N990" s="115" t="s">
        <v>376</v>
      </c>
      <c r="O990" s="116" t="s">
        <v>139</v>
      </c>
      <c r="P990" s="117" t="s">
        <v>28</v>
      </c>
      <c r="Q990" s="117">
        <v>55</v>
      </c>
      <c r="R990" s="117" t="s">
        <v>29</v>
      </c>
      <c r="S990" s="117">
        <v>4</v>
      </c>
      <c r="T990" s="118" t="str">
        <f t="shared" si="64"/>
        <v>E3-55-Al-630-4-pt1.0</v>
      </c>
    </row>
    <row r="991" spans="1:20">
      <c r="A991" s="109" t="s">
        <v>1473</v>
      </c>
      <c r="B991" s="109">
        <v>630</v>
      </c>
      <c r="C991" s="109" t="s">
        <v>369</v>
      </c>
      <c r="D991" s="110" t="s">
        <v>370</v>
      </c>
      <c r="E991" s="111">
        <v>20705</v>
      </c>
      <c r="F991" s="111">
        <f>Таблица14[[#This Row],[ip55]]*1.49987465123196</f>
        <v>31054.904653757734</v>
      </c>
      <c r="G991" s="112">
        <f>G990*1.25</f>
        <v>9.5</v>
      </c>
      <c r="H991" s="113">
        <v>1250</v>
      </c>
      <c r="I991" s="113"/>
      <c r="J991" s="113"/>
      <c r="K991" s="114" t="s">
        <v>141</v>
      </c>
      <c r="L991" s="114" t="s">
        <v>139</v>
      </c>
      <c r="M991" s="114" t="str">
        <f t="shared" si="63"/>
        <v>Cu630pt1.4</v>
      </c>
      <c r="N991" s="115" t="s">
        <v>378</v>
      </c>
      <c r="O991" s="116" t="s">
        <v>139</v>
      </c>
      <c r="P991" s="117" t="s">
        <v>28</v>
      </c>
      <c r="Q991" s="117">
        <v>55</v>
      </c>
      <c r="R991" s="117" t="s">
        <v>29</v>
      </c>
      <c r="S991" s="117">
        <v>4</v>
      </c>
      <c r="T991" s="118" t="str">
        <f t="shared" si="64"/>
        <v>E3-55-Al-630-4-pt1.4</v>
      </c>
    </row>
    <row r="992" spans="1:20">
      <c r="A992" s="109" t="s">
        <v>1474</v>
      </c>
      <c r="B992" s="109">
        <v>630</v>
      </c>
      <c r="C992" s="109" t="s">
        <v>369</v>
      </c>
      <c r="D992" s="110" t="s">
        <v>370</v>
      </c>
      <c r="E992" s="111">
        <v>22343</v>
      </c>
      <c r="F992" s="111">
        <f>Таблица14[[#This Row],[ip55]]*1.49987465123196</f>
        <v>33511.699332475684</v>
      </c>
      <c r="G992" s="112">
        <f>G990*1.5</f>
        <v>11.399999999999999</v>
      </c>
      <c r="H992" s="113">
        <v>1500</v>
      </c>
      <c r="I992" s="113"/>
      <c r="J992" s="113"/>
      <c r="K992" s="114" t="s">
        <v>141</v>
      </c>
      <c r="L992" s="114" t="s">
        <v>139</v>
      </c>
      <c r="M992" s="114" t="str">
        <f t="shared" si="63"/>
        <v>Cu630pt1.5</v>
      </c>
      <c r="N992" s="115" t="s">
        <v>380</v>
      </c>
      <c r="O992" s="116" t="s">
        <v>139</v>
      </c>
      <c r="P992" s="117" t="s">
        <v>28</v>
      </c>
      <c r="Q992" s="117">
        <v>55</v>
      </c>
      <c r="R992" s="117" t="s">
        <v>29</v>
      </c>
      <c r="S992" s="117">
        <v>4</v>
      </c>
      <c r="T992" s="118" t="str">
        <f t="shared" si="64"/>
        <v>E3-55-Al-630-4-pt1.5</v>
      </c>
    </row>
    <row r="993" spans="1:20">
      <c r="A993" s="109" t="s">
        <v>1475</v>
      </c>
      <c r="B993" s="109">
        <v>630</v>
      </c>
      <c r="C993" s="109" t="s">
        <v>369</v>
      </c>
      <c r="D993" s="110" t="s">
        <v>370</v>
      </c>
      <c r="E993" s="111">
        <v>28153</v>
      </c>
      <c r="F993" s="111">
        <f>Таблица14[[#This Row],[ip55]]*1.49987465123196</f>
        <v>42225.97105613337</v>
      </c>
      <c r="G993" s="112">
        <f>G990*1.75</f>
        <v>13.299999999999999</v>
      </c>
      <c r="H993" s="113">
        <v>1750</v>
      </c>
      <c r="I993" s="113"/>
      <c r="J993" s="113"/>
      <c r="K993" s="114" t="s">
        <v>141</v>
      </c>
      <c r="L993" s="114" t="s">
        <v>139</v>
      </c>
      <c r="M993" s="114" t="str">
        <f t="shared" si="63"/>
        <v>Cu630pt1.9</v>
      </c>
      <c r="N993" s="115" t="s">
        <v>382</v>
      </c>
      <c r="O993" s="116" t="s">
        <v>139</v>
      </c>
      <c r="P993" s="117" t="s">
        <v>28</v>
      </c>
      <c r="Q993" s="117">
        <v>55</v>
      </c>
      <c r="R993" s="117" t="s">
        <v>29</v>
      </c>
      <c r="S993" s="117">
        <v>4</v>
      </c>
      <c r="T993" s="118" t="str">
        <f t="shared" si="64"/>
        <v>E3-55-Al-630-4-pt1.9</v>
      </c>
    </row>
    <row r="994" spans="1:20">
      <c r="A994" s="109" t="s">
        <v>1476</v>
      </c>
      <c r="B994" s="109">
        <v>630</v>
      </c>
      <c r="C994" s="109" t="s">
        <v>369</v>
      </c>
      <c r="D994" s="110" t="s">
        <v>384</v>
      </c>
      <c r="E994" s="111">
        <v>29792</v>
      </c>
      <c r="F994" s="111">
        <f>Таблица14[[#This Row],[ip55]]*1.49987465123196</f>
        <v>44684.265609502552</v>
      </c>
      <c r="G994" s="112">
        <f>G990*2</f>
        <v>15.2</v>
      </c>
      <c r="H994" s="113">
        <v>2000</v>
      </c>
      <c r="I994" s="113"/>
      <c r="J994" s="113"/>
      <c r="K994" s="114" t="s">
        <v>141</v>
      </c>
      <c r="L994" s="114" t="s">
        <v>139</v>
      </c>
      <c r="M994" s="114" t="str">
        <f t="shared" si="63"/>
        <v>Cu630pt2.0</v>
      </c>
      <c r="N994" s="115" t="s">
        <v>385</v>
      </c>
      <c r="O994" s="116" t="s">
        <v>139</v>
      </c>
      <c r="P994" s="117" t="s">
        <v>28</v>
      </c>
      <c r="Q994" s="117">
        <v>55</v>
      </c>
      <c r="R994" s="117" t="s">
        <v>29</v>
      </c>
      <c r="S994" s="117">
        <v>4</v>
      </c>
      <c r="T994" s="118" t="str">
        <f t="shared" si="64"/>
        <v>E3-55-Al-630-4-pt2.0</v>
      </c>
    </row>
    <row r="995" spans="1:20">
      <c r="A995" s="109" t="s">
        <v>1477</v>
      </c>
      <c r="B995" s="109">
        <v>630</v>
      </c>
      <c r="C995" s="109" t="s">
        <v>369</v>
      </c>
      <c r="D995" s="110" t="s">
        <v>370</v>
      </c>
      <c r="E995" s="111">
        <v>35601</v>
      </c>
      <c r="F995" s="111">
        <f>Таблица14[[#This Row],[ip55]]*1.49987465123196</f>
        <v>53397.03745850901</v>
      </c>
      <c r="G995" s="112">
        <f>G990*2.25</f>
        <v>17.099999999999998</v>
      </c>
      <c r="H995" s="113">
        <v>2250</v>
      </c>
      <c r="I995" s="113"/>
      <c r="J995" s="113"/>
      <c r="K995" s="114" t="s">
        <v>141</v>
      </c>
      <c r="L995" s="114" t="s">
        <v>139</v>
      </c>
      <c r="M995" s="114" t="str">
        <f t="shared" si="63"/>
        <v>Cu630pt2.4</v>
      </c>
      <c r="N995" s="115" t="s">
        <v>387</v>
      </c>
      <c r="O995" s="116" t="s">
        <v>139</v>
      </c>
      <c r="P995" s="117" t="s">
        <v>28</v>
      </c>
      <c r="Q995" s="117">
        <v>55</v>
      </c>
      <c r="R995" s="117" t="s">
        <v>29</v>
      </c>
      <c r="S995" s="117">
        <v>4</v>
      </c>
      <c r="T995" s="118" t="str">
        <f t="shared" si="64"/>
        <v>E3-55-Al-630-4-pt2.4</v>
      </c>
    </row>
    <row r="996" spans="1:20">
      <c r="A996" s="109" t="s">
        <v>1478</v>
      </c>
      <c r="B996" s="109">
        <v>630</v>
      </c>
      <c r="C996" s="109" t="s">
        <v>369</v>
      </c>
      <c r="D996" s="110" t="s">
        <v>370</v>
      </c>
      <c r="E996" s="111">
        <v>37240</v>
      </c>
      <c r="F996" s="111">
        <f>Таблица14[[#This Row],[ip55]]*1.49987465123196</f>
        <v>55855.332011878192</v>
      </c>
      <c r="G996" s="112">
        <f>G990*2.5</f>
        <v>19</v>
      </c>
      <c r="H996" s="113">
        <v>2500</v>
      </c>
      <c r="I996" s="113"/>
      <c r="J996" s="113"/>
      <c r="K996" s="114" t="s">
        <v>141</v>
      </c>
      <c r="L996" s="114" t="s">
        <v>139</v>
      </c>
      <c r="M996" s="114" t="str">
        <f t="shared" si="63"/>
        <v>Cu630pt2.5</v>
      </c>
      <c r="N996" s="115" t="s">
        <v>389</v>
      </c>
      <c r="O996" s="116" t="s">
        <v>139</v>
      </c>
      <c r="P996" s="117" t="s">
        <v>28</v>
      </c>
      <c r="Q996" s="117">
        <v>55</v>
      </c>
      <c r="R996" s="117" t="s">
        <v>29</v>
      </c>
      <c r="S996" s="117">
        <v>4</v>
      </c>
      <c r="T996" s="118" t="str">
        <f t="shared" si="64"/>
        <v>E3-55-Al-630-4-pt2.5</v>
      </c>
    </row>
    <row r="997" spans="1:20">
      <c r="A997" s="109" t="s">
        <v>1479</v>
      </c>
      <c r="B997" s="109">
        <v>630</v>
      </c>
      <c r="C997" s="109" t="s">
        <v>369</v>
      </c>
      <c r="D997" s="110" t="s">
        <v>370</v>
      </c>
      <c r="E997" s="119">
        <v>43048</v>
      </c>
      <c r="F997" s="119">
        <f>Таблица14[[#This Row],[ip55]]*1.49987465123196</f>
        <v>64566.603986233415</v>
      </c>
      <c r="G997" s="120">
        <f>G990*2.75</f>
        <v>20.9</v>
      </c>
      <c r="H997" s="121">
        <v>2750</v>
      </c>
      <c r="I997" s="121"/>
      <c r="J997" s="121"/>
      <c r="K997" s="114" t="s">
        <v>141</v>
      </c>
      <c r="L997" s="114" t="s">
        <v>139</v>
      </c>
      <c r="M997" s="114" t="str">
        <f t="shared" si="63"/>
        <v>Cu630pt2.9</v>
      </c>
      <c r="N997" s="115" t="s">
        <v>391</v>
      </c>
      <c r="O997" s="116" t="s">
        <v>139</v>
      </c>
      <c r="P997" s="117" t="s">
        <v>28</v>
      </c>
      <c r="Q997" s="117">
        <v>55</v>
      </c>
      <c r="R997" s="117" t="s">
        <v>29</v>
      </c>
      <c r="S997" s="117">
        <v>4</v>
      </c>
      <c r="T997" s="118" t="str">
        <f t="shared" si="64"/>
        <v>E3-55-Al-630-4-pt2.9</v>
      </c>
    </row>
    <row r="998" spans="1:20">
      <c r="A998" s="109" t="s">
        <v>1480</v>
      </c>
      <c r="B998" s="109">
        <v>630</v>
      </c>
      <c r="C998" s="109" t="s">
        <v>369</v>
      </c>
      <c r="D998" s="110" t="s">
        <v>393</v>
      </c>
      <c r="E998" s="119">
        <v>44688</v>
      </c>
      <c r="F998" s="119">
        <f>Таблица14[[#This Row],[ip55]]*1.49987465123196</f>
        <v>67026.398414253825</v>
      </c>
      <c r="G998" s="120">
        <f>G990*3</f>
        <v>22.799999999999997</v>
      </c>
      <c r="H998" s="121">
        <v>3000</v>
      </c>
      <c r="I998" s="121"/>
      <c r="J998" s="121"/>
      <c r="K998" s="114" t="s">
        <v>141</v>
      </c>
      <c r="L998" s="114" t="s">
        <v>139</v>
      </c>
      <c r="M998" s="114" t="str">
        <f t="shared" si="63"/>
        <v>Cu630pt3.0</v>
      </c>
      <c r="N998" s="115" t="s">
        <v>394</v>
      </c>
      <c r="O998" s="116" t="s">
        <v>139</v>
      </c>
      <c r="P998" s="117" t="s">
        <v>28</v>
      </c>
      <c r="Q998" s="117">
        <v>55</v>
      </c>
      <c r="R998" s="117" t="s">
        <v>29</v>
      </c>
      <c r="S998" s="117">
        <v>4</v>
      </c>
      <c r="T998" s="118" t="str">
        <f t="shared" si="64"/>
        <v>E3-55-Al-630-4-pt3.0</v>
      </c>
    </row>
    <row r="999" spans="1:20">
      <c r="A999" s="109" t="s">
        <v>1481</v>
      </c>
      <c r="B999" s="109">
        <v>630</v>
      </c>
      <c r="C999" s="109" t="s">
        <v>369</v>
      </c>
      <c r="D999" s="110" t="s">
        <v>370</v>
      </c>
      <c r="E999" s="119">
        <v>50497</v>
      </c>
      <c r="F999" s="119">
        <f>Таблица14[[#This Row],[ip55]]*1.49987465123196</f>
        <v>75739.170263260283</v>
      </c>
      <c r="G999" s="120">
        <f>G990*3.25</f>
        <v>24.7</v>
      </c>
      <c r="H999" s="121">
        <v>3250</v>
      </c>
      <c r="I999" s="121"/>
      <c r="J999" s="121"/>
      <c r="K999" s="114" t="s">
        <v>141</v>
      </c>
      <c r="L999" s="114" t="s">
        <v>139</v>
      </c>
      <c r="M999" s="114" t="str">
        <f t="shared" si="63"/>
        <v>Cu630pt</v>
      </c>
      <c r="N999" s="115"/>
      <c r="O999" s="116" t="s">
        <v>139</v>
      </c>
      <c r="P999" s="117" t="s">
        <v>28</v>
      </c>
      <c r="Q999" s="117">
        <v>55</v>
      </c>
      <c r="R999" s="117" t="s">
        <v>29</v>
      </c>
      <c r="S999" s="117">
        <v>4</v>
      </c>
      <c r="T999" s="118" t="str">
        <f t="shared" si="64"/>
        <v>E3-55-Al-630-4-pt</v>
      </c>
    </row>
    <row r="1000" spans="1:20">
      <c r="A1000" s="109" t="s">
        <v>1482</v>
      </c>
      <c r="B1000" s="109">
        <v>630</v>
      </c>
      <c r="C1000" s="109" t="s">
        <v>369</v>
      </c>
      <c r="D1000" s="110" t="s">
        <v>370</v>
      </c>
      <c r="E1000" s="111">
        <v>52135</v>
      </c>
      <c r="F1000" s="111">
        <f>Таблица14[[#This Row],[ip55]]*1.49987465123196</f>
        <v>78195.964941978236</v>
      </c>
      <c r="G1000" s="112">
        <f>G990*3.5</f>
        <v>26.599999999999998</v>
      </c>
      <c r="H1000" s="113">
        <v>3500</v>
      </c>
      <c r="I1000" s="113"/>
      <c r="J1000" s="113"/>
      <c r="K1000" s="114" t="s">
        <v>141</v>
      </c>
      <c r="L1000" s="114" t="s">
        <v>139</v>
      </c>
      <c r="M1000" s="114" t="str">
        <f t="shared" si="63"/>
        <v>Cu630pt</v>
      </c>
      <c r="N1000" s="115"/>
      <c r="O1000" s="116" t="s">
        <v>139</v>
      </c>
      <c r="P1000" s="117" t="s">
        <v>28</v>
      </c>
      <c r="Q1000" s="117">
        <v>55</v>
      </c>
      <c r="R1000" s="117" t="s">
        <v>29</v>
      </c>
      <c r="S1000" s="117">
        <v>4</v>
      </c>
      <c r="T1000" s="118" t="str">
        <f t="shared" si="64"/>
        <v>E3-55-Al-630-4-pt</v>
      </c>
    </row>
    <row r="1001" spans="1:20">
      <c r="A1001" s="109" t="s">
        <v>1483</v>
      </c>
      <c r="B1001" s="109">
        <v>630</v>
      </c>
      <c r="C1001" s="109" t="s">
        <v>369</v>
      </c>
      <c r="D1001" s="110" t="s">
        <v>370</v>
      </c>
      <c r="E1001" s="111">
        <v>57945</v>
      </c>
      <c r="F1001" s="111">
        <f>Таблица14[[#This Row],[ip55]]*1.49987465123196</f>
        <v>86910.236665635923</v>
      </c>
      <c r="G1001" s="112">
        <f>G990*3.75</f>
        <v>28.5</v>
      </c>
      <c r="H1001" s="113">
        <v>3750</v>
      </c>
      <c r="I1001" s="113"/>
      <c r="J1001" s="113"/>
      <c r="K1001" s="114" t="s">
        <v>141</v>
      </c>
      <c r="L1001" s="114" t="s">
        <v>139</v>
      </c>
      <c r="M1001" s="114" t="str">
        <f t="shared" si="63"/>
        <v>Cu630pt</v>
      </c>
      <c r="N1001" s="115"/>
      <c r="O1001" s="116" t="s">
        <v>139</v>
      </c>
      <c r="P1001" s="117" t="s">
        <v>28</v>
      </c>
      <c r="Q1001" s="117">
        <v>55</v>
      </c>
      <c r="R1001" s="117" t="s">
        <v>29</v>
      </c>
      <c r="S1001" s="117">
        <v>4</v>
      </c>
      <c r="T1001" s="118" t="str">
        <f t="shared" si="64"/>
        <v>E3-55-Al-630-4-pt</v>
      </c>
    </row>
    <row r="1002" spans="1:20">
      <c r="A1002" s="109" t="s">
        <v>1484</v>
      </c>
      <c r="B1002" s="109">
        <v>630</v>
      </c>
      <c r="C1002" s="109" t="s">
        <v>369</v>
      </c>
      <c r="D1002" s="110" t="s">
        <v>370</v>
      </c>
      <c r="E1002" s="111">
        <v>59583</v>
      </c>
      <c r="F1002" s="111">
        <f>Таблица14[[#This Row],[ip55]]*1.49987465123196</f>
        <v>89367.031344353876</v>
      </c>
      <c r="G1002" s="112">
        <f>G990*4</f>
        <v>30.4</v>
      </c>
      <c r="H1002" s="113">
        <v>4000</v>
      </c>
      <c r="I1002" s="113"/>
      <c r="J1002" s="113"/>
      <c r="K1002" s="114" t="s">
        <v>141</v>
      </c>
      <c r="L1002" s="114" t="s">
        <v>139</v>
      </c>
      <c r="M1002" s="114" t="str">
        <f t="shared" si="63"/>
        <v>Cu630pt</v>
      </c>
      <c r="N1002" s="115"/>
      <c r="O1002" s="116" t="s">
        <v>139</v>
      </c>
      <c r="P1002" s="117" t="s">
        <v>28</v>
      </c>
      <c r="Q1002" s="117">
        <v>55</v>
      </c>
      <c r="R1002" s="117" t="s">
        <v>29</v>
      </c>
      <c r="S1002" s="117">
        <v>4</v>
      </c>
      <c r="T1002" s="118" t="str">
        <f t="shared" si="64"/>
        <v>E3-55-Al-630-4-pt</v>
      </c>
    </row>
    <row r="1003" spans="1:20">
      <c r="A1003" s="109" t="s">
        <v>1485</v>
      </c>
      <c r="B1003" s="109">
        <v>630</v>
      </c>
      <c r="C1003" s="109" t="s">
        <v>400</v>
      </c>
      <c r="D1003" s="110" t="s">
        <v>401</v>
      </c>
      <c r="E1003" s="111">
        <v>49028</v>
      </c>
      <c r="F1003" s="119">
        <f>Таблица14[[#This Row],[ip55]]*1.49987465123196</f>
        <v>73535.85440060054</v>
      </c>
      <c r="G1003" s="112">
        <f>G998</f>
        <v>22.799999999999997</v>
      </c>
      <c r="H1003" s="113">
        <v>3000</v>
      </c>
      <c r="I1003" s="113"/>
      <c r="J1003" s="113"/>
      <c r="K1003" s="114" t="s">
        <v>141</v>
      </c>
      <c r="L1003" s="114" t="s">
        <v>158</v>
      </c>
      <c r="M1003" s="114" t="str">
        <f t="shared" si="63"/>
        <v>Cu630pr1</v>
      </c>
      <c r="N1003" s="114">
        <v>1</v>
      </c>
      <c r="O1003" s="109" t="s">
        <v>158</v>
      </c>
      <c r="P1003" s="117" t="s">
        <v>28</v>
      </c>
      <c r="Q1003" s="117">
        <v>55</v>
      </c>
      <c r="R1003" s="117" t="s">
        <v>29</v>
      </c>
      <c r="S1003" s="117">
        <v>4</v>
      </c>
      <c r="T1003" s="118" t="str">
        <f t="shared" si="64"/>
        <v>E3-55-Al-630-4-pr1</v>
      </c>
    </row>
    <row r="1004" spans="1:20">
      <c r="A1004" s="109" t="s">
        <v>1486</v>
      </c>
      <c r="B1004" s="109">
        <v>630</v>
      </c>
      <c r="C1004" s="109" t="s">
        <v>400</v>
      </c>
      <c r="D1004" s="110" t="s">
        <v>403</v>
      </c>
      <c r="E1004" s="111">
        <v>53369</v>
      </c>
      <c r="F1004" s="119">
        <f>Таблица14[[#This Row],[ip55]]*1.49987465123196</f>
        <v>80046.810261598483</v>
      </c>
      <c r="G1004" s="112">
        <f>G998</f>
        <v>22.799999999999997</v>
      </c>
      <c r="H1004" s="113">
        <v>3000</v>
      </c>
      <c r="I1004" s="113"/>
      <c r="J1004" s="113"/>
      <c r="K1004" s="114" t="s">
        <v>141</v>
      </c>
      <c r="L1004" s="114" t="s">
        <v>158</v>
      </c>
      <c r="M1004" s="114" t="str">
        <f t="shared" si="63"/>
        <v>Cu630pr3</v>
      </c>
      <c r="N1004" s="114">
        <v>3</v>
      </c>
      <c r="O1004" s="109" t="s">
        <v>158</v>
      </c>
      <c r="P1004" s="117" t="s">
        <v>28</v>
      </c>
      <c r="Q1004" s="117">
        <v>55</v>
      </c>
      <c r="R1004" s="117" t="s">
        <v>29</v>
      </c>
      <c r="S1004" s="117">
        <v>4</v>
      </c>
      <c r="T1004" s="118" t="str">
        <f t="shared" si="64"/>
        <v>E3-55-Al-630-4-pr3</v>
      </c>
    </row>
    <row r="1005" spans="1:20">
      <c r="A1005" s="109" t="s">
        <v>1487</v>
      </c>
      <c r="B1005" s="109">
        <v>630</v>
      </c>
      <c r="C1005" s="109" t="s">
        <v>400</v>
      </c>
      <c r="D1005" s="110" t="s">
        <v>405</v>
      </c>
      <c r="E1005" s="111">
        <v>57711</v>
      </c>
      <c r="F1005" s="119">
        <f>Таблица14[[#This Row],[ip55]]*1.49987465123196</f>
        <v>86559.265997247654</v>
      </c>
      <c r="G1005" s="112">
        <f>G998</f>
        <v>22.799999999999997</v>
      </c>
      <c r="H1005" s="113">
        <v>3000</v>
      </c>
      <c r="I1005" s="113"/>
      <c r="J1005" s="113"/>
      <c r="K1005" s="114" t="s">
        <v>141</v>
      </c>
      <c r="L1005" s="114" t="s">
        <v>158</v>
      </c>
      <c r="M1005" s="114" t="str">
        <f t="shared" si="63"/>
        <v>Cu630pr5</v>
      </c>
      <c r="N1005" s="114">
        <v>5</v>
      </c>
      <c r="O1005" s="109" t="s">
        <v>158</v>
      </c>
      <c r="P1005" s="117" t="s">
        <v>28</v>
      </c>
      <c r="Q1005" s="117">
        <v>55</v>
      </c>
      <c r="R1005" s="117" t="s">
        <v>29</v>
      </c>
      <c r="S1005" s="117">
        <v>4</v>
      </c>
      <c r="T1005" s="118" t="str">
        <f t="shared" si="64"/>
        <v>E3-55-Al-630-4-pr5</v>
      </c>
    </row>
    <row r="1006" spans="1:20">
      <c r="A1006" s="109" t="s">
        <v>1488</v>
      </c>
      <c r="B1006" s="109">
        <v>630</v>
      </c>
      <c r="C1006" s="109" t="s">
        <v>400</v>
      </c>
      <c r="D1006" s="110" t="s">
        <v>407</v>
      </c>
      <c r="E1006" s="111">
        <v>62051</v>
      </c>
      <c r="F1006" s="119">
        <f>Таблица14[[#This Row],[ip55]]*1.49987465123196</f>
        <v>93068.721983594354</v>
      </c>
      <c r="G1006" s="112">
        <f>G998</f>
        <v>22.799999999999997</v>
      </c>
      <c r="H1006" s="113">
        <v>3000</v>
      </c>
      <c r="I1006" s="113"/>
      <c r="J1006" s="113"/>
      <c r="K1006" s="114" t="s">
        <v>141</v>
      </c>
      <c r="L1006" s="114" t="s">
        <v>158</v>
      </c>
      <c r="M1006" s="114" t="str">
        <f t="shared" si="63"/>
        <v>Cu630pr4</v>
      </c>
      <c r="N1006" s="114">
        <v>4</v>
      </c>
      <c r="O1006" s="109" t="s">
        <v>158</v>
      </c>
      <c r="P1006" s="117" t="s">
        <v>28</v>
      </c>
      <c r="Q1006" s="117">
        <v>55</v>
      </c>
      <c r="R1006" s="117" t="s">
        <v>29</v>
      </c>
      <c r="S1006" s="117">
        <v>4</v>
      </c>
      <c r="T1006" s="118" t="str">
        <f t="shared" si="64"/>
        <v>E3-55-Al-630-4-pr4</v>
      </c>
    </row>
    <row r="1007" spans="1:20">
      <c r="A1007" s="109" t="s">
        <v>1489</v>
      </c>
      <c r="B1007" s="109">
        <v>630</v>
      </c>
      <c r="C1007" s="109" t="s">
        <v>400</v>
      </c>
      <c r="D1007" s="110" t="s">
        <v>409</v>
      </c>
      <c r="E1007" s="111">
        <v>66393</v>
      </c>
      <c r="F1007" s="119">
        <f>Таблица14[[#This Row],[ip55]]*1.49987465123196</f>
        <v>99581.177719243526</v>
      </c>
      <c r="G1007" s="112">
        <f>G998</f>
        <v>22.799999999999997</v>
      </c>
      <c r="H1007" s="113">
        <v>3000</v>
      </c>
      <c r="I1007" s="113"/>
      <c r="J1007" s="113"/>
      <c r="K1007" s="114" t="s">
        <v>141</v>
      </c>
      <c r="L1007" s="114" t="s">
        <v>158</v>
      </c>
      <c r="M1007" s="114" t="str">
        <f t="shared" si="63"/>
        <v>Cu630pr</v>
      </c>
      <c r="N1007" s="114"/>
      <c r="O1007" s="109" t="s">
        <v>158</v>
      </c>
      <c r="P1007" s="117" t="s">
        <v>28</v>
      </c>
      <c r="Q1007" s="117">
        <v>55</v>
      </c>
      <c r="R1007" s="117" t="s">
        <v>29</v>
      </c>
      <c r="S1007" s="117">
        <v>4</v>
      </c>
      <c r="T1007" s="118" t="str">
        <f t="shared" si="64"/>
        <v>E3-55-Al-630-4-pr</v>
      </c>
    </row>
    <row r="1008" spans="1:20">
      <c r="A1008" s="109" t="s">
        <v>1490</v>
      </c>
      <c r="B1008" s="109">
        <v>630</v>
      </c>
      <c r="C1008" s="109" t="s">
        <v>400</v>
      </c>
      <c r="D1008" s="110" t="s">
        <v>411</v>
      </c>
      <c r="E1008" s="119">
        <v>70734</v>
      </c>
      <c r="F1008" s="119">
        <f>Таблица14[[#This Row],[ip55]]*1.49987465123196</f>
        <v>106092.13358024147</v>
      </c>
      <c r="G1008" s="112">
        <f>G998</f>
        <v>22.799999999999997</v>
      </c>
      <c r="H1008" s="121">
        <v>3000</v>
      </c>
      <c r="I1008" s="121"/>
      <c r="J1008" s="121"/>
      <c r="K1008" s="114" t="s">
        <v>141</v>
      </c>
      <c r="L1008" s="114" t="s">
        <v>158</v>
      </c>
      <c r="M1008" s="114" t="str">
        <f t="shared" si="63"/>
        <v>Cu630pr6</v>
      </c>
      <c r="N1008" s="114">
        <v>6</v>
      </c>
      <c r="O1008" s="109" t="s">
        <v>158</v>
      </c>
      <c r="P1008" s="117" t="s">
        <v>28</v>
      </c>
      <c r="Q1008" s="117">
        <v>55</v>
      </c>
      <c r="R1008" s="117" t="s">
        <v>29</v>
      </c>
      <c r="S1008" s="117">
        <v>4</v>
      </c>
      <c r="T1008" s="118" t="str">
        <f t="shared" si="64"/>
        <v>E3-55-Al-630-4-pr6</v>
      </c>
    </row>
    <row r="1009" spans="1:20">
      <c r="A1009" s="109" t="s">
        <v>1491</v>
      </c>
      <c r="B1009" s="109">
        <v>630</v>
      </c>
      <c r="C1009" s="109" t="s">
        <v>400</v>
      </c>
      <c r="D1009" s="110" t="s">
        <v>413</v>
      </c>
      <c r="E1009" s="119">
        <v>60607</v>
      </c>
      <c r="F1009" s="119">
        <f>Таблица14[[#This Row],[ip55]]*1.49987465123196</f>
        <v>90902.902987215406</v>
      </c>
      <c r="G1009" s="112">
        <f>G998</f>
        <v>22.799999999999997</v>
      </c>
      <c r="H1009" s="121">
        <v>3000</v>
      </c>
      <c r="I1009" s="121"/>
      <c r="J1009" s="121"/>
      <c r="K1009" s="114" t="s">
        <v>141</v>
      </c>
      <c r="L1009" s="114" t="s">
        <v>165</v>
      </c>
      <c r="M1009" s="114" t="str">
        <f t="shared" si="63"/>
        <v>Cu630prf1</v>
      </c>
      <c r="N1009" s="114">
        <v>1</v>
      </c>
      <c r="O1009" s="109" t="s">
        <v>158</v>
      </c>
      <c r="P1009" s="117" t="s">
        <v>28</v>
      </c>
      <c r="Q1009" s="117">
        <v>55</v>
      </c>
      <c r="R1009" s="117" t="s">
        <v>29</v>
      </c>
      <c r="S1009" s="117">
        <v>4</v>
      </c>
      <c r="T1009" s="118" t="str">
        <f t="shared" si="64"/>
        <v>E3-55-Al-630-4-pr1</v>
      </c>
    </row>
    <row r="1010" spans="1:20">
      <c r="A1010" s="109" t="s">
        <v>1492</v>
      </c>
      <c r="B1010" s="109">
        <v>630</v>
      </c>
      <c r="C1010" s="109" t="s">
        <v>400</v>
      </c>
      <c r="D1010" s="110" t="s">
        <v>415</v>
      </c>
      <c r="E1010" s="119">
        <v>76526</v>
      </c>
      <c r="F1010" s="119">
        <f>Таблица14[[#This Row],[ip55]]*1.49987465123196</f>
        <v>114779.40756017697</v>
      </c>
      <c r="G1010" s="112">
        <f>G998</f>
        <v>22.799999999999997</v>
      </c>
      <c r="H1010" s="121">
        <v>3000</v>
      </c>
      <c r="I1010" s="121"/>
      <c r="J1010" s="121"/>
      <c r="K1010" s="114" t="s">
        <v>141</v>
      </c>
      <c r="L1010" s="114" t="s">
        <v>165</v>
      </c>
      <c r="M1010" s="114" t="str">
        <f t="shared" si="63"/>
        <v>Cu630prf2</v>
      </c>
      <c r="N1010" s="114">
        <v>2</v>
      </c>
      <c r="O1010" s="109" t="s">
        <v>158</v>
      </c>
      <c r="P1010" s="117" t="s">
        <v>28</v>
      </c>
      <c r="Q1010" s="117">
        <v>55</v>
      </c>
      <c r="R1010" s="117" t="s">
        <v>29</v>
      </c>
      <c r="S1010" s="117">
        <v>4</v>
      </c>
      <c r="T1010" s="118" t="str">
        <f t="shared" si="64"/>
        <v>E3-55-Al-630-4-pr2</v>
      </c>
    </row>
    <row r="1011" spans="1:20">
      <c r="A1011" s="109" t="s">
        <v>1493</v>
      </c>
      <c r="B1011" s="109">
        <v>630</v>
      </c>
      <c r="C1011" s="109" t="s">
        <v>400</v>
      </c>
      <c r="D1011" s="110" t="s">
        <v>417</v>
      </c>
      <c r="E1011" s="119">
        <v>108366</v>
      </c>
      <c r="F1011" s="119">
        <f>Таблица14[[#This Row],[ip55]]*1.49987465123196</f>
        <v>162535.41645540259</v>
      </c>
      <c r="G1011" s="112">
        <f>G998</f>
        <v>22.799999999999997</v>
      </c>
      <c r="H1011" s="121">
        <v>3000</v>
      </c>
      <c r="I1011" s="121"/>
      <c r="J1011" s="121"/>
      <c r="K1011" s="114" t="s">
        <v>141</v>
      </c>
      <c r="L1011" s="114" t="s">
        <v>165</v>
      </c>
      <c r="M1011" s="114" t="str">
        <f t="shared" si="63"/>
        <v>Cu630prf3</v>
      </c>
      <c r="N1011" s="114">
        <v>3</v>
      </c>
      <c r="O1011" s="109" t="s">
        <v>158</v>
      </c>
      <c r="P1011" s="117" t="s">
        <v>28</v>
      </c>
      <c r="Q1011" s="117">
        <v>55</v>
      </c>
      <c r="R1011" s="117" t="s">
        <v>29</v>
      </c>
      <c r="S1011" s="117">
        <v>4</v>
      </c>
      <c r="T1011" s="118" t="str">
        <f t="shared" si="64"/>
        <v>E3-55-Al-630-4-pr3</v>
      </c>
    </row>
    <row r="1012" spans="1:20">
      <c r="A1012" s="109" t="s">
        <v>1494</v>
      </c>
      <c r="B1012" s="109">
        <v>630</v>
      </c>
      <c r="C1012" s="109" t="s">
        <v>419</v>
      </c>
      <c r="D1012" s="110" t="s">
        <v>420</v>
      </c>
      <c r="E1012" s="119">
        <v>25111</v>
      </c>
      <c r="F1012" s="119">
        <f>Таблица14[[#This Row],[ip55]]*1.49987465123196</f>
        <v>37663.352367085747</v>
      </c>
      <c r="G1012" s="112">
        <f>G990</f>
        <v>7.6</v>
      </c>
      <c r="H1012" s="121">
        <v>350</v>
      </c>
      <c r="I1012" s="121">
        <v>350</v>
      </c>
      <c r="J1012" s="121"/>
      <c r="K1012" s="114" t="s">
        <v>141</v>
      </c>
      <c r="L1012" s="114" t="s">
        <v>154</v>
      </c>
      <c r="M1012" s="114" t="str">
        <f t="shared" si="63"/>
        <v>Cu630uv</v>
      </c>
      <c r="N1012" s="114"/>
      <c r="O1012" s="109" t="s">
        <v>154</v>
      </c>
      <c r="P1012" s="117" t="s">
        <v>28</v>
      </c>
      <c r="Q1012" s="117">
        <v>55</v>
      </c>
      <c r="R1012" s="117" t="s">
        <v>29</v>
      </c>
      <c r="S1012" s="117">
        <v>4</v>
      </c>
      <c r="T1012" s="118" t="str">
        <f t="shared" si="64"/>
        <v>E3-55-Al-630-4-uv</v>
      </c>
    </row>
    <row r="1013" spans="1:20">
      <c r="A1013" s="109" t="s">
        <v>1495</v>
      </c>
      <c r="B1013" s="109">
        <v>630</v>
      </c>
      <c r="C1013" s="109" t="s">
        <v>422</v>
      </c>
      <c r="D1013" s="110" t="s">
        <v>423</v>
      </c>
      <c r="E1013" s="119">
        <v>20003</v>
      </c>
      <c r="F1013" s="119">
        <f>Таблица14[[#This Row],[ip55]]*1.49987465123196</f>
        <v>30001.992648592895</v>
      </c>
      <c r="G1013" s="112">
        <f>G990</f>
        <v>7.6</v>
      </c>
      <c r="H1013" s="121">
        <v>350</v>
      </c>
      <c r="I1013" s="121">
        <v>350</v>
      </c>
      <c r="J1013" s="121"/>
      <c r="K1013" s="114" t="s">
        <v>141</v>
      </c>
      <c r="L1013" s="114" t="s">
        <v>149</v>
      </c>
      <c r="M1013" s="114" t="str">
        <f t="shared" si="63"/>
        <v>Cu630ug</v>
      </c>
      <c r="N1013" s="114"/>
      <c r="O1013" s="109" t="s">
        <v>149</v>
      </c>
      <c r="P1013" s="117" t="s">
        <v>28</v>
      </c>
      <c r="Q1013" s="117">
        <v>55</v>
      </c>
      <c r="R1013" s="117" t="s">
        <v>29</v>
      </c>
      <c r="S1013" s="117">
        <v>4</v>
      </c>
      <c r="T1013" s="118" t="str">
        <f t="shared" si="64"/>
        <v>E3-55-Al-630-4-ug</v>
      </c>
    </row>
    <row r="1014" spans="1:20">
      <c r="A1014" s="109" t="s">
        <v>1496</v>
      </c>
      <c r="B1014" s="109">
        <v>630</v>
      </c>
      <c r="C1014" s="109" t="s">
        <v>425</v>
      </c>
      <c r="D1014" s="110" t="s">
        <v>66</v>
      </c>
      <c r="E1014" s="119">
        <v>42772</v>
      </c>
      <c r="F1014" s="119">
        <f>Таблица14[[#This Row],[ip55]]*1.49987465123196</f>
        <v>64152.638582493397</v>
      </c>
      <c r="G1014" s="112">
        <f>G992</f>
        <v>11.399999999999999</v>
      </c>
      <c r="H1014" s="121">
        <v>350</v>
      </c>
      <c r="I1014" s="121">
        <v>150</v>
      </c>
      <c r="J1014" s="121">
        <v>350</v>
      </c>
      <c r="K1014" s="114" t="s">
        <v>141</v>
      </c>
      <c r="L1014" s="114" t="s">
        <v>192</v>
      </c>
      <c r="M1014" s="114" t="str">
        <f t="shared" si="63"/>
        <v>Cu630zv</v>
      </c>
      <c r="N1014" s="114"/>
      <c r="O1014" s="109" t="s">
        <v>192</v>
      </c>
      <c r="P1014" s="117" t="s">
        <v>28</v>
      </c>
      <c r="Q1014" s="117">
        <v>55</v>
      </c>
      <c r="R1014" s="117" t="s">
        <v>29</v>
      </c>
      <c r="S1014" s="117">
        <v>4</v>
      </c>
      <c r="T1014" s="118" t="str">
        <f t="shared" si="64"/>
        <v>E3-55-Al-630-4-zv</v>
      </c>
    </row>
    <row r="1015" spans="1:20">
      <c r="A1015" s="109" t="s">
        <v>1497</v>
      </c>
      <c r="B1015" s="109">
        <v>630</v>
      </c>
      <c r="C1015" s="109" t="s">
        <v>427</v>
      </c>
      <c r="D1015" s="110" t="s">
        <v>428</v>
      </c>
      <c r="E1015" s="119">
        <v>32558</v>
      </c>
      <c r="F1015" s="119">
        <f>Таблица14[[#This Row],[ip55]]*1.49987465123196</f>
        <v>48832.918894810158</v>
      </c>
      <c r="G1015" s="112">
        <f>G992</f>
        <v>11.399999999999999</v>
      </c>
      <c r="H1015" s="121">
        <v>350</v>
      </c>
      <c r="I1015" s="121">
        <v>150</v>
      </c>
      <c r="J1015" s="121">
        <v>350</v>
      </c>
      <c r="K1015" s="114" t="s">
        <v>141</v>
      </c>
      <c r="L1015" s="114" t="s">
        <v>196</v>
      </c>
      <c r="M1015" s="114" t="str">
        <f t="shared" si="63"/>
        <v>Cu630zg</v>
      </c>
      <c r="N1015" s="114"/>
      <c r="O1015" s="109" t="s">
        <v>196</v>
      </c>
      <c r="P1015" s="117" t="s">
        <v>28</v>
      </c>
      <c r="Q1015" s="117">
        <v>55</v>
      </c>
      <c r="R1015" s="117" t="s">
        <v>29</v>
      </c>
      <c r="S1015" s="117">
        <v>4</v>
      </c>
      <c r="T1015" s="118" t="str">
        <f t="shared" si="64"/>
        <v>E3-55-Al-630-4-zg</v>
      </c>
    </row>
    <row r="1016" spans="1:20">
      <c r="A1016" s="109" t="s">
        <v>1498</v>
      </c>
      <c r="B1016" s="109">
        <v>630</v>
      </c>
      <c r="C1016" s="109" t="s">
        <v>430</v>
      </c>
      <c r="D1016" s="110" t="s">
        <v>431</v>
      </c>
      <c r="E1016" s="119">
        <v>39069</v>
      </c>
      <c r="F1016" s="119">
        <f>Таблица14[[#This Row],[ip55]]*1.49987465123196</f>
        <v>58598.602748981444</v>
      </c>
      <c r="G1016" s="112">
        <f>G992</f>
        <v>11.399999999999999</v>
      </c>
      <c r="H1016" s="121">
        <v>350</v>
      </c>
      <c r="I1016" s="121">
        <v>350</v>
      </c>
      <c r="J1016" s="121">
        <v>350</v>
      </c>
      <c r="K1016" s="114" t="s">
        <v>141</v>
      </c>
      <c r="L1016" s="114" t="s">
        <v>198</v>
      </c>
      <c r="M1016" s="114" t="str">
        <f t="shared" si="63"/>
        <v>Cu630tv</v>
      </c>
      <c r="N1016" s="114"/>
      <c r="O1016" s="109" t="s">
        <v>198</v>
      </c>
      <c r="P1016" s="117" t="s">
        <v>28</v>
      </c>
      <c r="Q1016" s="117">
        <v>55</v>
      </c>
      <c r="R1016" s="117" t="s">
        <v>29</v>
      </c>
      <c r="S1016" s="117">
        <v>4</v>
      </c>
      <c r="T1016" s="118" t="str">
        <f t="shared" si="64"/>
        <v>E3-55-Al-630-4-tv</v>
      </c>
    </row>
    <row r="1017" spans="1:20">
      <c r="A1017" s="109" t="s">
        <v>1499</v>
      </c>
      <c r="B1017" s="109">
        <v>630</v>
      </c>
      <c r="C1017" s="109" t="s">
        <v>433</v>
      </c>
      <c r="D1017" s="110" t="s">
        <v>434</v>
      </c>
      <c r="E1017" s="119">
        <v>42772</v>
      </c>
      <c r="F1017" s="119">
        <f>Таблица14[[#This Row],[ip55]]*1.49987465123196</f>
        <v>64152.638582493397</v>
      </c>
      <c r="G1017" s="112">
        <f>G992</f>
        <v>11.399999999999999</v>
      </c>
      <c r="H1017" s="121">
        <v>350</v>
      </c>
      <c r="I1017" s="121">
        <v>350</v>
      </c>
      <c r="J1017" s="121">
        <v>350</v>
      </c>
      <c r="K1017" s="114" t="s">
        <v>141</v>
      </c>
      <c r="L1017" s="114" t="s">
        <v>201</v>
      </c>
      <c r="M1017" s="114" t="str">
        <f t="shared" si="63"/>
        <v>Cu630tg</v>
      </c>
      <c r="N1017" s="114"/>
      <c r="O1017" s="109" t="s">
        <v>201</v>
      </c>
      <c r="P1017" s="117" t="s">
        <v>28</v>
      </c>
      <c r="Q1017" s="117">
        <v>55</v>
      </c>
      <c r="R1017" s="117" t="s">
        <v>29</v>
      </c>
      <c r="S1017" s="117">
        <v>4</v>
      </c>
      <c r="T1017" s="118" t="str">
        <f t="shared" si="64"/>
        <v>E3-55-Al-630-4-tg</v>
      </c>
    </row>
    <row r="1018" spans="1:20">
      <c r="A1018" s="109" t="s">
        <v>1500</v>
      </c>
      <c r="B1018" s="109">
        <v>630</v>
      </c>
      <c r="C1018" s="109" t="s">
        <v>436</v>
      </c>
      <c r="D1018" s="110" t="s">
        <v>437</v>
      </c>
      <c r="E1018" s="119">
        <v>37665</v>
      </c>
      <c r="F1018" s="119">
        <f>Таблица14[[#This Row],[ip55]]*1.49987465123196</f>
        <v>56492.778738651774</v>
      </c>
      <c r="G1018" s="112">
        <v>11.399999999999999</v>
      </c>
      <c r="H1018" s="121">
        <v>500</v>
      </c>
      <c r="I1018" s="121">
        <v>500</v>
      </c>
      <c r="J1018" s="121">
        <v>500</v>
      </c>
      <c r="K1018" s="114" t="s">
        <v>141</v>
      </c>
      <c r="L1018" s="114" t="s">
        <v>184</v>
      </c>
      <c r="M1018" s="114" t="str">
        <f t="shared" si="63"/>
        <v>Cu630kl</v>
      </c>
      <c r="N1018" s="114"/>
      <c r="O1018" s="109" t="s">
        <v>184</v>
      </c>
      <c r="P1018" s="117" t="s">
        <v>28</v>
      </c>
      <c r="Q1018" s="117">
        <v>55</v>
      </c>
      <c r="R1018" s="117" t="s">
        <v>29</v>
      </c>
      <c r="S1018" s="117">
        <v>4</v>
      </c>
      <c r="T1018" s="118" t="str">
        <f t="shared" si="64"/>
        <v>E3-55-Al-630-4-kl</v>
      </c>
    </row>
    <row r="1019" spans="1:20">
      <c r="A1019" s="109" t="s">
        <v>1501</v>
      </c>
      <c r="B1019" s="109">
        <v>630</v>
      </c>
      <c r="C1019" s="109" t="s">
        <v>439</v>
      </c>
      <c r="D1019" s="110" t="s">
        <v>437</v>
      </c>
      <c r="E1019" s="119">
        <v>37665</v>
      </c>
      <c r="F1019" s="119">
        <f>Таблица14[[#This Row],[ip55]]*1.49987465123196</f>
        <v>56492.778738651774</v>
      </c>
      <c r="G1019" s="112">
        <f>G992</f>
        <v>11.399999999999999</v>
      </c>
      <c r="H1019" s="121">
        <v>500</v>
      </c>
      <c r="I1019" s="121">
        <v>500</v>
      </c>
      <c r="J1019" s="121">
        <v>500</v>
      </c>
      <c r="K1019" s="114" t="s">
        <v>141</v>
      </c>
      <c r="L1019" s="114" t="s">
        <v>173</v>
      </c>
      <c r="M1019" s="114" t="str">
        <f t="shared" si="63"/>
        <v>Cu630kp</v>
      </c>
      <c r="N1019" s="114"/>
      <c r="O1019" s="109" t="s">
        <v>173</v>
      </c>
      <c r="P1019" s="117" t="s">
        <v>28</v>
      </c>
      <c r="Q1019" s="117">
        <v>55</v>
      </c>
      <c r="R1019" s="117" t="s">
        <v>29</v>
      </c>
      <c r="S1019" s="117">
        <v>4</v>
      </c>
      <c r="T1019" s="118" t="str">
        <f t="shared" si="64"/>
        <v>E3-55-Al-630-4-kp</v>
      </c>
    </row>
    <row r="1020" spans="1:20">
      <c r="A1020" s="112" t="s">
        <v>1502</v>
      </c>
      <c r="B1020" s="109">
        <v>630</v>
      </c>
      <c r="C1020" s="109" t="s">
        <v>441</v>
      </c>
      <c r="D1020" s="110" t="s">
        <v>442</v>
      </c>
      <c r="E1020" s="119">
        <v>11874</v>
      </c>
      <c r="F1020" s="119">
        <f>Таблица14[[#This Row],[ip55]]*1.49987465123196</f>
        <v>17809.511608728295</v>
      </c>
      <c r="G1020" s="112">
        <f>G988</f>
        <v>3.8</v>
      </c>
      <c r="H1020" s="121">
        <v>200</v>
      </c>
      <c r="I1020" s="121">
        <v>300</v>
      </c>
      <c r="J1020" s="121"/>
      <c r="K1020" s="114" t="s">
        <v>141</v>
      </c>
      <c r="L1020" s="114" t="s">
        <v>143</v>
      </c>
      <c r="M1020" s="114" t="str">
        <f t="shared" si="63"/>
        <v>Cu630pf</v>
      </c>
      <c r="N1020" s="114"/>
      <c r="O1020" s="109" t="s">
        <v>143</v>
      </c>
      <c r="P1020" s="117" t="s">
        <v>28</v>
      </c>
      <c r="Q1020" s="117">
        <v>55</v>
      </c>
      <c r="R1020" s="117" t="s">
        <v>29</v>
      </c>
      <c r="S1020" s="117">
        <v>4</v>
      </c>
      <c r="T1020" s="118" t="str">
        <f t="shared" si="64"/>
        <v>E3-55-Al-630-4-pf</v>
      </c>
    </row>
    <row r="1021" spans="1:20">
      <c r="A1021" s="112" t="s">
        <v>1503</v>
      </c>
      <c r="B1021" s="109">
        <v>630</v>
      </c>
      <c r="C1021" s="109" t="s">
        <v>444</v>
      </c>
      <c r="D1021" s="110" t="s">
        <v>445</v>
      </c>
      <c r="E1021" s="111">
        <v>31877</v>
      </c>
      <c r="F1021" s="119">
        <f>Таблица14[[#This Row],[ip55]]*1.49987465123196</f>
        <v>47811.50425732119</v>
      </c>
      <c r="G1021" s="112"/>
      <c r="H1021" s="121"/>
      <c r="I1021" s="121"/>
      <c r="J1021" s="121"/>
      <c r="K1021" s="114" t="s">
        <v>141</v>
      </c>
      <c r="L1021" s="114" t="s">
        <v>152</v>
      </c>
      <c r="M1021" s="114" t="str">
        <f t="shared" si="63"/>
        <v>Cu630ugf</v>
      </c>
      <c r="N1021" s="114"/>
      <c r="O1021" s="109" t="s">
        <v>152</v>
      </c>
      <c r="P1021" s="117" t="s">
        <v>28</v>
      </c>
      <c r="Q1021" s="117">
        <v>55</v>
      </c>
      <c r="R1021" s="117" t="s">
        <v>29</v>
      </c>
      <c r="S1021" s="117">
        <v>4</v>
      </c>
      <c r="T1021" s="118" t="str">
        <f t="shared" si="64"/>
        <v>E3-55-Al-630-4-ugf</v>
      </c>
    </row>
    <row r="1022" spans="1:20">
      <c r="A1022" s="112" t="s">
        <v>1504</v>
      </c>
      <c r="B1022" s="109">
        <v>630</v>
      </c>
      <c r="C1022" s="109" t="s">
        <v>447</v>
      </c>
      <c r="D1022" s="110" t="s">
        <v>448</v>
      </c>
      <c r="E1022" s="111">
        <v>36984</v>
      </c>
      <c r="F1022" s="119">
        <f>Таблица14[[#This Row],[ip55]]*1.49987465123196</f>
        <v>55471.364101162813</v>
      </c>
      <c r="G1022" s="112"/>
      <c r="H1022" s="121"/>
      <c r="I1022" s="121"/>
      <c r="J1022" s="121"/>
      <c r="K1022" s="114" t="s">
        <v>141</v>
      </c>
      <c r="L1022" s="114" t="s">
        <v>156</v>
      </c>
      <c r="M1022" s="114" t="str">
        <f t="shared" si="63"/>
        <v>Cu630uvf</v>
      </c>
      <c r="N1022" s="114"/>
      <c r="O1022" s="109" t="s">
        <v>156</v>
      </c>
      <c r="P1022" s="117" t="s">
        <v>28</v>
      </c>
      <c r="Q1022" s="117">
        <v>55</v>
      </c>
      <c r="R1022" s="117" t="s">
        <v>29</v>
      </c>
      <c r="S1022" s="117">
        <v>4</v>
      </c>
      <c r="T1022" s="118" t="str">
        <f t="shared" si="64"/>
        <v>E3-55-Al-630-4-uvf</v>
      </c>
    </row>
    <row r="1023" spans="1:20">
      <c r="A1023" s="112" t="s">
        <v>1505</v>
      </c>
      <c r="B1023" s="109">
        <v>630</v>
      </c>
      <c r="C1023" s="109" t="s">
        <v>450</v>
      </c>
      <c r="D1023" s="110" t="s">
        <v>451</v>
      </c>
      <c r="E1023" s="111">
        <v>23748</v>
      </c>
      <c r="F1023" s="119">
        <f>Таблица14[[#This Row],[ip55]]*1.49987465123196</f>
        <v>35619.02321745659</v>
      </c>
      <c r="G1023" s="112"/>
      <c r="H1023" s="121"/>
      <c r="I1023" s="121"/>
      <c r="J1023" s="121"/>
      <c r="K1023" s="114" t="s">
        <v>141</v>
      </c>
      <c r="L1023" s="114"/>
      <c r="M1023" s="114" t="str">
        <f t="shared" si="63"/>
        <v>Cu630</v>
      </c>
      <c r="N1023" s="114"/>
      <c r="O1023" s="109" t="s">
        <v>450</v>
      </c>
      <c r="P1023" s="117" t="s">
        <v>28</v>
      </c>
      <c r="Q1023" s="117">
        <v>55</v>
      </c>
      <c r="R1023" s="117" t="s">
        <v>29</v>
      </c>
      <c r="S1023" s="117">
        <v>4</v>
      </c>
      <c r="T1023" s="118" t="str">
        <f t="shared" si="64"/>
        <v>E3-55-Al-630-4-ПФТ</v>
      </c>
    </row>
    <row r="1024" spans="1:20">
      <c r="A1024" s="109" t="s">
        <v>1506</v>
      </c>
      <c r="B1024" s="109">
        <v>630</v>
      </c>
      <c r="C1024" s="109"/>
      <c r="D1024" s="110" t="s">
        <v>453</v>
      </c>
      <c r="E1024" s="119">
        <v>22982</v>
      </c>
      <c r="F1024" s="119">
        <f>Таблица14[[#This Row],[ip55]]*1.49987465123196</f>
        <v>34470.119234612903</v>
      </c>
      <c r="G1024" s="120">
        <f t="shared" ref="G1024:G1025" si="67">G988</f>
        <v>3.8</v>
      </c>
      <c r="H1024" s="121">
        <v>200</v>
      </c>
      <c r="I1024" s="121">
        <v>300</v>
      </c>
      <c r="J1024" s="121"/>
      <c r="K1024" s="114" t="s">
        <v>141</v>
      </c>
      <c r="L1024" s="114"/>
      <c r="M1024" s="114" t="str">
        <f t="shared" si="63"/>
        <v>Cu630</v>
      </c>
      <c r="N1024" s="114"/>
      <c r="O1024" s="109"/>
      <c r="P1024" s="117" t="s">
        <v>28</v>
      </c>
      <c r="Q1024" s="117">
        <v>55</v>
      </c>
      <c r="R1024" s="117" t="s">
        <v>29</v>
      </c>
      <c r="S1024" s="117">
        <v>4</v>
      </c>
      <c r="T1024" s="118" t="str">
        <f t="shared" si="64"/>
        <v>E3-55-Al-630-4-</v>
      </c>
    </row>
    <row r="1025" spans="1:20">
      <c r="A1025" s="109" t="s">
        <v>1507</v>
      </c>
      <c r="B1025" s="109">
        <v>630</v>
      </c>
      <c r="C1025" s="109" t="s">
        <v>455</v>
      </c>
      <c r="D1025" s="110" t="s">
        <v>456</v>
      </c>
      <c r="E1025" s="119">
        <v>99334</v>
      </c>
      <c r="F1025" s="119">
        <f>Таблица14[[#This Row],[ip55]]*1.49987465123196</f>
        <v>148988.54860547552</v>
      </c>
      <c r="G1025" s="120">
        <f t="shared" si="67"/>
        <v>5.6999999999999993</v>
      </c>
      <c r="H1025" s="121">
        <v>500</v>
      </c>
      <c r="I1025" s="121">
        <v>500</v>
      </c>
      <c r="J1025" s="121"/>
      <c r="K1025" s="114" t="s">
        <v>141</v>
      </c>
      <c r="L1025" s="114"/>
      <c r="M1025" s="114" t="str">
        <f t="shared" si="63"/>
        <v>Cu630</v>
      </c>
      <c r="N1025" s="114"/>
      <c r="O1025" s="109" t="s">
        <v>455</v>
      </c>
      <c r="P1025" s="117" t="s">
        <v>28</v>
      </c>
      <c r="Q1025" s="117">
        <v>55</v>
      </c>
      <c r="R1025" s="117" t="s">
        <v>29</v>
      </c>
      <c r="S1025" s="117">
        <v>4</v>
      </c>
      <c r="T1025" s="118" t="str">
        <f t="shared" si="64"/>
        <v>E3-55-Al-630-4-ПФК</v>
      </c>
    </row>
    <row r="1026" spans="1:20">
      <c r="A1026" s="109" t="s">
        <v>1508</v>
      </c>
      <c r="B1026" s="109">
        <v>630</v>
      </c>
      <c r="C1026" s="109"/>
      <c r="D1026" s="110" t="s">
        <v>458</v>
      </c>
      <c r="E1026" s="119">
        <v>26468</v>
      </c>
      <c r="F1026" s="119">
        <f>Таблица14[[#This Row],[ip55]]*1.49987465123196</f>
        <v>39698.682268807519</v>
      </c>
      <c r="G1026" s="120">
        <f>G989</f>
        <v>5.6999999999999993</v>
      </c>
      <c r="H1026" s="121">
        <v>200</v>
      </c>
      <c r="I1026" s="121">
        <v>500</v>
      </c>
      <c r="J1026" s="121"/>
      <c r="K1026" s="114" t="s">
        <v>141</v>
      </c>
      <c r="L1026" s="114"/>
      <c r="M1026" s="114" t="str">
        <f t="shared" ref="M1026:M1089" si="68">K1026&amp;B1026&amp;L1026&amp;N1026</f>
        <v>Cu630</v>
      </c>
      <c r="N1026" s="114"/>
      <c r="O1026" s="109"/>
      <c r="P1026" s="117" t="s">
        <v>28</v>
      </c>
      <c r="Q1026" s="117">
        <v>55</v>
      </c>
      <c r="R1026" s="117" t="s">
        <v>29</v>
      </c>
      <c r="S1026" s="117">
        <v>4</v>
      </c>
      <c r="T1026" s="118" t="str">
        <f t="shared" si="64"/>
        <v>E3-55-Al-630-4-</v>
      </c>
    </row>
    <row r="1027" spans="1:20">
      <c r="A1027" s="109" t="s">
        <v>1509</v>
      </c>
      <c r="B1027" s="109">
        <v>630</v>
      </c>
      <c r="C1027" s="109"/>
      <c r="D1027" s="110" t="s">
        <v>460</v>
      </c>
      <c r="E1027" s="119">
        <v>67398</v>
      </c>
      <c r="F1027" s="119">
        <f>Таблица14[[#This Row],[ip55]]*1.49987465123196</f>
        <v>101088.55174373164</v>
      </c>
      <c r="G1027" s="120">
        <f>G991</f>
        <v>9.5</v>
      </c>
      <c r="H1027" s="121">
        <v>200</v>
      </c>
      <c r="I1027" s="121">
        <v>1000</v>
      </c>
      <c r="J1027" s="121"/>
      <c r="K1027" s="114" t="s">
        <v>141</v>
      </c>
      <c r="L1027" s="114"/>
      <c r="M1027" s="114" t="str">
        <f t="shared" si="68"/>
        <v>Cu630</v>
      </c>
      <c r="N1027" s="114"/>
      <c r="O1027" s="109"/>
      <c r="P1027" s="117" t="s">
        <v>28</v>
      </c>
      <c r="Q1027" s="117">
        <v>55</v>
      </c>
      <c r="R1027" s="117" t="s">
        <v>29</v>
      </c>
      <c r="S1027" s="117">
        <v>4</v>
      </c>
      <c r="T1027" s="118" t="str">
        <f t="shared" ref="T1027:T1090" si="69">P1027&amp;"-"&amp;Q1027&amp;"-"&amp;R1027&amp;"-"&amp;B1027&amp;"-"&amp;S1027&amp;"-"&amp;O1027&amp;N1027</f>
        <v>E3-55-Al-630-4-</v>
      </c>
    </row>
    <row r="1028" spans="1:20">
      <c r="A1028" s="109" t="s">
        <v>1510</v>
      </c>
      <c r="B1028" s="109">
        <v>630</v>
      </c>
      <c r="C1028" s="109"/>
      <c r="D1028" s="110" t="s">
        <v>462</v>
      </c>
      <c r="E1028" s="119">
        <v>62314</v>
      </c>
      <c r="F1028" s="119">
        <f>Таблица14[[#This Row],[ip55]]*1.49987465123196</f>
        <v>93463.18901686836</v>
      </c>
      <c r="G1028" s="120">
        <f>G991</f>
        <v>9.5</v>
      </c>
      <c r="H1028" s="121">
        <v>200</v>
      </c>
      <c r="I1028" s="121">
        <v>1000</v>
      </c>
      <c r="J1028" s="121"/>
      <c r="K1028" s="114" t="s">
        <v>141</v>
      </c>
      <c r="L1028" s="114"/>
      <c r="M1028" s="114" t="str">
        <f t="shared" si="68"/>
        <v>Cu630</v>
      </c>
      <c r="N1028" s="114"/>
      <c r="O1028" s="109"/>
      <c r="P1028" s="117" t="s">
        <v>28</v>
      </c>
      <c r="Q1028" s="117">
        <v>55</v>
      </c>
      <c r="R1028" s="117" t="s">
        <v>29</v>
      </c>
      <c r="S1028" s="117">
        <v>4</v>
      </c>
      <c r="T1028" s="118" t="str">
        <f t="shared" si="69"/>
        <v>E3-55-Al-630-4-</v>
      </c>
    </row>
    <row r="1029" spans="1:20">
      <c r="A1029" s="109" t="s">
        <v>1511</v>
      </c>
      <c r="B1029" s="109">
        <v>630</v>
      </c>
      <c r="C1029" s="109"/>
      <c r="D1029" s="110" t="s">
        <v>464</v>
      </c>
      <c r="E1029" s="119">
        <v>45639</v>
      </c>
      <c r="F1029" s="119">
        <f>Таблица14[[#This Row],[ip55]]*1.49987465123196</f>
        <v>68452.779207575426</v>
      </c>
      <c r="G1029" s="120">
        <f t="shared" ref="G1029:G1030" si="70">G989</f>
        <v>5.6999999999999993</v>
      </c>
      <c r="H1029" s="121">
        <v>200</v>
      </c>
      <c r="I1029" s="121">
        <v>500</v>
      </c>
      <c r="J1029" s="121"/>
      <c r="K1029" s="114" t="s">
        <v>141</v>
      </c>
      <c r="L1029" s="114"/>
      <c r="M1029" s="114" t="str">
        <f t="shared" si="68"/>
        <v>Cu630</v>
      </c>
      <c r="N1029" s="114"/>
      <c r="O1029" s="109"/>
      <c r="P1029" s="117" t="s">
        <v>28</v>
      </c>
      <c r="Q1029" s="117">
        <v>55</v>
      </c>
      <c r="R1029" s="117" t="s">
        <v>29</v>
      </c>
      <c r="S1029" s="117">
        <v>4</v>
      </c>
      <c r="T1029" s="118" t="str">
        <f t="shared" si="69"/>
        <v>E3-55-Al-630-4-</v>
      </c>
    </row>
    <row r="1030" spans="1:20">
      <c r="A1030" s="109" t="s">
        <v>1512</v>
      </c>
      <c r="B1030" s="109">
        <v>630</v>
      </c>
      <c r="C1030" s="109" t="s">
        <v>466</v>
      </c>
      <c r="D1030" s="110" t="s">
        <v>467</v>
      </c>
      <c r="E1030" s="119">
        <v>50305</v>
      </c>
      <c r="F1030" s="119">
        <f>Таблица14[[#This Row],[ip55]]*1.49987465123196</f>
        <v>75451.194330223749</v>
      </c>
      <c r="G1030" s="120">
        <f t="shared" si="70"/>
        <v>7.6</v>
      </c>
      <c r="H1030" s="121">
        <v>1000</v>
      </c>
      <c r="I1030" s="121"/>
      <c r="J1030" s="121"/>
      <c r="K1030" s="114" t="s">
        <v>141</v>
      </c>
      <c r="L1030" s="114" t="s">
        <v>203</v>
      </c>
      <c r="M1030" s="114" t="str">
        <f t="shared" si="68"/>
        <v>Cu630sk</v>
      </c>
      <c r="N1030" s="114"/>
      <c r="O1030" s="109" t="s">
        <v>203</v>
      </c>
      <c r="P1030" s="117" t="s">
        <v>28</v>
      </c>
      <c r="Q1030" s="117">
        <v>55</v>
      </c>
      <c r="R1030" s="117" t="s">
        <v>29</v>
      </c>
      <c r="S1030" s="117">
        <v>4</v>
      </c>
      <c r="T1030" s="118" t="str">
        <f t="shared" si="69"/>
        <v>E3-55-Al-630-4-sk</v>
      </c>
    </row>
    <row r="1031" spans="1:20">
      <c r="A1031" s="109" t="s">
        <v>1513</v>
      </c>
      <c r="B1031" s="109">
        <v>630</v>
      </c>
      <c r="C1031" s="109"/>
      <c r="D1031" s="110" t="s">
        <v>469</v>
      </c>
      <c r="E1031" s="119">
        <v>35814</v>
      </c>
      <c r="F1031" s="119">
        <f>Таблица14[[#This Row],[ip55]]*1.49987465123196</f>
        <v>53716.510759221419</v>
      </c>
      <c r="G1031" s="112">
        <f>G990</f>
        <v>7.6</v>
      </c>
      <c r="H1031" s="121">
        <v>1000</v>
      </c>
      <c r="I1031" s="121"/>
      <c r="J1031" s="121"/>
      <c r="K1031" s="114" t="s">
        <v>141</v>
      </c>
      <c r="L1031" s="114"/>
      <c r="M1031" s="114" t="str">
        <f t="shared" si="68"/>
        <v>Cu630</v>
      </c>
      <c r="N1031" s="114"/>
      <c r="O1031" s="109"/>
      <c r="P1031" s="117" t="s">
        <v>28</v>
      </c>
      <c r="Q1031" s="117">
        <v>55</v>
      </c>
      <c r="R1031" s="117" t="s">
        <v>29</v>
      </c>
      <c r="S1031" s="117">
        <v>4</v>
      </c>
      <c r="T1031" s="118" t="str">
        <f t="shared" si="69"/>
        <v>E3-55-Al-630-4-</v>
      </c>
    </row>
    <row r="1032" spans="1:20">
      <c r="A1032" s="109" t="s">
        <v>1514</v>
      </c>
      <c r="B1032" s="109">
        <v>630</v>
      </c>
      <c r="C1032" s="109"/>
      <c r="D1032" s="110" t="s">
        <v>471</v>
      </c>
      <c r="E1032" s="119">
        <v>41185</v>
      </c>
      <c r="F1032" s="119">
        <f>Таблица14[[#This Row],[ip55]]*1.49987465123196</f>
        <v>61772.337510988276</v>
      </c>
      <c r="G1032" s="112">
        <f>G990</f>
        <v>7.6</v>
      </c>
      <c r="H1032" s="121">
        <v>1000</v>
      </c>
      <c r="I1032" s="121"/>
      <c r="J1032" s="121"/>
      <c r="K1032" s="114" t="s">
        <v>141</v>
      </c>
      <c r="L1032" s="114"/>
      <c r="M1032" s="114" t="str">
        <f t="shared" si="68"/>
        <v>Cu630</v>
      </c>
      <c r="N1032" s="114"/>
      <c r="O1032" s="109"/>
      <c r="P1032" s="117" t="s">
        <v>28</v>
      </c>
      <c r="Q1032" s="117">
        <v>55</v>
      </c>
      <c r="R1032" s="117" t="s">
        <v>29</v>
      </c>
      <c r="S1032" s="117">
        <v>4</v>
      </c>
      <c r="T1032" s="118" t="str">
        <f t="shared" si="69"/>
        <v>E3-55-Al-630-4-</v>
      </c>
    </row>
    <row r="1033" spans="1:20">
      <c r="A1033" s="109" t="s">
        <v>1515</v>
      </c>
      <c r="B1033" s="109">
        <v>630</v>
      </c>
      <c r="C1033" s="109"/>
      <c r="D1033" s="110" t="s">
        <v>473</v>
      </c>
      <c r="E1033" s="119">
        <v>71628</v>
      </c>
      <c r="F1033" s="119">
        <f>Таблица14[[#This Row],[ip55]]*1.49987465123196</f>
        <v>107433.02151844284</v>
      </c>
      <c r="G1033" s="112">
        <f>G990</f>
        <v>7.6</v>
      </c>
      <c r="H1033" s="121">
        <v>1000</v>
      </c>
      <c r="I1033" s="121"/>
      <c r="J1033" s="121"/>
      <c r="K1033" s="114" t="s">
        <v>141</v>
      </c>
      <c r="L1033" s="114"/>
      <c r="M1033" s="114" t="str">
        <f t="shared" si="68"/>
        <v>Cu630</v>
      </c>
      <c r="N1033" s="114"/>
      <c r="O1033" s="109"/>
      <c r="P1033" s="117" t="s">
        <v>28</v>
      </c>
      <c r="Q1033" s="117">
        <v>55</v>
      </c>
      <c r="R1033" s="117" t="s">
        <v>29</v>
      </c>
      <c r="S1033" s="117">
        <v>4</v>
      </c>
      <c r="T1033" s="118" t="str">
        <f t="shared" si="69"/>
        <v>E3-55-Al-630-4-</v>
      </c>
    </row>
    <row r="1034" spans="1:20">
      <c r="A1034" s="109" t="s">
        <v>1516</v>
      </c>
      <c r="B1034" s="109">
        <v>630</v>
      </c>
      <c r="C1034" s="109"/>
      <c r="D1034" s="110" t="s">
        <v>475</v>
      </c>
      <c r="E1034" s="119">
        <v>34899</v>
      </c>
      <c r="F1034" s="119">
        <f>Таблица14[[#This Row],[ip55]]*1.49987465123196</f>
        <v>52344.125453344175</v>
      </c>
      <c r="G1034" s="112">
        <f>G990</f>
        <v>7.6</v>
      </c>
      <c r="H1034" s="121">
        <v>1000</v>
      </c>
      <c r="I1034" s="121"/>
      <c r="J1034" s="121"/>
      <c r="K1034" s="114" t="s">
        <v>141</v>
      </c>
      <c r="L1034" s="114"/>
      <c r="M1034" s="114" t="str">
        <f t="shared" si="68"/>
        <v>Cu630</v>
      </c>
      <c r="N1034" s="114"/>
      <c r="O1034" s="109"/>
      <c r="P1034" s="117" t="s">
        <v>28</v>
      </c>
      <c r="Q1034" s="117">
        <v>55</v>
      </c>
      <c r="R1034" s="117" t="s">
        <v>29</v>
      </c>
      <c r="S1034" s="117">
        <v>4</v>
      </c>
      <c r="T1034" s="118" t="str">
        <f t="shared" si="69"/>
        <v>E3-55-Al-630-4-</v>
      </c>
    </row>
    <row r="1035" spans="1:20">
      <c r="A1035" s="109" t="s">
        <v>1517</v>
      </c>
      <c r="B1035" s="109">
        <v>630</v>
      </c>
      <c r="C1035" s="109"/>
      <c r="D1035" s="110" t="s">
        <v>477</v>
      </c>
      <c r="E1035" s="119">
        <v>67832</v>
      </c>
      <c r="F1035" s="119">
        <f>Таблица14[[#This Row],[ip55]]*1.49987465123196</f>
        <v>101739.49734236632</v>
      </c>
      <c r="G1035" s="112">
        <f>G990</f>
        <v>7.6</v>
      </c>
      <c r="H1035" s="121">
        <v>1000</v>
      </c>
      <c r="I1035" s="121"/>
      <c r="J1035" s="121"/>
      <c r="K1035" s="114" t="s">
        <v>141</v>
      </c>
      <c r="L1035" s="114"/>
      <c r="M1035" s="114" t="str">
        <f t="shared" si="68"/>
        <v>Cu630</v>
      </c>
      <c r="N1035" s="114"/>
      <c r="O1035" s="109"/>
      <c r="P1035" s="117" t="s">
        <v>28</v>
      </c>
      <c r="Q1035" s="117">
        <v>55</v>
      </c>
      <c r="R1035" s="117" t="s">
        <v>29</v>
      </c>
      <c r="S1035" s="117">
        <v>4</v>
      </c>
      <c r="T1035" s="118" t="str">
        <f t="shared" si="69"/>
        <v>E3-55-Al-630-4-</v>
      </c>
    </row>
    <row r="1036" spans="1:20">
      <c r="A1036" s="109" t="s">
        <v>1518</v>
      </c>
      <c r="B1036" s="109">
        <v>630</v>
      </c>
      <c r="C1036" s="109"/>
      <c r="D1036" s="110" t="s">
        <v>554</v>
      </c>
      <c r="E1036" s="119">
        <v>89187</v>
      </c>
      <c r="F1036" s="119">
        <f>Таблица14[[#This Row],[ip55]]*1.49987465123196</f>
        <v>133769.32051942483</v>
      </c>
      <c r="G1036" s="112">
        <f>G990</f>
        <v>7.6</v>
      </c>
      <c r="H1036" s="121">
        <v>1000</v>
      </c>
      <c r="I1036" s="121"/>
      <c r="J1036" s="121"/>
      <c r="K1036" s="114" t="s">
        <v>141</v>
      </c>
      <c r="L1036" s="114"/>
      <c r="M1036" s="114" t="str">
        <f t="shared" si="68"/>
        <v>Cu630</v>
      </c>
      <c r="N1036" s="114"/>
      <c r="O1036" s="109"/>
      <c r="P1036" s="117" t="s">
        <v>28</v>
      </c>
      <c r="Q1036" s="117">
        <v>55</v>
      </c>
      <c r="R1036" s="117" t="s">
        <v>29</v>
      </c>
      <c r="S1036" s="117">
        <v>4</v>
      </c>
      <c r="T1036" s="118" t="str">
        <f t="shared" si="69"/>
        <v>E3-55-Al-630-4-</v>
      </c>
    </row>
    <row r="1037" spans="1:20">
      <c r="A1037" s="109" t="s">
        <v>1519</v>
      </c>
      <c r="B1037" s="109">
        <v>630</v>
      </c>
      <c r="C1037" s="109"/>
      <c r="D1037" s="110" t="s">
        <v>481</v>
      </c>
      <c r="E1037" s="119">
        <v>80268</v>
      </c>
      <c r="F1037" s="119">
        <f>Таблица14[[#This Row],[ip55]]*1.49987465123196</f>
        <v>120391.93850508698</v>
      </c>
      <c r="G1037" s="112">
        <f>G990</f>
        <v>7.6</v>
      </c>
      <c r="H1037" s="121">
        <v>1000</v>
      </c>
      <c r="I1037" s="121"/>
      <c r="J1037" s="121"/>
      <c r="K1037" s="114" t="s">
        <v>141</v>
      </c>
      <c r="L1037" s="114"/>
      <c r="M1037" s="114" t="str">
        <f t="shared" si="68"/>
        <v>Cu630</v>
      </c>
      <c r="N1037" s="114"/>
      <c r="O1037" s="109"/>
      <c r="P1037" s="117" t="s">
        <v>28</v>
      </c>
      <c r="Q1037" s="117">
        <v>55</v>
      </c>
      <c r="R1037" s="117" t="s">
        <v>29</v>
      </c>
      <c r="S1037" s="117">
        <v>4</v>
      </c>
      <c r="T1037" s="118" t="str">
        <f t="shared" si="69"/>
        <v>E3-55-Al-630-4-</v>
      </c>
    </row>
    <row r="1038" spans="1:20">
      <c r="A1038" s="109" t="s">
        <v>1520</v>
      </c>
      <c r="B1038" s="109">
        <v>630</v>
      </c>
      <c r="C1038" s="109"/>
      <c r="D1038" s="110" t="s">
        <v>617</v>
      </c>
      <c r="E1038" s="119">
        <v>244065</v>
      </c>
      <c r="F1038" s="119">
        <f>Таблица14[[#This Row],[ip55]]*1.49987465123196</f>
        <v>366066.90675292833</v>
      </c>
      <c r="G1038" s="112"/>
      <c r="H1038" s="121">
        <v>0</v>
      </c>
      <c r="I1038" s="121"/>
      <c r="J1038" s="121"/>
      <c r="K1038" s="114" t="s">
        <v>141</v>
      </c>
      <c r="L1038" s="114"/>
      <c r="M1038" s="114" t="str">
        <f t="shared" si="68"/>
        <v>Cu630</v>
      </c>
      <c r="N1038" s="114"/>
      <c r="O1038" s="109"/>
      <c r="P1038" s="117" t="s">
        <v>28</v>
      </c>
      <c r="Q1038" s="117">
        <v>55</v>
      </c>
      <c r="R1038" s="117" t="s">
        <v>29</v>
      </c>
      <c r="S1038" s="117">
        <v>4</v>
      </c>
      <c r="T1038" s="118" t="str">
        <f t="shared" si="69"/>
        <v>E3-55-Al-630-4-</v>
      </c>
    </row>
    <row r="1039" spans="1:20">
      <c r="A1039" s="109" t="s">
        <v>1521</v>
      </c>
      <c r="B1039" s="109">
        <v>630</v>
      </c>
      <c r="C1039" s="109" t="s">
        <v>485</v>
      </c>
      <c r="D1039" s="110" t="s">
        <v>486</v>
      </c>
      <c r="E1039" s="119">
        <v>77053</v>
      </c>
      <c r="F1039" s="119">
        <f>Таблица14[[#This Row],[ip55]]*1.49987465123196</f>
        <v>115569.84150137621</v>
      </c>
      <c r="G1039" s="112">
        <f>G991</f>
        <v>9.5</v>
      </c>
      <c r="H1039" s="121">
        <v>1500</v>
      </c>
      <c r="I1039" s="121"/>
      <c r="J1039" s="121"/>
      <c r="K1039" s="114" t="s">
        <v>141</v>
      </c>
      <c r="L1039" s="114" t="s">
        <v>487</v>
      </c>
      <c r="M1039" s="114" t="str">
        <f t="shared" si="68"/>
        <v>Cu630tsv</v>
      </c>
      <c r="N1039" s="114"/>
      <c r="O1039" s="109" t="s">
        <v>487</v>
      </c>
      <c r="P1039" s="117" t="s">
        <v>28</v>
      </c>
      <c r="Q1039" s="117">
        <v>55</v>
      </c>
      <c r="R1039" s="117" t="s">
        <v>29</v>
      </c>
      <c r="S1039" s="117">
        <v>4</v>
      </c>
      <c r="T1039" s="118" t="str">
        <f t="shared" si="69"/>
        <v>E3-55-Al-630-4-tsv</v>
      </c>
    </row>
    <row r="1040" spans="1:20">
      <c r="A1040" s="109" t="s">
        <v>1522</v>
      </c>
      <c r="B1040" s="109">
        <v>630</v>
      </c>
      <c r="C1040" s="109"/>
      <c r="D1040" s="110" t="s">
        <v>489</v>
      </c>
      <c r="E1040" s="119">
        <v>96752</v>
      </c>
      <c r="F1040" s="119">
        <f>Таблица14[[#This Row],[ip55]]*1.49987465123196</f>
        <v>145115.87225599459</v>
      </c>
      <c r="G1040" s="112">
        <f>G990</f>
        <v>7.6</v>
      </c>
      <c r="H1040" s="121">
        <v>1500</v>
      </c>
      <c r="I1040" s="121">
        <v>500</v>
      </c>
      <c r="J1040" s="121"/>
      <c r="K1040" s="114" t="s">
        <v>141</v>
      </c>
      <c r="L1040" s="114"/>
      <c r="M1040" s="114" t="str">
        <f t="shared" si="68"/>
        <v>Cu630</v>
      </c>
      <c r="N1040" s="114"/>
      <c r="O1040" s="109"/>
      <c r="P1040" s="117" t="s">
        <v>28</v>
      </c>
      <c r="Q1040" s="117">
        <v>55</v>
      </c>
      <c r="R1040" s="117" t="s">
        <v>29</v>
      </c>
      <c r="S1040" s="117">
        <v>4</v>
      </c>
      <c r="T1040" s="118" t="str">
        <f t="shared" si="69"/>
        <v>E3-55-Al-630-4-</v>
      </c>
    </row>
    <row r="1041" spans="1:20">
      <c r="A1041" s="109" t="s">
        <v>1523</v>
      </c>
      <c r="B1041" s="109">
        <v>630</v>
      </c>
      <c r="C1041" s="109"/>
      <c r="D1041" s="110" t="s">
        <v>491</v>
      </c>
      <c r="E1041" s="119">
        <v>38916</v>
      </c>
      <c r="F1041" s="119">
        <f>Таблица14[[#This Row],[ip55]]*1.49987465123196</f>
        <v>58369.12192734296</v>
      </c>
      <c r="G1041" s="112">
        <f>G994</f>
        <v>15.2</v>
      </c>
      <c r="H1041" s="121">
        <v>1500</v>
      </c>
      <c r="I1041" s="121"/>
      <c r="J1041" s="121"/>
      <c r="K1041" s="114" t="s">
        <v>141</v>
      </c>
      <c r="L1041" s="114"/>
      <c r="M1041" s="114" t="str">
        <f t="shared" si="68"/>
        <v>Cu630</v>
      </c>
      <c r="N1041" s="114"/>
      <c r="O1041" s="109"/>
      <c r="P1041" s="117" t="s">
        <v>28</v>
      </c>
      <c r="Q1041" s="117">
        <v>55</v>
      </c>
      <c r="R1041" s="117" t="s">
        <v>29</v>
      </c>
      <c r="S1041" s="117">
        <v>4</v>
      </c>
      <c r="T1041" s="118" t="str">
        <f t="shared" si="69"/>
        <v>E3-55-Al-630-4-</v>
      </c>
    </row>
    <row r="1042" spans="1:20">
      <c r="A1042" s="109" t="s">
        <v>1524</v>
      </c>
      <c r="B1042" s="109">
        <v>630</v>
      </c>
      <c r="C1042" s="109"/>
      <c r="D1042" s="110" t="s">
        <v>493</v>
      </c>
      <c r="E1042" s="119">
        <v>64307</v>
      </c>
      <c r="F1042" s="119">
        <f>Таблица14[[#This Row],[ip55]]*1.49987465123196</f>
        <v>96452.439196773659</v>
      </c>
      <c r="G1042" s="112">
        <f>G993</f>
        <v>13.299999999999999</v>
      </c>
      <c r="H1042" s="121">
        <v>1500</v>
      </c>
      <c r="I1042" s="121">
        <v>500</v>
      </c>
      <c r="J1042" s="121"/>
      <c r="K1042" s="114" t="s">
        <v>141</v>
      </c>
      <c r="L1042" s="114"/>
      <c r="M1042" s="114" t="str">
        <f t="shared" si="68"/>
        <v>Cu630</v>
      </c>
      <c r="N1042" s="114"/>
      <c r="O1042" s="109"/>
      <c r="P1042" s="117" t="s">
        <v>28</v>
      </c>
      <c r="Q1042" s="117">
        <v>55</v>
      </c>
      <c r="R1042" s="117" t="s">
        <v>29</v>
      </c>
      <c r="S1042" s="117">
        <v>4</v>
      </c>
      <c r="T1042" s="118" t="str">
        <f t="shared" si="69"/>
        <v>E3-55-Al-630-4-</v>
      </c>
    </row>
    <row r="1043" spans="1:20">
      <c r="A1043" s="109" t="s">
        <v>622</v>
      </c>
      <c r="B1043" s="109">
        <v>630</v>
      </c>
      <c r="C1043" s="109"/>
      <c r="D1043" s="110" t="s">
        <v>495</v>
      </c>
      <c r="E1043" s="119">
        <v>25755</v>
      </c>
      <c r="F1043" s="119">
        <f>Таблица14[[#This Row],[ip55]]*1.49987465123196</f>
        <v>38629.271642479129</v>
      </c>
      <c r="G1043" s="112"/>
      <c r="H1043" s="121">
        <v>500</v>
      </c>
      <c r="I1043" s="121"/>
      <c r="J1043" s="121"/>
      <c r="K1043" s="114" t="s">
        <v>141</v>
      </c>
      <c r="L1043" s="114"/>
      <c r="M1043" s="114" t="str">
        <f t="shared" si="68"/>
        <v>Cu630</v>
      </c>
      <c r="N1043" s="114"/>
      <c r="O1043" s="109"/>
      <c r="P1043" s="117" t="s">
        <v>28</v>
      </c>
      <c r="Q1043" s="117">
        <v>55</v>
      </c>
      <c r="R1043" s="117" t="s">
        <v>29</v>
      </c>
      <c r="S1043" s="117">
        <v>4</v>
      </c>
      <c r="T1043" s="118" t="str">
        <f t="shared" si="69"/>
        <v>E3-55-Al-630-4-</v>
      </c>
    </row>
    <row r="1044" spans="1:20">
      <c r="A1044" s="109" t="s">
        <v>1525</v>
      </c>
      <c r="B1044" s="109">
        <v>630</v>
      </c>
      <c r="C1044" s="109"/>
      <c r="D1044" s="110" t="s">
        <v>497</v>
      </c>
      <c r="E1044" s="119">
        <v>7224</v>
      </c>
      <c r="F1044" s="119">
        <f>Таблица14[[#This Row],[ip55]]*1.49987465123196</f>
        <v>10835.09448049968</v>
      </c>
      <c r="G1044" s="112"/>
      <c r="H1044" s="121">
        <v>200</v>
      </c>
      <c r="I1044" s="121"/>
      <c r="J1044" s="121"/>
      <c r="K1044" s="114" t="s">
        <v>141</v>
      </c>
      <c r="L1044" s="114" t="s">
        <v>236</v>
      </c>
      <c r="M1044" s="114" t="str">
        <f t="shared" si="68"/>
        <v>Cu630sb</v>
      </c>
      <c r="N1044" s="114"/>
      <c r="O1044" s="109"/>
      <c r="P1044" s="117" t="s">
        <v>28</v>
      </c>
      <c r="Q1044" s="117">
        <v>55</v>
      </c>
      <c r="R1044" s="117" t="s">
        <v>29</v>
      </c>
      <c r="S1044" s="117">
        <v>4</v>
      </c>
      <c r="T1044" s="118" t="str">
        <f t="shared" si="69"/>
        <v>E3-55-Al-630-4-</v>
      </c>
    </row>
    <row r="1045" spans="1:20">
      <c r="A1045" s="109" t="s">
        <v>1526</v>
      </c>
      <c r="B1045" s="109">
        <v>630</v>
      </c>
      <c r="C1045" s="109"/>
      <c r="D1045" s="110" t="s">
        <v>499</v>
      </c>
      <c r="E1045" s="119">
        <v>1038</v>
      </c>
      <c r="F1045" s="119">
        <f>Таблица14[[#This Row],[ip55]]*1.49987465123196</f>
        <v>1556.8698879787746</v>
      </c>
      <c r="G1045" s="112"/>
      <c r="H1045" s="121">
        <v>200</v>
      </c>
      <c r="I1045" s="121"/>
      <c r="J1045" s="121"/>
      <c r="K1045" s="114" t="s">
        <v>141</v>
      </c>
      <c r="L1045" s="114"/>
      <c r="M1045" s="114" t="str">
        <f t="shared" si="68"/>
        <v>Cu630</v>
      </c>
      <c r="N1045" s="114"/>
      <c r="O1045" s="109"/>
      <c r="P1045" s="117" t="s">
        <v>28</v>
      </c>
      <c r="Q1045" s="117">
        <v>55</v>
      </c>
      <c r="R1045" s="117" t="s">
        <v>29</v>
      </c>
      <c r="S1045" s="117">
        <v>4</v>
      </c>
      <c r="T1045" s="118" t="str">
        <f t="shared" si="69"/>
        <v>E3-55-Al-630-4-</v>
      </c>
    </row>
    <row r="1046" spans="1:20">
      <c r="A1046" s="109" t="s">
        <v>1527</v>
      </c>
      <c r="B1046" s="109">
        <v>630</v>
      </c>
      <c r="C1046" s="109" t="s">
        <v>501</v>
      </c>
      <c r="D1046" s="110" t="s">
        <v>502</v>
      </c>
      <c r="E1046" s="111">
        <v>11492</v>
      </c>
      <c r="F1046" s="111">
        <f>Таблица14[[#This Row],[ip55]]*1.49987465123196</f>
        <v>17236.559491957683</v>
      </c>
      <c r="G1046" s="112"/>
      <c r="H1046" s="113">
        <v>200</v>
      </c>
      <c r="I1046" s="113"/>
      <c r="J1046" s="113"/>
      <c r="K1046" s="114" t="s">
        <v>141</v>
      </c>
      <c r="L1046" s="114" t="s">
        <v>233</v>
      </c>
      <c r="M1046" s="114" t="str">
        <f t="shared" si="68"/>
        <v>Cu630kz</v>
      </c>
      <c r="N1046" s="114"/>
      <c r="O1046" s="109" t="s">
        <v>233</v>
      </c>
      <c r="P1046" s="117" t="s">
        <v>28</v>
      </c>
      <c r="Q1046" s="117">
        <v>55</v>
      </c>
      <c r="R1046" s="117" t="s">
        <v>29</v>
      </c>
      <c r="S1046" s="117">
        <v>4</v>
      </c>
      <c r="T1046" s="118" t="str">
        <f t="shared" si="69"/>
        <v>E3-55-Al-630-4-kz</v>
      </c>
    </row>
    <row r="1047" spans="1:20">
      <c r="A1047" s="109" t="s">
        <v>1528</v>
      </c>
      <c r="B1047" s="109">
        <v>630</v>
      </c>
      <c r="C1047" s="109"/>
      <c r="D1047" s="110" t="s">
        <v>504</v>
      </c>
      <c r="E1047" s="111">
        <v>25246</v>
      </c>
      <c r="F1047" s="111">
        <f>Таблица14[[#This Row],[ip55]]*1.49987465123196</f>
        <v>37865.835445002063</v>
      </c>
      <c r="G1047" s="112"/>
      <c r="H1047" s="113"/>
      <c r="I1047" s="113"/>
      <c r="J1047" s="113"/>
      <c r="K1047" s="114" t="s">
        <v>141</v>
      </c>
      <c r="L1047" s="114"/>
      <c r="M1047" s="114" t="str">
        <f t="shared" si="68"/>
        <v>Cu630</v>
      </c>
      <c r="N1047" s="114"/>
      <c r="O1047" s="109"/>
      <c r="P1047" s="117" t="s">
        <v>28</v>
      </c>
      <c r="Q1047" s="117">
        <v>55</v>
      </c>
      <c r="R1047" s="117" t="s">
        <v>29</v>
      </c>
      <c r="S1047" s="117">
        <v>4</v>
      </c>
      <c r="T1047" s="118" t="str">
        <f t="shared" si="69"/>
        <v>E3-55-Al-630-4-</v>
      </c>
    </row>
    <row r="1048" spans="1:20">
      <c r="A1048" s="109" t="s">
        <v>1529</v>
      </c>
      <c r="B1048" s="109">
        <v>800</v>
      </c>
      <c r="C1048" s="109" t="s">
        <v>369</v>
      </c>
      <c r="D1048" s="110" t="s">
        <v>370</v>
      </c>
      <c r="E1048" s="111">
        <v>7831</v>
      </c>
      <c r="F1048" s="111">
        <f>Таблица14[[#This Row],[ip55]]*1.49987465123196</f>
        <v>11745.51839379748</v>
      </c>
      <c r="G1048" s="112">
        <f>G1050*0.5</f>
        <v>4.4000000000000004</v>
      </c>
      <c r="H1048" s="113">
        <v>500</v>
      </c>
      <c r="I1048" s="113"/>
      <c r="J1048" s="113"/>
      <c r="K1048" s="114" t="s">
        <v>141</v>
      </c>
      <c r="L1048" s="114" t="s">
        <v>139</v>
      </c>
      <c r="M1048" s="114" t="str">
        <f t="shared" si="68"/>
        <v>Cu800pt0.5</v>
      </c>
      <c r="N1048" s="115" t="s">
        <v>371</v>
      </c>
      <c r="O1048" s="116" t="s">
        <v>139</v>
      </c>
      <c r="P1048" s="117" t="s">
        <v>28</v>
      </c>
      <c r="Q1048" s="117">
        <v>55</v>
      </c>
      <c r="R1048" s="117" t="s">
        <v>29</v>
      </c>
      <c r="S1048" s="117">
        <v>4</v>
      </c>
      <c r="T1048" s="118" t="str">
        <f t="shared" si="69"/>
        <v>E3-55-Al-800-4-pt0.5</v>
      </c>
    </row>
    <row r="1049" spans="1:20">
      <c r="A1049" s="109" t="s">
        <v>1530</v>
      </c>
      <c r="B1049" s="109">
        <v>800</v>
      </c>
      <c r="C1049" s="109" t="s">
        <v>369</v>
      </c>
      <c r="D1049" s="110" t="s">
        <v>370</v>
      </c>
      <c r="E1049" s="111">
        <v>13939</v>
      </c>
      <c r="F1049" s="111">
        <f>Таблица14[[#This Row],[ip55]]*1.49987465123196</f>
        <v>20906.75276352229</v>
      </c>
      <c r="G1049" s="112">
        <f>G1050*0.75</f>
        <v>6.6000000000000005</v>
      </c>
      <c r="H1049" s="113">
        <v>750</v>
      </c>
      <c r="I1049" s="113"/>
      <c r="J1049" s="113"/>
      <c r="K1049" s="114" t="s">
        <v>141</v>
      </c>
      <c r="L1049" s="114" t="s">
        <v>139</v>
      </c>
      <c r="M1049" s="114" t="str">
        <f t="shared" si="68"/>
        <v>Cu800pt0.9</v>
      </c>
      <c r="N1049" s="115" t="s">
        <v>373</v>
      </c>
      <c r="O1049" s="116" t="s">
        <v>139</v>
      </c>
      <c r="P1049" s="117" t="s">
        <v>28</v>
      </c>
      <c r="Q1049" s="117">
        <v>55</v>
      </c>
      <c r="R1049" s="117" t="s">
        <v>29</v>
      </c>
      <c r="S1049" s="117">
        <v>4</v>
      </c>
      <c r="T1049" s="118" t="str">
        <f t="shared" si="69"/>
        <v>E3-55-Al-800-4-pt0.9</v>
      </c>
    </row>
    <row r="1050" spans="1:20">
      <c r="A1050" s="109" t="s">
        <v>1531</v>
      </c>
      <c r="B1050" s="109">
        <v>800</v>
      </c>
      <c r="C1050" s="109" t="s">
        <v>369</v>
      </c>
      <c r="D1050" s="110" t="s">
        <v>375</v>
      </c>
      <c r="E1050" s="111">
        <v>15662</v>
      </c>
      <c r="F1050" s="111">
        <f>Таблица14[[#This Row],[ip55]]*1.49987465123196</f>
        <v>23491.03678759496</v>
      </c>
      <c r="G1050" s="112">
        <v>8.8000000000000007</v>
      </c>
      <c r="H1050" s="113">
        <v>1000</v>
      </c>
      <c r="I1050" s="113"/>
      <c r="J1050" s="113"/>
      <c r="K1050" s="114" t="s">
        <v>141</v>
      </c>
      <c r="L1050" s="114" t="s">
        <v>139</v>
      </c>
      <c r="M1050" s="114" t="str">
        <f t="shared" si="68"/>
        <v>Cu800pt1.0</v>
      </c>
      <c r="N1050" s="115" t="s">
        <v>376</v>
      </c>
      <c r="O1050" s="116" t="s">
        <v>139</v>
      </c>
      <c r="P1050" s="117" t="s">
        <v>28</v>
      </c>
      <c r="Q1050" s="117">
        <v>55</v>
      </c>
      <c r="R1050" s="117" t="s">
        <v>29</v>
      </c>
      <c r="S1050" s="117">
        <v>4</v>
      </c>
      <c r="T1050" s="118" t="str">
        <f t="shared" si="69"/>
        <v>E3-55-Al-800-4-pt1.0</v>
      </c>
    </row>
    <row r="1051" spans="1:20">
      <c r="A1051" s="109" t="s">
        <v>1532</v>
      </c>
      <c r="B1051" s="109">
        <v>800</v>
      </c>
      <c r="C1051" s="109" t="s">
        <v>369</v>
      </c>
      <c r="D1051" s="110" t="s">
        <v>370</v>
      </c>
      <c r="E1051" s="111">
        <v>21770</v>
      </c>
      <c r="F1051" s="111">
        <f>Таблица14[[#This Row],[ip55]]*1.49987465123196</f>
        <v>32652.27115731977</v>
      </c>
      <c r="G1051" s="112">
        <f>G1050*1.25</f>
        <v>11</v>
      </c>
      <c r="H1051" s="113">
        <v>1250</v>
      </c>
      <c r="I1051" s="113"/>
      <c r="J1051" s="113"/>
      <c r="K1051" s="114" t="s">
        <v>141</v>
      </c>
      <c r="L1051" s="114" t="s">
        <v>139</v>
      </c>
      <c r="M1051" s="114" t="str">
        <f t="shared" si="68"/>
        <v>Cu800pt1.4</v>
      </c>
      <c r="N1051" s="115" t="s">
        <v>378</v>
      </c>
      <c r="O1051" s="116" t="s">
        <v>139</v>
      </c>
      <c r="P1051" s="117" t="s">
        <v>28</v>
      </c>
      <c r="Q1051" s="117">
        <v>55</v>
      </c>
      <c r="R1051" s="117" t="s">
        <v>29</v>
      </c>
      <c r="S1051" s="117">
        <v>4</v>
      </c>
      <c r="T1051" s="118" t="str">
        <f t="shared" si="69"/>
        <v>E3-55-Al-800-4-pt1.4</v>
      </c>
    </row>
    <row r="1052" spans="1:20">
      <c r="A1052" s="109" t="s">
        <v>1533</v>
      </c>
      <c r="B1052" s="109">
        <v>800</v>
      </c>
      <c r="C1052" s="109" t="s">
        <v>369</v>
      </c>
      <c r="D1052" s="110" t="s">
        <v>370</v>
      </c>
      <c r="E1052" s="111">
        <v>23493</v>
      </c>
      <c r="F1052" s="111">
        <f>Таблица14[[#This Row],[ip55]]*1.49987465123196</f>
        <v>35236.555181392439</v>
      </c>
      <c r="G1052" s="112">
        <f>G1050*1.5</f>
        <v>13.200000000000001</v>
      </c>
      <c r="H1052" s="113">
        <v>1500</v>
      </c>
      <c r="I1052" s="113"/>
      <c r="J1052" s="113"/>
      <c r="K1052" s="114" t="s">
        <v>141</v>
      </c>
      <c r="L1052" s="114" t="s">
        <v>139</v>
      </c>
      <c r="M1052" s="114" t="str">
        <f t="shared" si="68"/>
        <v>Cu800pt1.5</v>
      </c>
      <c r="N1052" s="115" t="s">
        <v>380</v>
      </c>
      <c r="O1052" s="116" t="s">
        <v>139</v>
      </c>
      <c r="P1052" s="117" t="s">
        <v>28</v>
      </c>
      <c r="Q1052" s="117">
        <v>55</v>
      </c>
      <c r="R1052" s="117" t="s">
        <v>29</v>
      </c>
      <c r="S1052" s="117">
        <v>4</v>
      </c>
      <c r="T1052" s="118" t="str">
        <f t="shared" si="69"/>
        <v>E3-55-Al-800-4-pt1.5</v>
      </c>
    </row>
    <row r="1053" spans="1:20">
      <c r="A1053" s="109" t="s">
        <v>1534</v>
      </c>
      <c r="B1053" s="109">
        <v>800</v>
      </c>
      <c r="C1053" s="109" t="s">
        <v>369</v>
      </c>
      <c r="D1053" s="110" t="s">
        <v>370</v>
      </c>
      <c r="E1053" s="111">
        <v>29601</v>
      </c>
      <c r="F1053" s="111">
        <f>Таблица14[[#This Row],[ip55]]*1.49987465123196</f>
        <v>44397.789551117246</v>
      </c>
      <c r="G1053" s="112">
        <f>G1050*1.75</f>
        <v>15.400000000000002</v>
      </c>
      <c r="H1053" s="113">
        <v>1750</v>
      </c>
      <c r="I1053" s="113"/>
      <c r="J1053" s="113"/>
      <c r="K1053" s="114" t="s">
        <v>141</v>
      </c>
      <c r="L1053" s="114" t="s">
        <v>139</v>
      </c>
      <c r="M1053" s="114" t="str">
        <f t="shared" si="68"/>
        <v>Cu800pt1.9</v>
      </c>
      <c r="N1053" s="115" t="s">
        <v>382</v>
      </c>
      <c r="O1053" s="116" t="s">
        <v>139</v>
      </c>
      <c r="P1053" s="117" t="s">
        <v>28</v>
      </c>
      <c r="Q1053" s="117">
        <v>55</v>
      </c>
      <c r="R1053" s="117" t="s">
        <v>29</v>
      </c>
      <c r="S1053" s="117">
        <v>4</v>
      </c>
      <c r="T1053" s="118" t="str">
        <f t="shared" si="69"/>
        <v>E3-55-Al-800-4-pt1.9</v>
      </c>
    </row>
    <row r="1054" spans="1:20">
      <c r="A1054" s="109" t="s">
        <v>1535</v>
      </c>
      <c r="B1054" s="109">
        <v>800</v>
      </c>
      <c r="C1054" s="109" t="s">
        <v>369</v>
      </c>
      <c r="D1054" s="110" t="s">
        <v>384</v>
      </c>
      <c r="E1054" s="111">
        <v>31324</v>
      </c>
      <c r="F1054" s="111">
        <f>Таблица14[[#This Row],[ip55]]*1.49987465123196</f>
        <v>46982.073575189919</v>
      </c>
      <c r="G1054" s="112">
        <f>G1050*2</f>
        <v>17.600000000000001</v>
      </c>
      <c r="H1054" s="113">
        <v>2000</v>
      </c>
      <c r="I1054" s="113"/>
      <c r="J1054" s="113"/>
      <c r="K1054" s="114" t="s">
        <v>141</v>
      </c>
      <c r="L1054" s="114" t="s">
        <v>139</v>
      </c>
      <c r="M1054" s="114" t="str">
        <f t="shared" si="68"/>
        <v>Cu800pt2.0</v>
      </c>
      <c r="N1054" s="115" t="s">
        <v>385</v>
      </c>
      <c r="O1054" s="116" t="s">
        <v>139</v>
      </c>
      <c r="P1054" s="117" t="s">
        <v>28</v>
      </c>
      <c r="Q1054" s="117">
        <v>55</v>
      </c>
      <c r="R1054" s="117" t="s">
        <v>29</v>
      </c>
      <c r="S1054" s="117">
        <v>4</v>
      </c>
      <c r="T1054" s="118" t="str">
        <f t="shared" si="69"/>
        <v>E3-55-Al-800-4-pt2.0</v>
      </c>
    </row>
    <row r="1055" spans="1:20">
      <c r="A1055" s="109" t="s">
        <v>1536</v>
      </c>
      <c r="B1055" s="109">
        <v>800</v>
      </c>
      <c r="C1055" s="109" t="s">
        <v>369</v>
      </c>
      <c r="D1055" s="110" t="s">
        <v>370</v>
      </c>
      <c r="E1055" s="111">
        <v>37432</v>
      </c>
      <c r="F1055" s="111">
        <f>Таблица14[[#This Row],[ip55]]*1.49987465123196</f>
        <v>56143.307944914726</v>
      </c>
      <c r="G1055" s="112">
        <f>G1050*2.25</f>
        <v>19.8</v>
      </c>
      <c r="H1055" s="113">
        <v>2250</v>
      </c>
      <c r="I1055" s="113"/>
      <c r="J1055" s="113"/>
      <c r="K1055" s="114" t="s">
        <v>141</v>
      </c>
      <c r="L1055" s="114" t="s">
        <v>139</v>
      </c>
      <c r="M1055" s="114" t="str">
        <f t="shared" si="68"/>
        <v>Cu800pt2.4</v>
      </c>
      <c r="N1055" s="115" t="s">
        <v>387</v>
      </c>
      <c r="O1055" s="116" t="s">
        <v>139</v>
      </c>
      <c r="P1055" s="117" t="s">
        <v>28</v>
      </c>
      <c r="Q1055" s="117">
        <v>55</v>
      </c>
      <c r="R1055" s="117" t="s">
        <v>29</v>
      </c>
      <c r="S1055" s="117">
        <v>4</v>
      </c>
      <c r="T1055" s="118" t="str">
        <f t="shared" si="69"/>
        <v>E3-55-Al-800-4-pt2.4</v>
      </c>
    </row>
    <row r="1056" spans="1:20">
      <c r="A1056" s="109" t="s">
        <v>1537</v>
      </c>
      <c r="B1056" s="109">
        <v>800</v>
      </c>
      <c r="C1056" s="109" t="s">
        <v>369</v>
      </c>
      <c r="D1056" s="110" t="s">
        <v>370</v>
      </c>
      <c r="E1056" s="111">
        <v>39155</v>
      </c>
      <c r="F1056" s="111">
        <f>Таблица14[[#This Row],[ip55]]*1.49987465123196</f>
        <v>58727.591968987399</v>
      </c>
      <c r="G1056" s="112">
        <f>G1050*2.5</f>
        <v>22</v>
      </c>
      <c r="H1056" s="113">
        <v>2500</v>
      </c>
      <c r="I1056" s="113"/>
      <c r="J1056" s="113"/>
      <c r="K1056" s="114" t="s">
        <v>141</v>
      </c>
      <c r="L1056" s="114" t="s">
        <v>139</v>
      </c>
      <c r="M1056" s="114" t="str">
        <f t="shared" si="68"/>
        <v>Cu800pt2.5</v>
      </c>
      <c r="N1056" s="115" t="s">
        <v>389</v>
      </c>
      <c r="O1056" s="116" t="s">
        <v>139</v>
      </c>
      <c r="P1056" s="117" t="s">
        <v>28</v>
      </c>
      <c r="Q1056" s="117">
        <v>55</v>
      </c>
      <c r="R1056" s="117" t="s">
        <v>29</v>
      </c>
      <c r="S1056" s="117">
        <v>4</v>
      </c>
      <c r="T1056" s="118" t="str">
        <f t="shared" si="69"/>
        <v>E3-55-Al-800-4-pt2.5</v>
      </c>
    </row>
    <row r="1057" spans="1:20">
      <c r="A1057" s="109" t="s">
        <v>1538</v>
      </c>
      <c r="B1057" s="109">
        <v>800</v>
      </c>
      <c r="C1057" s="109" t="s">
        <v>369</v>
      </c>
      <c r="D1057" s="110" t="s">
        <v>370</v>
      </c>
      <c r="E1057" s="111">
        <v>45262</v>
      </c>
      <c r="F1057" s="111">
        <f>Таблица14[[#This Row],[ip55]]*1.49987465123196</f>
        <v>67887.32646406097</v>
      </c>
      <c r="G1057" s="112">
        <f>G1050*2.75</f>
        <v>24.200000000000003</v>
      </c>
      <c r="H1057" s="113">
        <v>2750</v>
      </c>
      <c r="I1057" s="113"/>
      <c r="J1057" s="113"/>
      <c r="K1057" s="114" t="s">
        <v>141</v>
      </c>
      <c r="L1057" s="114" t="s">
        <v>139</v>
      </c>
      <c r="M1057" s="114" t="str">
        <f t="shared" si="68"/>
        <v>Cu800pt2.9</v>
      </c>
      <c r="N1057" s="115" t="s">
        <v>391</v>
      </c>
      <c r="O1057" s="116" t="s">
        <v>139</v>
      </c>
      <c r="P1057" s="117" t="s">
        <v>28</v>
      </c>
      <c r="Q1057" s="117">
        <v>55</v>
      </c>
      <c r="R1057" s="117" t="s">
        <v>29</v>
      </c>
      <c r="S1057" s="117">
        <v>4</v>
      </c>
      <c r="T1057" s="118" t="str">
        <f t="shared" si="69"/>
        <v>E3-55-Al-800-4-pt2.9</v>
      </c>
    </row>
    <row r="1058" spans="1:20">
      <c r="A1058" s="109" t="s">
        <v>1539</v>
      </c>
      <c r="B1058" s="109">
        <v>800</v>
      </c>
      <c r="C1058" s="109" t="s">
        <v>369</v>
      </c>
      <c r="D1058" s="110" t="s">
        <v>393</v>
      </c>
      <c r="E1058" s="111">
        <v>46985</v>
      </c>
      <c r="F1058" s="111">
        <f>Таблица14[[#This Row],[ip55]]*1.49987465123196</f>
        <v>70471.610488133651</v>
      </c>
      <c r="G1058" s="112">
        <f>G1050*3</f>
        <v>26.400000000000002</v>
      </c>
      <c r="H1058" s="113">
        <v>3000</v>
      </c>
      <c r="I1058" s="113"/>
      <c r="J1058" s="113"/>
      <c r="K1058" s="114" t="s">
        <v>141</v>
      </c>
      <c r="L1058" s="114" t="s">
        <v>139</v>
      </c>
      <c r="M1058" s="114" t="str">
        <f t="shared" si="68"/>
        <v>Cu800pt3.0</v>
      </c>
      <c r="N1058" s="115" t="s">
        <v>394</v>
      </c>
      <c r="O1058" s="116" t="s">
        <v>139</v>
      </c>
      <c r="P1058" s="117" t="s">
        <v>28</v>
      </c>
      <c r="Q1058" s="117">
        <v>55</v>
      </c>
      <c r="R1058" s="117" t="s">
        <v>29</v>
      </c>
      <c r="S1058" s="117">
        <v>4</v>
      </c>
      <c r="T1058" s="118" t="str">
        <f t="shared" si="69"/>
        <v>E3-55-Al-800-4-pt3.0</v>
      </c>
    </row>
    <row r="1059" spans="1:20">
      <c r="A1059" s="109" t="s">
        <v>1540</v>
      </c>
      <c r="B1059" s="109">
        <v>800</v>
      </c>
      <c r="C1059" s="109" t="s">
        <v>369</v>
      </c>
      <c r="D1059" s="110" t="s">
        <v>370</v>
      </c>
      <c r="E1059" s="111">
        <v>53094</v>
      </c>
      <c r="F1059" s="111">
        <f>Таблица14[[#This Row],[ip55]]*1.49987465123196</f>
        <v>79634.344732509693</v>
      </c>
      <c r="G1059" s="112">
        <f>G1050*3.25</f>
        <v>28.6</v>
      </c>
      <c r="H1059" s="113">
        <v>3250</v>
      </c>
      <c r="I1059" s="113"/>
      <c r="J1059" s="113"/>
      <c r="K1059" s="114" t="s">
        <v>141</v>
      </c>
      <c r="L1059" s="114" t="s">
        <v>139</v>
      </c>
      <c r="M1059" s="114" t="str">
        <f t="shared" si="68"/>
        <v>Cu800pt</v>
      </c>
      <c r="N1059" s="114"/>
      <c r="O1059" s="116" t="s">
        <v>139</v>
      </c>
      <c r="P1059" s="117" t="s">
        <v>28</v>
      </c>
      <c r="Q1059" s="117">
        <v>55</v>
      </c>
      <c r="R1059" s="117" t="s">
        <v>29</v>
      </c>
      <c r="S1059" s="117">
        <v>4</v>
      </c>
      <c r="T1059" s="118" t="str">
        <f t="shared" si="69"/>
        <v>E3-55-Al-800-4-pt</v>
      </c>
    </row>
    <row r="1060" spans="1:20">
      <c r="A1060" s="109" t="s">
        <v>1541</v>
      </c>
      <c r="B1060" s="109">
        <v>800</v>
      </c>
      <c r="C1060" s="109" t="s">
        <v>369</v>
      </c>
      <c r="D1060" s="110" t="s">
        <v>370</v>
      </c>
      <c r="E1060" s="111">
        <v>54817</v>
      </c>
      <c r="F1060" s="111">
        <f>Таблица14[[#This Row],[ip55]]*1.49987465123196</f>
        <v>82218.628756582359</v>
      </c>
      <c r="G1060" s="112">
        <f>G1050*3.5</f>
        <v>30.800000000000004</v>
      </c>
      <c r="H1060" s="113">
        <v>3500</v>
      </c>
      <c r="I1060" s="113"/>
      <c r="J1060" s="113"/>
      <c r="K1060" s="114" t="s">
        <v>141</v>
      </c>
      <c r="L1060" s="114" t="s">
        <v>139</v>
      </c>
      <c r="M1060" s="114" t="str">
        <f t="shared" si="68"/>
        <v>Cu800pt</v>
      </c>
      <c r="N1060" s="114"/>
      <c r="O1060" s="116" t="s">
        <v>139</v>
      </c>
      <c r="P1060" s="117" t="s">
        <v>28</v>
      </c>
      <c r="Q1060" s="117">
        <v>55</v>
      </c>
      <c r="R1060" s="117" t="s">
        <v>29</v>
      </c>
      <c r="S1060" s="117">
        <v>4</v>
      </c>
      <c r="T1060" s="118" t="str">
        <f t="shared" si="69"/>
        <v>E3-55-Al-800-4-pt</v>
      </c>
    </row>
    <row r="1061" spans="1:20">
      <c r="A1061" s="109" t="s">
        <v>1542</v>
      </c>
      <c r="B1061" s="109">
        <v>800</v>
      </c>
      <c r="C1061" s="109" t="s">
        <v>369</v>
      </c>
      <c r="D1061" s="110" t="s">
        <v>370</v>
      </c>
      <c r="E1061" s="111">
        <v>60924</v>
      </c>
      <c r="F1061" s="111">
        <f>Таблица14[[#This Row],[ip55]]*1.49987465123196</f>
        <v>91378.36325165593</v>
      </c>
      <c r="G1061" s="112">
        <f>G1050*3.75</f>
        <v>33</v>
      </c>
      <c r="H1061" s="113">
        <v>3750</v>
      </c>
      <c r="I1061" s="113"/>
      <c r="J1061" s="113"/>
      <c r="K1061" s="114" t="s">
        <v>141</v>
      </c>
      <c r="L1061" s="114" t="s">
        <v>139</v>
      </c>
      <c r="M1061" s="114" t="str">
        <f t="shared" si="68"/>
        <v>Cu800pt</v>
      </c>
      <c r="N1061" s="114"/>
      <c r="O1061" s="116" t="s">
        <v>139</v>
      </c>
      <c r="P1061" s="117" t="s">
        <v>28</v>
      </c>
      <c r="Q1061" s="117">
        <v>55</v>
      </c>
      <c r="R1061" s="117" t="s">
        <v>29</v>
      </c>
      <c r="S1061" s="117">
        <v>4</v>
      </c>
      <c r="T1061" s="118" t="str">
        <f t="shared" si="69"/>
        <v>E3-55-Al-800-4-pt</v>
      </c>
    </row>
    <row r="1062" spans="1:20">
      <c r="A1062" s="109" t="s">
        <v>1543</v>
      </c>
      <c r="B1062" s="109">
        <v>800</v>
      </c>
      <c r="C1062" s="109" t="s">
        <v>369</v>
      </c>
      <c r="D1062" s="110" t="s">
        <v>370</v>
      </c>
      <c r="E1062" s="111">
        <v>62647</v>
      </c>
      <c r="F1062" s="111">
        <f>Таблица14[[#This Row],[ip55]]*1.49987465123196</f>
        <v>93962.647275728596</v>
      </c>
      <c r="G1062" s="112">
        <f>G1050*4</f>
        <v>35.200000000000003</v>
      </c>
      <c r="H1062" s="113">
        <v>4000</v>
      </c>
      <c r="I1062" s="113"/>
      <c r="J1062" s="113"/>
      <c r="K1062" s="114" t="s">
        <v>141</v>
      </c>
      <c r="L1062" s="114" t="s">
        <v>139</v>
      </c>
      <c r="M1062" s="114" t="str">
        <f t="shared" si="68"/>
        <v>Cu800pt</v>
      </c>
      <c r="N1062" s="114"/>
      <c r="O1062" s="116" t="s">
        <v>139</v>
      </c>
      <c r="P1062" s="117" t="s">
        <v>28</v>
      </c>
      <c r="Q1062" s="117">
        <v>55</v>
      </c>
      <c r="R1062" s="117" t="s">
        <v>29</v>
      </c>
      <c r="S1062" s="117">
        <v>4</v>
      </c>
      <c r="T1062" s="118" t="str">
        <f t="shared" si="69"/>
        <v>E3-55-Al-800-4-pt</v>
      </c>
    </row>
    <row r="1063" spans="1:20">
      <c r="A1063" s="109" t="s">
        <v>1544</v>
      </c>
      <c r="B1063" s="109">
        <v>800</v>
      </c>
      <c r="C1063" s="109" t="s">
        <v>400</v>
      </c>
      <c r="D1063" s="110" t="s">
        <v>401</v>
      </c>
      <c r="E1063" s="111">
        <v>51326</v>
      </c>
      <c r="F1063" s="119">
        <f>Таблица14[[#This Row],[ip55]]*1.49987465123196</f>
        <v>76982.566349131579</v>
      </c>
      <c r="G1063" s="112">
        <f>G1058</f>
        <v>26.400000000000002</v>
      </c>
      <c r="H1063" s="113">
        <v>3000</v>
      </c>
      <c r="I1063" s="113"/>
      <c r="J1063" s="113"/>
      <c r="K1063" s="114" t="s">
        <v>141</v>
      </c>
      <c r="L1063" s="114" t="s">
        <v>158</v>
      </c>
      <c r="M1063" s="114" t="str">
        <f t="shared" si="68"/>
        <v>Cu800pr1</v>
      </c>
      <c r="N1063" s="114">
        <v>1</v>
      </c>
      <c r="O1063" s="109" t="s">
        <v>158</v>
      </c>
      <c r="P1063" s="117" t="s">
        <v>28</v>
      </c>
      <c r="Q1063" s="117">
        <v>55</v>
      </c>
      <c r="R1063" s="117" t="s">
        <v>29</v>
      </c>
      <c r="S1063" s="117">
        <v>4</v>
      </c>
      <c r="T1063" s="118" t="str">
        <f t="shared" si="69"/>
        <v>E3-55-Al-800-4-pr1</v>
      </c>
    </row>
    <row r="1064" spans="1:20">
      <c r="A1064" s="109" t="s">
        <v>1545</v>
      </c>
      <c r="B1064" s="109">
        <v>800</v>
      </c>
      <c r="C1064" s="109" t="s">
        <v>400</v>
      </c>
      <c r="D1064" s="110" t="s">
        <v>403</v>
      </c>
      <c r="E1064" s="111">
        <v>55668</v>
      </c>
      <c r="F1064" s="119">
        <f>Таблица14[[#This Row],[ip55]]*1.49987465123196</f>
        <v>83495.02208478075</v>
      </c>
      <c r="G1064" s="112">
        <f>G1058</f>
        <v>26.400000000000002</v>
      </c>
      <c r="H1064" s="113">
        <v>3000</v>
      </c>
      <c r="I1064" s="113"/>
      <c r="J1064" s="113"/>
      <c r="K1064" s="114" t="s">
        <v>141</v>
      </c>
      <c r="L1064" s="114" t="s">
        <v>158</v>
      </c>
      <c r="M1064" s="114" t="str">
        <f t="shared" si="68"/>
        <v>Cu800pr3</v>
      </c>
      <c r="N1064" s="114">
        <v>3</v>
      </c>
      <c r="O1064" s="109" t="s">
        <v>158</v>
      </c>
      <c r="P1064" s="117" t="s">
        <v>28</v>
      </c>
      <c r="Q1064" s="117">
        <v>55</v>
      </c>
      <c r="R1064" s="117" t="s">
        <v>29</v>
      </c>
      <c r="S1064" s="117">
        <v>4</v>
      </c>
      <c r="T1064" s="118" t="str">
        <f t="shared" si="69"/>
        <v>E3-55-Al-800-4-pr3</v>
      </c>
    </row>
    <row r="1065" spans="1:20">
      <c r="A1065" s="109" t="s">
        <v>1546</v>
      </c>
      <c r="B1065" s="109">
        <v>800</v>
      </c>
      <c r="C1065" s="109" t="s">
        <v>400</v>
      </c>
      <c r="D1065" s="110" t="s">
        <v>405</v>
      </c>
      <c r="E1065" s="111">
        <v>60009</v>
      </c>
      <c r="F1065" s="119">
        <f>Таблица14[[#This Row],[ip55]]*1.49987465123196</f>
        <v>90005.977945778694</v>
      </c>
      <c r="G1065" s="112">
        <f>G1058</f>
        <v>26.400000000000002</v>
      </c>
      <c r="H1065" s="113">
        <v>3000</v>
      </c>
      <c r="I1065" s="113"/>
      <c r="J1065" s="113"/>
      <c r="K1065" s="114" t="s">
        <v>141</v>
      </c>
      <c r="L1065" s="114" t="s">
        <v>158</v>
      </c>
      <c r="M1065" s="114" t="str">
        <f t="shared" si="68"/>
        <v>Cu800pr5</v>
      </c>
      <c r="N1065" s="114">
        <v>5</v>
      </c>
      <c r="O1065" s="109" t="s">
        <v>158</v>
      </c>
      <c r="P1065" s="117" t="s">
        <v>28</v>
      </c>
      <c r="Q1065" s="117">
        <v>55</v>
      </c>
      <c r="R1065" s="117" t="s">
        <v>29</v>
      </c>
      <c r="S1065" s="117">
        <v>4</v>
      </c>
      <c r="T1065" s="118" t="str">
        <f t="shared" si="69"/>
        <v>E3-55-Al-800-4-pr5</v>
      </c>
    </row>
    <row r="1066" spans="1:20">
      <c r="A1066" s="109" t="s">
        <v>1547</v>
      </c>
      <c r="B1066" s="109">
        <v>800</v>
      </c>
      <c r="C1066" s="109" t="s">
        <v>400</v>
      </c>
      <c r="D1066" s="110" t="s">
        <v>407</v>
      </c>
      <c r="E1066" s="111">
        <v>64349</v>
      </c>
      <c r="F1066" s="119">
        <f>Таблица14[[#This Row],[ip55]]*1.49987465123196</f>
        <v>96515.433932125394</v>
      </c>
      <c r="G1066" s="112">
        <f>G1058</f>
        <v>26.400000000000002</v>
      </c>
      <c r="H1066" s="113">
        <v>3000</v>
      </c>
      <c r="I1066" s="113"/>
      <c r="J1066" s="113"/>
      <c r="K1066" s="114" t="s">
        <v>141</v>
      </c>
      <c r="L1066" s="114" t="s">
        <v>158</v>
      </c>
      <c r="M1066" s="114" t="str">
        <f t="shared" si="68"/>
        <v>Cu800pr4</v>
      </c>
      <c r="N1066" s="114">
        <v>4</v>
      </c>
      <c r="O1066" s="109" t="s">
        <v>158</v>
      </c>
      <c r="P1066" s="117" t="s">
        <v>28</v>
      </c>
      <c r="Q1066" s="117">
        <v>55</v>
      </c>
      <c r="R1066" s="117" t="s">
        <v>29</v>
      </c>
      <c r="S1066" s="117">
        <v>4</v>
      </c>
      <c r="T1066" s="118" t="str">
        <f t="shared" si="69"/>
        <v>E3-55-Al-800-4-pr4</v>
      </c>
    </row>
    <row r="1067" spans="1:20">
      <c r="A1067" s="109" t="s">
        <v>1548</v>
      </c>
      <c r="B1067" s="109">
        <v>800</v>
      </c>
      <c r="C1067" s="109" t="s">
        <v>400</v>
      </c>
      <c r="D1067" s="110" t="s">
        <v>409</v>
      </c>
      <c r="E1067" s="111">
        <v>68691</v>
      </c>
      <c r="F1067" s="119">
        <f>Таблица14[[#This Row],[ip55]]*1.49987465123196</f>
        <v>103027.88966777457</v>
      </c>
      <c r="G1067" s="112">
        <f>G1058</f>
        <v>26.400000000000002</v>
      </c>
      <c r="H1067" s="113">
        <v>3000</v>
      </c>
      <c r="I1067" s="113"/>
      <c r="J1067" s="113"/>
      <c r="K1067" s="114" t="s">
        <v>141</v>
      </c>
      <c r="L1067" s="114" t="s">
        <v>158</v>
      </c>
      <c r="M1067" s="114" t="str">
        <f t="shared" si="68"/>
        <v>Cu800pr</v>
      </c>
      <c r="N1067" s="114"/>
      <c r="O1067" s="109" t="s">
        <v>158</v>
      </c>
      <c r="P1067" s="117" t="s">
        <v>28</v>
      </c>
      <c r="Q1067" s="117">
        <v>55</v>
      </c>
      <c r="R1067" s="117" t="s">
        <v>29</v>
      </c>
      <c r="S1067" s="117">
        <v>4</v>
      </c>
      <c r="T1067" s="118" t="str">
        <f t="shared" si="69"/>
        <v>E3-55-Al-800-4-pr</v>
      </c>
    </row>
    <row r="1068" spans="1:20">
      <c r="A1068" s="109" t="s">
        <v>1549</v>
      </c>
      <c r="B1068" s="109">
        <v>800</v>
      </c>
      <c r="C1068" s="109" t="s">
        <v>400</v>
      </c>
      <c r="D1068" s="110" t="s">
        <v>411</v>
      </c>
      <c r="E1068" s="111">
        <v>73032</v>
      </c>
      <c r="F1068" s="119">
        <f>Таблица14[[#This Row],[ip55]]*1.49987465123196</f>
        <v>109538.84552877251</v>
      </c>
      <c r="G1068" s="112">
        <f>G1058</f>
        <v>26.400000000000002</v>
      </c>
      <c r="H1068" s="113">
        <v>3000</v>
      </c>
      <c r="I1068" s="113"/>
      <c r="J1068" s="113"/>
      <c r="K1068" s="114" t="s">
        <v>141</v>
      </c>
      <c r="L1068" s="114" t="s">
        <v>158</v>
      </c>
      <c r="M1068" s="114" t="str">
        <f t="shared" si="68"/>
        <v>Cu800pr6</v>
      </c>
      <c r="N1068" s="114">
        <v>6</v>
      </c>
      <c r="O1068" s="109" t="s">
        <v>158</v>
      </c>
      <c r="P1068" s="117" t="s">
        <v>28</v>
      </c>
      <c r="Q1068" s="117">
        <v>55</v>
      </c>
      <c r="R1068" s="117" t="s">
        <v>29</v>
      </c>
      <c r="S1068" s="117">
        <v>4</v>
      </c>
      <c r="T1068" s="118" t="str">
        <f t="shared" si="69"/>
        <v>E3-55-Al-800-4-pr6</v>
      </c>
    </row>
    <row r="1069" spans="1:20">
      <c r="A1069" s="109" t="s">
        <v>1550</v>
      </c>
      <c r="B1069" s="109">
        <v>800</v>
      </c>
      <c r="C1069" s="109" t="s">
        <v>400</v>
      </c>
      <c r="D1069" s="110" t="s">
        <v>413</v>
      </c>
      <c r="E1069" s="111">
        <v>64226</v>
      </c>
      <c r="F1069" s="111">
        <f>Таблица14[[#This Row],[ip55]]*1.49987465123196</f>
        <v>96330.94935002386</v>
      </c>
      <c r="G1069" s="112">
        <f>G1058</f>
        <v>26.400000000000002</v>
      </c>
      <c r="H1069" s="113">
        <v>3000</v>
      </c>
      <c r="I1069" s="113"/>
      <c r="J1069" s="113"/>
      <c r="K1069" s="114" t="s">
        <v>141</v>
      </c>
      <c r="L1069" s="114" t="s">
        <v>165</v>
      </c>
      <c r="M1069" s="114" t="str">
        <f t="shared" si="68"/>
        <v>Cu800prf1</v>
      </c>
      <c r="N1069" s="114">
        <v>1</v>
      </c>
      <c r="O1069" s="109" t="s">
        <v>158</v>
      </c>
      <c r="P1069" s="117" t="s">
        <v>28</v>
      </c>
      <c r="Q1069" s="117">
        <v>55</v>
      </c>
      <c r="R1069" s="117" t="s">
        <v>29</v>
      </c>
      <c r="S1069" s="117">
        <v>4</v>
      </c>
      <c r="T1069" s="118" t="str">
        <f t="shared" si="69"/>
        <v>E3-55-Al-800-4-pr1</v>
      </c>
    </row>
    <row r="1070" spans="1:20">
      <c r="A1070" s="109" t="s">
        <v>1551</v>
      </c>
      <c r="B1070" s="109">
        <v>800</v>
      </c>
      <c r="C1070" s="109" t="s">
        <v>400</v>
      </c>
      <c r="D1070" s="110" t="s">
        <v>415</v>
      </c>
      <c r="E1070" s="111">
        <v>81467</v>
      </c>
      <c r="F1070" s="111">
        <f>Таблица14[[#This Row],[ip55]]*1.49987465123196</f>
        <v>122190.28821191408</v>
      </c>
      <c r="G1070" s="112">
        <f>G1058</f>
        <v>26.400000000000002</v>
      </c>
      <c r="H1070" s="113">
        <v>3000</v>
      </c>
      <c r="I1070" s="113"/>
      <c r="J1070" s="113"/>
      <c r="K1070" s="114" t="s">
        <v>141</v>
      </c>
      <c r="L1070" s="114" t="s">
        <v>165</v>
      </c>
      <c r="M1070" s="114" t="str">
        <f t="shared" si="68"/>
        <v>Cu800prf2</v>
      </c>
      <c r="N1070" s="114">
        <v>2</v>
      </c>
      <c r="O1070" s="109" t="s">
        <v>158</v>
      </c>
      <c r="P1070" s="117" t="s">
        <v>28</v>
      </c>
      <c r="Q1070" s="117">
        <v>55</v>
      </c>
      <c r="R1070" s="117" t="s">
        <v>29</v>
      </c>
      <c r="S1070" s="117">
        <v>4</v>
      </c>
      <c r="T1070" s="118" t="str">
        <f t="shared" si="69"/>
        <v>E3-55-Al-800-4-pr2</v>
      </c>
    </row>
    <row r="1071" spans="1:20">
      <c r="A1071" s="109" t="s">
        <v>1552</v>
      </c>
      <c r="B1071" s="109">
        <v>800</v>
      </c>
      <c r="C1071" s="109" t="s">
        <v>400</v>
      </c>
      <c r="D1071" s="110" t="s">
        <v>417</v>
      </c>
      <c r="E1071" s="111">
        <v>115947</v>
      </c>
      <c r="F1071" s="111">
        <f>Таблица14[[#This Row],[ip55]]*1.49987465123196</f>
        <v>173905.96618639206</v>
      </c>
      <c r="G1071" s="112">
        <f>G1058</f>
        <v>26.400000000000002</v>
      </c>
      <c r="H1071" s="113">
        <v>3000</v>
      </c>
      <c r="I1071" s="113"/>
      <c r="J1071" s="113"/>
      <c r="K1071" s="114" t="s">
        <v>141</v>
      </c>
      <c r="L1071" s="114" t="s">
        <v>165</v>
      </c>
      <c r="M1071" s="114" t="str">
        <f t="shared" si="68"/>
        <v>Cu800prf3</v>
      </c>
      <c r="N1071" s="114">
        <v>3</v>
      </c>
      <c r="O1071" s="109" t="s">
        <v>158</v>
      </c>
      <c r="P1071" s="117" t="s">
        <v>28</v>
      </c>
      <c r="Q1071" s="117">
        <v>55</v>
      </c>
      <c r="R1071" s="117" t="s">
        <v>29</v>
      </c>
      <c r="S1071" s="117">
        <v>4</v>
      </c>
      <c r="T1071" s="118" t="str">
        <f t="shared" si="69"/>
        <v>E3-55-Al-800-4-pr3</v>
      </c>
    </row>
    <row r="1072" spans="1:20">
      <c r="A1072" s="109" t="s">
        <v>1553</v>
      </c>
      <c r="B1072" s="109">
        <v>800</v>
      </c>
      <c r="C1072" s="109" t="s">
        <v>419</v>
      </c>
      <c r="D1072" s="110" t="s">
        <v>420</v>
      </c>
      <c r="E1072" s="111">
        <v>26727</v>
      </c>
      <c r="F1072" s="111">
        <f>Таблица14[[#This Row],[ip55]]*1.49987465123196</f>
        <v>40087.149803476597</v>
      </c>
      <c r="G1072" s="112">
        <f>G1050</f>
        <v>8.8000000000000007</v>
      </c>
      <c r="H1072" s="113">
        <v>350</v>
      </c>
      <c r="I1072" s="113">
        <v>350</v>
      </c>
      <c r="J1072" s="113"/>
      <c r="K1072" s="114" t="s">
        <v>141</v>
      </c>
      <c r="L1072" s="114" t="s">
        <v>154</v>
      </c>
      <c r="M1072" s="114" t="str">
        <f t="shared" si="68"/>
        <v>Cu800uv</v>
      </c>
      <c r="N1072" s="114"/>
      <c r="O1072" s="109" t="s">
        <v>154</v>
      </c>
      <c r="P1072" s="117" t="s">
        <v>28</v>
      </c>
      <c r="Q1072" s="117">
        <v>55</v>
      </c>
      <c r="R1072" s="117" t="s">
        <v>29</v>
      </c>
      <c r="S1072" s="117">
        <v>4</v>
      </c>
      <c r="T1072" s="118" t="str">
        <f t="shared" si="69"/>
        <v>E3-55-Al-800-4-uv</v>
      </c>
    </row>
    <row r="1073" spans="1:20">
      <c r="A1073" s="109" t="s">
        <v>1554</v>
      </c>
      <c r="B1073" s="109">
        <v>800</v>
      </c>
      <c r="C1073" s="109" t="s">
        <v>422</v>
      </c>
      <c r="D1073" s="110" t="s">
        <v>423</v>
      </c>
      <c r="E1073" s="111">
        <v>21194</v>
      </c>
      <c r="F1073" s="111">
        <f>Таблица14[[#This Row],[ip55]]*1.49987465123196</f>
        <v>31788.343358210161</v>
      </c>
      <c r="G1073" s="112">
        <f>G1050</f>
        <v>8.8000000000000007</v>
      </c>
      <c r="H1073" s="113">
        <v>350</v>
      </c>
      <c r="I1073" s="113">
        <v>350</v>
      </c>
      <c r="J1073" s="113"/>
      <c r="K1073" s="114" t="s">
        <v>141</v>
      </c>
      <c r="L1073" s="114" t="s">
        <v>149</v>
      </c>
      <c r="M1073" s="114" t="str">
        <f t="shared" si="68"/>
        <v>Cu800ug</v>
      </c>
      <c r="N1073" s="114"/>
      <c r="O1073" s="109" t="s">
        <v>149</v>
      </c>
      <c r="P1073" s="117" t="s">
        <v>28</v>
      </c>
      <c r="Q1073" s="117">
        <v>55</v>
      </c>
      <c r="R1073" s="117" t="s">
        <v>29</v>
      </c>
      <c r="S1073" s="117">
        <v>4</v>
      </c>
      <c r="T1073" s="118" t="str">
        <f t="shared" si="69"/>
        <v>E3-55-Al-800-4-ug</v>
      </c>
    </row>
    <row r="1074" spans="1:20">
      <c r="A1074" s="109" t="s">
        <v>1555</v>
      </c>
      <c r="B1074" s="109">
        <v>800</v>
      </c>
      <c r="C1074" s="109" t="s">
        <v>425</v>
      </c>
      <c r="D1074" s="110" t="s">
        <v>66</v>
      </c>
      <c r="E1074" s="111">
        <v>45623</v>
      </c>
      <c r="F1074" s="111">
        <f>Таблица14[[#This Row],[ip55]]*1.49987465123196</f>
        <v>68428.781213155715</v>
      </c>
      <c r="G1074" s="112">
        <f>G1052</f>
        <v>13.200000000000001</v>
      </c>
      <c r="H1074" s="113">
        <v>350</v>
      </c>
      <c r="I1074" s="113">
        <v>150</v>
      </c>
      <c r="J1074" s="113">
        <v>350</v>
      </c>
      <c r="K1074" s="114" t="s">
        <v>141</v>
      </c>
      <c r="L1074" s="114" t="s">
        <v>192</v>
      </c>
      <c r="M1074" s="114" t="str">
        <f t="shared" si="68"/>
        <v>Cu800zv</v>
      </c>
      <c r="N1074" s="114"/>
      <c r="O1074" s="109" t="s">
        <v>192</v>
      </c>
      <c r="P1074" s="117" t="s">
        <v>28</v>
      </c>
      <c r="Q1074" s="117">
        <v>55</v>
      </c>
      <c r="R1074" s="117" t="s">
        <v>29</v>
      </c>
      <c r="S1074" s="117">
        <v>4</v>
      </c>
      <c r="T1074" s="118" t="str">
        <f t="shared" si="69"/>
        <v>E3-55-Al-800-4-zv</v>
      </c>
    </row>
    <row r="1075" spans="1:20">
      <c r="A1075" s="109" t="s">
        <v>1556</v>
      </c>
      <c r="B1075" s="109">
        <v>800</v>
      </c>
      <c r="C1075" s="109" t="s">
        <v>427</v>
      </c>
      <c r="D1075" s="110" t="s">
        <v>428</v>
      </c>
      <c r="E1075" s="111">
        <v>34558</v>
      </c>
      <c r="F1075" s="111">
        <f>Таблица14[[#This Row],[ip55]]*1.49987465123196</f>
        <v>51832.668197274077</v>
      </c>
      <c r="G1075" s="112">
        <f>G1052</f>
        <v>13.200000000000001</v>
      </c>
      <c r="H1075" s="113">
        <v>350</v>
      </c>
      <c r="I1075" s="113">
        <v>150</v>
      </c>
      <c r="J1075" s="113">
        <v>350</v>
      </c>
      <c r="K1075" s="114" t="s">
        <v>141</v>
      </c>
      <c r="L1075" s="114" t="s">
        <v>196</v>
      </c>
      <c r="M1075" s="114" t="str">
        <f t="shared" si="68"/>
        <v>Cu800zg</v>
      </c>
      <c r="N1075" s="114"/>
      <c r="O1075" s="109" t="s">
        <v>196</v>
      </c>
      <c r="P1075" s="117" t="s">
        <v>28</v>
      </c>
      <c r="Q1075" s="117">
        <v>55</v>
      </c>
      <c r="R1075" s="117" t="s">
        <v>29</v>
      </c>
      <c r="S1075" s="117">
        <v>4</v>
      </c>
      <c r="T1075" s="118" t="str">
        <f t="shared" si="69"/>
        <v>E3-55-Al-800-4-zg</v>
      </c>
    </row>
    <row r="1076" spans="1:20">
      <c r="A1076" s="109" t="s">
        <v>1557</v>
      </c>
      <c r="B1076" s="109">
        <v>800</v>
      </c>
      <c r="C1076" s="109" t="s">
        <v>430</v>
      </c>
      <c r="D1076" s="110" t="s">
        <v>431</v>
      </c>
      <c r="E1076" s="111">
        <v>41470</v>
      </c>
      <c r="F1076" s="111">
        <f>Таблица14[[#This Row],[ip55]]*1.49987465123196</f>
        <v>62199.801786589385</v>
      </c>
      <c r="G1076" s="112">
        <f>G1052</f>
        <v>13.200000000000001</v>
      </c>
      <c r="H1076" s="113">
        <v>350</v>
      </c>
      <c r="I1076" s="113">
        <v>350</v>
      </c>
      <c r="J1076" s="113">
        <v>350</v>
      </c>
      <c r="K1076" s="114" t="s">
        <v>141</v>
      </c>
      <c r="L1076" s="114" t="s">
        <v>198</v>
      </c>
      <c r="M1076" s="114" t="str">
        <f t="shared" si="68"/>
        <v>Cu800tv</v>
      </c>
      <c r="N1076" s="114"/>
      <c r="O1076" s="109" t="s">
        <v>198</v>
      </c>
      <c r="P1076" s="117" t="s">
        <v>28</v>
      </c>
      <c r="Q1076" s="117">
        <v>55</v>
      </c>
      <c r="R1076" s="117" t="s">
        <v>29</v>
      </c>
      <c r="S1076" s="117">
        <v>4</v>
      </c>
      <c r="T1076" s="118" t="str">
        <f t="shared" si="69"/>
        <v>E3-55-Al-800-4-tv</v>
      </c>
    </row>
    <row r="1077" spans="1:20">
      <c r="A1077" s="109" t="s">
        <v>1558</v>
      </c>
      <c r="B1077" s="109">
        <v>800</v>
      </c>
      <c r="C1077" s="109" t="s">
        <v>433</v>
      </c>
      <c r="D1077" s="110" t="s">
        <v>434</v>
      </c>
      <c r="E1077" s="111">
        <v>53455</v>
      </c>
      <c r="F1077" s="111">
        <f>Таблица14[[#This Row],[ip55]]*1.49987465123196</f>
        <v>80175.799481604423</v>
      </c>
      <c r="G1077" s="112">
        <f>G1052</f>
        <v>13.200000000000001</v>
      </c>
      <c r="H1077" s="113">
        <v>350</v>
      </c>
      <c r="I1077" s="113">
        <v>350</v>
      </c>
      <c r="J1077" s="113">
        <v>350</v>
      </c>
      <c r="K1077" s="114" t="s">
        <v>141</v>
      </c>
      <c r="L1077" s="114" t="s">
        <v>201</v>
      </c>
      <c r="M1077" s="114" t="str">
        <f t="shared" si="68"/>
        <v>Cu800tg</v>
      </c>
      <c r="N1077" s="114"/>
      <c r="O1077" s="109" t="s">
        <v>201</v>
      </c>
      <c r="P1077" s="117" t="s">
        <v>28</v>
      </c>
      <c r="Q1077" s="117">
        <v>55</v>
      </c>
      <c r="R1077" s="117" t="s">
        <v>29</v>
      </c>
      <c r="S1077" s="117">
        <v>4</v>
      </c>
      <c r="T1077" s="118" t="str">
        <f t="shared" si="69"/>
        <v>E3-55-Al-800-4-tg</v>
      </c>
    </row>
    <row r="1078" spans="1:20">
      <c r="A1078" s="109" t="s">
        <v>1559</v>
      </c>
      <c r="B1078" s="109">
        <v>800</v>
      </c>
      <c r="C1078" s="109" t="s">
        <v>436</v>
      </c>
      <c r="D1078" s="110" t="s">
        <v>437</v>
      </c>
      <c r="E1078" s="111">
        <v>40091</v>
      </c>
      <c r="F1078" s="111">
        <f>Таблица14[[#This Row],[ip55]]*1.49987465123196</f>
        <v>60131.47464254051</v>
      </c>
      <c r="G1078" s="112">
        <v>13.200000000000001</v>
      </c>
      <c r="H1078" s="113">
        <v>500</v>
      </c>
      <c r="I1078" s="113">
        <v>500</v>
      </c>
      <c r="J1078" s="113">
        <v>500</v>
      </c>
      <c r="K1078" s="114" t="s">
        <v>141</v>
      </c>
      <c r="L1078" s="114" t="s">
        <v>184</v>
      </c>
      <c r="M1078" s="114" t="str">
        <f t="shared" si="68"/>
        <v>Cu800kl</v>
      </c>
      <c r="N1078" s="114"/>
      <c r="O1078" s="109" t="s">
        <v>184</v>
      </c>
      <c r="P1078" s="117" t="s">
        <v>28</v>
      </c>
      <c r="Q1078" s="117">
        <v>55</v>
      </c>
      <c r="R1078" s="117" t="s">
        <v>29</v>
      </c>
      <c r="S1078" s="117">
        <v>4</v>
      </c>
      <c r="T1078" s="118" t="str">
        <f t="shared" si="69"/>
        <v>E3-55-Al-800-4-kl</v>
      </c>
    </row>
    <row r="1079" spans="1:20">
      <c r="A1079" s="109" t="s">
        <v>1560</v>
      </c>
      <c r="B1079" s="109">
        <v>800</v>
      </c>
      <c r="C1079" s="109" t="s">
        <v>439</v>
      </c>
      <c r="D1079" s="110" t="s">
        <v>437</v>
      </c>
      <c r="E1079" s="111">
        <v>40091</v>
      </c>
      <c r="F1079" s="111">
        <f>Таблица14[[#This Row],[ip55]]*1.49987465123196</f>
        <v>60131.47464254051</v>
      </c>
      <c r="G1079" s="112">
        <f>G1052</f>
        <v>13.200000000000001</v>
      </c>
      <c r="H1079" s="113">
        <v>500</v>
      </c>
      <c r="I1079" s="113">
        <v>500</v>
      </c>
      <c r="J1079" s="113">
        <v>500</v>
      </c>
      <c r="K1079" s="114" t="s">
        <v>141</v>
      </c>
      <c r="L1079" s="114" t="s">
        <v>173</v>
      </c>
      <c r="M1079" s="114" t="str">
        <f t="shared" si="68"/>
        <v>Cu800kp</v>
      </c>
      <c r="N1079" s="114"/>
      <c r="O1079" s="109" t="s">
        <v>173</v>
      </c>
      <c r="P1079" s="117" t="s">
        <v>28</v>
      </c>
      <c r="Q1079" s="117">
        <v>55</v>
      </c>
      <c r="R1079" s="117" t="s">
        <v>29</v>
      </c>
      <c r="S1079" s="117">
        <v>4</v>
      </c>
      <c r="T1079" s="118" t="str">
        <f t="shared" si="69"/>
        <v>E3-55-Al-800-4-kp</v>
      </c>
    </row>
    <row r="1080" spans="1:20">
      <c r="A1080" s="112" t="s">
        <v>1561</v>
      </c>
      <c r="B1080" s="109">
        <v>800</v>
      </c>
      <c r="C1080" s="109" t="s">
        <v>441</v>
      </c>
      <c r="D1080" s="110" t="s">
        <v>442</v>
      </c>
      <c r="E1080" s="111">
        <v>12768</v>
      </c>
      <c r="F1080" s="111">
        <f>Таблица14[[#This Row],[ip55]]*1.49987465123196</f>
        <v>19150.399546929668</v>
      </c>
      <c r="G1080" s="112">
        <f>G1048</f>
        <v>4.4000000000000004</v>
      </c>
      <c r="H1080" s="113">
        <v>200</v>
      </c>
      <c r="I1080" s="113">
        <v>300</v>
      </c>
      <c r="J1080" s="113"/>
      <c r="K1080" s="114" t="s">
        <v>141</v>
      </c>
      <c r="L1080" s="114" t="s">
        <v>143</v>
      </c>
      <c r="M1080" s="114" t="str">
        <f t="shared" si="68"/>
        <v>Cu800pf</v>
      </c>
      <c r="N1080" s="114"/>
      <c r="O1080" s="109" t="s">
        <v>143</v>
      </c>
      <c r="P1080" s="117" t="s">
        <v>28</v>
      </c>
      <c r="Q1080" s="117">
        <v>55</v>
      </c>
      <c r="R1080" s="117" t="s">
        <v>29</v>
      </c>
      <c r="S1080" s="117">
        <v>4</v>
      </c>
      <c r="T1080" s="118" t="str">
        <f t="shared" si="69"/>
        <v>E3-55-Al-800-4-pf</v>
      </c>
    </row>
    <row r="1081" spans="1:20">
      <c r="A1081" s="112" t="s">
        <v>1562</v>
      </c>
      <c r="B1081" s="109">
        <v>800</v>
      </c>
      <c r="C1081" s="109" t="s">
        <v>444</v>
      </c>
      <c r="D1081" s="110" t="s">
        <v>445</v>
      </c>
      <c r="E1081" s="111">
        <v>33962</v>
      </c>
      <c r="F1081" s="111">
        <f>Таблица14[[#This Row],[ip55]]*1.49987465123196</f>
        <v>50938.742905139829</v>
      </c>
      <c r="G1081" s="112"/>
      <c r="H1081" s="113"/>
      <c r="I1081" s="113"/>
      <c r="J1081" s="113"/>
      <c r="K1081" s="114" t="s">
        <v>141</v>
      </c>
      <c r="L1081" s="114" t="s">
        <v>152</v>
      </c>
      <c r="M1081" s="114" t="str">
        <f t="shared" si="68"/>
        <v>Cu800ugf</v>
      </c>
      <c r="N1081" s="114"/>
      <c r="O1081" s="109" t="s">
        <v>152</v>
      </c>
      <c r="P1081" s="117" t="s">
        <v>28</v>
      </c>
      <c r="Q1081" s="117">
        <v>55</v>
      </c>
      <c r="R1081" s="117" t="s">
        <v>29</v>
      </c>
      <c r="S1081" s="117">
        <v>4</v>
      </c>
      <c r="T1081" s="118" t="str">
        <f t="shared" si="69"/>
        <v>E3-55-Al-800-4-ugf</v>
      </c>
    </row>
    <row r="1082" spans="1:20">
      <c r="A1082" s="112" t="s">
        <v>1563</v>
      </c>
      <c r="B1082" s="109">
        <v>800</v>
      </c>
      <c r="C1082" s="109" t="s">
        <v>447</v>
      </c>
      <c r="D1082" s="110" t="s">
        <v>448</v>
      </c>
      <c r="E1082" s="111">
        <v>39495</v>
      </c>
      <c r="F1082" s="111">
        <f>Таблица14[[#This Row],[ip55]]*1.49987465123196</f>
        <v>59237.549350406262</v>
      </c>
      <c r="G1082" s="112"/>
      <c r="H1082" s="113"/>
      <c r="I1082" s="113"/>
      <c r="J1082" s="113"/>
      <c r="K1082" s="114" t="s">
        <v>141</v>
      </c>
      <c r="L1082" s="114" t="s">
        <v>156</v>
      </c>
      <c r="M1082" s="114" t="str">
        <f t="shared" si="68"/>
        <v>Cu800uvf</v>
      </c>
      <c r="N1082" s="114"/>
      <c r="O1082" s="109" t="s">
        <v>156</v>
      </c>
      <c r="P1082" s="117" t="s">
        <v>28</v>
      </c>
      <c r="Q1082" s="117">
        <v>55</v>
      </c>
      <c r="R1082" s="117" t="s">
        <v>29</v>
      </c>
      <c r="S1082" s="117">
        <v>4</v>
      </c>
      <c r="T1082" s="118" t="str">
        <f t="shared" si="69"/>
        <v>E3-55-Al-800-4-uvf</v>
      </c>
    </row>
    <row r="1083" spans="1:20">
      <c r="A1083" s="112" t="s">
        <v>1564</v>
      </c>
      <c r="B1083" s="109">
        <v>800</v>
      </c>
      <c r="C1083" s="109" t="s">
        <v>450</v>
      </c>
      <c r="D1083" s="110" t="s">
        <v>451</v>
      </c>
      <c r="E1083" s="111">
        <v>25536</v>
      </c>
      <c r="F1083" s="111">
        <f>Таблица14[[#This Row],[ip55]]*1.49987465123196</f>
        <v>38300.799093859336</v>
      </c>
      <c r="G1083" s="112"/>
      <c r="H1083" s="113"/>
      <c r="I1083" s="113"/>
      <c r="J1083" s="113"/>
      <c r="K1083" s="114" t="s">
        <v>141</v>
      </c>
      <c r="L1083" s="114"/>
      <c r="M1083" s="114" t="str">
        <f t="shared" si="68"/>
        <v>Cu800</v>
      </c>
      <c r="N1083" s="114"/>
      <c r="O1083" s="109" t="s">
        <v>450</v>
      </c>
      <c r="P1083" s="117" t="s">
        <v>28</v>
      </c>
      <c r="Q1083" s="117">
        <v>55</v>
      </c>
      <c r="R1083" s="117" t="s">
        <v>29</v>
      </c>
      <c r="S1083" s="117">
        <v>4</v>
      </c>
      <c r="T1083" s="118" t="str">
        <f t="shared" si="69"/>
        <v>E3-55-Al-800-4-ПФТ</v>
      </c>
    </row>
    <row r="1084" spans="1:20">
      <c r="A1084" s="109" t="s">
        <v>1565</v>
      </c>
      <c r="B1084" s="109">
        <v>800</v>
      </c>
      <c r="C1084" s="109"/>
      <c r="D1084" s="110" t="s">
        <v>453</v>
      </c>
      <c r="E1084" s="111">
        <v>22982</v>
      </c>
      <c r="F1084" s="111">
        <f>Таблица14[[#This Row],[ip55]]*1.49987465123196</f>
        <v>34470.119234612903</v>
      </c>
      <c r="G1084" s="120">
        <f t="shared" ref="G1084:G1085" si="71">G1048</f>
        <v>4.4000000000000004</v>
      </c>
      <c r="H1084" s="113">
        <v>200</v>
      </c>
      <c r="I1084" s="113">
        <v>300</v>
      </c>
      <c r="J1084" s="113"/>
      <c r="K1084" s="114" t="s">
        <v>141</v>
      </c>
      <c r="L1084" s="114"/>
      <c r="M1084" s="114" t="str">
        <f t="shared" si="68"/>
        <v>Cu800</v>
      </c>
      <c r="N1084" s="114"/>
      <c r="O1084" s="109"/>
      <c r="P1084" s="117" t="s">
        <v>28</v>
      </c>
      <c r="Q1084" s="117">
        <v>55</v>
      </c>
      <c r="R1084" s="117" t="s">
        <v>29</v>
      </c>
      <c r="S1084" s="117">
        <v>4</v>
      </c>
      <c r="T1084" s="118" t="str">
        <f t="shared" si="69"/>
        <v>E3-55-Al-800-4-</v>
      </c>
    </row>
    <row r="1085" spans="1:20">
      <c r="A1085" s="109" t="s">
        <v>1566</v>
      </c>
      <c r="B1085" s="109">
        <v>800</v>
      </c>
      <c r="C1085" s="109" t="s">
        <v>455</v>
      </c>
      <c r="D1085" s="110" t="s">
        <v>456</v>
      </c>
      <c r="E1085" s="111">
        <v>137764</v>
      </c>
      <c r="F1085" s="111">
        <f>Таблица14[[#This Row],[ip55]]*1.49987465123196</f>
        <v>206628.73145231974</v>
      </c>
      <c r="G1085" s="120">
        <f t="shared" si="71"/>
        <v>6.6000000000000005</v>
      </c>
      <c r="H1085" s="113">
        <v>500</v>
      </c>
      <c r="I1085" s="113">
        <v>500</v>
      </c>
      <c r="J1085" s="113"/>
      <c r="K1085" s="114" t="s">
        <v>141</v>
      </c>
      <c r="L1085" s="114"/>
      <c r="M1085" s="114" t="str">
        <f t="shared" si="68"/>
        <v>Cu800</v>
      </c>
      <c r="N1085" s="114"/>
      <c r="O1085" s="109" t="s">
        <v>455</v>
      </c>
      <c r="P1085" s="117" t="s">
        <v>28</v>
      </c>
      <c r="Q1085" s="117">
        <v>55</v>
      </c>
      <c r="R1085" s="117" t="s">
        <v>29</v>
      </c>
      <c r="S1085" s="117">
        <v>4</v>
      </c>
      <c r="T1085" s="118" t="str">
        <f t="shared" si="69"/>
        <v>E3-55-Al-800-4-ПФК</v>
      </c>
    </row>
    <row r="1086" spans="1:20">
      <c r="A1086" s="109" t="s">
        <v>1567</v>
      </c>
      <c r="B1086" s="109">
        <v>800</v>
      </c>
      <c r="C1086" s="109"/>
      <c r="D1086" s="110" t="s">
        <v>458</v>
      </c>
      <c r="E1086" s="111">
        <v>30132</v>
      </c>
      <c r="F1086" s="111">
        <f>Таблица14[[#This Row],[ip55]]*1.49987465123196</f>
        <v>45194.222990921422</v>
      </c>
      <c r="G1086" s="120">
        <f>G1049</f>
        <v>6.6000000000000005</v>
      </c>
      <c r="H1086" s="113">
        <v>200</v>
      </c>
      <c r="I1086" s="113">
        <v>500</v>
      </c>
      <c r="J1086" s="113"/>
      <c r="K1086" s="114" t="s">
        <v>141</v>
      </c>
      <c r="L1086" s="114"/>
      <c r="M1086" s="114" t="str">
        <f t="shared" si="68"/>
        <v>Cu800</v>
      </c>
      <c r="N1086" s="114"/>
      <c r="O1086" s="109"/>
      <c r="P1086" s="117" t="s">
        <v>28</v>
      </c>
      <c r="Q1086" s="117">
        <v>55</v>
      </c>
      <c r="R1086" s="117" t="s">
        <v>29</v>
      </c>
      <c r="S1086" s="117">
        <v>4</v>
      </c>
      <c r="T1086" s="118" t="str">
        <f t="shared" si="69"/>
        <v>E3-55-Al-800-4-</v>
      </c>
    </row>
    <row r="1087" spans="1:20">
      <c r="A1087" s="109" t="s">
        <v>1568</v>
      </c>
      <c r="B1087" s="109">
        <v>800</v>
      </c>
      <c r="C1087" s="109"/>
      <c r="D1087" s="110" t="s">
        <v>460</v>
      </c>
      <c r="E1087" s="111">
        <v>92822</v>
      </c>
      <c r="F1087" s="111">
        <f>Таблица14[[#This Row],[ip55]]*1.49987465123196</f>
        <v>139221.36487665301</v>
      </c>
      <c r="G1087" s="120">
        <f>G1051</f>
        <v>11</v>
      </c>
      <c r="H1087" s="113">
        <v>200</v>
      </c>
      <c r="I1087" s="113">
        <v>1000</v>
      </c>
      <c r="J1087" s="113"/>
      <c r="K1087" s="114" t="s">
        <v>141</v>
      </c>
      <c r="L1087" s="114"/>
      <c r="M1087" s="114" t="str">
        <f t="shared" si="68"/>
        <v>Cu800</v>
      </c>
      <c r="N1087" s="114"/>
      <c r="O1087" s="109"/>
      <c r="P1087" s="117" t="s">
        <v>28</v>
      </c>
      <c r="Q1087" s="117">
        <v>55</v>
      </c>
      <c r="R1087" s="117" t="s">
        <v>29</v>
      </c>
      <c r="S1087" s="117">
        <v>4</v>
      </c>
      <c r="T1087" s="118" t="str">
        <f t="shared" si="69"/>
        <v>E3-55-Al-800-4-</v>
      </c>
    </row>
    <row r="1088" spans="1:20">
      <c r="A1088" s="109" t="s">
        <v>1569</v>
      </c>
      <c r="B1088" s="109">
        <v>800</v>
      </c>
      <c r="C1088" s="109"/>
      <c r="D1088" s="110" t="s">
        <v>462</v>
      </c>
      <c r="E1088" s="111">
        <v>70523</v>
      </c>
      <c r="F1088" s="111">
        <f>Таблица14[[#This Row],[ip55]]*1.49987465123196</f>
        <v>105775.66002883152</v>
      </c>
      <c r="G1088" s="120">
        <f>G1051</f>
        <v>11</v>
      </c>
      <c r="H1088" s="113">
        <v>200</v>
      </c>
      <c r="I1088" s="113">
        <v>1000</v>
      </c>
      <c r="J1088" s="113"/>
      <c r="K1088" s="114" t="s">
        <v>141</v>
      </c>
      <c r="L1088" s="114"/>
      <c r="M1088" s="114" t="str">
        <f t="shared" si="68"/>
        <v>Cu800</v>
      </c>
      <c r="N1088" s="114"/>
      <c r="O1088" s="109"/>
      <c r="P1088" s="117" t="s">
        <v>28</v>
      </c>
      <c r="Q1088" s="117">
        <v>55</v>
      </c>
      <c r="R1088" s="117" t="s">
        <v>29</v>
      </c>
      <c r="S1088" s="117">
        <v>4</v>
      </c>
      <c r="T1088" s="118" t="str">
        <f t="shared" si="69"/>
        <v>E3-55-Al-800-4-</v>
      </c>
    </row>
    <row r="1089" spans="1:20">
      <c r="A1089" s="109" t="s">
        <v>1570</v>
      </c>
      <c r="B1089" s="109">
        <v>800</v>
      </c>
      <c r="C1089" s="109"/>
      <c r="D1089" s="110" t="s">
        <v>464</v>
      </c>
      <c r="E1089" s="119">
        <v>45639</v>
      </c>
      <c r="F1089" s="111">
        <f>Таблица14[[#This Row],[ip55]]*1.49987465123196</f>
        <v>68452.779207575426</v>
      </c>
      <c r="G1089" s="120">
        <f t="shared" ref="G1089:G1090" si="72">G1049</f>
        <v>6.6000000000000005</v>
      </c>
      <c r="H1089" s="113">
        <v>200</v>
      </c>
      <c r="I1089" s="113">
        <v>500</v>
      </c>
      <c r="J1089" s="113"/>
      <c r="K1089" s="114" t="s">
        <v>141</v>
      </c>
      <c r="L1089" s="114"/>
      <c r="M1089" s="114" t="str">
        <f t="shared" si="68"/>
        <v>Cu800</v>
      </c>
      <c r="N1089" s="114"/>
      <c r="O1089" s="109"/>
      <c r="P1089" s="117" t="s">
        <v>28</v>
      </c>
      <c r="Q1089" s="117">
        <v>55</v>
      </c>
      <c r="R1089" s="117" t="s">
        <v>29</v>
      </c>
      <c r="S1089" s="117">
        <v>4</v>
      </c>
      <c r="T1089" s="118" t="str">
        <f t="shared" si="69"/>
        <v>E3-55-Al-800-4-</v>
      </c>
    </row>
    <row r="1090" spans="1:20">
      <c r="A1090" s="109" t="s">
        <v>1571</v>
      </c>
      <c r="B1090" s="109">
        <v>800</v>
      </c>
      <c r="C1090" s="109" t="s">
        <v>466</v>
      </c>
      <c r="D1090" s="110" t="s">
        <v>467</v>
      </c>
      <c r="E1090" s="111">
        <v>52604</v>
      </c>
      <c r="F1090" s="111">
        <f>Таблица14[[#This Row],[ip55]]*1.49987465123196</f>
        <v>78899.406153406031</v>
      </c>
      <c r="G1090" s="120">
        <f t="shared" si="72"/>
        <v>8.8000000000000007</v>
      </c>
      <c r="H1090" s="113">
        <v>1000</v>
      </c>
      <c r="I1090" s="113"/>
      <c r="J1090" s="113"/>
      <c r="K1090" s="114" t="s">
        <v>141</v>
      </c>
      <c r="L1090" s="114" t="s">
        <v>203</v>
      </c>
      <c r="M1090" s="114" t="str">
        <f t="shared" ref="M1090:M1153" si="73">K1090&amp;B1090&amp;L1090&amp;N1090</f>
        <v>Cu800sk</v>
      </c>
      <c r="N1090" s="114"/>
      <c r="O1090" s="109" t="s">
        <v>203</v>
      </c>
      <c r="P1090" s="117" t="s">
        <v>28</v>
      </c>
      <c r="Q1090" s="117">
        <v>55</v>
      </c>
      <c r="R1090" s="117" t="s">
        <v>29</v>
      </c>
      <c r="S1090" s="117">
        <v>4</v>
      </c>
      <c r="T1090" s="118" t="str">
        <f t="shared" si="69"/>
        <v>E3-55-Al-800-4-sk</v>
      </c>
    </row>
    <row r="1091" spans="1:20">
      <c r="A1091" s="109" t="s">
        <v>1572</v>
      </c>
      <c r="B1091" s="109">
        <v>800</v>
      </c>
      <c r="C1091" s="109"/>
      <c r="D1091" s="110" t="s">
        <v>469</v>
      </c>
      <c r="E1091" s="111">
        <v>123988</v>
      </c>
      <c r="F1091" s="111">
        <f>Таблица14[[#This Row],[ip55]]*1.49987465123196</f>
        <v>185966.45825694827</v>
      </c>
      <c r="G1091" s="112">
        <f>G1050</f>
        <v>8.8000000000000007</v>
      </c>
      <c r="H1091" s="113">
        <v>1000</v>
      </c>
      <c r="I1091" s="113"/>
      <c r="J1091" s="113"/>
      <c r="K1091" s="114" t="s">
        <v>141</v>
      </c>
      <c r="L1091" s="114"/>
      <c r="M1091" s="114" t="str">
        <f t="shared" si="73"/>
        <v>Cu800</v>
      </c>
      <c r="N1091" s="114"/>
      <c r="O1091" s="109"/>
      <c r="P1091" s="117" t="s">
        <v>28</v>
      </c>
      <c r="Q1091" s="117">
        <v>55</v>
      </c>
      <c r="R1091" s="117" t="s">
        <v>29</v>
      </c>
      <c r="S1091" s="117">
        <v>4</v>
      </c>
      <c r="T1091" s="118" t="str">
        <f t="shared" ref="T1091:T1154" si="74">P1091&amp;"-"&amp;Q1091&amp;"-"&amp;R1091&amp;"-"&amp;B1091&amp;"-"&amp;S1091&amp;"-"&amp;O1091&amp;N1091</f>
        <v>E3-55-Al-800-4-</v>
      </c>
    </row>
    <row r="1092" spans="1:20">
      <c r="A1092" s="109" t="s">
        <v>1573</v>
      </c>
      <c r="B1092" s="109">
        <v>800</v>
      </c>
      <c r="C1092" s="109"/>
      <c r="D1092" s="110" t="s">
        <v>471</v>
      </c>
      <c r="E1092" s="111">
        <v>117100</v>
      </c>
      <c r="F1092" s="111">
        <f>Таблица14[[#This Row],[ip55]]*1.49987465123196</f>
        <v>175635.32165926252</v>
      </c>
      <c r="G1092" s="112">
        <f>G1050</f>
        <v>8.8000000000000007</v>
      </c>
      <c r="H1092" s="113">
        <v>1000</v>
      </c>
      <c r="I1092" s="113"/>
      <c r="J1092" s="113"/>
      <c r="K1092" s="114" t="s">
        <v>141</v>
      </c>
      <c r="L1092" s="114"/>
      <c r="M1092" s="114" t="str">
        <f t="shared" si="73"/>
        <v>Cu800</v>
      </c>
      <c r="N1092" s="114"/>
      <c r="O1092" s="109"/>
      <c r="P1092" s="117" t="s">
        <v>28</v>
      </c>
      <c r="Q1092" s="117">
        <v>55</v>
      </c>
      <c r="R1092" s="117" t="s">
        <v>29</v>
      </c>
      <c r="S1092" s="117">
        <v>4</v>
      </c>
      <c r="T1092" s="118" t="str">
        <f t="shared" si="74"/>
        <v>E3-55-Al-800-4-</v>
      </c>
    </row>
    <row r="1093" spans="1:20">
      <c r="A1093" s="109" t="s">
        <v>1574</v>
      </c>
      <c r="B1093" s="109">
        <v>800</v>
      </c>
      <c r="C1093" s="109"/>
      <c r="D1093" s="110" t="s">
        <v>473</v>
      </c>
      <c r="E1093" s="111">
        <v>167384</v>
      </c>
      <c r="F1093" s="111">
        <f>Таблица14[[#This Row],[ip55]]*1.49987465123196</f>
        <v>251055.01862181039</v>
      </c>
      <c r="G1093" s="112">
        <f>G1050</f>
        <v>8.8000000000000007</v>
      </c>
      <c r="H1093" s="113">
        <v>1000</v>
      </c>
      <c r="I1093" s="113"/>
      <c r="J1093" s="113"/>
      <c r="K1093" s="114" t="s">
        <v>141</v>
      </c>
      <c r="L1093" s="114"/>
      <c r="M1093" s="114" t="str">
        <f t="shared" si="73"/>
        <v>Cu800</v>
      </c>
      <c r="N1093" s="114"/>
      <c r="O1093" s="109"/>
      <c r="P1093" s="117" t="s">
        <v>28</v>
      </c>
      <c r="Q1093" s="117">
        <v>55</v>
      </c>
      <c r="R1093" s="117" t="s">
        <v>29</v>
      </c>
      <c r="S1093" s="117">
        <v>4</v>
      </c>
      <c r="T1093" s="118" t="str">
        <f t="shared" si="74"/>
        <v>E3-55-Al-800-4-</v>
      </c>
    </row>
    <row r="1094" spans="1:20">
      <c r="A1094" s="109" t="s">
        <v>1575</v>
      </c>
      <c r="B1094" s="109">
        <v>800</v>
      </c>
      <c r="C1094" s="109"/>
      <c r="D1094" s="110" t="s">
        <v>475</v>
      </c>
      <c r="E1094" s="111">
        <v>45617</v>
      </c>
      <c r="F1094" s="111">
        <f>Таблица14[[#This Row],[ip55]]*1.49987465123196</f>
        <v>68419.781965248316</v>
      </c>
      <c r="G1094" s="112">
        <f>G1050</f>
        <v>8.8000000000000007</v>
      </c>
      <c r="H1094" s="113">
        <v>1000</v>
      </c>
      <c r="I1094" s="113"/>
      <c r="J1094" s="113"/>
      <c r="K1094" s="114" t="s">
        <v>141</v>
      </c>
      <c r="L1094" s="114"/>
      <c r="M1094" s="114" t="str">
        <f t="shared" si="73"/>
        <v>Cu800</v>
      </c>
      <c r="N1094" s="114"/>
      <c r="O1094" s="109"/>
      <c r="P1094" s="117" t="s">
        <v>28</v>
      </c>
      <c r="Q1094" s="117">
        <v>55</v>
      </c>
      <c r="R1094" s="117" t="s">
        <v>29</v>
      </c>
      <c r="S1094" s="117">
        <v>4</v>
      </c>
      <c r="T1094" s="118" t="str">
        <f t="shared" si="74"/>
        <v>E3-55-Al-800-4-</v>
      </c>
    </row>
    <row r="1095" spans="1:20">
      <c r="A1095" s="109" t="s">
        <v>1576</v>
      </c>
      <c r="B1095" s="109">
        <v>800</v>
      </c>
      <c r="C1095" s="109"/>
      <c r="D1095" s="110" t="s">
        <v>477</v>
      </c>
      <c r="E1095" s="111">
        <v>119507</v>
      </c>
      <c r="F1095" s="111">
        <f>Таблица14[[#This Row],[ip55]]*1.49987465123196</f>
        <v>179245.51994477786</v>
      </c>
      <c r="G1095" s="112">
        <f>G1050</f>
        <v>8.8000000000000007</v>
      </c>
      <c r="H1095" s="113">
        <v>1000</v>
      </c>
      <c r="I1095" s="113"/>
      <c r="J1095" s="113"/>
      <c r="K1095" s="114" t="s">
        <v>141</v>
      </c>
      <c r="L1095" s="114"/>
      <c r="M1095" s="114" t="str">
        <f t="shared" si="73"/>
        <v>Cu800</v>
      </c>
      <c r="N1095" s="114"/>
      <c r="O1095" s="109"/>
      <c r="P1095" s="117" t="s">
        <v>28</v>
      </c>
      <c r="Q1095" s="117">
        <v>55</v>
      </c>
      <c r="R1095" s="117" t="s">
        <v>29</v>
      </c>
      <c r="S1095" s="117">
        <v>4</v>
      </c>
      <c r="T1095" s="118" t="str">
        <f t="shared" si="74"/>
        <v>E3-55-Al-800-4-</v>
      </c>
    </row>
    <row r="1096" spans="1:20">
      <c r="A1096" s="109" t="s">
        <v>1577</v>
      </c>
      <c r="B1096" s="109">
        <v>800</v>
      </c>
      <c r="C1096" s="109"/>
      <c r="D1096" s="110" t="s">
        <v>479</v>
      </c>
      <c r="E1096" s="111">
        <v>196429</v>
      </c>
      <c r="F1096" s="111">
        <f>Таблица14[[#This Row],[ip55]]*1.49987465123196</f>
        <v>294618.87786684267</v>
      </c>
      <c r="G1096" s="112">
        <f>G1050</f>
        <v>8.8000000000000007</v>
      </c>
      <c r="H1096" s="113">
        <v>1000</v>
      </c>
      <c r="I1096" s="113"/>
      <c r="J1096" s="113"/>
      <c r="K1096" s="114" t="s">
        <v>141</v>
      </c>
      <c r="L1096" s="114"/>
      <c r="M1096" s="114" t="str">
        <f t="shared" si="73"/>
        <v>Cu800</v>
      </c>
      <c r="N1096" s="114"/>
      <c r="O1096" s="109"/>
      <c r="P1096" s="117" t="s">
        <v>28</v>
      </c>
      <c r="Q1096" s="117">
        <v>55</v>
      </c>
      <c r="R1096" s="117" t="s">
        <v>29</v>
      </c>
      <c r="S1096" s="117">
        <v>4</v>
      </c>
      <c r="T1096" s="118" t="str">
        <f t="shared" si="74"/>
        <v>E3-55-Al-800-4-</v>
      </c>
    </row>
    <row r="1097" spans="1:20">
      <c r="A1097" s="109" t="s">
        <v>1578</v>
      </c>
      <c r="B1097" s="109">
        <v>800</v>
      </c>
      <c r="C1097" s="109"/>
      <c r="D1097" s="110" t="s">
        <v>481</v>
      </c>
      <c r="E1097" s="111">
        <v>170306</v>
      </c>
      <c r="F1097" s="111">
        <f>Таблица14[[#This Row],[ip55]]*1.49987465123196</f>
        <v>255437.6523527102</v>
      </c>
      <c r="G1097" s="112">
        <f>G1050</f>
        <v>8.8000000000000007</v>
      </c>
      <c r="H1097" s="113">
        <v>1000</v>
      </c>
      <c r="I1097" s="113"/>
      <c r="J1097" s="113"/>
      <c r="K1097" s="114" t="s">
        <v>141</v>
      </c>
      <c r="L1097" s="114"/>
      <c r="M1097" s="114" t="str">
        <f t="shared" si="73"/>
        <v>Cu800</v>
      </c>
      <c r="N1097" s="114"/>
      <c r="O1097" s="109"/>
      <c r="P1097" s="117" t="s">
        <v>28</v>
      </c>
      <c r="Q1097" s="117">
        <v>55</v>
      </c>
      <c r="R1097" s="117" t="s">
        <v>29</v>
      </c>
      <c r="S1097" s="117">
        <v>4</v>
      </c>
      <c r="T1097" s="118" t="str">
        <f t="shared" si="74"/>
        <v>E3-55-Al-800-4-</v>
      </c>
    </row>
    <row r="1098" spans="1:20">
      <c r="A1098" s="109" t="s">
        <v>1579</v>
      </c>
      <c r="B1098" s="109">
        <v>800</v>
      </c>
      <c r="C1098" s="109"/>
      <c r="D1098" s="110" t="s">
        <v>617</v>
      </c>
      <c r="E1098" s="111">
        <v>256910</v>
      </c>
      <c r="F1098" s="111">
        <f>Таблица14[[#This Row],[ip55]]*1.49987465123196</f>
        <v>385332.79664800287</v>
      </c>
      <c r="G1098" s="112"/>
      <c r="H1098" s="113">
        <v>0</v>
      </c>
      <c r="I1098" s="113"/>
      <c r="J1098" s="113"/>
      <c r="K1098" s="114" t="s">
        <v>141</v>
      </c>
      <c r="L1098" s="114"/>
      <c r="M1098" s="114" t="str">
        <f t="shared" si="73"/>
        <v>Cu800</v>
      </c>
      <c r="N1098" s="114"/>
      <c r="O1098" s="109"/>
      <c r="P1098" s="117" t="s">
        <v>28</v>
      </c>
      <c r="Q1098" s="117">
        <v>55</v>
      </c>
      <c r="R1098" s="117" t="s">
        <v>29</v>
      </c>
      <c r="S1098" s="117">
        <v>4</v>
      </c>
      <c r="T1098" s="118" t="str">
        <f t="shared" si="74"/>
        <v>E3-55-Al-800-4-</v>
      </c>
    </row>
    <row r="1099" spans="1:20">
      <c r="A1099" s="109" t="s">
        <v>1580</v>
      </c>
      <c r="B1099" s="109">
        <v>800</v>
      </c>
      <c r="C1099" s="109" t="s">
        <v>485</v>
      </c>
      <c r="D1099" s="110" t="s">
        <v>486</v>
      </c>
      <c r="E1099" s="111">
        <v>81109</v>
      </c>
      <c r="F1099" s="111">
        <f>Таблица14[[#This Row],[ip55]]*1.49987465123196</f>
        <v>121653.33308677305</v>
      </c>
      <c r="G1099" s="112">
        <f>G1051</f>
        <v>11</v>
      </c>
      <c r="H1099" s="113">
        <v>1500</v>
      </c>
      <c r="I1099" s="113"/>
      <c r="J1099" s="113"/>
      <c r="K1099" s="114" t="s">
        <v>141</v>
      </c>
      <c r="L1099" s="114" t="s">
        <v>487</v>
      </c>
      <c r="M1099" s="114" t="str">
        <f t="shared" si="73"/>
        <v>Cu800tsv</v>
      </c>
      <c r="N1099" s="114"/>
      <c r="O1099" s="109" t="s">
        <v>487</v>
      </c>
      <c r="P1099" s="117" t="s">
        <v>28</v>
      </c>
      <c r="Q1099" s="117">
        <v>55</v>
      </c>
      <c r="R1099" s="117" t="s">
        <v>29</v>
      </c>
      <c r="S1099" s="117">
        <v>4</v>
      </c>
      <c r="T1099" s="118" t="str">
        <f t="shared" si="74"/>
        <v>E3-55-Al-800-4-tsv</v>
      </c>
    </row>
    <row r="1100" spans="1:20">
      <c r="A1100" s="109" t="s">
        <v>1581</v>
      </c>
      <c r="B1100" s="109">
        <v>800</v>
      </c>
      <c r="C1100" s="109"/>
      <c r="D1100" s="110" t="s">
        <v>489</v>
      </c>
      <c r="E1100" s="111">
        <v>101844</v>
      </c>
      <c r="F1100" s="111">
        <f>Таблица14[[#This Row],[ip55]]*1.49987465123196</f>
        <v>152753.23398006774</v>
      </c>
      <c r="G1100" s="112">
        <f>G1050</f>
        <v>8.8000000000000007</v>
      </c>
      <c r="H1100" s="113">
        <v>1500</v>
      </c>
      <c r="I1100" s="113">
        <v>500</v>
      </c>
      <c r="J1100" s="113"/>
      <c r="K1100" s="114" t="s">
        <v>141</v>
      </c>
      <c r="L1100" s="114"/>
      <c r="M1100" s="114" t="str">
        <f t="shared" si="73"/>
        <v>Cu800</v>
      </c>
      <c r="N1100" s="114"/>
      <c r="O1100" s="109"/>
      <c r="P1100" s="117" t="s">
        <v>28</v>
      </c>
      <c r="Q1100" s="117">
        <v>55</v>
      </c>
      <c r="R1100" s="117" t="s">
        <v>29</v>
      </c>
      <c r="S1100" s="117">
        <v>4</v>
      </c>
      <c r="T1100" s="118" t="str">
        <f t="shared" si="74"/>
        <v>E3-55-Al-800-4-</v>
      </c>
    </row>
    <row r="1101" spans="1:20">
      <c r="A1101" s="109" t="s">
        <v>1582</v>
      </c>
      <c r="B1101" s="109">
        <v>800</v>
      </c>
      <c r="C1101" s="109"/>
      <c r="D1101" s="110" t="s">
        <v>491</v>
      </c>
      <c r="E1101" s="111">
        <v>40964</v>
      </c>
      <c r="F1101" s="111">
        <f>Таблица14[[#This Row],[ip55]]*1.49987465123196</f>
        <v>61440.865213066012</v>
      </c>
      <c r="G1101" s="112">
        <f>G1054</f>
        <v>17.600000000000001</v>
      </c>
      <c r="H1101" s="113">
        <v>1500</v>
      </c>
      <c r="I1101" s="113"/>
      <c r="J1101" s="113"/>
      <c r="K1101" s="114" t="s">
        <v>141</v>
      </c>
      <c r="L1101" s="114"/>
      <c r="M1101" s="114" t="str">
        <f t="shared" si="73"/>
        <v>Cu800</v>
      </c>
      <c r="N1101" s="114"/>
      <c r="O1101" s="109"/>
      <c r="P1101" s="117" t="s">
        <v>28</v>
      </c>
      <c r="Q1101" s="117">
        <v>55</v>
      </c>
      <c r="R1101" s="117" t="s">
        <v>29</v>
      </c>
      <c r="S1101" s="117">
        <v>4</v>
      </c>
      <c r="T1101" s="118" t="str">
        <f t="shared" si="74"/>
        <v>E3-55-Al-800-4-</v>
      </c>
    </row>
    <row r="1102" spans="1:20">
      <c r="A1102" s="109" t="s">
        <v>1583</v>
      </c>
      <c r="B1102" s="109">
        <v>800</v>
      </c>
      <c r="C1102" s="109"/>
      <c r="D1102" s="110" t="s">
        <v>493</v>
      </c>
      <c r="E1102" s="111">
        <v>67691</v>
      </c>
      <c r="F1102" s="111">
        <f>Таблица14[[#This Row],[ip55]]*1.49987465123196</f>
        <v>101528.0150165426</v>
      </c>
      <c r="G1102" s="112">
        <f>G1053</f>
        <v>15.400000000000002</v>
      </c>
      <c r="H1102" s="113">
        <v>1500</v>
      </c>
      <c r="I1102" s="113">
        <v>500</v>
      </c>
      <c r="J1102" s="113"/>
      <c r="K1102" s="114" t="s">
        <v>141</v>
      </c>
      <c r="L1102" s="114"/>
      <c r="M1102" s="114" t="str">
        <f t="shared" si="73"/>
        <v>Cu800</v>
      </c>
      <c r="N1102" s="114"/>
      <c r="O1102" s="109"/>
      <c r="P1102" s="117" t="s">
        <v>28</v>
      </c>
      <c r="Q1102" s="117">
        <v>55</v>
      </c>
      <c r="R1102" s="117" t="s">
        <v>29</v>
      </c>
      <c r="S1102" s="117">
        <v>4</v>
      </c>
      <c r="T1102" s="118" t="str">
        <f t="shared" si="74"/>
        <v>E3-55-Al-800-4-</v>
      </c>
    </row>
    <row r="1103" spans="1:20">
      <c r="A1103" s="109" t="s">
        <v>682</v>
      </c>
      <c r="B1103" s="109">
        <v>800</v>
      </c>
      <c r="C1103" s="109"/>
      <c r="D1103" s="110" t="s">
        <v>495</v>
      </c>
      <c r="E1103" s="111">
        <v>29663</v>
      </c>
      <c r="F1103" s="111">
        <f>Таблица14[[#This Row],[ip55]]*1.49987465123196</f>
        <v>44490.781779493635</v>
      </c>
      <c r="G1103" s="112"/>
      <c r="H1103" s="113">
        <v>500</v>
      </c>
      <c r="I1103" s="113"/>
      <c r="J1103" s="113"/>
      <c r="K1103" s="114" t="s">
        <v>141</v>
      </c>
      <c r="L1103" s="114"/>
      <c r="M1103" s="114" t="str">
        <f t="shared" si="73"/>
        <v>Cu800</v>
      </c>
      <c r="N1103" s="114"/>
      <c r="O1103" s="109"/>
      <c r="P1103" s="117" t="s">
        <v>28</v>
      </c>
      <c r="Q1103" s="117">
        <v>55</v>
      </c>
      <c r="R1103" s="117" t="s">
        <v>29</v>
      </c>
      <c r="S1103" s="117">
        <v>4</v>
      </c>
      <c r="T1103" s="118" t="str">
        <f t="shared" si="74"/>
        <v>E3-55-Al-800-4-</v>
      </c>
    </row>
    <row r="1104" spans="1:20">
      <c r="A1104" s="109" t="s">
        <v>1584</v>
      </c>
      <c r="B1104" s="109">
        <v>800</v>
      </c>
      <c r="C1104" s="109"/>
      <c r="D1104" s="110" t="s">
        <v>497</v>
      </c>
      <c r="E1104" s="111">
        <v>7852</v>
      </c>
      <c r="F1104" s="111">
        <f>Таблица14[[#This Row],[ip55]]*1.49987465123196</f>
        <v>11777.015761473351</v>
      </c>
      <c r="G1104" s="112"/>
      <c r="H1104" s="113">
        <v>200</v>
      </c>
      <c r="I1104" s="113"/>
      <c r="J1104" s="113"/>
      <c r="K1104" s="114" t="s">
        <v>141</v>
      </c>
      <c r="L1104" s="114" t="s">
        <v>236</v>
      </c>
      <c r="M1104" s="114" t="str">
        <f t="shared" si="73"/>
        <v>Cu800sb</v>
      </c>
      <c r="N1104" s="114"/>
      <c r="O1104" s="109"/>
      <c r="P1104" s="117" t="s">
        <v>28</v>
      </c>
      <c r="Q1104" s="117">
        <v>55</v>
      </c>
      <c r="R1104" s="117" t="s">
        <v>29</v>
      </c>
      <c r="S1104" s="117">
        <v>4</v>
      </c>
      <c r="T1104" s="118" t="str">
        <f t="shared" si="74"/>
        <v>E3-55-Al-800-4-</v>
      </c>
    </row>
    <row r="1105" spans="1:20">
      <c r="A1105" s="109" t="s">
        <v>1585</v>
      </c>
      <c r="B1105" s="109">
        <v>800</v>
      </c>
      <c r="C1105" s="109"/>
      <c r="D1105" s="110" t="s">
        <v>499</v>
      </c>
      <c r="E1105" s="119">
        <v>1038</v>
      </c>
      <c r="F1105" s="119">
        <f>Таблица14[[#This Row],[ip55]]*1.49987465123196</f>
        <v>1556.8698879787746</v>
      </c>
      <c r="G1105" s="112"/>
      <c r="H1105" s="121">
        <v>200</v>
      </c>
      <c r="I1105" s="121"/>
      <c r="J1105" s="121"/>
      <c r="K1105" s="114" t="s">
        <v>141</v>
      </c>
      <c r="L1105" s="114"/>
      <c r="M1105" s="114" t="str">
        <f t="shared" si="73"/>
        <v>Cu800</v>
      </c>
      <c r="N1105" s="114"/>
      <c r="O1105" s="109"/>
      <c r="P1105" s="117" t="s">
        <v>28</v>
      </c>
      <c r="Q1105" s="117">
        <v>55</v>
      </c>
      <c r="R1105" s="117" t="s">
        <v>29</v>
      </c>
      <c r="S1105" s="117">
        <v>4</v>
      </c>
      <c r="T1105" s="118" t="str">
        <f t="shared" si="74"/>
        <v>E3-55-Al-800-4-</v>
      </c>
    </row>
    <row r="1106" spans="1:20">
      <c r="A1106" s="109" t="s">
        <v>1586</v>
      </c>
      <c r="B1106" s="109">
        <v>800</v>
      </c>
      <c r="C1106" s="109" t="s">
        <v>501</v>
      </c>
      <c r="D1106" s="110" t="s">
        <v>504</v>
      </c>
      <c r="E1106" s="119">
        <v>25246</v>
      </c>
      <c r="F1106" s="119">
        <f>Таблица14[[#This Row],[ip55]]*1.49987465123196</f>
        <v>37865.835445002063</v>
      </c>
      <c r="G1106" s="112"/>
      <c r="H1106" s="121">
        <v>200</v>
      </c>
      <c r="I1106" s="121"/>
      <c r="J1106" s="121"/>
      <c r="K1106" s="114" t="s">
        <v>141</v>
      </c>
      <c r="L1106" s="114" t="s">
        <v>233</v>
      </c>
      <c r="M1106" s="114" t="str">
        <f t="shared" si="73"/>
        <v>Cu800kz</v>
      </c>
      <c r="N1106" s="114"/>
      <c r="O1106" s="109" t="s">
        <v>233</v>
      </c>
      <c r="P1106" s="117" t="s">
        <v>28</v>
      </c>
      <c r="Q1106" s="117">
        <v>55</v>
      </c>
      <c r="R1106" s="117" t="s">
        <v>29</v>
      </c>
      <c r="S1106" s="117">
        <v>4</v>
      </c>
      <c r="T1106" s="118" t="str">
        <f t="shared" si="74"/>
        <v>E3-55-Al-800-4-kz</v>
      </c>
    </row>
    <row r="1107" spans="1:20">
      <c r="A1107" s="109" t="s">
        <v>1587</v>
      </c>
      <c r="B1107" s="109">
        <v>800</v>
      </c>
      <c r="C1107" s="109"/>
      <c r="D1107" s="110" t="s">
        <v>502</v>
      </c>
      <c r="E1107" s="111">
        <v>11492</v>
      </c>
      <c r="F1107" s="111">
        <f>Таблица14[[#This Row],[ip55]]*1.49987465123196</f>
        <v>17236.559491957683</v>
      </c>
      <c r="G1107" s="112"/>
      <c r="H1107" s="113"/>
      <c r="I1107" s="113"/>
      <c r="J1107" s="113"/>
      <c r="K1107" s="114" t="s">
        <v>141</v>
      </c>
      <c r="L1107" s="114" t="s">
        <v>233</v>
      </c>
      <c r="M1107" s="114" t="str">
        <f t="shared" si="73"/>
        <v>Cu800kz</v>
      </c>
      <c r="N1107" s="114"/>
      <c r="O1107" s="109"/>
      <c r="P1107" s="117" t="s">
        <v>28</v>
      </c>
      <c r="Q1107" s="117">
        <v>55</v>
      </c>
      <c r="R1107" s="117" t="s">
        <v>29</v>
      </c>
      <c r="S1107" s="117">
        <v>4</v>
      </c>
      <c r="T1107" s="118" t="str">
        <f t="shared" si="74"/>
        <v>E3-55-Al-800-4-</v>
      </c>
    </row>
    <row r="1108" spans="1:20">
      <c r="A1108" s="109" t="s">
        <v>1588</v>
      </c>
      <c r="B1108" s="109">
        <v>1000</v>
      </c>
      <c r="C1108" s="109" t="s">
        <v>369</v>
      </c>
      <c r="D1108" s="110" t="s">
        <v>370</v>
      </c>
      <c r="E1108" s="111">
        <v>8682</v>
      </c>
      <c r="F1108" s="111">
        <f>Таблица14[[#This Row],[ip55]]*1.49987465123196</f>
        <v>13021.911721995877</v>
      </c>
      <c r="G1108" s="112">
        <f>G1110*0.5</f>
        <v>5.4</v>
      </c>
      <c r="H1108" s="113">
        <v>500</v>
      </c>
      <c r="I1108" s="113"/>
      <c r="J1108" s="113"/>
      <c r="K1108" s="114" t="s">
        <v>141</v>
      </c>
      <c r="L1108" s="114" t="s">
        <v>139</v>
      </c>
      <c r="M1108" s="114" t="str">
        <f t="shared" si="73"/>
        <v>Cu1000pt0.5</v>
      </c>
      <c r="N1108" s="115" t="s">
        <v>371</v>
      </c>
      <c r="O1108" s="116" t="s">
        <v>139</v>
      </c>
      <c r="P1108" s="117" t="s">
        <v>28</v>
      </c>
      <c r="Q1108" s="117">
        <v>55</v>
      </c>
      <c r="R1108" s="117" t="s">
        <v>29</v>
      </c>
      <c r="S1108" s="117">
        <v>4</v>
      </c>
      <c r="T1108" s="118" t="str">
        <f t="shared" si="74"/>
        <v>E3-55-Al-1000-4-pt0.5</v>
      </c>
    </row>
    <row r="1109" spans="1:20">
      <c r="A1109" s="109" t="s">
        <v>1589</v>
      </c>
      <c r="B1109" s="109">
        <v>1000</v>
      </c>
      <c r="C1109" s="109" t="s">
        <v>369</v>
      </c>
      <c r="D1109" s="110" t="s">
        <v>370</v>
      </c>
      <c r="E1109" s="119">
        <v>15455</v>
      </c>
      <c r="F1109" s="119">
        <f>Таблица14[[#This Row],[ip55]]*1.49987465123196</f>
        <v>23180.562734789943</v>
      </c>
      <c r="G1109" s="120">
        <f>G1110*0.75</f>
        <v>8.1000000000000014</v>
      </c>
      <c r="H1109" s="121">
        <v>750</v>
      </c>
      <c r="I1109" s="121"/>
      <c r="J1109" s="121"/>
      <c r="K1109" s="114" t="s">
        <v>141</v>
      </c>
      <c r="L1109" s="114" t="s">
        <v>139</v>
      </c>
      <c r="M1109" s="114" t="str">
        <f t="shared" si="73"/>
        <v>Cu1000pt0.9</v>
      </c>
      <c r="N1109" s="115" t="s">
        <v>373</v>
      </c>
      <c r="O1109" s="116" t="s">
        <v>139</v>
      </c>
      <c r="P1109" s="117" t="s">
        <v>28</v>
      </c>
      <c r="Q1109" s="117">
        <v>55</v>
      </c>
      <c r="R1109" s="117" t="s">
        <v>29</v>
      </c>
      <c r="S1109" s="117">
        <v>4</v>
      </c>
      <c r="T1109" s="118" t="str">
        <f t="shared" si="74"/>
        <v>E3-55-Al-1000-4-pt0.9</v>
      </c>
    </row>
    <row r="1110" spans="1:20">
      <c r="A1110" s="109" t="s">
        <v>1590</v>
      </c>
      <c r="B1110" s="109">
        <v>1000</v>
      </c>
      <c r="C1110" s="109" t="s">
        <v>369</v>
      </c>
      <c r="D1110" s="110" t="s">
        <v>375</v>
      </c>
      <c r="E1110" s="119">
        <v>17364</v>
      </c>
      <c r="F1110" s="119">
        <f>Таблица14[[#This Row],[ip55]]*1.49987465123196</f>
        <v>26043.823443991754</v>
      </c>
      <c r="G1110" s="120">
        <v>10.8</v>
      </c>
      <c r="H1110" s="121">
        <v>1000</v>
      </c>
      <c r="I1110" s="121"/>
      <c r="J1110" s="121"/>
      <c r="K1110" s="114" t="s">
        <v>141</v>
      </c>
      <c r="L1110" s="114" t="s">
        <v>139</v>
      </c>
      <c r="M1110" s="114" t="str">
        <f t="shared" si="73"/>
        <v>Cu1000pt1.0</v>
      </c>
      <c r="N1110" s="115" t="s">
        <v>376</v>
      </c>
      <c r="O1110" s="116" t="s">
        <v>139</v>
      </c>
      <c r="P1110" s="117" t="s">
        <v>28</v>
      </c>
      <c r="Q1110" s="117">
        <v>55</v>
      </c>
      <c r="R1110" s="117" t="s">
        <v>29</v>
      </c>
      <c r="S1110" s="117">
        <v>4</v>
      </c>
      <c r="T1110" s="118" t="str">
        <f t="shared" si="74"/>
        <v>E3-55-Al-1000-4-pt1.0</v>
      </c>
    </row>
    <row r="1111" spans="1:20">
      <c r="A1111" s="109" t="s">
        <v>1591</v>
      </c>
      <c r="B1111" s="109">
        <v>1000</v>
      </c>
      <c r="C1111" s="109" t="s">
        <v>369</v>
      </c>
      <c r="D1111" s="110" t="s">
        <v>370</v>
      </c>
      <c r="E1111" s="119">
        <v>24136</v>
      </c>
      <c r="F1111" s="119">
        <f>Таблица14[[#This Row],[ip55]]*1.49987465123196</f>
        <v>36200.974582134586</v>
      </c>
      <c r="G1111" s="120">
        <f>G1110*1.25</f>
        <v>13.5</v>
      </c>
      <c r="H1111" s="121">
        <v>1250</v>
      </c>
      <c r="I1111" s="121"/>
      <c r="J1111" s="121"/>
      <c r="K1111" s="114" t="s">
        <v>141</v>
      </c>
      <c r="L1111" s="114" t="s">
        <v>139</v>
      </c>
      <c r="M1111" s="114" t="str">
        <f t="shared" si="73"/>
        <v>Cu1000pt1.4</v>
      </c>
      <c r="N1111" s="115" t="s">
        <v>378</v>
      </c>
      <c r="O1111" s="116" t="s">
        <v>139</v>
      </c>
      <c r="P1111" s="117" t="s">
        <v>28</v>
      </c>
      <c r="Q1111" s="117">
        <v>55</v>
      </c>
      <c r="R1111" s="117" t="s">
        <v>29</v>
      </c>
      <c r="S1111" s="117">
        <v>4</v>
      </c>
      <c r="T1111" s="118" t="str">
        <f t="shared" si="74"/>
        <v>E3-55-Al-1000-4-pt1.4</v>
      </c>
    </row>
    <row r="1112" spans="1:20">
      <c r="A1112" s="109" t="s">
        <v>1592</v>
      </c>
      <c r="B1112" s="109">
        <v>1000</v>
      </c>
      <c r="C1112" s="109" t="s">
        <v>369</v>
      </c>
      <c r="D1112" s="110" t="s">
        <v>370</v>
      </c>
      <c r="E1112" s="119">
        <v>26046</v>
      </c>
      <c r="F1112" s="119">
        <f>Таблица14[[#This Row],[ip55]]*1.49987465123196</f>
        <v>39065.735165987629</v>
      </c>
      <c r="G1112" s="120">
        <f>G1110*1.5</f>
        <v>16.200000000000003</v>
      </c>
      <c r="H1112" s="121">
        <v>1500</v>
      </c>
      <c r="I1112" s="121"/>
      <c r="J1112" s="121"/>
      <c r="K1112" s="114" t="s">
        <v>141</v>
      </c>
      <c r="L1112" s="114" t="s">
        <v>139</v>
      </c>
      <c r="M1112" s="114" t="str">
        <f t="shared" si="73"/>
        <v>Cu1000pt1.5</v>
      </c>
      <c r="N1112" s="115" t="s">
        <v>380</v>
      </c>
      <c r="O1112" s="116" t="s">
        <v>139</v>
      </c>
      <c r="P1112" s="117" t="s">
        <v>28</v>
      </c>
      <c r="Q1112" s="117">
        <v>55</v>
      </c>
      <c r="R1112" s="117" t="s">
        <v>29</v>
      </c>
      <c r="S1112" s="117">
        <v>4</v>
      </c>
      <c r="T1112" s="118" t="str">
        <f t="shared" si="74"/>
        <v>E3-55-Al-1000-4-pt1.5</v>
      </c>
    </row>
    <row r="1113" spans="1:20">
      <c r="A1113" s="109" t="s">
        <v>1593</v>
      </c>
      <c r="B1113" s="109">
        <v>1000</v>
      </c>
      <c r="C1113" s="109" t="s">
        <v>369</v>
      </c>
      <c r="D1113" s="110" t="s">
        <v>370</v>
      </c>
      <c r="E1113" s="119">
        <v>32818</v>
      </c>
      <c r="F1113" s="119">
        <f>Таблица14[[#This Row],[ip55]]*1.49987465123196</f>
        <v>49222.886304130465</v>
      </c>
      <c r="G1113" s="120">
        <f>G1110*1.75</f>
        <v>18.900000000000002</v>
      </c>
      <c r="H1113" s="121">
        <v>1750</v>
      </c>
      <c r="I1113" s="121"/>
      <c r="J1113" s="121"/>
      <c r="K1113" s="114" t="s">
        <v>141</v>
      </c>
      <c r="L1113" s="114" t="s">
        <v>139</v>
      </c>
      <c r="M1113" s="114" t="str">
        <f t="shared" si="73"/>
        <v>Cu1000pt1.9</v>
      </c>
      <c r="N1113" s="115" t="s">
        <v>382</v>
      </c>
      <c r="O1113" s="116" t="s">
        <v>139</v>
      </c>
      <c r="P1113" s="117" t="s">
        <v>28</v>
      </c>
      <c r="Q1113" s="117">
        <v>55</v>
      </c>
      <c r="R1113" s="117" t="s">
        <v>29</v>
      </c>
      <c r="S1113" s="117">
        <v>4</v>
      </c>
      <c r="T1113" s="118" t="str">
        <f t="shared" si="74"/>
        <v>E3-55-Al-1000-4-pt1.9</v>
      </c>
    </row>
    <row r="1114" spans="1:20">
      <c r="A1114" s="109" t="s">
        <v>1594</v>
      </c>
      <c r="B1114" s="109">
        <v>1000</v>
      </c>
      <c r="C1114" s="109" t="s">
        <v>369</v>
      </c>
      <c r="D1114" s="110" t="s">
        <v>384</v>
      </c>
      <c r="E1114" s="119">
        <v>34729</v>
      </c>
      <c r="F1114" s="119">
        <f>Таблица14[[#This Row],[ip55]]*1.49987465123196</f>
        <v>52089.146762634744</v>
      </c>
      <c r="G1114" s="120">
        <f>G1110*2</f>
        <v>21.6</v>
      </c>
      <c r="H1114" s="121">
        <v>2000</v>
      </c>
      <c r="I1114" s="121"/>
      <c r="J1114" s="121"/>
      <c r="K1114" s="114" t="s">
        <v>141</v>
      </c>
      <c r="L1114" s="114" t="s">
        <v>139</v>
      </c>
      <c r="M1114" s="114" t="str">
        <f t="shared" si="73"/>
        <v>Cu1000pt2.0</v>
      </c>
      <c r="N1114" s="115" t="s">
        <v>385</v>
      </c>
      <c r="O1114" s="116" t="s">
        <v>139</v>
      </c>
      <c r="P1114" s="117" t="s">
        <v>28</v>
      </c>
      <c r="Q1114" s="117">
        <v>55</v>
      </c>
      <c r="R1114" s="117" t="s">
        <v>29</v>
      </c>
      <c r="S1114" s="117">
        <v>4</v>
      </c>
      <c r="T1114" s="118" t="str">
        <f t="shared" si="74"/>
        <v>E3-55-Al-1000-4-pt2.0</v>
      </c>
    </row>
    <row r="1115" spans="1:20">
      <c r="A1115" s="109" t="s">
        <v>1595</v>
      </c>
      <c r="B1115" s="109">
        <v>1000</v>
      </c>
      <c r="C1115" s="109" t="s">
        <v>369</v>
      </c>
      <c r="D1115" s="110" t="s">
        <v>370</v>
      </c>
      <c r="E1115" s="119">
        <v>41501</v>
      </c>
      <c r="F1115" s="119">
        <f>Таблица14[[#This Row],[ip55]]*1.49987465123196</f>
        <v>62246.297900777572</v>
      </c>
      <c r="G1115" s="120">
        <f>G1110*2.25</f>
        <v>24.3</v>
      </c>
      <c r="H1115" s="121">
        <v>2250</v>
      </c>
      <c r="I1115" s="121"/>
      <c r="J1115" s="121"/>
      <c r="K1115" s="114" t="s">
        <v>141</v>
      </c>
      <c r="L1115" s="114" t="s">
        <v>139</v>
      </c>
      <c r="M1115" s="114" t="str">
        <f t="shared" si="73"/>
        <v>Cu1000pt2.4</v>
      </c>
      <c r="N1115" s="115" t="s">
        <v>387</v>
      </c>
      <c r="O1115" s="116" t="s">
        <v>139</v>
      </c>
      <c r="P1115" s="117" t="s">
        <v>28</v>
      </c>
      <c r="Q1115" s="117">
        <v>55</v>
      </c>
      <c r="R1115" s="117" t="s">
        <v>29</v>
      </c>
      <c r="S1115" s="117">
        <v>4</v>
      </c>
      <c r="T1115" s="118" t="str">
        <f t="shared" si="74"/>
        <v>E3-55-Al-1000-4-pt2.4</v>
      </c>
    </row>
    <row r="1116" spans="1:20">
      <c r="A1116" s="109" t="s">
        <v>1596</v>
      </c>
      <c r="B1116" s="109">
        <v>1000</v>
      </c>
      <c r="C1116" s="109" t="s">
        <v>369</v>
      </c>
      <c r="D1116" s="110" t="s">
        <v>370</v>
      </c>
      <c r="E1116" s="119">
        <v>43411</v>
      </c>
      <c r="F1116" s="119">
        <f>Таблица14[[#This Row],[ip55]]*1.49987465123196</f>
        <v>65111.058484630616</v>
      </c>
      <c r="G1116" s="120">
        <f>G1110*2.5</f>
        <v>27</v>
      </c>
      <c r="H1116" s="121">
        <v>2500</v>
      </c>
      <c r="I1116" s="121"/>
      <c r="J1116" s="121"/>
      <c r="K1116" s="114" t="s">
        <v>141</v>
      </c>
      <c r="L1116" s="114" t="s">
        <v>139</v>
      </c>
      <c r="M1116" s="114" t="str">
        <f t="shared" si="73"/>
        <v>Cu1000pt2.5</v>
      </c>
      <c r="N1116" s="115" t="s">
        <v>389</v>
      </c>
      <c r="O1116" s="116" t="s">
        <v>139</v>
      </c>
      <c r="P1116" s="117" t="s">
        <v>28</v>
      </c>
      <c r="Q1116" s="117">
        <v>55</v>
      </c>
      <c r="R1116" s="117" t="s">
        <v>29</v>
      </c>
      <c r="S1116" s="117">
        <v>4</v>
      </c>
      <c r="T1116" s="118" t="str">
        <f t="shared" si="74"/>
        <v>E3-55-Al-1000-4-pt2.5</v>
      </c>
    </row>
    <row r="1117" spans="1:20">
      <c r="A1117" s="109" t="s">
        <v>1597</v>
      </c>
      <c r="B1117" s="109">
        <v>1000</v>
      </c>
      <c r="C1117" s="109" t="s">
        <v>369</v>
      </c>
      <c r="D1117" s="110" t="s">
        <v>370</v>
      </c>
      <c r="E1117" s="119">
        <v>50182</v>
      </c>
      <c r="F1117" s="119">
        <f>Таблица14[[#This Row],[ip55]]*1.49987465123196</f>
        <v>75266.709748122215</v>
      </c>
      <c r="G1117" s="120">
        <f>G1110*2.75</f>
        <v>29.700000000000003</v>
      </c>
      <c r="H1117" s="121">
        <v>2750</v>
      </c>
      <c r="I1117" s="121"/>
      <c r="J1117" s="121"/>
      <c r="K1117" s="114" t="s">
        <v>141</v>
      </c>
      <c r="L1117" s="114" t="s">
        <v>139</v>
      </c>
      <c r="M1117" s="114" t="str">
        <f t="shared" si="73"/>
        <v>Cu1000pt2.9</v>
      </c>
      <c r="N1117" s="115" t="s">
        <v>391</v>
      </c>
      <c r="O1117" s="116" t="s">
        <v>139</v>
      </c>
      <c r="P1117" s="117" t="s">
        <v>28</v>
      </c>
      <c r="Q1117" s="117">
        <v>55</v>
      </c>
      <c r="R1117" s="117" t="s">
        <v>29</v>
      </c>
      <c r="S1117" s="117">
        <v>4</v>
      </c>
      <c r="T1117" s="118" t="str">
        <f t="shared" si="74"/>
        <v>E3-55-Al-1000-4-pt2.9</v>
      </c>
    </row>
    <row r="1118" spans="1:20">
      <c r="A1118" s="109" t="s">
        <v>1598</v>
      </c>
      <c r="B1118" s="109">
        <v>1000</v>
      </c>
      <c r="C1118" s="109" t="s">
        <v>369</v>
      </c>
      <c r="D1118" s="110" t="s">
        <v>393</v>
      </c>
      <c r="E1118" s="119">
        <v>52092</v>
      </c>
      <c r="F1118" s="119">
        <f>Таблица14[[#This Row],[ip55]]*1.49987465123196</f>
        <v>78131.470331975259</v>
      </c>
      <c r="G1118" s="120">
        <f>G1110*3</f>
        <v>32.400000000000006</v>
      </c>
      <c r="H1118" s="121">
        <v>3000</v>
      </c>
      <c r="I1118" s="121"/>
      <c r="J1118" s="121"/>
      <c r="K1118" s="114" t="s">
        <v>141</v>
      </c>
      <c r="L1118" s="114" t="s">
        <v>139</v>
      </c>
      <c r="M1118" s="114" t="str">
        <f t="shared" si="73"/>
        <v>Cu1000pt3.0</v>
      </c>
      <c r="N1118" s="115" t="s">
        <v>394</v>
      </c>
      <c r="O1118" s="116" t="s">
        <v>139</v>
      </c>
      <c r="P1118" s="117" t="s">
        <v>28</v>
      </c>
      <c r="Q1118" s="117">
        <v>55</v>
      </c>
      <c r="R1118" s="117" t="s">
        <v>29</v>
      </c>
      <c r="S1118" s="117">
        <v>4</v>
      </c>
      <c r="T1118" s="118" t="str">
        <f t="shared" si="74"/>
        <v>E3-55-Al-1000-4-pt3.0</v>
      </c>
    </row>
    <row r="1119" spans="1:20">
      <c r="A1119" s="109" t="s">
        <v>1599</v>
      </c>
      <c r="B1119" s="109">
        <v>1000</v>
      </c>
      <c r="C1119" s="109" t="s">
        <v>369</v>
      </c>
      <c r="D1119" s="110" t="s">
        <v>370</v>
      </c>
      <c r="E1119" s="119">
        <v>58865</v>
      </c>
      <c r="F1119" s="119">
        <f>Таблица14[[#This Row],[ip55]]*1.49987465123196</f>
        <v>88290.12134476933</v>
      </c>
      <c r="G1119" s="120">
        <f>G1110*3.25</f>
        <v>35.1</v>
      </c>
      <c r="H1119" s="121">
        <v>3250</v>
      </c>
      <c r="I1119" s="121"/>
      <c r="J1119" s="121"/>
      <c r="K1119" s="114" t="s">
        <v>141</v>
      </c>
      <c r="L1119" s="114" t="s">
        <v>139</v>
      </c>
      <c r="M1119" s="114" t="str">
        <f t="shared" si="73"/>
        <v>Cu1000pt</v>
      </c>
      <c r="N1119" s="114"/>
      <c r="O1119" s="116" t="s">
        <v>139</v>
      </c>
      <c r="P1119" s="117" t="s">
        <v>28</v>
      </c>
      <c r="Q1119" s="117">
        <v>55</v>
      </c>
      <c r="R1119" s="117" t="s">
        <v>29</v>
      </c>
      <c r="S1119" s="117">
        <v>4</v>
      </c>
      <c r="T1119" s="118" t="str">
        <f t="shared" si="74"/>
        <v>E3-55-Al-1000-4-pt</v>
      </c>
    </row>
    <row r="1120" spans="1:20">
      <c r="A1120" s="109" t="s">
        <v>1600</v>
      </c>
      <c r="B1120" s="109">
        <v>1000</v>
      </c>
      <c r="C1120" s="109" t="s">
        <v>369</v>
      </c>
      <c r="D1120" s="110" t="s">
        <v>370</v>
      </c>
      <c r="E1120" s="119">
        <v>60775</v>
      </c>
      <c r="F1120" s="119">
        <f>Таблица14[[#This Row],[ip55]]*1.49987465123196</f>
        <v>91154.881928622373</v>
      </c>
      <c r="G1120" s="120">
        <f>G1110*3.5</f>
        <v>37.800000000000004</v>
      </c>
      <c r="H1120" s="121">
        <v>3500</v>
      </c>
      <c r="I1120" s="121"/>
      <c r="J1120" s="121"/>
      <c r="K1120" s="114" t="s">
        <v>141</v>
      </c>
      <c r="L1120" s="114" t="s">
        <v>139</v>
      </c>
      <c r="M1120" s="114" t="str">
        <f t="shared" si="73"/>
        <v>Cu1000pt</v>
      </c>
      <c r="N1120" s="114"/>
      <c r="O1120" s="116" t="s">
        <v>139</v>
      </c>
      <c r="P1120" s="117" t="s">
        <v>28</v>
      </c>
      <c r="Q1120" s="117">
        <v>55</v>
      </c>
      <c r="R1120" s="117" t="s">
        <v>29</v>
      </c>
      <c r="S1120" s="117">
        <v>4</v>
      </c>
      <c r="T1120" s="118" t="str">
        <f t="shared" si="74"/>
        <v>E3-55-Al-1000-4-pt</v>
      </c>
    </row>
    <row r="1121" spans="1:20">
      <c r="A1121" s="109" t="s">
        <v>1601</v>
      </c>
      <c r="B1121" s="109">
        <v>1000</v>
      </c>
      <c r="C1121" s="109" t="s">
        <v>369</v>
      </c>
      <c r="D1121" s="110" t="s">
        <v>370</v>
      </c>
      <c r="E1121" s="119">
        <v>67547</v>
      </c>
      <c r="F1121" s="119">
        <f>Таблица14[[#This Row],[ip55]]*1.49987465123196</f>
        <v>101312.0330667652</v>
      </c>
      <c r="G1121" s="120">
        <f>G1110*3.75</f>
        <v>40.5</v>
      </c>
      <c r="H1121" s="121">
        <v>3750</v>
      </c>
      <c r="I1121" s="121"/>
      <c r="J1121" s="121"/>
      <c r="K1121" s="114" t="s">
        <v>141</v>
      </c>
      <c r="L1121" s="114" t="s">
        <v>139</v>
      </c>
      <c r="M1121" s="114" t="str">
        <f t="shared" si="73"/>
        <v>Cu1000pt</v>
      </c>
      <c r="N1121" s="114"/>
      <c r="O1121" s="116" t="s">
        <v>139</v>
      </c>
      <c r="P1121" s="117" t="s">
        <v>28</v>
      </c>
      <c r="Q1121" s="117">
        <v>55</v>
      </c>
      <c r="R1121" s="117" t="s">
        <v>29</v>
      </c>
      <c r="S1121" s="117">
        <v>4</v>
      </c>
      <c r="T1121" s="118" t="str">
        <f t="shared" si="74"/>
        <v>E3-55-Al-1000-4-pt</v>
      </c>
    </row>
    <row r="1122" spans="1:20">
      <c r="A1122" s="109" t="s">
        <v>1602</v>
      </c>
      <c r="B1122" s="109">
        <v>1000</v>
      </c>
      <c r="C1122" s="109" t="s">
        <v>369</v>
      </c>
      <c r="D1122" s="110" t="s">
        <v>370</v>
      </c>
      <c r="E1122" s="119">
        <v>69457</v>
      </c>
      <c r="F1122" s="119">
        <f>Таблица14[[#This Row],[ip55]]*1.49987465123196</f>
        <v>104176.79365061825</v>
      </c>
      <c r="G1122" s="120">
        <f>G1110*4</f>
        <v>43.2</v>
      </c>
      <c r="H1122" s="121">
        <v>4000</v>
      </c>
      <c r="I1122" s="121"/>
      <c r="J1122" s="121"/>
      <c r="K1122" s="114" t="s">
        <v>141</v>
      </c>
      <c r="L1122" s="114" t="s">
        <v>139</v>
      </c>
      <c r="M1122" s="114" t="str">
        <f t="shared" si="73"/>
        <v>Cu1000pt</v>
      </c>
      <c r="N1122" s="114"/>
      <c r="O1122" s="116" t="s">
        <v>139</v>
      </c>
      <c r="P1122" s="117" t="s">
        <v>28</v>
      </c>
      <c r="Q1122" s="117">
        <v>55</v>
      </c>
      <c r="R1122" s="117" t="s">
        <v>29</v>
      </c>
      <c r="S1122" s="117">
        <v>4</v>
      </c>
      <c r="T1122" s="118" t="str">
        <f t="shared" si="74"/>
        <v>E3-55-Al-1000-4-pt</v>
      </c>
    </row>
    <row r="1123" spans="1:20">
      <c r="A1123" s="109" t="s">
        <v>1603</v>
      </c>
      <c r="B1123" s="109">
        <v>1000</v>
      </c>
      <c r="C1123" s="109" t="s">
        <v>400</v>
      </c>
      <c r="D1123" s="110" t="s">
        <v>401</v>
      </c>
      <c r="E1123" s="119">
        <v>56434</v>
      </c>
      <c r="F1123" s="119">
        <f>Таблица14[[#This Row],[ip55]]*1.49987465123196</f>
        <v>84643.92606762443</v>
      </c>
      <c r="G1123" s="112">
        <f>G1118</f>
        <v>32.400000000000006</v>
      </c>
      <c r="H1123" s="121">
        <v>3000</v>
      </c>
      <c r="I1123" s="121"/>
      <c r="J1123" s="121"/>
      <c r="K1123" s="114" t="s">
        <v>141</v>
      </c>
      <c r="L1123" s="114" t="s">
        <v>158</v>
      </c>
      <c r="M1123" s="114" t="str">
        <f t="shared" si="73"/>
        <v>Cu1000pr1</v>
      </c>
      <c r="N1123" s="114">
        <v>1</v>
      </c>
      <c r="O1123" s="109" t="s">
        <v>158</v>
      </c>
      <c r="P1123" s="117" t="s">
        <v>28</v>
      </c>
      <c r="Q1123" s="117">
        <v>55</v>
      </c>
      <c r="R1123" s="117" t="s">
        <v>29</v>
      </c>
      <c r="S1123" s="117">
        <v>4</v>
      </c>
      <c r="T1123" s="118" t="str">
        <f t="shared" si="74"/>
        <v>E3-55-Al-1000-4-pr1</v>
      </c>
    </row>
    <row r="1124" spans="1:20">
      <c r="A1124" s="109" t="s">
        <v>1604</v>
      </c>
      <c r="B1124" s="109">
        <v>1000</v>
      </c>
      <c r="C1124" s="109" t="s">
        <v>400</v>
      </c>
      <c r="D1124" s="110" t="s">
        <v>403</v>
      </c>
      <c r="E1124" s="119">
        <v>60775</v>
      </c>
      <c r="F1124" s="119">
        <f>Таблица14[[#This Row],[ip55]]*1.49987465123196</f>
        <v>91154.881928622373</v>
      </c>
      <c r="G1124" s="112">
        <f>G1118</f>
        <v>32.400000000000006</v>
      </c>
      <c r="H1124" s="121">
        <v>3000</v>
      </c>
      <c r="I1124" s="121"/>
      <c r="J1124" s="121"/>
      <c r="K1124" s="114" t="s">
        <v>141</v>
      </c>
      <c r="L1124" s="114" t="s">
        <v>158</v>
      </c>
      <c r="M1124" s="114" t="str">
        <f t="shared" si="73"/>
        <v>Cu1000pr3</v>
      </c>
      <c r="N1124" s="114">
        <v>3</v>
      </c>
      <c r="O1124" s="109" t="s">
        <v>158</v>
      </c>
      <c r="P1124" s="117" t="s">
        <v>28</v>
      </c>
      <c r="Q1124" s="117">
        <v>55</v>
      </c>
      <c r="R1124" s="117" t="s">
        <v>29</v>
      </c>
      <c r="S1124" s="117">
        <v>4</v>
      </c>
      <c r="T1124" s="118" t="str">
        <f t="shared" si="74"/>
        <v>E3-55-Al-1000-4-pr3</v>
      </c>
    </row>
    <row r="1125" spans="1:20">
      <c r="A1125" s="109" t="s">
        <v>1605</v>
      </c>
      <c r="B1125" s="109">
        <v>1000</v>
      </c>
      <c r="C1125" s="109" t="s">
        <v>400</v>
      </c>
      <c r="D1125" s="110" t="s">
        <v>405</v>
      </c>
      <c r="E1125" s="119">
        <v>65116</v>
      </c>
      <c r="F1125" s="119">
        <f>Таблица14[[#This Row],[ip55]]*1.49987465123196</f>
        <v>97665.837789620316</v>
      </c>
      <c r="G1125" s="112">
        <f>G1118</f>
        <v>32.400000000000006</v>
      </c>
      <c r="H1125" s="121">
        <v>3000</v>
      </c>
      <c r="I1125" s="121"/>
      <c r="J1125" s="121"/>
      <c r="K1125" s="114" t="s">
        <v>141</v>
      </c>
      <c r="L1125" s="114" t="s">
        <v>158</v>
      </c>
      <c r="M1125" s="114" t="str">
        <f t="shared" si="73"/>
        <v>Cu1000pr5</v>
      </c>
      <c r="N1125" s="114">
        <v>5</v>
      </c>
      <c r="O1125" s="109" t="s">
        <v>158</v>
      </c>
      <c r="P1125" s="117" t="s">
        <v>28</v>
      </c>
      <c r="Q1125" s="117">
        <v>55</v>
      </c>
      <c r="R1125" s="117" t="s">
        <v>29</v>
      </c>
      <c r="S1125" s="117">
        <v>4</v>
      </c>
      <c r="T1125" s="118" t="str">
        <f t="shared" si="74"/>
        <v>E3-55-Al-1000-4-pr5</v>
      </c>
    </row>
    <row r="1126" spans="1:20">
      <c r="A1126" s="109" t="s">
        <v>1606</v>
      </c>
      <c r="B1126" s="109">
        <v>1000</v>
      </c>
      <c r="C1126" s="109" t="s">
        <v>400</v>
      </c>
      <c r="D1126" s="110" t="s">
        <v>407</v>
      </c>
      <c r="E1126" s="119">
        <v>69457</v>
      </c>
      <c r="F1126" s="119">
        <f>Таблица14[[#This Row],[ip55]]*1.49987465123196</f>
        <v>104176.79365061825</v>
      </c>
      <c r="G1126" s="112">
        <f>G1118</f>
        <v>32.400000000000006</v>
      </c>
      <c r="H1126" s="121">
        <v>3000</v>
      </c>
      <c r="I1126" s="121"/>
      <c r="J1126" s="121"/>
      <c r="K1126" s="114" t="s">
        <v>141</v>
      </c>
      <c r="L1126" s="114" t="s">
        <v>158</v>
      </c>
      <c r="M1126" s="114" t="str">
        <f t="shared" si="73"/>
        <v>Cu1000pr4</v>
      </c>
      <c r="N1126" s="114">
        <v>4</v>
      </c>
      <c r="O1126" s="109" t="s">
        <v>158</v>
      </c>
      <c r="P1126" s="117" t="s">
        <v>28</v>
      </c>
      <c r="Q1126" s="117">
        <v>55</v>
      </c>
      <c r="R1126" s="117" t="s">
        <v>29</v>
      </c>
      <c r="S1126" s="117">
        <v>4</v>
      </c>
      <c r="T1126" s="118" t="str">
        <f t="shared" si="74"/>
        <v>E3-55-Al-1000-4-pr4</v>
      </c>
    </row>
    <row r="1127" spans="1:20">
      <c r="A1127" s="109" t="s">
        <v>1607</v>
      </c>
      <c r="B1127" s="109">
        <v>1000</v>
      </c>
      <c r="C1127" s="109" t="s">
        <v>400</v>
      </c>
      <c r="D1127" s="110" t="s">
        <v>409</v>
      </c>
      <c r="E1127" s="119">
        <v>73798</v>
      </c>
      <c r="F1127" s="119">
        <f>Таблица14[[#This Row],[ip55]]*1.49987465123196</f>
        <v>110687.74951161619</v>
      </c>
      <c r="G1127" s="112">
        <f>G1118</f>
        <v>32.400000000000006</v>
      </c>
      <c r="H1127" s="121">
        <v>3000</v>
      </c>
      <c r="I1127" s="121"/>
      <c r="J1127" s="121"/>
      <c r="K1127" s="114" t="s">
        <v>141</v>
      </c>
      <c r="L1127" s="114" t="s">
        <v>158</v>
      </c>
      <c r="M1127" s="114" t="str">
        <f t="shared" si="73"/>
        <v>Cu1000pr</v>
      </c>
      <c r="N1127" s="114"/>
      <c r="O1127" s="109" t="s">
        <v>158</v>
      </c>
      <c r="P1127" s="117" t="s">
        <v>28</v>
      </c>
      <c r="Q1127" s="117">
        <v>55</v>
      </c>
      <c r="R1127" s="117" t="s">
        <v>29</v>
      </c>
      <c r="S1127" s="117">
        <v>4</v>
      </c>
      <c r="T1127" s="118" t="str">
        <f t="shared" si="74"/>
        <v>E3-55-Al-1000-4-pr</v>
      </c>
    </row>
    <row r="1128" spans="1:20">
      <c r="A1128" s="109" t="s">
        <v>1608</v>
      </c>
      <c r="B1128" s="109">
        <v>1000</v>
      </c>
      <c r="C1128" s="109" t="s">
        <v>400</v>
      </c>
      <c r="D1128" s="110" t="s">
        <v>411</v>
      </c>
      <c r="E1128" s="119">
        <v>78139</v>
      </c>
      <c r="F1128" s="119">
        <f>Таблица14[[#This Row],[ip55]]*1.49987465123196</f>
        <v>117198.70537261413</v>
      </c>
      <c r="G1128" s="112">
        <f>G1118</f>
        <v>32.400000000000006</v>
      </c>
      <c r="H1128" s="121">
        <v>3000</v>
      </c>
      <c r="I1128" s="121"/>
      <c r="J1128" s="121"/>
      <c r="K1128" s="114" t="s">
        <v>141</v>
      </c>
      <c r="L1128" s="114" t="s">
        <v>158</v>
      </c>
      <c r="M1128" s="114" t="str">
        <f t="shared" si="73"/>
        <v>Cu1000pr6</v>
      </c>
      <c r="N1128" s="114">
        <v>6</v>
      </c>
      <c r="O1128" s="109" t="s">
        <v>158</v>
      </c>
      <c r="P1128" s="117" t="s">
        <v>28</v>
      </c>
      <c r="Q1128" s="117">
        <v>55</v>
      </c>
      <c r="R1128" s="117" t="s">
        <v>29</v>
      </c>
      <c r="S1128" s="117">
        <v>4</v>
      </c>
      <c r="T1128" s="118" t="str">
        <f t="shared" si="74"/>
        <v>E3-55-Al-1000-4-pr6</v>
      </c>
    </row>
    <row r="1129" spans="1:20">
      <c r="A1129" s="109" t="s">
        <v>1609</v>
      </c>
      <c r="B1129" s="109">
        <v>1000</v>
      </c>
      <c r="C1129" s="109" t="s">
        <v>400</v>
      </c>
      <c r="D1129" s="110" t="s">
        <v>413</v>
      </c>
      <c r="E1129" s="119">
        <v>71207</v>
      </c>
      <c r="F1129" s="119">
        <f>Таблица14[[#This Row],[ip55]]*1.49987465123196</f>
        <v>106801.57429027418</v>
      </c>
      <c r="G1129" s="112">
        <f>G1118</f>
        <v>32.400000000000006</v>
      </c>
      <c r="H1129" s="121">
        <v>3000</v>
      </c>
      <c r="I1129" s="121"/>
      <c r="J1129" s="121"/>
      <c r="K1129" s="114" t="s">
        <v>141</v>
      </c>
      <c r="L1129" s="114" t="s">
        <v>165</v>
      </c>
      <c r="M1129" s="114" t="str">
        <f t="shared" si="73"/>
        <v>Cu1000prf1</v>
      </c>
      <c r="N1129" s="114">
        <v>1</v>
      </c>
      <c r="O1129" s="109" t="s">
        <v>158</v>
      </c>
      <c r="P1129" s="117" t="s">
        <v>28</v>
      </c>
      <c r="Q1129" s="117">
        <v>55</v>
      </c>
      <c r="R1129" s="117" t="s">
        <v>29</v>
      </c>
      <c r="S1129" s="117">
        <v>4</v>
      </c>
      <c r="T1129" s="118" t="str">
        <f t="shared" si="74"/>
        <v>E3-55-Al-1000-4-pr1</v>
      </c>
    </row>
    <row r="1130" spans="1:20">
      <c r="A1130" s="109" t="s">
        <v>1610</v>
      </c>
      <c r="B1130" s="109">
        <v>1000</v>
      </c>
      <c r="C1130" s="109" t="s">
        <v>400</v>
      </c>
      <c r="D1130" s="110" t="s">
        <v>415</v>
      </c>
      <c r="E1130" s="119">
        <v>90321</v>
      </c>
      <c r="F1130" s="119">
        <f>Таблица14[[#This Row],[ip55]]*1.49987465123196</f>
        <v>135470.17837392187</v>
      </c>
      <c r="G1130" s="112">
        <f>G1118</f>
        <v>32.400000000000006</v>
      </c>
      <c r="H1130" s="121">
        <v>3000</v>
      </c>
      <c r="I1130" s="121"/>
      <c r="J1130" s="121"/>
      <c r="K1130" s="114" t="s">
        <v>141</v>
      </c>
      <c r="L1130" s="114" t="s">
        <v>165</v>
      </c>
      <c r="M1130" s="114" t="str">
        <f t="shared" si="73"/>
        <v>Cu1000prf2</v>
      </c>
      <c r="N1130" s="114">
        <v>2</v>
      </c>
      <c r="O1130" s="109" t="s">
        <v>158</v>
      </c>
      <c r="P1130" s="117" t="s">
        <v>28</v>
      </c>
      <c r="Q1130" s="117">
        <v>55</v>
      </c>
      <c r="R1130" s="117" t="s">
        <v>29</v>
      </c>
      <c r="S1130" s="117">
        <v>4</v>
      </c>
      <c r="T1130" s="118" t="str">
        <f t="shared" si="74"/>
        <v>E3-55-Al-1000-4-pr2</v>
      </c>
    </row>
    <row r="1131" spans="1:20">
      <c r="A1131" s="109" t="s">
        <v>1611</v>
      </c>
      <c r="B1131" s="109">
        <v>1000</v>
      </c>
      <c r="C1131" s="109" t="s">
        <v>400</v>
      </c>
      <c r="D1131" s="110" t="s">
        <v>417</v>
      </c>
      <c r="E1131" s="119">
        <v>128551</v>
      </c>
      <c r="F1131" s="119">
        <f>Таблица14[[#This Row],[ip55]]*1.49987465123196</f>
        <v>192810.3862905197</v>
      </c>
      <c r="G1131" s="112">
        <f>G1118</f>
        <v>32.400000000000006</v>
      </c>
      <c r="H1131" s="121">
        <v>3000</v>
      </c>
      <c r="I1131" s="121"/>
      <c r="J1131" s="121"/>
      <c r="K1131" s="114" t="s">
        <v>141</v>
      </c>
      <c r="L1131" s="114" t="s">
        <v>165</v>
      </c>
      <c r="M1131" s="114" t="str">
        <f t="shared" si="73"/>
        <v>Cu1000prf3</v>
      </c>
      <c r="N1131" s="114">
        <v>3</v>
      </c>
      <c r="O1131" s="109" t="s">
        <v>158</v>
      </c>
      <c r="P1131" s="117" t="s">
        <v>28</v>
      </c>
      <c r="Q1131" s="117">
        <v>55</v>
      </c>
      <c r="R1131" s="117" t="s">
        <v>29</v>
      </c>
      <c r="S1131" s="117">
        <v>4</v>
      </c>
      <c r="T1131" s="118" t="str">
        <f t="shared" si="74"/>
        <v>E3-55-Al-1000-4-pr3</v>
      </c>
    </row>
    <row r="1132" spans="1:20">
      <c r="A1132" s="109" t="s">
        <v>1612</v>
      </c>
      <c r="B1132" s="109">
        <v>1000</v>
      </c>
      <c r="C1132" s="109" t="s">
        <v>419</v>
      </c>
      <c r="D1132" s="110" t="s">
        <v>420</v>
      </c>
      <c r="E1132" s="119">
        <v>30132</v>
      </c>
      <c r="F1132" s="119">
        <f>Таблица14[[#This Row],[ip55]]*1.49987465123196</f>
        <v>45194.222990921422</v>
      </c>
      <c r="G1132" s="112">
        <f>G1110</f>
        <v>10.8</v>
      </c>
      <c r="H1132" s="121">
        <v>350</v>
      </c>
      <c r="I1132" s="121">
        <v>350</v>
      </c>
      <c r="J1132" s="121"/>
      <c r="K1132" s="114" t="s">
        <v>141</v>
      </c>
      <c r="L1132" s="114" t="s">
        <v>154</v>
      </c>
      <c r="M1132" s="114" t="str">
        <f t="shared" si="73"/>
        <v>Cu1000uv</v>
      </c>
      <c r="N1132" s="114"/>
      <c r="O1132" s="109" t="s">
        <v>154</v>
      </c>
      <c r="P1132" s="117" t="s">
        <v>28</v>
      </c>
      <c r="Q1132" s="117">
        <v>55</v>
      </c>
      <c r="R1132" s="117" t="s">
        <v>29</v>
      </c>
      <c r="S1132" s="117">
        <v>4</v>
      </c>
      <c r="T1132" s="118" t="str">
        <f t="shared" si="74"/>
        <v>E3-55-Al-1000-4-uv</v>
      </c>
    </row>
    <row r="1133" spans="1:20">
      <c r="A1133" s="109" t="s">
        <v>1613</v>
      </c>
      <c r="B1133" s="109">
        <v>1000</v>
      </c>
      <c r="C1133" s="109" t="s">
        <v>422</v>
      </c>
      <c r="D1133" s="110" t="s">
        <v>423</v>
      </c>
      <c r="E1133" s="119">
        <v>23748</v>
      </c>
      <c r="F1133" s="119">
        <f>Таблица14[[#This Row],[ip55]]*1.49987465123196</f>
        <v>35619.02321745659</v>
      </c>
      <c r="G1133" s="112">
        <f>G1110</f>
        <v>10.8</v>
      </c>
      <c r="H1133" s="121">
        <v>350</v>
      </c>
      <c r="I1133" s="121">
        <v>350</v>
      </c>
      <c r="J1133" s="121"/>
      <c r="K1133" s="114" t="s">
        <v>141</v>
      </c>
      <c r="L1133" s="114" t="s">
        <v>149</v>
      </c>
      <c r="M1133" s="114" t="str">
        <f t="shared" si="73"/>
        <v>Cu1000ug</v>
      </c>
      <c r="N1133" s="114"/>
      <c r="O1133" s="109" t="s">
        <v>149</v>
      </c>
      <c r="P1133" s="117" t="s">
        <v>28</v>
      </c>
      <c r="Q1133" s="117">
        <v>55</v>
      </c>
      <c r="R1133" s="117" t="s">
        <v>29</v>
      </c>
      <c r="S1133" s="117">
        <v>4</v>
      </c>
      <c r="T1133" s="118" t="str">
        <f t="shared" si="74"/>
        <v>E3-55-Al-1000-4-ug</v>
      </c>
    </row>
    <row r="1134" spans="1:20">
      <c r="A1134" s="109" t="s">
        <v>1614</v>
      </c>
      <c r="B1134" s="109">
        <v>1000</v>
      </c>
      <c r="C1134" s="109" t="s">
        <v>425</v>
      </c>
      <c r="D1134" s="110" t="s">
        <v>66</v>
      </c>
      <c r="E1134" s="111">
        <v>51582</v>
      </c>
      <c r="F1134" s="111">
        <f>Таблица14[[#This Row],[ip55]]*1.49987465123196</f>
        <v>77366.534259846958</v>
      </c>
      <c r="G1134" s="112">
        <f>G1112</f>
        <v>16.200000000000003</v>
      </c>
      <c r="H1134" s="113">
        <v>350</v>
      </c>
      <c r="I1134" s="113">
        <v>150</v>
      </c>
      <c r="J1134" s="113">
        <v>350</v>
      </c>
      <c r="K1134" s="114" t="s">
        <v>141</v>
      </c>
      <c r="L1134" s="114" t="s">
        <v>192</v>
      </c>
      <c r="M1134" s="114" t="str">
        <f t="shared" si="73"/>
        <v>Cu1000zv1000zv</v>
      </c>
      <c r="N1134" s="114" t="s">
        <v>714</v>
      </c>
      <c r="O1134" s="109" t="s">
        <v>192</v>
      </c>
      <c r="P1134" s="117" t="s">
        <v>28</v>
      </c>
      <c r="Q1134" s="117">
        <v>55</v>
      </c>
      <c r="R1134" s="117" t="s">
        <v>29</v>
      </c>
      <c r="S1134" s="117">
        <v>4</v>
      </c>
      <c r="T1134" s="118" t="str">
        <f t="shared" si="74"/>
        <v>E3-55-Al-1000-4-zv1000zv</v>
      </c>
    </row>
    <row r="1135" spans="1:20">
      <c r="A1135" s="109" t="s">
        <v>1615</v>
      </c>
      <c r="B1135" s="109">
        <v>1000</v>
      </c>
      <c r="C1135" s="109" t="s">
        <v>427</v>
      </c>
      <c r="D1135" s="110" t="s">
        <v>428</v>
      </c>
      <c r="E1135" s="111">
        <v>38814</v>
      </c>
      <c r="F1135" s="111">
        <f>Таблица14[[#This Row],[ip55]]*1.49987465123196</f>
        <v>58216.134712917301</v>
      </c>
      <c r="G1135" s="112">
        <f>G1112</f>
        <v>16.200000000000003</v>
      </c>
      <c r="H1135" s="113">
        <v>350</v>
      </c>
      <c r="I1135" s="113">
        <v>150</v>
      </c>
      <c r="J1135" s="113">
        <v>350</v>
      </c>
      <c r="K1135" s="114" t="s">
        <v>141</v>
      </c>
      <c r="L1135" s="114" t="s">
        <v>196</v>
      </c>
      <c r="M1135" s="114" t="str">
        <f t="shared" si="73"/>
        <v>Cu1000zg</v>
      </c>
      <c r="N1135" s="114"/>
      <c r="O1135" s="109" t="s">
        <v>196</v>
      </c>
      <c r="P1135" s="117" t="s">
        <v>28</v>
      </c>
      <c r="Q1135" s="117">
        <v>55</v>
      </c>
      <c r="R1135" s="117" t="s">
        <v>29</v>
      </c>
      <c r="S1135" s="117">
        <v>4</v>
      </c>
      <c r="T1135" s="118" t="str">
        <f t="shared" si="74"/>
        <v>E3-55-Al-1000-4-zg</v>
      </c>
    </row>
    <row r="1136" spans="1:20">
      <c r="A1136" s="109" t="s">
        <v>1616</v>
      </c>
      <c r="B1136" s="109">
        <v>1000</v>
      </c>
      <c r="C1136" s="109" t="s">
        <v>430</v>
      </c>
      <c r="D1136" s="110" t="s">
        <v>431</v>
      </c>
      <c r="E1136" s="111">
        <v>55984</v>
      </c>
      <c r="F1136" s="111">
        <f>Таблица14[[#This Row],[ip55]]*1.49987465123196</f>
        <v>83968.982474570046</v>
      </c>
      <c r="G1136" s="112">
        <f>G1112</f>
        <v>16.200000000000003</v>
      </c>
      <c r="H1136" s="113">
        <v>350</v>
      </c>
      <c r="I1136" s="113">
        <v>350</v>
      </c>
      <c r="J1136" s="113">
        <v>350</v>
      </c>
      <c r="K1136" s="114" t="s">
        <v>141</v>
      </c>
      <c r="L1136" s="114" t="s">
        <v>198</v>
      </c>
      <c r="M1136" s="114" t="str">
        <f t="shared" si="73"/>
        <v>Cu1000tv</v>
      </c>
      <c r="N1136" s="114"/>
      <c r="O1136" s="109" t="s">
        <v>198</v>
      </c>
      <c r="P1136" s="117" t="s">
        <v>28</v>
      </c>
      <c r="Q1136" s="117">
        <v>55</v>
      </c>
      <c r="R1136" s="117" t="s">
        <v>29</v>
      </c>
      <c r="S1136" s="117">
        <v>4</v>
      </c>
      <c r="T1136" s="118" t="str">
        <f t="shared" si="74"/>
        <v>E3-55-Al-1000-4-tv</v>
      </c>
    </row>
    <row r="1137" spans="1:20">
      <c r="A1137" s="109" t="s">
        <v>1617</v>
      </c>
      <c r="B1137" s="109">
        <v>1000</v>
      </c>
      <c r="C1137" s="109" t="s">
        <v>433</v>
      </c>
      <c r="D1137" s="110" t="s">
        <v>434</v>
      </c>
      <c r="E1137" s="111">
        <v>72164</v>
      </c>
      <c r="F1137" s="111">
        <f>Таблица14[[#This Row],[ip55]]*1.49987465123196</f>
        <v>108236.95433150316</v>
      </c>
      <c r="G1137" s="112">
        <f>G1112</f>
        <v>16.200000000000003</v>
      </c>
      <c r="H1137" s="113">
        <v>350</v>
      </c>
      <c r="I1137" s="113">
        <v>350</v>
      </c>
      <c r="J1137" s="113">
        <v>350</v>
      </c>
      <c r="K1137" s="114" t="s">
        <v>141</v>
      </c>
      <c r="L1137" s="114" t="s">
        <v>201</v>
      </c>
      <c r="M1137" s="114" t="str">
        <f t="shared" si="73"/>
        <v>Cu1000tg</v>
      </c>
      <c r="N1137" s="114"/>
      <c r="O1137" s="109" t="s">
        <v>201</v>
      </c>
      <c r="P1137" s="117" t="s">
        <v>28</v>
      </c>
      <c r="Q1137" s="117">
        <v>55</v>
      </c>
      <c r="R1137" s="117" t="s">
        <v>29</v>
      </c>
      <c r="S1137" s="117">
        <v>4</v>
      </c>
      <c r="T1137" s="118" t="str">
        <f t="shared" si="74"/>
        <v>E3-55-Al-1000-4-tg</v>
      </c>
    </row>
    <row r="1138" spans="1:20">
      <c r="A1138" s="109" t="s">
        <v>1618</v>
      </c>
      <c r="B1138" s="109">
        <v>1000</v>
      </c>
      <c r="C1138" s="109" t="s">
        <v>436</v>
      </c>
      <c r="D1138" s="110" t="s">
        <v>437</v>
      </c>
      <c r="E1138" s="111">
        <v>54123</v>
      </c>
      <c r="F1138" s="111">
        <f>Таблица14[[#This Row],[ip55]]*1.49987465123196</f>
        <v>81177.715748627379</v>
      </c>
      <c r="G1138" s="112">
        <v>16.200000000000003</v>
      </c>
      <c r="H1138" s="113">
        <v>500</v>
      </c>
      <c r="I1138" s="113">
        <v>500</v>
      </c>
      <c r="J1138" s="113">
        <v>500</v>
      </c>
      <c r="K1138" s="114" t="s">
        <v>141</v>
      </c>
      <c r="L1138" s="114" t="s">
        <v>184</v>
      </c>
      <c r="M1138" s="114" t="str">
        <f t="shared" si="73"/>
        <v>Cu1000kl</v>
      </c>
      <c r="N1138" s="114"/>
      <c r="O1138" s="109" t="s">
        <v>184</v>
      </c>
      <c r="P1138" s="117" t="s">
        <v>28</v>
      </c>
      <c r="Q1138" s="117">
        <v>55</v>
      </c>
      <c r="R1138" s="117" t="s">
        <v>29</v>
      </c>
      <c r="S1138" s="117">
        <v>4</v>
      </c>
      <c r="T1138" s="118" t="str">
        <f t="shared" si="74"/>
        <v>E3-55-Al-1000-4-kl</v>
      </c>
    </row>
    <row r="1139" spans="1:20">
      <c r="A1139" s="109" t="s">
        <v>1619</v>
      </c>
      <c r="B1139" s="109">
        <v>1000</v>
      </c>
      <c r="C1139" s="109" t="s">
        <v>439</v>
      </c>
      <c r="D1139" s="110" t="s">
        <v>437</v>
      </c>
      <c r="E1139" s="111">
        <v>54123</v>
      </c>
      <c r="F1139" s="111">
        <f>Таблица14[[#This Row],[ip55]]*1.49987465123196</f>
        <v>81177.715748627379</v>
      </c>
      <c r="G1139" s="112">
        <f>G1112</f>
        <v>16.200000000000003</v>
      </c>
      <c r="H1139" s="113">
        <v>500</v>
      </c>
      <c r="I1139" s="113">
        <v>500</v>
      </c>
      <c r="J1139" s="113">
        <v>500</v>
      </c>
      <c r="K1139" s="114" t="s">
        <v>141</v>
      </c>
      <c r="L1139" s="114" t="s">
        <v>173</v>
      </c>
      <c r="M1139" s="114" t="str">
        <f t="shared" si="73"/>
        <v>Cu1000kp</v>
      </c>
      <c r="N1139" s="114"/>
      <c r="O1139" s="109" t="s">
        <v>173</v>
      </c>
      <c r="P1139" s="117" t="s">
        <v>28</v>
      </c>
      <c r="Q1139" s="117">
        <v>55</v>
      </c>
      <c r="R1139" s="117" t="s">
        <v>29</v>
      </c>
      <c r="S1139" s="117">
        <v>4</v>
      </c>
      <c r="T1139" s="118" t="str">
        <f t="shared" si="74"/>
        <v>E3-55-Al-1000-4-kp</v>
      </c>
    </row>
    <row r="1140" spans="1:20">
      <c r="A1140" s="112" t="s">
        <v>1620</v>
      </c>
      <c r="B1140" s="109">
        <v>1000</v>
      </c>
      <c r="C1140" s="109" t="s">
        <v>441</v>
      </c>
      <c r="D1140" s="110" t="s">
        <v>442</v>
      </c>
      <c r="E1140" s="111">
        <v>17236</v>
      </c>
      <c r="F1140" s="111">
        <f>Таблица14[[#This Row],[ip55]]*1.49987465123196</f>
        <v>25851.839488634065</v>
      </c>
      <c r="G1140" s="112">
        <f>G1108</f>
        <v>5.4</v>
      </c>
      <c r="H1140" s="113">
        <v>200</v>
      </c>
      <c r="I1140" s="113">
        <v>300</v>
      </c>
      <c r="J1140" s="113"/>
      <c r="K1140" s="114" t="s">
        <v>141</v>
      </c>
      <c r="L1140" s="114" t="s">
        <v>143</v>
      </c>
      <c r="M1140" s="114" t="str">
        <f t="shared" si="73"/>
        <v>Cu1000pf</v>
      </c>
      <c r="N1140" s="114"/>
      <c r="O1140" s="109" t="s">
        <v>143</v>
      </c>
      <c r="P1140" s="117" t="s">
        <v>28</v>
      </c>
      <c r="Q1140" s="117">
        <v>55</v>
      </c>
      <c r="R1140" s="117" t="s">
        <v>29</v>
      </c>
      <c r="S1140" s="117">
        <v>4</v>
      </c>
      <c r="T1140" s="118" t="str">
        <f t="shared" si="74"/>
        <v>E3-55-Al-1000-4-pf</v>
      </c>
    </row>
    <row r="1141" spans="1:20">
      <c r="A1141" s="112" t="s">
        <v>1621</v>
      </c>
      <c r="B1141" s="109">
        <v>1000</v>
      </c>
      <c r="C1141" s="109" t="s">
        <v>444</v>
      </c>
      <c r="D1141" s="110" t="s">
        <v>445</v>
      </c>
      <c r="E1141" s="111">
        <v>40984</v>
      </c>
      <c r="F1141" s="111">
        <f>Таблица14[[#This Row],[ip55]]*1.49987465123196</f>
        <v>61470.862706090651</v>
      </c>
      <c r="G1141" s="112"/>
      <c r="H1141" s="113"/>
      <c r="I1141" s="113"/>
      <c r="J1141" s="113"/>
      <c r="K1141" s="114" t="s">
        <v>141</v>
      </c>
      <c r="L1141" s="114" t="s">
        <v>152</v>
      </c>
      <c r="M1141" s="114" t="str">
        <f t="shared" si="73"/>
        <v>Cu1000ugf</v>
      </c>
      <c r="N1141" s="114"/>
      <c r="O1141" s="109" t="s">
        <v>152</v>
      </c>
      <c r="P1141" s="117" t="s">
        <v>28</v>
      </c>
      <c r="Q1141" s="117">
        <v>55</v>
      </c>
      <c r="R1141" s="117" t="s">
        <v>29</v>
      </c>
      <c r="S1141" s="117">
        <v>4</v>
      </c>
      <c r="T1141" s="118" t="str">
        <f t="shared" si="74"/>
        <v>E3-55-Al-1000-4-ugf</v>
      </c>
    </row>
    <row r="1142" spans="1:20">
      <c r="A1142" s="112" t="s">
        <v>1622</v>
      </c>
      <c r="B1142" s="109">
        <v>1000</v>
      </c>
      <c r="C1142" s="109" t="s">
        <v>447</v>
      </c>
      <c r="D1142" s="110" t="s">
        <v>448</v>
      </c>
      <c r="E1142" s="111">
        <v>47368</v>
      </c>
      <c r="F1142" s="111">
        <f>Таблица14[[#This Row],[ip55]]*1.49987465123196</f>
        <v>71046.06247955549</v>
      </c>
      <c r="G1142" s="112"/>
      <c r="H1142" s="113"/>
      <c r="I1142" s="113"/>
      <c r="J1142" s="113"/>
      <c r="K1142" s="114" t="s">
        <v>141</v>
      </c>
      <c r="L1142" s="114" t="s">
        <v>156</v>
      </c>
      <c r="M1142" s="114" t="str">
        <f t="shared" si="73"/>
        <v>Cu1000uvf</v>
      </c>
      <c r="N1142" s="114"/>
      <c r="O1142" s="109" t="s">
        <v>156</v>
      </c>
      <c r="P1142" s="117" t="s">
        <v>28</v>
      </c>
      <c r="Q1142" s="117">
        <v>55</v>
      </c>
      <c r="R1142" s="117" t="s">
        <v>29</v>
      </c>
      <c r="S1142" s="117">
        <v>4</v>
      </c>
      <c r="T1142" s="118" t="str">
        <f t="shared" si="74"/>
        <v>E3-55-Al-1000-4-uvf</v>
      </c>
    </row>
    <row r="1143" spans="1:20">
      <c r="A1143" s="112" t="s">
        <v>1623</v>
      </c>
      <c r="B1143" s="109">
        <v>1000</v>
      </c>
      <c r="C1143" s="109" t="s">
        <v>450</v>
      </c>
      <c r="D1143" s="110" t="s">
        <v>451</v>
      </c>
      <c r="E1143" s="111">
        <v>34473</v>
      </c>
      <c r="F1143" s="111">
        <f>Таблица14[[#This Row],[ip55]]*1.49987465123196</f>
        <v>51705.178851919358</v>
      </c>
      <c r="G1143" s="112"/>
      <c r="H1143" s="113"/>
      <c r="I1143" s="113"/>
      <c r="J1143" s="113"/>
      <c r="K1143" s="114" t="s">
        <v>141</v>
      </c>
      <c r="L1143" s="114"/>
      <c r="M1143" s="114" t="str">
        <f t="shared" si="73"/>
        <v>Cu1000</v>
      </c>
      <c r="N1143" s="114"/>
      <c r="O1143" s="109" t="s">
        <v>450</v>
      </c>
      <c r="P1143" s="117" t="s">
        <v>28</v>
      </c>
      <c r="Q1143" s="117">
        <v>55</v>
      </c>
      <c r="R1143" s="117" t="s">
        <v>29</v>
      </c>
      <c r="S1143" s="117">
        <v>4</v>
      </c>
      <c r="T1143" s="118" t="str">
        <f t="shared" si="74"/>
        <v>E3-55-Al-1000-4-ПФТ</v>
      </c>
    </row>
    <row r="1144" spans="1:20">
      <c r="A1144" s="109" t="s">
        <v>1624</v>
      </c>
      <c r="B1144" s="109">
        <v>1000</v>
      </c>
      <c r="C1144" s="109"/>
      <c r="D1144" s="110" t="s">
        <v>453</v>
      </c>
      <c r="E1144" s="111">
        <v>31026</v>
      </c>
      <c r="F1144" s="111">
        <f>Таблица14[[#This Row],[ip55]]*1.49987465123196</f>
        <v>46535.110929122791</v>
      </c>
      <c r="G1144" s="120">
        <f t="shared" ref="G1144:G1145" si="75">G1108</f>
        <v>5.4</v>
      </c>
      <c r="H1144" s="113">
        <v>200</v>
      </c>
      <c r="I1144" s="113">
        <v>300</v>
      </c>
      <c r="J1144" s="113"/>
      <c r="K1144" s="114" t="s">
        <v>141</v>
      </c>
      <c r="L1144" s="114"/>
      <c r="M1144" s="114" t="str">
        <f t="shared" si="73"/>
        <v>Cu1000</v>
      </c>
      <c r="N1144" s="114"/>
      <c r="O1144" s="109"/>
      <c r="P1144" s="117" t="s">
        <v>28</v>
      </c>
      <c r="Q1144" s="117">
        <v>55</v>
      </c>
      <c r="R1144" s="117" t="s">
        <v>29</v>
      </c>
      <c r="S1144" s="117">
        <v>4</v>
      </c>
      <c r="T1144" s="118" t="str">
        <f t="shared" si="74"/>
        <v>E3-55-Al-1000-4-</v>
      </c>
    </row>
    <row r="1145" spans="1:20">
      <c r="A1145" s="109" t="s">
        <v>1625</v>
      </c>
      <c r="B1145" s="109">
        <v>1000</v>
      </c>
      <c r="C1145" s="109" t="s">
        <v>455</v>
      </c>
      <c r="D1145" s="110" t="s">
        <v>456</v>
      </c>
      <c r="E1145" s="111">
        <v>185982</v>
      </c>
      <c r="F1145" s="111">
        <f>Таблица14[[#This Row],[ip55]]*1.49987465123196</f>
        <v>278949.68738542241</v>
      </c>
      <c r="G1145" s="120">
        <f t="shared" si="75"/>
        <v>8.1000000000000014</v>
      </c>
      <c r="H1145" s="113">
        <v>500</v>
      </c>
      <c r="I1145" s="113">
        <v>500</v>
      </c>
      <c r="J1145" s="113"/>
      <c r="K1145" s="114" t="s">
        <v>141</v>
      </c>
      <c r="L1145" s="114"/>
      <c r="M1145" s="114" t="str">
        <f t="shared" si="73"/>
        <v>Cu1000</v>
      </c>
      <c r="N1145" s="114"/>
      <c r="O1145" s="109" t="s">
        <v>455</v>
      </c>
      <c r="P1145" s="117" t="s">
        <v>28</v>
      </c>
      <c r="Q1145" s="117">
        <v>55</v>
      </c>
      <c r="R1145" s="117" t="s">
        <v>29</v>
      </c>
      <c r="S1145" s="117">
        <v>4</v>
      </c>
      <c r="T1145" s="118" t="str">
        <f t="shared" si="74"/>
        <v>E3-55-Al-1000-4-ПФК</v>
      </c>
    </row>
    <row r="1146" spans="1:20">
      <c r="A1146" s="109" t="s">
        <v>1626</v>
      </c>
      <c r="B1146" s="109">
        <v>1000</v>
      </c>
      <c r="C1146" s="109"/>
      <c r="D1146" s="110" t="s">
        <v>458</v>
      </c>
      <c r="E1146" s="111">
        <v>40678</v>
      </c>
      <c r="F1146" s="111">
        <f>Таблица14[[#This Row],[ip55]]*1.49987465123196</f>
        <v>61011.901062813675</v>
      </c>
      <c r="G1146" s="120">
        <f>G1109</f>
        <v>8.1000000000000014</v>
      </c>
      <c r="H1146" s="113">
        <v>200</v>
      </c>
      <c r="I1146" s="113">
        <v>500</v>
      </c>
      <c r="J1146" s="113"/>
      <c r="K1146" s="114" t="s">
        <v>141</v>
      </c>
      <c r="L1146" s="114"/>
      <c r="M1146" s="114" t="str">
        <f t="shared" si="73"/>
        <v>Cu1000</v>
      </c>
      <c r="N1146" s="114"/>
      <c r="O1146" s="109"/>
      <c r="P1146" s="117" t="s">
        <v>28</v>
      </c>
      <c r="Q1146" s="117">
        <v>55</v>
      </c>
      <c r="R1146" s="117" t="s">
        <v>29</v>
      </c>
      <c r="S1146" s="117">
        <v>4</v>
      </c>
      <c r="T1146" s="118" t="str">
        <f t="shared" si="74"/>
        <v>E3-55-Al-1000-4-</v>
      </c>
    </row>
    <row r="1147" spans="1:20">
      <c r="A1147" s="109" t="s">
        <v>1627</v>
      </c>
      <c r="B1147" s="109">
        <v>1000</v>
      </c>
      <c r="C1147" s="109"/>
      <c r="D1147" s="110" t="s">
        <v>728</v>
      </c>
      <c r="E1147" s="111">
        <v>125309</v>
      </c>
      <c r="F1147" s="111">
        <f>Таблица14[[#This Row],[ip55]]*1.49987465123196</f>
        <v>187947.79267122567</v>
      </c>
      <c r="G1147" s="120">
        <f>G1111</f>
        <v>13.5</v>
      </c>
      <c r="H1147" s="113">
        <v>200</v>
      </c>
      <c r="I1147" s="113">
        <v>1000</v>
      </c>
      <c r="J1147" s="113"/>
      <c r="K1147" s="114" t="s">
        <v>141</v>
      </c>
      <c r="L1147" s="114"/>
      <c r="M1147" s="114" t="str">
        <f t="shared" si="73"/>
        <v>Cu1000</v>
      </c>
      <c r="N1147" s="114"/>
      <c r="O1147" s="109"/>
      <c r="P1147" s="117" t="s">
        <v>28</v>
      </c>
      <c r="Q1147" s="117">
        <v>55</v>
      </c>
      <c r="R1147" s="117" t="s">
        <v>29</v>
      </c>
      <c r="S1147" s="117">
        <v>4</v>
      </c>
      <c r="T1147" s="118" t="str">
        <f t="shared" si="74"/>
        <v>E3-55-Al-1000-4-</v>
      </c>
    </row>
    <row r="1148" spans="1:20">
      <c r="A1148" s="109" t="s">
        <v>1628</v>
      </c>
      <c r="B1148" s="109">
        <v>1000</v>
      </c>
      <c r="C1148" s="109"/>
      <c r="D1148" s="110" t="s">
        <v>462</v>
      </c>
      <c r="E1148" s="111">
        <v>95207</v>
      </c>
      <c r="F1148" s="111">
        <f>Таблица14[[#This Row],[ip55]]*1.49987465123196</f>
        <v>142798.56591984123</v>
      </c>
      <c r="G1148" s="120">
        <f>G1111</f>
        <v>13.5</v>
      </c>
      <c r="H1148" s="113">
        <v>200</v>
      </c>
      <c r="I1148" s="113">
        <v>1000</v>
      </c>
      <c r="J1148" s="113"/>
      <c r="K1148" s="114" t="s">
        <v>141</v>
      </c>
      <c r="L1148" s="114"/>
      <c r="M1148" s="114" t="str">
        <f t="shared" si="73"/>
        <v>Cu1000</v>
      </c>
      <c r="N1148" s="114"/>
      <c r="O1148" s="109"/>
      <c r="P1148" s="117" t="s">
        <v>28</v>
      </c>
      <c r="Q1148" s="117">
        <v>55</v>
      </c>
      <c r="R1148" s="117" t="s">
        <v>29</v>
      </c>
      <c r="S1148" s="117">
        <v>4</v>
      </c>
      <c r="T1148" s="118" t="str">
        <f t="shared" si="74"/>
        <v>E3-55-Al-1000-4-</v>
      </c>
    </row>
    <row r="1149" spans="1:20">
      <c r="A1149" s="109" t="s">
        <v>1629</v>
      </c>
      <c r="B1149" s="109">
        <v>1000</v>
      </c>
      <c r="C1149" s="109"/>
      <c r="D1149" s="110" t="s">
        <v>464</v>
      </c>
      <c r="E1149" s="111">
        <v>60406</v>
      </c>
      <c r="F1149" s="111">
        <f>Таблица14[[#This Row],[ip55]]*1.49987465123196</f>
        <v>90601.428182317773</v>
      </c>
      <c r="G1149" s="120">
        <f t="shared" ref="G1149:G1150" si="76">G1109</f>
        <v>8.1000000000000014</v>
      </c>
      <c r="H1149" s="113">
        <v>200</v>
      </c>
      <c r="I1149" s="113">
        <v>500</v>
      </c>
      <c r="J1149" s="113"/>
      <c r="K1149" s="114" t="s">
        <v>141</v>
      </c>
      <c r="L1149" s="114"/>
      <c r="M1149" s="114" t="str">
        <f t="shared" si="73"/>
        <v>Cu1000</v>
      </c>
      <c r="N1149" s="114"/>
      <c r="O1149" s="109"/>
      <c r="P1149" s="117" t="s">
        <v>28</v>
      </c>
      <c r="Q1149" s="117">
        <v>55</v>
      </c>
      <c r="R1149" s="117" t="s">
        <v>29</v>
      </c>
      <c r="S1149" s="117">
        <v>4</v>
      </c>
      <c r="T1149" s="118" t="str">
        <f t="shared" si="74"/>
        <v>E3-55-Al-1000-4-</v>
      </c>
    </row>
    <row r="1150" spans="1:20">
      <c r="A1150" s="109" t="s">
        <v>1630</v>
      </c>
      <c r="B1150" s="109">
        <v>1000</v>
      </c>
      <c r="C1150" s="109" t="s">
        <v>466</v>
      </c>
      <c r="D1150" s="110" t="s">
        <v>467</v>
      </c>
      <c r="E1150" s="111">
        <v>71015</v>
      </c>
      <c r="F1150" s="111">
        <f>Таблица14[[#This Row],[ip55]]*1.49987465123196</f>
        <v>106513.59835723764</v>
      </c>
      <c r="G1150" s="120">
        <f t="shared" si="76"/>
        <v>10.8</v>
      </c>
      <c r="H1150" s="113">
        <v>1000</v>
      </c>
      <c r="I1150" s="113"/>
      <c r="J1150" s="113"/>
      <c r="K1150" s="114" t="s">
        <v>141</v>
      </c>
      <c r="L1150" s="114" t="s">
        <v>203</v>
      </c>
      <c r="M1150" s="114" t="str">
        <f t="shared" si="73"/>
        <v>Cu1000sk</v>
      </c>
      <c r="N1150" s="114"/>
      <c r="O1150" s="109" t="s">
        <v>203</v>
      </c>
      <c r="P1150" s="117" t="s">
        <v>28</v>
      </c>
      <c r="Q1150" s="117">
        <v>55</v>
      </c>
      <c r="R1150" s="117" t="s">
        <v>29</v>
      </c>
      <c r="S1150" s="117">
        <v>4</v>
      </c>
      <c r="T1150" s="118" t="str">
        <f t="shared" si="74"/>
        <v>E3-55-Al-1000-4-sk</v>
      </c>
    </row>
    <row r="1151" spans="1:20">
      <c r="A1151" s="109" t="s">
        <v>1631</v>
      </c>
      <c r="B1151" s="109">
        <v>1000</v>
      </c>
      <c r="C1151" s="109"/>
      <c r="D1151" s="110" t="s">
        <v>469</v>
      </c>
      <c r="E1151" s="111">
        <v>167384</v>
      </c>
      <c r="F1151" s="111">
        <f>Таблица14[[#This Row],[ip55]]*1.49987465123196</f>
        <v>251055.01862181039</v>
      </c>
      <c r="G1151" s="112">
        <f>G1110</f>
        <v>10.8</v>
      </c>
      <c r="H1151" s="113">
        <v>1000</v>
      </c>
      <c r="I1151" s="113"/>
      <c r="J1151" s="113"/>
      <c r="K1151" s="114" t="s">
        <v>141</v>
      </c>
      <c r="L1151" s="114"/>
      <c r="M1151" s="114" t="str">
        <f t="shared" si="73"/>
        <v>Cu1000</v>
      </c>
      <c r="N1151" s="114"/>
      <c r="O1151" s="109"/>
      <c r="P1151" s="117" t="s">
        <v>28</v>
      </c>
      <c r="Q1151" s="117">
        <v>55</v>
      </c>
      <c r="R1151" s="117" t="s">
        <v>29</v>
      </c>
      <c r="S1151" s="117">
        <v>4</v>
      </c>
      <c r="T1151" s="118" t="str">
        <f t="shared" si="74"/>
        <v>E3-55-Al-1000-4-</v>
      </c>
    </row>
    <row r="1152" spans="1:20">
      <c r="A1152" s="109" t="s">
        <v>1632</v>
      </c>
      <c r="B1152" s="109">
        <v>1000</v>
      </c>
      <c r="C1152" s="109"/>
      <c r="D1152" s="110" t="s">
        <v>471</v>
      </c>
      <c r="E1152" s="111">
        <v>158085</v>
      </c>
      <c r="F1152" s="111">
        <f>Таблица14[[#This Row],[ip55]]*1.49987465123196</f>
        <v>237107.6842400044</v>
      </c>
      <c r="G1152" s="112">
        <f>G1110</f>
        <v>10.8</v>
      </c>
      <c r="H1152" s="113">
        <v>1000</v>
      </c>
      <c r="I1152" s="113"/>
      <c r="J1152" s="113"/>
      <c r="K1152" s="114" t="s">
        <v>141</v>
      </c>
      <c r="L1152" s="114"/>
      <c r="M1152" s="114" t="str">
        <f t="shared" si="73"/>
        <v>Cu1000</v>
      </c>
      <c r="N1152" s="114"/>
      <c r="O1152" s="109"/>
      <c r="P1152" s="117" t="s">
        <v>28</v>
      </c>
      <c r="Q1152" s="117">
        <v>55</v>
      </c>
      <c r="R1152" s="117" t="s">
        <v>29</v>
      </c>
      <c r="S1152" s="117">
        <v>4</v>
      </c>
      <c r="T1152" s="118" t="str">
        <f t="shared" si="74"/>
        <v>E3-55-Al-1000-4-</v>
      </c>
    </row>
    <row r="1153" spans="1:20">
      <c r="A1153" s="109" t="s">
        <v>1633</v>
      </c>
      <c r="B1153" s="109">
        <v>1000</v>
      </c>
      <c r="C1153" s="109"/>
      <c r="D1153" s="110" t="s">
        <v>473</v>
      </c>
      <c r="E1153" s="111">
        <v>225968</v>
      </c>
      <c r="F1153" s="111">
        <f>Таблица14[[#This Row],[ip55]]*1.49987465123196</f>
        <v>338923.67518958356</v>
      </c>
      <c r="G1153" s="112">
        <f>G1110</f>
        <v>10.8</v>
      </c>
      <c r="H1153" s="113">
        <v>1000</v>
      </c>
      <c r="I1153" s="113"/>
      <c r="J1153" s="113"/>
      <c r="K1153" s="114" t="s">
        <v>141</v>
      </c>
      <c r="L1153" s="114"/>
      <c r="M1153" s="114" t="str">
        <f t="shared" si="73"/>
        <v>Cu1000</v>
      </c>
      <c r="N1153" s="114"/>
      <c r="O1153" s="109"/>
      <c r="P1153" s="117" t="s">
        <v>28</v>
      </c>
      <c r="Q1153" s="117">
        <v>55</v>
      </c>
      <c r="R1153" s="117" t="s">
        <v>29</v>
      </c>
      <c r="S1153" s="117">
        <v>4</v>
      </c>
      <c r="T1153" s="118" t="str">
        <f t="shared" si="74"/>
        <v>E3-55-Al-1000-4-</v>
      </c>
    </row>
    <row r="1154" spans="1:20">
      <c r="A1154" s="109" t="s">
        <v>1634</v>
      </c>
      <c r="B1154" s="109">
        <v>1000</v>
      </c>
      <c r="C1154" s="109"/>
      <c r="D1154" s="110" t="s">
        <v>475</v>
      </c>
      <c r="E1154" s="111">
        <v>61582</v>
      </c>
      <c r="F1154" s="111">
        <f>Таблица14[[#This Row],[ip55]]*1.49987465123196</f>
        <v>92365.280772166559</v>
      </c>
      <c r="G1154" s="112">
        <f>G1110</f>
        <v>10.8</v>
      </c>
      <c r="H1154" s="113">
        <v>1000</v>
      </c>
      <c r="I1154" s="113"/>
      <c r="J1154" s="113"/>
      <c r="K1154" s="114" t="s">
        <v>141</v>
      </c>
      <c r="L1154" s="114"/>
      <c r="M1154" s="114" t="str">
        <f t="shared" ref="M1154:M1217" si="77">K1154&amp;B1154&amp;L1154&amp;N1154</f>
        <v>Cu1000</v>
      </c>
      <c r="N1154" s="114"/>
      <c r="O1154" s="109"/>
      <c r="P1154" s="117" t="s">
        <v>28</v>
      </c>
      <c r="Q1154" s="117">
        <v>55</v>
      </c>
      <c r="R1154" s="117" t="s">
        <v>29</v>
      </c>
      <c r="S1154" s="117">
        <v>4</v>
      </c>
      <c r="T1154" s="118" t="str">
        <f t="shared" si="74"/>
        <v>E3-55-Al-1000-4-</v>
      </c>
    </row>
    <row r="1155" spans="1:20">
      <c r="A1155" s="109" t="s">
        <v>1635</v>
      </c>
      <c r="B1155" s="109">
        <v>1000</v>
      </c>
      <c r="C1155" s="109"/>
      <c r="D1155" s="110" t="s">
        <v>477</v>
      </c>
      <c r="E1155" s="111">
        <v>161334</v>
      </c>
      <c r="F1155" s="111">
        <f>Таблица14[[#This Row],[ip55]]*1.49987465123196</f>
        <v>241980.77698185705</v>
      </c>
      <c r="G1155" s="112">
        <f>G1110</f>
        <v>10.8</v>
      </c>
      <c r="H1155" s="113">
        <v>1000</v>
      </c>
      <c r="I1155" s="113"/>
      <c r="J1155" s="113"/>
      <c r="K1155" s="114" t="s">
        <v>141</v>
      </c>
      <c r="L1155" s="114"/>
      <c r="M1155" s="114" t="str">
        <f t="shared" si="77"/>
        <v>Cu1000</v>
      </c>
      <c r="N1155" s="114"/>
      <c r="O1155" s="109"/>
      <c r="P1155" s="117" t="s">
        <v>28</v>
      </c>
      <c r="Q1155" s="117">
        <v>55</v>
      </c>
      <c r="R1155" s="117" t="s">
        <v>29</v>
      </c>
      <c r="S1155" s="117">
        <v>4</v>
      </c>
      <c r="T1155" s="118" t="str">
        <f t="shared" ref="T1155:T1218" si="78">P1155&amp;"-"&amp;Q1155&amp;"-"&amp;R1155&amp;"-"&amp;B1155&amp;"-"&amp;S1155&amp;"-"&amp;O1155&amp;N1155</f>
        <v>E3-55-Al-1000-4-</v>
      </c>
    </row>
    <row r="1156" spans="1:20">
      <c r="A1156" s="109" t="s">
        <v>1636</v>
      </c>
      <c r="B1156" s="109">
        <v>1000</v>
      </c>
      <c r="C1156" s="109"/>
      <c r="D1156" s="110" t="s">
        <v>554</v>
      </c>
      <c r="E1156" s="111">
        <v>265179</v>
      </c>
      <c r="F1156" s="111">
        <f>Таблица14[[#This Row],[ip55]]*1.49987465123196</f>
        <v>397735.26013903995</v>
      </c>
      <c r="G1156" s="112">
        <f>G1110</f>
        <v>10.8</v>
      </c>
      <c r="H1156" s="113">
        <v>1000</v>
      </c>
      <c r="I1156" s="113"/>
      <c r="J1156" s="113"/>
      <c r="K1156" s="114" t="s">
        <v>141</v>
      </c>
      <c r="L1156" s="114"/>
      <c r="M1156" s="114" t="str">
        <f t="shared" si="77"/>
        <v>Cu1000</v>
      </c>
      <c r="N1156" s="114"/>
      <c r="O1156" s="109"/>
      <c r="P1156" s="117" t="s">
        <v>28</v>
      </c>
      <c r="Q1156" s="117">
        <v>55</v>
      </c>
      <c r="R1156" s="117" t="s">
        <v>29</v>
      </c>
      <c r="S1156" s="117">
        <v>4</v>
      </c>
      <c r="T1156" s="118" t="str">
        <f t="shared" si="78"/>
        <v>E3-55-Al-1000-4-</v>
      </c>
    </row>
    <row r="1157" spans="1:20">
      <c r="A1157" s="109" t="s">
        <v>1637</v>
      </c>
      <c r="B1157" s="109">
        <v>1000</v>
      </c>
      <c r="C1157" s="109"/>
      <c r="D1157" s="110" t="s">
        <v>481</v>
      </c>
      <c r="E1157" s="111">
        <v>229914</v>
      </c>
      <c r="F1157" s="111">
        <f>Таблица14[[#This Row],[ip55]]*1.49987465123196</f>
        <v>344842.18056334485</v>
      </c>
      <c r="G1157" s="112">
        <f>G1110</f>
        <v>10.8</v>
      </c>
      <c r="H1157" s="113">
        <v>1000</v>
      </c>
      <c r="I1157" s="113"/>
      <c r="J1157" s="113"/>
      <c r="K1157" s="114" t="s">
        <v>141</v>
      </c>
      <c r="L1157" s="114"/>
      <c r="M1157" s="114" t="str">
        <f t="shared" si="77"/>
        <v>Cu1000</v>
      </c>
      <c r="N1157" s="114"/>
      <c r="O1157" s="109"/>
      <c r="P1157" s="117" t="s">
        <v>28</v>
      </c>
      <c r="Q1157" s="117">
        <v>55</v>
      </c>
      <c r="R1157" s="117" t="s">
        <v>29</v>
      </c>
      <c r="S1157" s="117">
        <v>4</v>
      </c>
      <c r="T1157" s="118" t="str">
        <f t="shared" si="78"/>
        <v>E3-55-Al-1000-4-</v>
      </c>
    </row>
    <row r="1158" spans="1:20">
      <c r="A1158" s="109" t="s">
        <v>1638</v>
      </c>
      <c r="B1158" s="109">
        <v>1000</v>
      </c>
      <c r="C1158" s="109"/>
      <c r="D1158" s="110" t="s">
        <v>617</v>
      </c>
      <c r="E1158" s="111">
        <v>346828</v>
      </c>
      <c r="F1158" s="111">
        <f>Таблица14[[#This Row],[ip55]]*1.49987465123196</f>
        <v>520198.52553747827</v>
      </c>
      <c r="G1158" s="112"/>
      <c r="H1158" s="113">
        <v>0</v>
      </c>
      <c r="I1158" s="113"/>
      <c r="J1158" s="113"/>
      <c r="K1158" s="114" t="s">
        <v>141</v>
      </c>
      <c r="L1158" s="114"/>
      <c r="M1158" s="114" t="str">
        <f t="shared" si="77"/>
        <v>Cu1000</v>
      </c>
      <c r="N1158" s="114"/>
      <c r="O1158" s="109"/>
      <c r="P1158" s="117" t="s">
        <v>28</v>
      </c>
      <c r="Q1158" s="117">
        <v>55</v>
      </c>
      <c r="R1158" s="117" t="s">
        <v>29</v>
      </c>
      <c r="S1158" s="117">
        <v>4</v>
      </c>
      <c r="T1158" s="118" t="str">
        <f t="shared" si="78"/>
        <v>E3-55-Al-1000-4-</v>
      </c>
    </row>
    <row r="1159" spans="1:20">
      <c r="A1159" s="109" t="s">
        <v>1639</v>
      </c>
      <c r="B1159" s="109">
        <v>1000</v>
      </c>
      <c r="C1159" s="109" t="s">
        <v>485</v>
      </c>
      <c r="D1159" s="110" t="s">
        <v>486</v>
      </c>
      <c r="E1159" s="111">
        <v>109497</v>
      </c>
      <c r="F1159" s="111">
        <f>Таблица14[[#This Row],[ip55]]*1.49987465123196</f>
        <v>164231.77468594594</v>
      </c>
      <c r="G1159" s="112">
        <f>G1111</f>
        <v>13.5</v>
      </c>
      <c r="H1159" s="113">
        <v>1500</v>
      </c>
      <c r="I1159" s="113"/>
      <c r="J1159" s="113"/>
      <c r="K1159" s="114" t="s">
        <v>141</v>
      </c>
      <c r="L1159" s="114" t="s">
        <v>487</v>
      </c>
      <c r="M1159" s="114" t="str">
        <f t="shared" si="77"/>
        <v>Cu1000tsv</v>
      </c>
      <c r="N1159" s="114"/>
      <c r="O1159" s="109" t="s">
        <v>487</v>
      </c>
      <c r="P1159" s="117" t="s">
        <v>28</v>
      </c>
      <c r="Q1159" s="117">
        <v>55</v>
      </c>
      <c r="R1159" s="117" t="s">
        <v>29</v>
      </c>
      <c r="S1159" s="117">
        <v>4</v>
      </c>
      <c r="T1159" s="118" t="str">
        <f t="shared" si="78"/>
        <v>E3-55-Al-1000-4-tsv</v>
      </c>
    </row>
    <row r="1160" spans="1:20">
      <c r="A1160" s="109" t="s">
        <v>1640</v>
      </c>
      <c r="B1160" s="109">
        <v>1000</v>
      </c>
      <c r="C1160" s="109"/>
      <c r="D1160" s="110" t="s">
        <v>489</v>
      </c>
      <c r="E1160" s="111">
        <v>137489</v>
      </c>
      <c r="F1160" s="111">
        <f>Таблица14[[#This Row],[ip55]]*1.49987465123196</f>
        <v>206216.26592323097</v>
      </c>
      <c r="G1160" s="112">
        <f>G1110</f>
        <v>10.8</v>
      </c>
      <c r="H1160" s="113">
        <v>1500</v>
      </c>
      <c r="I1160" s="113">
        <v>500</v>
      </c>
      <c r="J1160" s="113"/>
      <c r="K1160" s="114" t="s">
        <v>141</v>
      </c>
      <c r="L1160" s="114"/>
      <c r="M1160" s="114" t="str">
        <f t="shared" si="77"/>
        <v>Cu1000</v>
      </c>
      <c r="N1160" s="114"/>
      <c r="O1160" s="109"/>
      <c r="P1160" s="117" t="s">
        <v>28</v>
      </c>
      <c r="Q1160" s="117">
        <v>55</v>
      </c>
      <c r="R1160" s="117" t="s">
        <v>29</v>
      </c>
      <c r="S1160" s="117">
        <v>4</v>
      </c>
      <c r="T1160" s="118" t="str">
        <f t="shared" si="78"/>
        <v>E3-55-Al-1000-4-</v>
      </c>
    </row>
    <row r="1161" spans="1:20">
      <c r="A1161" s="109" t="s">
        <v>1641</v>
      </c>
      <c r="B1161" s="109">
        <v>1000</v>
      </c>
      <c r="C1161" s="109"/>
      <c r="D1161" s="110" t="s">
        <v>491</v>
      </c>
      <c r="E1161" s="111">
        <v>55302</v>
      </c>
      <c r="F1161" s="111">
        <f>Таблица14[[#This Row],[ip55]]*1.49987465123196</f>
        <v>82946.06796242985</v>
      </c>
      <c r="G1161" s="112">
        <f>G1114</f>
        <v>21.6</v>
      </c>
      <c r="H1161" s="113">
        <v>1500</v>
      </c>
      <c r="I1161" s="113"/>
      <c r="J1161" s="113"/>
      <c r="K1161" s="114" t="s">
        <v>141</v>
      </c>
      <c r="L1161" s="114"/>
      <c r="M1161" s="114" t="str">
        <f t="shared" si="77"/>
        <v>Cu1000</v>
      </c>
      <c r="N1161" s="114"/>
      <c r="O1161" s="109"/>
      <c r="P1161" s="117" t="s">
        <v>28</v>
      </c>
      <c r="Q1161" s="117">
        <v>55</v>
      </c>
      <c r="R1161" s="117" t="s">
        <v>29</v>
      </c>
      <c r="S1161" s="117">
        <v>4</v>
      </c>
      <c r="T1161" s="118" t="str">
        <f t="shared" si="78"/>
        <v>E3-55-Al-1000-4-</v>
      </c>
    </row>
    <row r="1162" spans="1:20">
      <c r="A1162" s="109" t="s">
        <v>1642</v>
      </c>
      <c r="B1162" s="109">
        <v>1000</v>
      </c>
      <c r="C1162" s="109"/>
      <c r="D1162" s="110" t="s">
        <v>493</v>
      </c>
      <c r="E1162" s="111">
        <v>91383</v>
      </c>
      <c r="F1162" s="111">
        <f>Таблица14[[#This Row],[ip55]]*1.49987465123196</f>
        <v>137063.0452535302</v>
      </c>
      <c r="G1162" s="112">
        <f>G1113</f>
        <v>18.900000000000002</v>
      </c>
      <c r="H1162" s="113">
        <v>1500</v>
      </c>
      <c r="I1162" s="113">
        <v>500</v>
      </c>
      <c r="J1162" s="113"/>
      <c r="K1162" s="114" t="s">
        <v>141</v>
      </c>
      <c r="L1162" s="114"/>
      <c r="M1162" s="114" t="str">
        <f t="shared" si="77"/>
        <v>Cu1000</v>
      </c>
      <c r="N1162" s="114"/>
      <c r="O1162" s="109"/>
      <c r="P1162" s="117" t="s">
        <v>28</v>
      </c>
      <c r="Q1162" s="117">
        <v>55</v>
      </c>
      <c r="R1162" s="117" t="s">
        <v>29</v>
      </c>
      <c r="S1162" s="117">
        <v>4</v>
      </c>
      <c r="T1162" s="118" t="str">
        <f t="shared" si="78"/>
        <v>E3-55-Al-1000-4-</v>
      </c>
    </row>
    <row r="1163" spans="1:20">
      <c r="A1163" s="109" t="s">
        <v>744</v>
      </c>
      <c r="B1163" s="109">
        <v>1000</v>
      </c>
      <c r="C1163" s="109"/>
      <c r="D1163" s="110" t="s">
        <v>495</v>
      </c>
      <c r="E1163" s="111">
        <v>40045</v>
      </c>
      <c r="F1163" s="111">
        <f>Таблица14[[#This Row],[ip55]]*1.49987465123196</f>
        <v>60062.48040858384</v>
      </c>
      <c r="G1163" s="112"/>
      <c r="H1163" s="113">
        <v>500</v>
      </c>
      <c r="I1163" s="113"/>
      <c r="J1163" s="113"/>
      <c r="K1163" s="114" t="s">
        <v>141</v>
      </c>
      <c r="L1163" s="114"/>
      <c r="M1163" s="114" t="str">
        <f t="shared" si="77"/>
        <v>Cu1000</v>
      </c>
      <c r="N1163" s="114"/>
      <c r="O1163" s="109"/>
      <c r="P1163" s="117" t="s">
        <v>28</v>
      </c>
      <c r="Q1163" s="117">
        <v>55</v>
      </c>
      <c r="R1163" s="117" t="s">
        <v>29</v>
      </c>
      <c r="S1163" s="117">
        <v>4</v>
      </c>
      <c r="T1163" s="118" t="str">
        <f t="shared" si="78"/>
        <v>E3-55-Al-1000-4-</v>
      </c>
    </row>
    <row r="1164" spans="1:20">
      <c r="A1164" s="109" t="s">
        <v>1643</v>
      </c>
      <c r="B1164" s="109">
        <v>1000</v>
      </c>
      <c r="C1164" s="109"/>
      <c r="D1164" s="110" t="s">
        <v>497</v>
      </c>
      <c r="E1164" s="111">
        <v>7852</v>
      </c>
      <c r="F1164" s="111">
        <f>Таблица14[[#This Row],[ip55]]*1.49987465123196</f>
        <v>11777.015761473351</v>
      </c>
      <c r="G1164" s="112"/>
      <c r="H1164" s="113">
        <v>200</v>
      </c>
      <c r="I1164" s="113"/>
      <c r="J1164" s="113"/>
      <c r="K1164" s="114" t="s">
        <v>141</v>
      </c>
      <c r="L1164" s="114" t="s">
        <v>236</v>
      </c>
      <c r="M1164" s="114" t="str">
        <f t="shared" si="77"/>
        <v>Cu1000sb</v>
      </c>
      <c r="N1164" s="114"/>
      <c r="O1164" s="109"/>
      <c r="P1164" s="117" t="s">
        <v>28</v>
      </c>
      <c r="Q1164" s="117">
        <v>55</v>
      </c>
      <c r="R1164" s="117" t="s">
        <v>29</v>
      </c>
      <c r="S1164" s="117">
        <v>4</v>
      </c>
      <c r="T1164" s="118" t="str">
        <f t="shared" si="78"/>
        <v>E3-55-Al-1000-4-</v>
      </c>
    </row>
    <row r="1165" spans="1:20">
      <c r="A1165" s="109" t="s">
        <v>1644</v>
      </c>
      <c r="B1165" s="109">
        <v>1000</v>
      </c>
      <c r="C1165" s="109"/>
      <c r="D1165" s="110" t="s">
        <v>499</v>
      </c>
      <c r="E1165" s="111">
        <v>1038</v>
      </c>
      <c r="F1165" s="111">
        <f>Таблица14[[#This Row],[ip55]]*1.49987465123196</f>
        <v>1556.8698879787746</v>
      </c>
      <c r="G1165" s="112"/>
      <c r="H1165" s="113">
        <v>200</v>
      </c>
      <c r="I1165" s="113"/>
      <c r="J1165" s="113"/>
      <c r="K1165" s="114" t="s">
        <v>141</v>
      </c>
      <c r="L1165" s="114"/>
      <c r="M1165" s="114" t="str">
        <f t="shared" si="77"/>
        <v>Cu1000</v>
      </c>
      <c r="N1165" s="114"/>
      <c r="O1165" s="109"/>
      <c r="P1165" s="117" t="s">
        <v>28</v>
      </c>
      <c r="Q1165" s="117">
        <v>55</v>
      </c>
      <c r="R1165" s="117" t="s">
        <v>29</v>
      </c>
      <c r="S1165" s="117">
        <v>4</v>
      </c>
      <c r="T1165" s="118" t="str">
        <f t="shared" si="78"/>
        <v>E3-55-Al-1000-4-</v>
      </c>
    </row>
    <row r="1166" spans="1:20">
      <c r="A1166" s="109" t="s">
        <v>1645</v>
      </c>
      <c r="B1166" s="109">
        <v>1000</v>
      </c>
      <c r="C1166" s="109" t="s">
        <v>501</v>
      </c>
      <c r="D1166" s="110" t="s">
        <v>502</v>
      </c>
      <c r="E1166" s="111">
        <v>34082</v>
      </c>
      <c r="F1166" s="111">
        <f>Таблица14[[#This Row],[ip55]]*1.49987465123196</f>
        <v>51118.727863287662</v>
      </c>
      <c r="G1166" s="112"/>
      <c r="H1166" s="113">
        <v>200</v>
      </c>
      <c r="I1166" s="113"/>
      <c r="J1166" s="113"/>
      <c r="K1166" s="114" t="s">
        <v>141</v>
      </c>
      <c r="L1166" s="114" t="s">
        <v>233</v>
      </c>
      <c r="M1166" s="114" t="str">
        <f t="shared" si="77"/>
        <v>Cu1000kz</v>
      </c>
      <c r="N1166" s="114"/>
      <c r="O1166" s="109" t="s">
        <v>233</v>
      </c>
      <c r="P1166" s="117" t="s">
        <v>28</v>
      </c>
      <c r="Q1166" s="117">
        <v>55</v>
      </c>
      <c r="R1166" s="117" t="s">
        <v>29</v>
      </c>
      <c r="S1166" s="117">
        <v>4</v>
      </c>
      <c r="T1166" s="118" t="str">
        <f t="shared" si="78"/>
        <v>E3-55-Al-1000-4-kz</v>
      </c>
    </row>
    <row r="1167" spans="1:20">
      <c r="A1167" s="109" t="s">
        <v>1646</v>
      </c>
      <c r="B1167" s="109">
        <v>1000</v>
      </c>
      <c r="C1167" s="109"/>
      <c r="D1167" s="110" t="s">
        <v>504</v>
      </c>
      <c r="E1167" s="111">
        <v>15513</v>
      </c>
      <c r="F1167" s="111">
        <f>Таблица14[[#This Row],[ip55]]*1.49987465123196</f>
        <v>23267.555464561396</v>
      </c>
      <c r="G1167" s="112"/>
      <c r="H1167" s="113"/>
      <c r="I1167" s="113"/>
      <c r="J1167" s="113"/>
      <c r="K1167" s="114" t="s">
        <v>141</v>
      </c>
      <c r="L1167" s="114"/>
      <c r="M1167" s="114" t="str">
        <f t="shared" si="77"/>
        <v>Cu1000</v>
      </c>
      <c r="N1167" s="114"/>
      <c r="O1167" s="109"/>
      <c r="P1167" s="117" t="s">
        <v>28</v>
      </c>
      <c r="Q1167" s="117">
        <v>55</v>
      </c>
      <c r="R1167" s="117" t="s">
        <v>29</v>
      </c>
      <c r="S1167" s="117">
        <v>4</v>
      </c>
      <c r="T1167" s="118" t="str">
        <f t="shared" si="78"/>
        <v>E3-55-Al-1000-4-</v>
      </c>
    </row>
    <row r="1168" spans="1:20">
      <c r="A1168" s="109" t="s">
        <v>1647</v>
      </c>
      <c r="B1168" s="109">
        <v>1250</v>
      </c>
      <c r="C1168" s="109" t="s">
        <v>369</v>
      </c>
      <c r="D1168" s="110" t="s">
        <v>370</v>
      </c>
      <c r="E1168" s="111">
        <v>10767</v>
      </c>
      <c r="F1168" s="111">
        <f>Таблица14[[#This Row],[ip55]]*1.49987465123196</f>
        <v>16149.150369814513</v>
      </c>
      <c r="G1168" s="112">
        <f>G1170*0.5</f>
        <v>6.6</v>
      </c>
      <c r="H1168" s="113">
        <v>500</v>
      </c>
      <c r="I1168" s="113"/>
      <c r="J1168" s="113"/>
      <c r="K1168" s="114" t="s">
        <v>141</v>
      </c>
      <c r="L1168" s="114" t="s">
        <v>139</v>
      </c>
      <c r="M1168" s="114" t="str">
        <f t="shared" si="77"/>
        <v>Cu1250pt0.5</v>
      </c>
      <c r="N1168" s="115" t="s">
        <v>371</v>
      </c>
      <c r="O1168" s="116" t="s">
        <v>139</v>
      </c>
      <c r="P1168" s="117" t="s">
        <v>28</v>
      </c>
      <c r="Q1168" s="117">
        <v>55</v>
      </c>
      <c r="R1168" s="117" t="s">
        <v>29</v>
      </c>
      <c r="S1168" s="117">
        <v>4</v>
      </c>
      <c r="T1168" s="118" t="str">
        <f t="shared" si="78"/>
        <v>E3-55-Al-1250-4-pt0.5</v>
      </c>
    </row>
    <row r="1169" spans="1:20">
      <c r="A1169" s="109" t="s">
        <v>1648</v>
      </c>
      <c r="B1169" s="109">
        <v>1250</v>
      </c>
      <c r="C1169" s="109" t="s">
        <v>369</v>
      </c>
      <c r="D1169" s="110" t="s">
        <v>370</v>
      </c>
      <c r="E1169" s="111">
        <v>19166</v>
      </c>
      <c r="F1169" s="111">
        <f>Таблица14[[#This Row],[ip55]]*1.49987465123196</f>
        <v>28746.597565511747</v>
      </c>
      <c r="G1169" s="112">
        <f>G1170*0.75</f>
        <v>9.8999999999999986</v>
      </c>
      <c r="H1169" s="113">
        <v>750</v>
      </c>
      <c r="I1169" s="113"/>
      <c r="J1169" s="113"/>
      <c r="K1169" s="114" t="s">
        <v>141</v>
      </c>
      <c r="L1169" s="114" t="s">
        <v>139</v>
      </c>
      <c r="M1169" s="114" t="str">
        <f t="shared" si="77"/>
        <v>Cu1250pt0.9</v>
      </c>
      <c r="N1169" s="115" t="s">
        <v>373</v>
      </c>
      <c r="O1169" s="116" t="s">
        <v>139</v>
      </c>
      <c r="P1169" s="117" t="s">
        <v>28</v>
      </c>
      <c r="Q1169" s="117">
        <v>55</v>
      </c>
      <c r="R1169" s="117" t="s">
        <v>29</v>
      </c>
      <c r="S1169" s="117">
        <v>4</v>
      </c>
      <c r="T1169" s="118" t="str">
        <f t="shared" si="78"/>
        <v>E3-55-Al-1250-4-pt0.9</v>
      </c>
    </row>
    <row r="1170" spans="1:20">
      <c r="A1170" s="109" t="s">
        <v>1649</v>
      </c>
      <c r="B1170" s="109">
        <v>1250</v>
      </c>
      <c r="C1170" s="109" t="s">
        <v>369</v>
      </c>
      <c r="D1170" s="110" t="s">
        <v>375</v>
      </c>
      <c r="E1170" s="111">
        <v>21535</v>
      </c>
      <c r="F1170" s="111">
        <f>Таблица14[[#This Row],[ip55]]*1.49987465123196</f>
        <v>32299.800614280259</v>
      </c>
      <c r="G1170" s="112">
        <v>13.2</v>
      </c>
      <c r="H1170" s="113">
        <v>1000</v>
      </c>
      <c r="I1170" s="113"/>
      <c r="J1170" s="113"/>
      <c r="K1170" s="114" t="s">
        <v>141</v>
      </c>
      <c r="L1170" s="114" t="s">
        <v>139</v>
      </c>
      <c r="M1170" s="114" t="str">
        <f t="shared" si="77"/>
        <v>Cu1250pt1.0</v>
      </c>
      <c r="N1170" s="115" t="s">
        <v>376</v>
      </c>
      <c r="O1170" s="116" t="s">
        <v>139</v>
      </c>
      <c r="P1170" s="117" t="s">
        <v>28</v>
      </c>
      <c r="Q1170" s="117">
        <v>55</v>
      </c>
      <c r="R1170" s="117" t="s">
        <v>29</v>
      </c>
      <c r="S1170" s="117">
        <v>4</v>
      </c>
      <c r="T1170" s="118" t="str">
        <f t="shared" si="78"/>
        <v>E3-55-Al-1250-4-pt1.0</v>
      </c>
    </row>
    <row r="1171" spans="1:20">
      <c r="A1171" s="109" t="s">
        <v>1650</v>
      </c>
      <c r="B1171" s="109">
        <v>1250</v>
      </c>
      <c r="C1171" s="109" t="s">
        <v>369</v>
      </c>
      <c r="D1171" s="110" t="s">
        <v>370</v>
      </c>
      <c r="E1171" s="111">
        <v>29934</v>
      </c>
      <c r="F1171" s="111">
        <f>Таблица14[[#This Row],[ip55]]*1.49987465123196</f>
        <v>44897.247809977496</v>
      </c>
      <c r="G1171" s="112">
        <f>G1170*1.25</f>
        <v>16.5</v>
      </c>
      <c r="H1171" s="113">
        <v>1250</v>
      </c>
      <c r="I1171" s="113"/>
      <c r="J1171" s="113"/>
      <c r="K1171" s="114" t="s">
        <v>141</v>
      </c>
      <c r="L1171" s="114" t="s">
        <v>139</v>
      </c>
      <c r="M1171" s="114" t="str">
        <f t="shared" si="77"/>
        <v>Cu1250pt1.4</v>
      </c>
      <c r="N1171" s="115" t="s">
        <v>378</v>
      </c>
      <c r="O1171" s="116" t="s">
        <v>139</v>
      </c>
      <c r="P1171" s="117" t="s">
        <v>28</v>
      </c>
      <c r="Q1171" s="117">
        <v>55</v>
      </c>
      <c r="R1171" s="117" t="s">
        <v>29</v>
      </c>
      <c r="S1171" s="117">
        <v>4</v>
      </c>
      <c r="T1171" s="118" t="str">
        <f t="shared" si="78"/>
        <v>E3-55-Al-1250-4-pt1.4</v>
      </c>
    </row>
    <row r="1172" spans="1:20">
      <c r="A1172" s="109" t="s">
        <v>1651</v>
      </c>
      <c r="B1172" s="109">
        <v>1250</v>
      </c>
      <c r="C1172" s="109" t="s">
        <v>369</v>
      </c>
      <c r="D1172" s="110" t="s">
        <v>370</v>
      </c>
      <c r="E1172" s="111">
        <v>32302</v>
      </c>
      <c r="F1172" s="111">
        <f>Таблица14[[#This Row],[ip55]]*1.49987465123196</f>
        <v>48448.950984094772</v>
      </c>
      <c r="G1172" s="112">
        <f>G1170*1.5</f>
        <v>19.799999999999997</v>
      </c>
      <c r="H1172" s="113">
        <v>1500</v>
      </c>
      <c r="I1172" s="113"/>
      <c r="J1172" s="113"/>
      <c r="K1172" s="114" t="s">
        <v>141</v>
      </c>
      <c r="L1172" s="114" t="s">
        <v>139</v>
      </c>
      <c r="M1172" s="114" t="str">
        <f t="shared" si="77"/>
        <v>Cu1250pt1.5</v>
      </c>
      <c r="N1172" s="115" t="s">
        <v>380</v>
      </c>
      <c r="O1172" s="116" t="s">
        <v>139</v>
      </c>
      <c r="P1172" s="117" t="s">
        <v>28</v>
      </c>
      <c r="Q1172" s="117">
        <v>55</v>
      </c>
      <c r="R1172" s="117" t="s">
        <v>29</v>
      </c>
      <c r="S1172" s="117">
        <v>4</v>
      </c>
      <c r="T1172" s="118" t="str">
        <f t="shared" si="78"/>
        <v>E3-55-Al-1250-4-pt1.5</v>
      </c>
    </row>
    <row r="1173" spans="1:20">
      <c r="A1173" s="109" t="s">
        <v>1652</v>
      </c>
      <c r="B1173" s="109">
        <v>1250</v>
      </c>
      <c r="C1173" s="109" t="s">
        <v>369</v>
      </c>
      <c r="D1173" s="110" t="s">
        <v>370</v>
      </c>
      <c r="E1173" s="111">
        <v>40701</v>
      </c>
      <c r="F1173" s="111">
        <f>Таблица14[[#This Row],[ip55]]*1.49987465123196</f>
        <v>61046.398179792006</v>
      </c>
      <c r="G1173" s="112">
        <f>G1170*1.75</f>
        <v>23.099999999999998</v>
      </c>
      <c r="H1173" s="113">
        <v>1750</v>
      </c>
      <c r="I1173" s="113"/>
      <c r="J1173" s="113"/>
      <c r="K1173" s="114" t="s">
        <v>141</v>
      </c>
      <c r="L1173" s="114" t="s">
        <v>139</v>
      </c>
      <c r="M1173" s="114" t="str">
        <f t="shared" si="77"/>
        <v>Cu1250pt1.9</v>
      </c>
      <c r="N1173" s="115" t="s">
        <v>382</v>
      </c>
      <c r="O1173" s="116" t="s">
        <v>139</v>
      </c>
      <c r="P1173" s="117" t="s">
        <v>28</v>
      </c>
      <c r="Q1173" s="117">
        <v>55</v>
      </c>
      <c r="R1173" s="117" t="s">
        <v>29</v>
      </c>
      <c r="S1173" s="117">
        <v>4</v>
      </c>
      <c r="T1173" s="118" t="str">
        <f t="shared" si="78"/>
        <v>E3-55-Al-1250-4-pt1.9</v>
      </c>
    </row>
    <row r="1174" spans="1:20">
      <c r="A1174" s="109" t="s">
        <v>1653</v>
      </c>
      <c r="B1174" s="109">
        <v>1250</v>
      </c>
      <c r="C1174" s="109" t="s">
        <v>369</v>
      </c>
      <c r="D1174" s="110" t="s">
        <v>384</v>
      </c>
      <c r="E1174" s="111">
        <v>43070</v>
      </c>
      <c r="F1174" s="111">
        <f>Таблица14[[#This Row],[ip55]]*1.49987465123196</f>
        <v>64599.601228560517</v>
      </c>
      <c r="G1174" s="112">
        <f>G1170*2</f>
        <v>26.4</v>
      </c>
      <c r="H1174" s="113">
        <v>2000</v>
      </c>
      <c r="I1174" s="113"/>
      <c r="J1174" s="113"/>
      <c r="K1174" s="114" t="s">
        <v>141</v>
      </c>
      <c r="L1174" s="114" t="s">
        <v>139</v>
      </c>
      <c r="M1174" s="114" t="str">
        <f t="shared" si="77"/>
        <v>Cu1250pt2.0</v>
      </c>
      <c r="N1174" s="115" t="s">
        <v>385</v>
      </c>
      <c r="O1174" s="116" t="s">
        <v>139</v>
      </c>
      <c r="P1174" s="117" t="s">
        <v>28</v>
      </c>
      <c r="Q1174" s="117">
        <v>55</v>
      </c>
      <c r="R1174" s="117" t="s">
        <v>29</v>
      </c>
      <c r="S1174" s="117">
        <v>4</v>
      </c>
      <c r="T1174" s="118" t="str">
        <f t="shared" si="78"/>
        <v>E3-55-Al-1250-4-pt2.0</v>
      </c>
    </row>
    <row r="1175" spans="1:20">
      <c r="A1175" s="109" t="s">
        <v>1654</v>
      </c>
      <c r="B1175" s="109">
        <v>1250</v>
      </c>
      <c r="C1175" s="109" t="s">
        <v>369</v>
      </c>
      <c r="D1175" s="110" t="s">
        <v>370</v>
      </c>
      <c r="E1175" s="111">
        <v>51469</v>
      </c>
      <c r="F1175" s="111">
        <f>Таблица14[[#This Row],[ip55]]*1.49987465123196</f>
        <v>77197.048424257751</v>
      </c>
      <c r="G1175" s="112">
        <f>G1170*2.25</f>
        <v>29.7</v>
      </c>
      <c r="H1175" s="113">
        <v>2250</v>
      </c>
      <c r="I1175" s="113"/>
      <c r="J1175" s="113"/>
      <c r="K1175" s="114" t="s">
        <v>141</v>
      </c>
      <c r="L1175" s="114" t="s">
        <v>139</v>
      </c>
      <c r="M1175" s="114" t="str">
        <f t="shared" si="77"/>
        <v>Cu1250pt2.4</v>
      </c>
      <c r="N1175" s="115" t="s">
        <v>387</v>
      </c>
      <c r="O1175" s="116" t="s">
        <v>139</v>
      </c>
      <c r="P1175" s="117" t="s">
        <v>28</v>
      </c>
      <c r="Q1175" s="117">
        <v>55</v>
      </c>
      <c r="R1175" s="117" t="s">
        <v>29</v>
      </c>
      <c r="S1175" s="117">
        <v>4</v>
      </c>
      <c r="T1175" s="118" t="str">
        <f t="shared" si="78"/>
        <v>E3-55-Al-1250-4-pt2.4</v>
      </c>
    </row>
    <row r="1176" spans="1:20">
      <c r="A1176" s="109" t="s">
        <v>1655</v>
      </c>
      <c r="B1176" s="109">
        <v>1250</v>
      </c>
      <c r="C1176" s="109" t="s">
        <v>369</v>
      </c>
      <c r="D1176" s="110" t="s">
        <v>370</v>
      </c>
      <c r="E1176" s="119">
        <v>53837</v>
      </c>
      <c r="F1176" s="119">
        <f>Таблица14[[#This Row],[ip55]]*1.49987465123196</f>
        <v>80748.751598375035</v>
      </c>
      <c r="G1176" s="120">
        <f>G1170*2.5</f>
        <v>33</v>
      </c>
      <c r="H1176" s="121">
        <v>2500</v>
      </c>
      <c r="I1176" s="121"/>
      <c r="J1176" s="121"/>
      <c r="K1176" s="114" t="s">
        <v>141</v>
      </c>
      <c r="L1176" s="114" t="s">
        <v>139</v>
      </c>
      <c r="M1176" s="114" t="str">
        <f t="shared" si="77"/>
        <v>Cu1250pt2.5</v>
      </c>
      <c r="N1176" s="115" t="s">
        <v>389</v>
      </c>
      <c r="O1176" s="116" t="s">
        <v>139</v>
      </c>
      <c r="P1176" s="117" t="s">
        <v>28</v>
      </c>
      <c r="Q1176" s="117">
        <v>55</v>
      </c>
      <c r="R1176" s="117" t="s">
        <v>29</v>
      </c>
      <c r="S1176" s="117">
        <v>4</v>
      </c>
      <c r="T1176" s="118" t="str">
        <f t="shared" si="78"/>
        <v>E3-55-Al-1250-4-pt2.5</v>
      </c>
    </row>
    <row r="1177" spans="1:20">
      <c r="A1177" s="109" t="s">
        <v>1656</v>
      </c>
      <c r="B1177" s="109">
        <v>1250</v>
      </c>
      <c r="C1177" s="109" t="s">
        <v>369</v>
      </c>
      <c r="D1177" s="110" t="s">
        <v>370</v>
      </c>
      <c r="E1177" s="111">
        <v>62236</v>
      </c>
      <c r="F1177" s="111">
        <f>Таблица14[[#This Row],[ip55]]*1.49987465123196</f>
        <v>93346.198794072261</v>
      </c>
      <c r="G1177" s="112">
        <f>G1170*2.75</f>
        <v>36.299999999999997</v>
      </c>
      <c r="H1177" s="113">
        <v>2750</v>
      </c>
      <c r="I1177" s="113"/>
      <c r="J1177" s="113"/>
      <c r="K1177" s="114" t="s">
        <v>141</v>
      </c>
      <c r="L1177" s="114" t="s">
        <v>139</v>
      </c>
      <c r="M1177" s="114" t="str">
        <f t="shared" si="77"/>
        <v>Cu1250pt2.9</v>
      </c>
      <c r="N1177" s="115" t="s">
        <v>391</v>
      </c>
      <c r="O1177" s="116" t="s">
        <v>139</v>
      </c>
      <c r="P1177" s="117" t="s">
        <v>28</v>
      </c>
      <c r="Q1177" s="117">
        <v>55</v>
      </c>
      <c r="R1177" s="117" t="s">
        <v>29</v>
      </c>
      <c r="S1177" s="117">
        <v>4</v>
      </c>
      <c r="T1177" s="118" t="str">
        <f t="shared" si="78"/>
        <v>E3-55-Al-1250-4-pt2.9</v>
      </c>
    </row>
    <row r="1178" spans="1:20">
      <c r="A1178" s="109" t="s">
        <v>1657</v>
      </c>
      <c r="B1178" s="109">
        <v>1250</v>
      </c>
      <c r="C1178" s="109" t="s">
        <v>369</v>
      </c>
      <c r="D1178" s="110" t="s">
        <v>393</v>
      </c>
      <c r="E1178" s="111">
        <v>64605</v>
      </c>
      <c r="F1178" s="111">
        <f>Таблица14[[#This Row],[ip55]]*1.49987465123196</f>
        <v>96899.401842840787</v>
      </c>
      <c r="G1178" s="112">
        <f>G1170*3</f>
        <v>39.599999999999994</v>
      </c>
      <c r="H1178" s="113">
        <v>3000</v>
      </c>
      <c r="I1178" s="113"/>
      <c r="J1178" s="113"/>
      <c r="K1178" s="114" t="s">
        <v>141</v>
      </c>
      <c r="L1178" s="114" t="s">
        <v>139</v>
      </c>
      <c r="M1178" s="114" t="str">
        <f t="shared" si="77"/>
        <v>Cu1250pt3.0</v>
      </c>
      <c r="N1178" s="115" t="s">
        <v>394</v>
      </c>
      <c r="O1178" s="116" t="s">
        <v>139</v>
      </c>
      <c r="P1178" s="117" t="s">
        <v>28</v>
      </c>
      <c r="Q1178" s="117">
        <v>55</v>
      </c>
      <c r="R1178" s="117" t="s">
        <v>29</v>
      </c>
      <c r="S1178" s="117">
        <v>4</v>
      </c>
      <c r="T1178" s="118" t="str">
        <f t="shared" si="78"/>
        <v>E3-55-Al-1250-4-pt3.0</v>
      </c>
    </row>
    <row r="1179" spans="1:20">
      <c r="A1179" s="109" t="s">
        <v>1658</v>
      </c>
      <c r="B1179" s="109">
        <v>1250</v>
      </c>
      <c r="C1179" s="109" t="s">
        <v>369</v>
      </c>
      <c r="D1179" s="110" t="s">
        <v>370</v>
      </c>
      <c r="E1179" s="111">
        <v>73004</v>
      </c>
      <c r="F1179" s="111">
        <f>Таблица14[[#This Row],[ip55]]*1.49987465123196</f>
        <v>109496.84903853801</v>
      </c>
      <c r="G1179" s="112">
        <f>G1170*3.25</f>
        <v>42.9</v>
      </c>
      <c r="H1179" s="113">
        <v>3250</v>
      </c>
      <c r="I1179" s="113"/>
      <c r="J1179" s="113"/>
      <c r="K1179" s="114" t="s">
        <v>141</v>
      </c>
      <c r="L1179" s="114" t="s">
        <v>139</v>
      </c>
      <c r="M1179" s="114" t="str">
        <f t="shared" si="77"/>
        <v>Cu1250pt</v>
      </c>
      <c r="N1179" s="114"/>
      <c r="O1179" s="116" t="s">
        <v>139</v>
      </c>
      <c r="P1179" s="117" t="s">
        <v>28</v>
      </c>
      <c r="Q1179" s="117">
        <v>55</v>
      </c>
      <c r="R1179" s="117" t="s">
        <v>29</v>
      </c>
      <c r="S1179" s="117">
        <v>4</v>
      </c>
      <c r="T1179" s="118" t="str">
        <f t="shared" si="78"/>
        <v>E3-55-Al-1250-4-pt</v>
      </c>
    </row>
    <row r="1180" spans="1:20">
      <c r="A1180" s="109" t="s">
        <v>1659</v>
      </c>
      <c r="B1180" s="109">
        <v>1250</v>
      </c>
      <c r="C1180" s="109" t="s">
        <v>369</v>
      </c>
      <c r="D1180" s="110" t="s">
        <v>370</v>
      </c>
      <c r="E1180" s="111">
        <v>75372</v>
      </c>
      <c r="F1180" s="111">
        <f>Таблица14[[#This Row],[ip55]]*1.49987465123196</f>
        <v>113048.5522126553</v>
      </c>
      <c r="G1180" s="112">
        <f>G1170*3.5</f>
        <v>46.199999999999996</v>
      </c>
      <c r="H1180" s="113">
        <v>3500</v>
      </c>
      <c r="I1180" s="113"/>
      <c r="J1180" s="113"/>
      <c r="K1180" s="114" t="s">
        <v>141</v>
      </c>
      <c r="L1180" s="114" t="s">
        <v>139</v>
      </c>
      <c r="M1180" s="114" t="str">
        <f t="shared" si="77"/>
        <v>Cu1250pt</v>
      </c>
      <c r="N1180" s="114"/>
      <c r="O1180" s="116" t="s">
        <v>139</v>
      </c>
      <c r="P1180" s="117" t="s">
        <v>28</v>
      </c>
      <c r="Q1180" s="117">
        <v>55</v>
      </c>
      <c r="R1180" s="117" t="s">
        <v>29</v>
      </c>
      <c r="S1180" s="117">
        <v>4</v>
      </c>
      <c r="T1180" s="118" t="str">
        <f t="shared" si="78"/>
        <v>E3-55-Al-1250-4-pt</v>
      </c>
    </row>
    <row r="1181" spans="1:20">
      <c r="A1181" s="109" t="s">
        <v>1660</v>
      </c>
      <c r="B1181" s="109">
        <v>1250</v>
      </c>
      <c r="C1181" s="109" t="s">
        <v>369</v>
      </c>
      <c r="D1181" s="110" t="s">
        <v>370</v>
      </c>
      <c r="E1181" s="111">
        <v>83771</v>
      </c>
      <c r="F1181" s="111">
        <f>Таблица14[[#This Row],[ip55]]*1.49987465123196</f>
        <v>125645.99940835252</v>
      </c>
      <c r="G1181" s="112">
        <f>G1170*3.75</f>
        <v>49.5</v>
      </c>
      <c r="H1181" s="113">
        <v>3750</v>
      </c>
      <c r="I1181" s="113"/>
      <c r="J1181" s="113"/>
      <c r="K1181" s="114" t="s">
        <v>141</v>
      </c>
      <c r="L1181" s="114" t="s">
        <v>139</v>
      </c>
      <c r="M1181" s="114" t="str">
        <f t="shared" si="77"/>
        <v>Cu1250pt</v>
      </c>
      <c r="N1181" s="114"/>
      <c r="O1181" s="116" t="s">
        <v>139</v>
      </c>
      <c r="P1181" s="117" t="s">
        <v>28</v>
      </c>
      <c r="Q1181" s="117">
        <v>55</v>
      </c>
      <c r="R1181" s="117" t="s">
        <v>29</v>
      </c>
      <c r="S1181" s="117">
        <v>4</v>
      </c>
      <c r="T1181" s="118" t="str">
        <f t="shared" si="78"/>
        <v>E3-55-Al-1250-4-pt</v>
      </c>
    </row>
    <row r="1182" spans="1:20">
      <c r="A1182" s="109" t="s">
        <v>1661</v>
      </c>
      <c r="B1182" s="109">
        <v>1250</v>
      </c>
      <c r="C1182" s="109" t="s">
        <v>369</v>
      </c>
      <c r="D1182" s="110" t="s">
        <v>370</v>
      </c>
      <c r="E1182" s="111">
        <v>86140</v>
      </c>
      <c r="F1182" s="111">
        <f>Таблица14[[#This Row],[ip55]]*1.49987465123196</f>
        <v>129199.20245712103</v>
      </c>
      <c r="G1182" s="112">
        <f>G1170*4</f>
        <v>52.8</v>
      </c>
      <c r="H1182" s="113">
        <v>4000</v>
      </c>
      <c r="I1182" s="113"/>
      <c r="J1182" s="113"/>
      <c r="K1182" s="114" t="s">
        <v>141</v>
      </c>
      <c r="L1182" s="114" t="s">
        <v>139</v>
      </c>
      <c r="M1182" s="114" t="str">
        <f t="shared" si="77"/>
        <v>Cu1250pt</v>
      </c>
      <c r="N1182" s="114"/>
      <c r="O1182" s="116" t="s">
        <v>139</v>
      </c>
      <c r="P1182" s="117" t="s">
        <v>28</v>
      </c>
      <c r="Q1182" s="117">
        <v>55</v>
      </c>
      <c r="R1182" s="117" t="s">
        <v>29</v>
      </c>
      <c r="S1182" s="117">
        <v>4</v>
      </c>
      <c r="T1182" s="118" t="str">
        <f t="shared" si="78"/>
        <v>E3-55-Al-1250-4-pt</v>
      </c>
    </row>
    <row r="1183" spans="1:20">
      <c r="A1183" s="109" t="s">
        <v>1662</v>
      </c>
      <c r="B1183" s="109">
        <v>1250</v>
      </c>
      <c r="C1183" s="109" t="s">
        <v>400</v>
      </c>
      <c r="D1183" s="110" t="s">
        <v>401</v>
      </c>
      <c r="E1183" s="111">
        <v>68946</v>
      </c>
      <c r="F1183" s="119">
        <f>Таблица14[[#This Row],[ip55]]*1.49987465123196</f>
        <v>103410.35770383872</v>
      </c>
      <c r="G1183" s="112">
        <f>G1178</f>
        <v>39.599999999999994</v>
      </c>
      <c r="H1183" s="113">
        <v>3000</v>
      </c>
      <c r="I1183" s="113"/>
      <c r="J1183" s="113"/>
      <c r="K1183" s="114" t="s">
        <v>141</v>
      </c>
      <c r="L1183" s="114" t="s">
        <v>158</v>
      </c>
      <c r="M1183" s="114" t="str">
        <f t="shared" si="77"/>
        <v>Cu1250pr1</v>
      </c>
      <c r="N1183" s="114">
        <v>1</v>
      </c>
      <c r="O1183" s="109" t="s">
        <v>158</v>
      </c>
      <c r="P1183" s="117" t="s">
        <v>28</v>
      </c>
      <c r="Q1183" s="117">
        <v>55</v>
      </c>
      <c r="R1183" s="117" t="s">
        <v>29</v>
      </c>
      <c r="S1183" s="117">
        <v>4</v>
      </c>
      <c r="T1183" s="118" t="str">
        <f t="shared" si="78"/>
        <v>E3-55-Al-1250-4-pr1</v>
      </c>
    </row>
    <row r="1184" spans="1:20">
      <c r="A1184" s="109" t="s">
        <v>1663</v>
      </c>
      <c r="B1184" s="109">
        <v>1250</v>
      </c>
      <c r="C1184" s="109" t="s">
        <v>400</v>
      </c>
      <c r="D1184" s="110" t="s">
        <v>403</v>
      </c>
      <c r="E1184" s="111">
        <v>73287</v>
      </c>
      <c r="F1184" s="119">
        <f>Таблица14[[#This Row],[ip55]]*1.49987465123196</f>
        <v>109921.31356483666</v>
      </c>
      <c r="G1184" s="112">
        <f>G1178</f>
        <v>39.599999999999994</v>
      </c>
      <c r="H1184" s="113">
        <v>3000</v>
      </c>
      <c r="I1184" s="113"/>
      <c r="J1184" s="113"/>
      <c r="K1184" s="114" t="s">
        <v>141</v>
      </c>
      <c r="L1184" s="114" t="s">
        <v>158</v>
      </c>
      <c r="M1184" s="114" t="str">
        <f t="shared" si="77"/>
        <v>Cu1250pr3</v>
      </c>
      <c r="N1184" s="114">
        <v>3</v>
      </c>
      <c r="O1184" s="109" t="s">
        <v>158</v>
      </c>
      <c r="P1184" s="117" t="s">
        <v>28</v>
      </c>
      <c r="Q1184" s="117">
        <v>55</v>
      </c>
      <c r="R1184" s="117" t="s">
        <v>29</v>
      </c>
      <c r="S1184" s="117">
        <v>4</v>
      </c>
      <c r="T1184" s="118" t="str">
        <f t="shared" si="78"/>
        <v>E3-55-Al-1250-4-pr3</v>
      </c>
    </row>
    <row r="1185" spans="1:20">
      <c r="A1185" s="109" t="s">
        <v>1664</v>
      </c>
      <c r="B1185" s="109">
        <v>1250</v>
      </c>
      <c r="C1185" s="109" t="s">
        <v>400</v>
      </c>
      <c r="D1185" s="110" t="s">
        <v>405</v>
      </c>
      <c r="E1185" s="111">
        <v>77628</v>
      </c>
      <c r="F1185" s="119">
        <f>Таблица14[[#This Row],[ip55]]*1.49987465123196</f>
        <v>116432.2694258346</v>
      </c>
      <c r="G1185" s="112">
        <f>G1178</f>
        <v>39.599999999999994</v>
      </c>
      <c r="H1185" s="113">
        <v>3000</v>
      </c>
      <c r="I1185" s="113"/>
      <c r="J1185" s="113"/>
      <c r="K1185" s="114" t="s">
        <v>141</v>
      </c>
      <c r="L1185" s="114" t="s">
        <v>158</v>
      </c>
      <c r="M1185" s="114" t="str">
        <f t="shared" si="77"/>
        <v>Cu1250pr5</v>
      </c>
      <c r="N1185" s="114">
        <v>5</v>
      </c>
      <c r="O1185" s="109" t="s">
        <v>158</v>
      </c>
      <c r="P1185" s="117" t="s">
        <v>28</v>
      </c>
      <c r="Q1185" s="117">
        <v>55</v>
      </c>
      <c r="R1185" s="117" t="s">
        <v>29</v>
      </c>
      <c r="S1185" s="117">
        <v>4</v>
      </c>
      <c r="T1185" s="118" t="str">
        <f t="shared" si="78"/>
        <v>E3-55-Al-1250-4-pr5</v>
      </c>
    </row>
    <row r="1186" spans="1:20">
      <c r="A1186" s="109" t="s">
        <v>1665</v>
      </c>
      <c r="B1186" s="109">
        <v>1250</v>
      </c>
      <c r="C1186" s="109" t="s">
        <v>400</v>
      </c>
      <c r="D1186" s="110" t="s">
        <v>407</v>
      </c>
      <c r="E1186" s="111">
        <v>81969</v>
      </c>
      <c r="F1186" s="119">
        <f>Таблица14[[#This Row],[ip55]]*1.49987465123196</f>
        <v>122943.22528683253</v>
      </c>
      <c r="G1186" s="112">
        <f>G1178</f>
        <v>39.599999999999994</v>
      </c>
      <c r="H1186" s="113">
        <v>3000</v>
      </c>
      <c r="I1186" s="113"/>
      <c r="J1186" s="113"/>
      <c r="K1186" s="114" t="s">
        <v>141</v>
      </c>
      <c r="L1186" s="114" t="s">
        <v>158</v>
      </c>
      <c r="M1186" s="114" t="str">
        <f t="shared" si="77"/>
        <v>Cu1250pr4</v>
      </c>
      <c r="N1186" s="114">
        <v>4</v>
      </c>
      <c r="O1186" s="109" t="s">
        <v>158</v>
      </c>
      <c r="P1186" s="117" t="s">
        <v>28</v>
      </c>
      <c r="Q1186" s="117">
        <v>55</v>
      </c>
      <c r="R1186" s="117" t="s">
        <v>29</v>
      </c>
      <c r="S1186" s="117">
        <v>4</v>
      </c>
      <c r="T1186" s="118" t="str">
        <f t="shared" si="78"/>
        <v>E3-55-Al-1250-4-pr4</v>
      </c>
    </row>
    <row r="1187" spans="1:20">
      <c r="A1187" s="109" t="s">
        <v>1666</v>
      </c>
      <c r="B1187" s="109">
        <v>1250</v>
      </c>
      <c r="C1187" s="109" t="s">
        <v>400</v>
      </c>
      <c r="D1187" s="110" t="s">
        <v>409</v>
      </c>
      <c r="E1187" s="111">
        <v>86311</v>
      </c>
      <c r="F1187" s="119">
        <f>Таблица14[[#This Row],[ip55]]*1.49987465123196</f>
        <v>129455.6810224817</v>
      </c>
      <c r="G1187" s="112">
        <f>G1178</f>
        <v>39.599999999999994</v>
      </c>
      <c r="H1187" s="113">
        <v>3000</v>
      </c>
      <c r="I1187" s="113"/>
      <c r="J1187" s="113"/>
      <c r="K1187" s="114" t="s">
        <v>141</v>
      </c>
      <c r="L1187" s="114" t="s">
        <v>158</v>
      </c>
      <c r="M1187" s="114" t="str">
        <f t="shared" si="77"/>
        <v>Cu1250pr</v>
      </c>
      <c r="N1187" s="114"/>
      <c r="O1187" s="109" t="s">
        <v>158</v>
      </c>
      <c r="P1187" s="117" t="s">
        <v>28</v>
      </c>
      <c r="Q1187" s="117">
        <v>55</v>
      </c>
      <c r="R1187" s="117" t="s">
        <v>29</v>
      </c>
      <c r="S1187" s="117">
        <v>4</v>
      </c>
      <c r="T1187" s="118" t="str">
        <f t="shared" si="78"/>
        <v>E3-55-Al-1250-4-pr</v>
      </c>
    </row>
    <row r="1188" spans="1:20">
      <c r="A1188" s="109" t="s">
        <v>1667</v>
      </c>
      <c r="B1188" s="109">
        <v>1250</v>
      </c>
      <c r="C1188" s="109" t="s">
        <v>400</v>
      </c>
      <c r="D1188" s="110" t="s">
        <v>411</v>
      </c>
      <c r="E1188" s="111">
        <v>90652</v>
      </c>
      <c r="F1188" s="119">
        <f>Таблица14[[#This Row],[ip55]]*1.49987465123196</f>
        <v>135966.63688347963</v>
      </c>
      <c r="G1188" s="112">
        <f>G1178</f>
        <v>39.599999999999994</v>
      </c>
      <c r="H1188" s="113">
        <v>3000</v>
      </c>
      <c r="I1188" s="113"/>
      <c r="J1188" s="113"/>
      <c r="K1188" s="114" t="s">
        <v>141</v>
      </c>
      <c r="L1188" s="114" t="s">
        <v>158</v>
      </c>
      <c r="M1188" s="114" t="str">
        <f t="shared" si="77"/>
        <v>Cu1250pr6</v>
      </c>
      <c r="N1188" s="114">
        <v>6</v>
      </c>
      <c r="O1188" s="109" t="s">
        <v>158</v>
      </c>
      <c r="P1188" s="117" t="s">
        <v>28</v>
      </c>
      <c r="Q1188" s="117">
        <v>55</v>
      </c>
      <c r="R1188" s="117" t="s">
        <v>29</v>
      </c>
      <c r="S1188" s="117">
        <v>4</v>
      </c>
      <c r="T1188" s="118" t="str">
        <f t="shared" si="78"/>
        <v>E3-55-Al-1250-4-pr6</v>
      </c>
    </row>
    <row r="1189" spans="1:20">
      <c r="A1189" s="109" t="s">
        <v>1668</v>
      </c>
      <c r="B1189" s="109">
        <v>1250</v>
      </c>
      <c r="C1189" s="109" t="s">
        <v>400</v>
      </c>
      <c r="D1189" s="110" t="s">
        <v>413</v>
      </c>
      <c r="E1189" s="111">
        <v>88311</v>
      </c>
      <c r="F1189" s="111">
        <f>Таблица14[[#This Row],[ip55]]*1.49987465123196</f>
        <v>132455.43032494563</v>
      </c>
      <c r="G1189" s="112">
        <f>G1178</f>
        <v>39.599999999999994</v>
      </c>
      <c r="H1189" s="113">
        <v>3000</v>
      </c>
      <c r="I1189" s="113"/>
      <c r="J1189" s="113"/>
      <c r="K1189" s="114" t="s">
        <v>141</v>
      </c>
      <c r="L1189" s="114" t="s">
        <v>165</v>
      </c>
      <c r="M1189" s="114" t="str">
        <f t="shared" si="77"/>
        <v>Cu1250prf1</v>
      </c>
      <c r="N1189" s="114">
        <v>1</v>
      </c>
      <c r="O1189" s="109" t="s">
        <v>158</v>
      </c>
      <c r="P1189" s="117" t="s">
        <v>28</v>
      </c>
      <c r="Q1189" s="117">
        <v>55</v>
      </c>
      <c r="R1189" s="117" t="s">
        <v>29</v>
      </c>
      <c r="S1189" s="117">
        <v>4</v>
      </c>
      <c r="T1189" s="118" t="str">
        <f t="shared" si="78"/>
        <v>E3-55-Al-1250-4-pr1</v>
      </c>
    </row>
    <row r="1190" spans="1:20">
      <c r="A1190" s="109" t="s">
        <v>1669</v>
      </c>
      <c r="B1190" s="109">
        <v>1250</v>
      </c>
      <c r="C1190" s="109" t="s">
        <v>400</v>
      </c>
      <c r="D1190" s="110" t="s">
        <v>415</v>
      </c>
      <c r="E1190" s="111">
        <v>112017</v>
      </c>
      <c r="F1190" s="111">
        <f>Таблица14[[#This Row],[ip55]]*1.49987465123196</f>
        <v>168011.45880705048</v>
      </c>
      <c r="G1190" s="112">
        <f>G1178</f>
        <v>39.599999999999994</v>
      </c>
      <c r="H1190" s="113">
        <v>3000</v>
      </c>
      <c r="I1190" s="113"/>
      <c r="J1190" s="113"/>
      <c r="K1190" s="114" t="s">
        <v>141</v>
      </c>
      <c r="L1190" s="114" t="s">
        <v>165</v>
      </c>
      <c r="M1190" s="114" t="str">
        <f t="shared" si="77"/>
        <v>Cu1250prf2</v>
      </c>
      <c r="N1190" s="114">
        <v>2</v>
      </c>
      <c r="O1190" s="109" t="s">
        <v>158</v>
      </c>
      <c r="P1190" s="117" t="s">
        <v>28</v>
      </c>
      <c r="Q1190" s="117">
        <v>55</v>
      </c>
      <c r="R1190" s="117" t="s">
        <v>29</v>
      </c>
      <c r="S1190" s="117">
        <v>4</v>
      </c>
      <c r="T1190" s="118" t="str">
        <f t="shared" si="78"/>
        <v>E3-55-Al-1250-4-pr2</v>
      </c>
    </row>
    <row r="1191" spans="1:20">
      <c r="A1191" s="109" t="s">
        <v>1670</v>
      </c>
      <c r="B1191" s="109">
        <v>1250</v>
      </c>
      <c r="C1191" s="109" t="s">
        <v>400</v>
      </c>
      <c r="D1191" s="110" t="s">
        <v>417</v>
      </c>
      <c r="E1191" s="111">
        <v>159428</v>
      </c>
      <c r="F1191" s="111">
        <f>Таблица14[[#This Row],[ip55]]*1.49987465123196</f>
        <v>239122.01589660894</v>
      </c>
      <c r="G1191" s="112">
        <f>G1178</f>
        <v>39.599999999999994</v>
      </c>
      <c r="H1191" s="113">
        <v>3000</v>
      </c>
      <c r="I1191" s="113"/>
      <c r="J1191" s="113"/>
      <c r="K1191" s="114" t="s">
        <v>141</v>
      </c>
      <c r="L1191" s="114" t="s">
        <v>165</v>
      </c>
      <c r="M1191" s="114" t="str">
        <f t="shared" si="77"/>
        <v>Cu1250prf3</v>
      </c>
      <c r="N1191" s="114">
        <v>3</v>
      </c>
      <c r="O1191" s="109" t="s">
        <v>158</v>
      </c>
      <c r="P1191" s="117" t="s">
        <v>28</v>
      </c>
      <c r="Q1191" s="117">
        <v>55</v>
      </c>
      <c r="R1191" s="117" t="s">
        <v>29</v>
      </c>
      <c r="S1191" s="117">
        <v>4</v>
      </c>
      <c r="T1191" s="118" t="str">
        <f t="shared" si="78"/>
        <v>E3-55-Al-1250-4-pr3</v>
      </c>
    </row>
    <row r="1192" spans="1:20">
      <c r="A1192" s="109" t="s">
        <v>1671</v>
      </c>
      <c r="B1192" s="109">
        <v>1250</v>
      </c>
      <c r="C1192" s="109" t="s">
        <v>419</v>
      </c>
      <c r="D1192" s="110" t="s">
        <v>420</v>
      </c>
      <c r="E1192" s="111">
        <v>36005</v>
      </c>
      <c r="F1192" s="111">
        <f>Таблица14[[#This Row],[ip55]]*1.49987465123196</f>
        <v>54002.986817606725</v>
      </c>
      <c r="G1192" s="112">
        <f>G1170</f>
        <v>13.2</v>
      </c>
      <c r="H1192" s="113">
        <v>350</v>
      </c>
      <c r="I1192" s="113">
        <v>350</v>
      </c>
      <c r="J1192" s="113"/>
      <c r="K1192" s="114" t="s">
        <v>141</v>
      </c>
      <c r="L1192" s="114" t="s">
        <v>154</v>
      </c>
      <c r="M1192" s="114" t="str">
        <f t="shared" si="77"/>
        <v>Cu1250uv</v>
      </c>
      <c r="N1192" s="114"/>
      <c r="O1192" s="109" t="s">
        <v>154</v>
      </c>
      <c r="P1192" s="117" t="s">
        <v>28</v>
      </c>
      <c r="Q1192" s="117">
        <v>55</v>
      </c>
      <c r="R1192" s="117" t="s">
        <v>29</v>
      </c>
      <c r="S1192" s="117">
        <v>4</v>
      </c>
      <c r="T1192" s="118" t="str">
        <f t="shared" si="78"/>
        <v>E3-55-Al-1250-4-uv</v>
      </c>
    </row>
    <row r="1193" spans="1:20">
      <c r="A1193" s="109" t="s">
        <v>1672</v>
      </c>
      <c r="B1193" s="109">
        <v>1250</v>
      </c>
      <c r="C1193" s="109" t="s">
        <v>422</v>
      </c>
      <c r="D1193" s="110" t="s">
        <v>423</v>
      </c>
      <c r="E1193" s="111">
        <v>28771</v>
      </c>
      <c r="F1193" s="111">
        <f>Таблица14[[#This Row],[ip55]]*1.49987465123196</f>
        <v>43152.893590594722</v>
      </c>
      <c r="G1193" s="112">
        <f>G1170</f>
        <v>13.2</v>
      </c>
      <c r="H1193" s="113">
        <v>350</v>
      </c>
      <c r="I1193" s="113">
        <v>350</v>
      </c>
      <c r="J1193" s="113"/>
      <c r="K1193" s="114" t="s">
        <v>141</v>
      </c>
      <c r="L1193" s="114" t="s">
        <v>149</v>
      </c>
      <c r="M1193" s="114" t="str">
        <f t="shared" si="77"/>
        <v>Cu1250ug</v>
      </c>
      <c r="N1193" s="114"/>
      <c r="O1193" s="109" t="s">
        <v>149</v>
      </c>
      <c r="P1193" s="117" t="s">
        <v>28</v>
      </c>
      <c r="Q1193" s="117">
        <v>55</v>
      </c>
      <c r="R1193" s="117" t="s">
        <v>29</v>
      </c>
      <c r="S1193" s="117">
        <v>4</v>
      </c>
      <c r="T1193" s="118" t="str">
        <f t="shared" si="78"/>
        <v>E3-55-Al-1250-4-ug</v>
      </c>
    </row>
    <row r="1194" spans="1:20">
      <c r="A1194" s="109" t="s">
        <v>1673</v>
      </c>
      <c r="B1194" s="109">
        <v>1250</v>
      </c>
      <c r="C1194" s="109" t="s">
        <v>425</v>
      </c>
      <c r="D1194" s="110" t="s">
        <v>66</v>
      </c>
      <c r="E1194" s="111">
        <v>61243</v>
      </c>
      <c r="F1194" s="111">
        <f>Таблица14[[#This Row],[ip55]]*1.49987465123196</f>
        <v>91856.823265398925</v>
      </c>
      <c r="G1194" s="112">
        <f>G1172</f>
        <v>19.799999999999997</v>
      </c>
      <c r="H1194" s="113">
        <v>350</v>
      </c>
      <c r="I1194" s="113">
        <v>150</v>
      </c>
      <c r="J1194" s="113">
        <v>350</v>
      </c>
      <c r="K1194" s="114" t="s">
        <v>141</v>
      </c>
      <c r="L1194" s="114" t="s">
        <v>192</v>
      </c>
      <c r="M1194" s="114" t="str">
        <f t="shared" si="77"/>
        <v>Cu1250zv</v>
      </c>
      <c r="N1194" s="114"/>
      <c r="O1194" s="109" t="s">
        <v>192</v>
      </c>
      <c r="P1194" s="117" t="s">
        <v>28</v>
      </c>
      <c r="Q1194" s="117">
        <v>55</v>
      </c>
      <c r="R1194" s="117" t="s">
        <v>29</v>
      </c>
      <c r="S1194" s="117">
        <v>4</v>
      </c>
      <c r="T1194" s="118" t="str">
        <f t="shared" si="78"/>
        <v>E3-55-Al-1250-4-zv</v>
      </c>
    </row>
    <row r="1195" spans="1:20">
      <c r="A1195" s="109" t="s">
        <v>1674</v>
      </c>
      <c r="B1195" s="109">
        <v>1250</v>
      </c>
      <c r="C1195" s="109" t="s">
        <v>427</v>
      </c>
      <c r="D1195" s="110" t="s">
        <v>428</v>
      </c>
      <c r="E1195" s="111">
        <v>46773</v>
      </c>
      <c r="F1195" s="111">
        <f>Таблица14[[#This Row],[ip55]]*1.49987465123196</f>
        <v>70153.637062072463</v>
      </c>
      <c r="G1195" s="112">
        <f>G1172</f>
        <v>19.799999999999997</v>
      </c>
      <c r="H1195" s="113">
        <v>350</v>
      </c>
      <c r="I1195" s="113">
        <v>150</v>
      </c>
      <c r="J1195" s="113">
        <v>350</v>
      </c>
      <c r="K1195" s="114" t="s">
        <v>141</v>
      </c>
      <c r="L1195" s="114" t="s">
        <v>196</v>
      </c>
      <c r="M1195" s="114" t="str">
        <f t="shared" si="77"/>
        <v>Cu1250zg</v>
      </c>
      <c r="N1195" s="114"/>
      <c r="O1195" s="109" t="s">
        <v>196</v>
      </c>
      <c r="P1195" s="117" t="s">
        <v>28</v>
      </c>
      <c r="Q1195" s="117">
        <v>55</v>
      </c>
      <c r="R1195" s="117" t="s">
        <v>29</v>
      </c>
      <c r="S1195" s="117">
        <v>4</v>
      </c>
      <c r="T1195" s="118" t="str">
        <f t="shared" si="78"/>
        <v>E3-55-Al-1250-4-zg</v>
      </c>
    </row>
    <row r="1196" spans="1:20">
      <c r="A1196" s="109" t="s">
        <v>1675</v>
      </c>
      <c r="B1196" s="109">
        <v>1250</v>
      </c>
      <c r="C1196" s="109" t="s">
        <v>430</v>
      </c>
      <c r="D1196" s="110" t="s">
        <v>431</v>
      </c>
      <c r="E1196" s="111">
        <v>75579</v>
      </c>
      <c r="F1196" s="111">
        <f>Таблица14[[#This Row],[ip55]]*1.49987465123196</f>
        <v>113359.02626546031</v>
      </c>
      <c r="G1196" s="112">
        <f>G1172</f>
        <v>19.799999999999997</v>
      </c>
      <c r="H1196" s="113">
        <v>350</v>
      </c>
      <c r="I1196" s="113">
        <v>350</v>
      </c>
      <c r="J1196" s="113">
        <v>350</v>
      </c>
      <c r="K1196" s="114" t="s">
        <v>141</v>
      </c>
      <c r="L1196" s="114" t="s">
        <v>198</v>
      </c>
      <c r="M1196" s="114" t="str">
        <f t="shared" si="77"/>
        <v>Cu1250tv</v>
      </c>
      <c r="N1196" s="114"/>
      <c r="O1196" s="109" t="s">
        <v>198</v>
      </c>
      <c r="P1196" s="117" t="s">
        <v>28</v>
      </c>
      <c r="Q1196" s="117">
        <v>55</v>
      </c>
      <c r="R1196" s="117" t="s">
        <v>29</v>
      </c>
      <c r="S1196" s="117">
        <v>4</v>
      </c>
      <c r="T1196" s="118" t="str">
        <f t="shared" si="78"/>
        <v>E3-55-Al-1250-4-tv</v>
      </c>
    </row>
    <row r="1197" spans="1:20">
      <c r="A1197" s="109" t="s">
        <v>1676</v>
      </c>
      <c r="B1197" s="109">
        <v>1250</v>
      </c>
      <c r="C1197" s="109" t="s">
        <v>433</v>
      </c>
      <c r="D1197" s="110" t="s">
        <v>434</v>
      </c>
      <c r="E1197" s="111">
        <v>97421</v>
      </c>
      <c r="F1197" s="111">
        <f>Таблица14[[#This Row],[ip55]]*1.49987465123196</f>
        <v>146119.28839766877</v>
      </c>
      <c r="G1197" s="112">
        <f>G1172</f>
        <v>19.799999999999997</v>
      </c>
      <c r="H1197" s="113">
        <v>350</v>
      </c>
      <c r="I1197" s="113">
        <v>350</v>
      </c>
      <c r="J1197" s="113">
        <v>350</v>
      </c>
      <c r="K1197" s="114" t="s">
        <v>141</v>
      </c>
      <c r="L1197" s="114" t="s">
        <v>201</v>
      </c>
      <c r="M1197" s="114" t="str">
        <f t="shared" si="77"/>
        <v>Cu1250tg</v>
      </c>
      <c r="N1197" s="114"/>
      <c r="O1197" s="109" t="s">
        <v>201</v>
      </c>
      <c r="P1197" s="117" t="s">
        <v>28</v>
      </c>
      <c r="Q1197" s="117">
        <v>55</v>
      </c>
      <c r="R1197" s="117" t="s">
        <v>29</v>
      </c>
      <c r="S1197" s="117">
        <v>4</v>
      </c>
      <c r="T1197" s="118" t="str">
        <f t="shared" si="78"/>
        <v>E3-55-Al-1250-4-tg</v>
      </c>
    </row>
    <row r="1198" spans="1:20">
      <c r="A1198" s="109" t="s">
        <v>1677</v>
      </c>
      <c r="B1198" s="109">
        <v>1250</v>
      </c>
      <c r="C1198" s="109" t="s">
        <v>436</v>
      </c>
      <c r="D1198" s="110" t="s">
        <v>437</v>
      </c>
      <c r="E1198" s="111">
        <v>54008</v>
      </c>
      <c r="F1198" s="111">
        <f>Таблица14[[#This Row],[ip55]]*1.49987465123196</f>
        <v>81005.230163735701</v>
      </c>
      <c r="G1198" s="112">
        <v>19.799999999999997</v>
      </c>
      <c r="H1198" s="113">
        <v>500</v>
      </c>
      <c r="I1198" s="113">
        <v>500</v>
      </c>
      <c r="J1198" s="113">
        <v>500</v>
      </c>
      <c r="K1198" s="114" t="s">
        <v>141</v>
      </c>
      <c r="L1198" s="114" t="s">
        <v>184</v>
      </c>
      <c r="M1198" s="114" t="str">
        <f t="shared" si="77"/>
        <v>Cu1250kl</v>
      </c>
      <c r="N1198" s="114"/>
      <c r="O1198" s="109" t="s">
        <v>184</v>
      </c>
      <c r="P1198" s="117" t="s">
        <v>28</v>
      </c>
      <c r="Q1198" s="117">
        <v>55</v>
      </c>
      <c r="R1198" s="117" t="s">
        <v>29</v>
      </c>
      <c r="S1198" s="117">
        <v>4</v>
      </c>
      <c r="T1198" s="118" t="str">
        <f t="shared" si="78"/>
        <v>E3-55-Al-1250-4-kl</v>
      </c>
    </row>
    <row r="1199" spans="1:20">
      <c r="A1199" s="109" t="s">
        <v>1678</v>
      </c>
      <c r="B1199" s="109">
        <v>1250</v>
      </c>
      <c r="C1199" s="109" t="s">
        <v>439</v>
      </c>
      <c r="D1199" s="110" t="s">
        <v>437</v>
      </c>
      <c r="E1199" s="111">
        <v>54008</v>
      </c>
      <c r="F1199" s="111">
        <f>Таблица14[[#This Row],[ip55]]*1.49987465123196</f>
        <v>81005.230163735701</v>
      </c>
      <c r="G1199" s="112">
        <f>G1172</f>
        <v>19.799999999999997</v>
      </c>
      <c r="H1199" s="113">
        <v>500</v>
      </c>
      <c r="I1199" s="113">
        <v>500</v>
      </c>
      <c r="J1199" s="113">
        <v>500</v>
      </c>
      <c r="K1199" s="114" t="s">
        <v>141</v>
      </c>
      <c r="L1199" s="114" t="s">
        <v>173</v>
      </c>
      <c r="M1199" s="114" t="str">
        <f t="shared" si="77"/>
        <v>Cu1250kp</v>
      </c>
      <c r="N1199" s="114"/>
      <c r="O1199" s="109" t="s">
        <v>173</v>
      </c>
      <c r="P1199" s="117" t="s">
        <v>28</v>
      </c>
      <c r="Q1199" s="117">
        <v>55</v>
      </c>
      <c r="R1199" s="117" t="s">
        <v>29</v>
      </c>
      <c r="S1199" s="117">
        <v>4</v>
      </c>
      <c r="T1199" s="118" t="str">
        <f t="shared" si="78"/>
        <v>E3-55-Al-1250-4-kp</v>
      </c>
    </row>
    <row r="1200" spans="1:20">
      <c r="A1200" s="112" t="s">
        <v>1679</v>
      </c>
      <c r="B1200" s="109">
        <v>1250</v>
      </c>
      <c r="C1200" s="109" t="s">
        <v>441</v>
      </c>
      <c r="D1200" s="110" t="s">
        <v>442</v>
      </c>
      <c r="E1200" s="111">
        <v>17534</v>
      </c>
      <c r="F1200" s="111">
        <f>Таблица14[[#This Row],[ip55]]*1.49987465123196</f>
        <v>26298.802134701189</v>
      </c>
      <c r="G1200" s="112">
        <f>G1168</f>
        <v>6.6</v>
      </c>
      <c r="H1200" s="113">
        <v>200</v>
      </c>
      <c r="I1200" s="113">
        <v>300</v>
      </c>
      <c r="J1200" s="113"/>
      <c r="K1200" s="114" t="s">
        <v>141</v>
      </c>
      <c r="L1200" s="114" t="s">
        <v>143</v>
      </c>
      <c r="M1200" s="114" t="str">
        <f t="shared" si="77"/>
        <v>Cu1250pf</v>
      </c>
      <c r="N1200" s="114"/>
      <c r="O1200" s="109" t="s">
        <v>143</v>
      </c>
      <c r="P1200" s="117" t="s">
        <v>28</v>
      </c>
      <c r="Q1200" s="117">
        <v>55</v>
      </c>
      <c r="R1200" s="117" t="s">
        <v>29</v>
      </c>
      <c r="S1200" s="117">
        <v>4</v>
      </c>
      <c r="T1200" s="118" t="str">
        <f t="shared" si="78"/>
        <v>E3-55-Al-1250-4-pf</v>
      </c>
    </row>
    <row r="1201" spans="1:20">
      <c r="A1201" s="112" t="s">
        <v>1680</v>
      </c>
      <c r="B1201" s="109">
        <v>1250</v>
      </c>
      <c r="C1201" s="109" t="s">
        <v>444</v>
      </c>
      <c r="D1201" s="110" t="s">
        <v>445</v>
      </c>
      <c r="E1201" s="111">
        <v>46305</v>
      </c>
      <c r="F1201" s="111">
        <f>Таблица14[[#This Row],[ip55]]*1.49987465123196</f>
        <v>69451.695725295911</v>
      </c>
      <c r="G1201" s="112"/>
      <c r="H1201" s="113"/>
      <c r="I1201" s="113"/>
      <c r="J1201" s="113"/>
      <c r="K1201" s="114" t="s">
        <v>141</v>
      </c>
      <c r="L1201" s="114" t="s">
        <v>152</v>
      </c>
      <c r="M1201" s="114" t="str">
        <f t="shared" si="77"/>
        <v>Cu1250ugf</v>
      </c>
      <c r="N1201" s="114"/>
      <c r="O1201" s="109" t="s">
        <v>152</v>
      </c>
      <c r="P1201" s="117" t="s">
        <v>28</v>
      </c>
      <c r="Q1201" s="117">
        <v>55</v>
      </c>
      <c r="R1201" s="117" t="s">
        <v>29</v>
      </c>
      <c r="S1201" s="117">
        <v>4</v>
      </c>
      <c r="T1201" s="118" t="str">
        <f t="shared" si="78"/>
        <v>E3-55-Al-1250-4-ugf</v>
      </c>
    </row>
    <row r="1202" spans="1:20">
      <c r="A1202" s="112" t="s">
        <v>1681</v>
      </c>
      <c r="B1202" s="109">
        <v>1250</v>
      </c>
      <c r="C1202" s="109" t="s">
        <v>447</v>
      </c>
      <c r="D1202" s="110" t="s">
        <v>448</v>
      </c>
      <c r="E1202" s="111">
        <v>53539</v>
      </c>
      <c r="F1202" s="111">
        <f>Таблица14[[#This Row],[ip55]]*1.49987465123196</f>
        <v>80301.788952307907</v>
      </c>
      <c r="G1202" s="112"/>
      <c r="H1202" s="113"/>
      <c r="I1202" s="113"/>
      <c r="J1202" s="113"/>
      <c r="K1202" s="114" t="s">
        <v>141</v>
      </c>
      <c r="L1202" s="114" t="s">
        <v>156</v>
      </c>
      <c r="M1202" s="114" t="str">
        <f t="shared" si="77"/>
        <v>Cu1250uvf</v>
      </c>
      <c r="N1202" s="114"/>
      <c r="O1202" s="109" t="s">
        <v>156</v>
      </c>
      <c r="P1202" s="117" t="s">
        <v>28</v>
      </c>
      <c r="Q1202" s="117">
        <v>55</v>
      </c>
      <c r="R1202" s="117" t="s">
        <v>29</v>
      </c>
      <c r="S1202" s="117">
        <v>4</v>
      </c>
      <c r="T1202" s="118" t="str">
        <f t="shared" si="78"/>
        <v>E3-55-Al-1250-4-uvf</v>
      </c>
    </row>
    <row r="1203" spans="1:20">
      <c r="A1203" s="112" t="s">
        <v>1682</v>
      </c>
      <c r="B1203" s="109">
        <v>1250</v>
      </c>
      <c r="C1203" s="109" t="s">
        <v>450</v>
      </c>
      <c r="D1203" s="110" t="s">
        <v>451</v>
      </c>
      <c r="E1203" s="111">
        <v>35068</v>
      </c>
      <c r="F1203" s="111">
        <f>Таблица14[[#This Row],[ip55]]*1.49987465123196</f>
        <v>52597.604269402378</v>
      </c>
      <c r="G1203" s="112"/>
      <c r="H1203" s="113"/>
      <c r="I1203" s="113"/>
      <c r="J1203" s="113"/>
      <c r="K1203" s="114" t="s">
        <v>141</v>
      </c>
      <c r="L1203" s="114"/>
      <c r="M1203" s="114" t="str">
        <f t="shared" si="77"/>
        <v>Cu1250</v>
      </c>
      <c r="N1203" s="114"/>
      <c r="O1203" s="109" t="s">
        <v>450</v>
      </c>
      <c r="P1203" s="117" t="s">
        <v>28</v>
      </c>
      <c r="Q1203" s="117">
        <v>55</v>
      </c>
      <c r="R1203" s="117" t="s">
        <v>29</v>
      </c>
      <c r="S1203" s="117">
        <v>4</v>
      </c>
      <c r="T1203" s="118" t="str">
        <f t="shared" si="78"/>
        <v>E3-55-Al-1250-4-ПФТ</v>
      </c>
    </row>
    <row r="1204" spans="1:20">
      <c r="A1204" s="109" t="s">
        <v>1683</v>
      </c>
      <c r="B1204" s="109">
        <v>1250</v>
      </c>
      <c r="C1204" s="109"/>
      <c r="D1204" s="110" t="s">
        <v>453</v>
      </c>
      <c r="E1204" s="111">
        <v>47620</v>
      </c>
      <c r="F1204" s="111">
        <f>Таблица14[[#This Row],[ip55]]*1.49987465123196</f>
        <v>71424.030891665941</v>
      </c>
      <c r="G1204" s="120">
        <f t="shared" ref="G1204:G1205" si="79">G1168</f>
        <v>6.6</v>
      </c>
      <c r="H1204" s="113">
        <v>200</v>
      </c>
      <c r="I1204" s="113">
        <v>300</v>
      </c>
      <c r="J1204" s="113"/>
      <c r="K1204" s="114" t="s">
        <v>141</v>
      </c>
      <c r="L1204" s="114"/>
      <c r="M1204" s="114" t="str">
        <f t="shared" si="77"/>
        <v>Cu1250</v>
      </c>
      <c r="N1204" s="114"/>
      <c r="O1204" s="109"/>
      <c r="P1204" s="117" t="s">
        <v>28</v>
      </c>
      <c r="Q1204" s="117">
        <v>55</v>
      </c>
      <c r="R1204" s="117" t="s">
        <v>29</v>
      </c>
      <c r="S1204" s="117">
        <v>4</v>
      </c>
      <c r="T1204" s="118" t="str">
        <f t="shared" si="78"/>
        <v>E3-55-Al-1250-4-</v>
      </c>
    </row>
    <row r="1205" spans="1:20">
      <c r="A1205" s="109" t="s">
        <v>1684</v>
      </c>
      <c r="B1205" s="109">
        <v>1250</v>
      </c>
      <c r="C1205" s="109" t="s">
        <v>455</v>
      </c>
      <c r="D1205" s="110" t="s">
        <v>456</v>
      </c>
      <c r="E1205" s="111">
        <v>251076</v>
      </c>
      <c r="F1205" s="111">
        <f>Таблица14[[#This Row],[ip55]]*1.49987465123196</f>
        <v>376582.5279327156</v>
      </c>
      <c r="G1205" s="120">
        <f t="shared" si="79"/>
        <v>9.8999999999999986</v>
      </c>
      <c r="H1205" s="113">
        <v>500</v>
      </c>
      <c r="I1205" s="113">
        <v>500</v>
      </c>
      <c r="J1205" s="113"/>
      <c r="K1205" s="114" t="s">
        <v>141</v>
      </c>
      <c r="L1205" s="114"/>
      <c r="M1205" s="114" t="str">
        <f t="shared" si="77"/>
        <v>Cu1250</v>
      </c>
      <c r="N1205" s="114"/>
      <c r="O1205" s="109" t="s">
        <v>455</v>
      </c>
      <c r="P1205" s="117" t="s">
        <v>28</v>
      </c>
      <c r="Q1205" s="117">
        <v>55</v>
      </c>
      <c r="R1205" s="117" t="s">
        <v>29</v>
      </c>
      <c r="S1205" s="117">
        <v>4</v>
      </c>
      <c r="T1205" s="118" t="str">
        <f t="shared" si="78"/>
        <v>E3-55-Al-1250-4-ПФК</v>
      </c>
    </row>
    <row r="1206" spans="1:20">
      <c r="A1206" s="109" t="s">
        <v>1685</v>
      </c>
      <c r="B1206" s="109">
        <v>1250</v>
      </c>
      <c r="C1206" s="109"/>
      <c r="D1206" s="110" t="s">
        <v>458</v>
      </c>
      <c r="E1206" s="111">
        <v>60651</v>
      </c>
      <c r="F1206" s="111">
        <f>Таблица14[[#This Row],[ip55]]*1.49987465123196</f>
        <v>90968.897471869612</v>
      </c>
      <c r="G1206" s="120">
        <f>G1169</f>
        <v>9.8999999999999986</v>
      </c>
      <c r="H1206" s="113">
        <v>200</v>
      </c>
      <c r="I1206" s="113">
        <v>500</v>
      </c>
      <c r="J1206" s="113"/>
      <c r="K1206" s="114" t="s">
        <v>141</v>
      </c>
      <c r="L1206" s="114"/>
      <c r="M1206" s="114" t="str">
        <f t="shared" si="77"/>
        <v>Cu1250</v>
      </c>
      <c r="N1206" s="114"/>
      <c r="O1206" s="109"/>
      <c r="P1206" s="117" t="s">
        <v>28</v>
      </c>
      <c r="Q1206" s="117">
        <v>55</v>
      </c>
      <c r="R1206" s="117" t="s">
        <v>29</v>
      </c>
      <c r="S1206" s="117">
        <v>4</v>
      </c>
      <c r="T1206" s="118" t="str">
        <f t="shared" si="78"/>
        <v>E3-55-Al-1250-4-</v>
      </c>
    </row>
    <row r="1207" spans="1:20">
      <c r="A1207" s="109" t="s">
        <v>1686</v>
      </c>
      <c r="B1207" s="109">
        <v>1250</v>
      </c>
      <c r="C1207" s="109"/>
      <c r="D1207" s="110" t="s">
        <v>728</v>
      </c>
      <c r="E1207" s="111">
        <v>169168</v>
      </c>
      <c r="F1207" s="111">
        <f>Таблица14[[#This Row],[ip55]]*1.49987465123196</f>
        <v>253730.79499960822</v>
      </c>
      <c r="G1207" s="120">
        <f>G1171</f>
        <v>16.5</v>
      </c>
      <c r="H1207" s="113">
        <v>200</v>
      </c>
      <c r="I1207" s="113">
        <v>1000</v>
      </c>
      <c r="J1207" s="113"/>
      <c r="K1207" s="114" t="s">
        <v>141</v>
      </c>
      <c r="L1207" s="114"/>
      <c r="M1207" s="114" t="str">
        <f t="shared" si="77"/>
        <v>Cu1250</v>
      </c>
      <c r="N1207" s="114"/>
      <c r="O1207" s="109"/>
      <c r="P1207" s="117" t="s">
        <v>28</v>
      </c>
      <c r="Q1207" s="117">
        <v>55</v>
      </c>
      <c r="R1207" s="117" t="s">
        <v>29</v>
      </c>
      <c r="S1207" s="117">
        <v>4</v>
      </c>
      <c r="T1207" s="118" t="str">
        <f t="shared" si="78"/>
        <v>E3-55-Al-1250-4-</v>
      </c>
    </row>
    <row r="1208" spans="1:20">
      <c r="A1208" s="109" t="s">
        <v>1687</v>
      </c>
      <c r="B1208" s="109">
        <v>1250</v>
      </c>
      <c r="C1208" s="109"/>
      <c r="D1208" s="110" t="s">
        <v>462</v>
      </c>
      <c r="E1208" s="111">
        <v>128529</v>
      </c>
      <c r="F1208" s="111">
        <f>Таблица14[[#This Row],[ip55]]*1.49987465123196</f>
        <v>192777.38904819259</v>
      </c>
      <c r="G1208" s="120">
        <f>G1171</f>
        <v>16.5</v>
      </c>
      <c r="H1208" s="113">
        <v>200</v>
      </c>
      <c r="I1208" s="113">
        <v>1000</v>
      </c>
      <c r="J1208" s="113"/>
      <c r="K1208" s="114" t="s">
        <v>141</v>
      </c>
      <c r="L1208" s="114"/>
      <c r="M1208" s="114" t="str">
        <f t="shared" si="77"/>
        <v>Cu1250</v>
      </c>
      <c r="N1208" s="114"/>
      <c r="O1208" s="109"/>
      <c r="P1208" s="117" t="s">
        <v>28</v>
      </c>
      <c r="Q1208" s="117">
        <v>55</v>
      </c>
      <c r="R1208" s="117" t="s">
        <v>29</v>
      </c>
      <c r="S1208" s="117">
        <v>4</v>
      </c>
      <c r="T1208" s="118" t="str">
        <f t="shared" si="78"/>
        <v>E3-55-Al-1250-4-</v>
      </c>
    </row>
    <row r="1209" spans="1:20">
      <c r="A1209" s="109" t="s">
        <v>1688</v>
      </c>
      <c r="B1209" s="109">
        <v>1250</v>
      </c>
      <c r="C1209" s="109"/>
      <c r="D1209" s="110" t="s">
        <v>464</v>
      </c>
      <c r="E1209" s="111">
        <v>87283</v>
      </c>
      <c r="F1209" s="111">
        <f>Таблица14[[#This Row],[ip55]]*1.49987465123196</f>
        <v>130913.55918347917</v>
      </c>
      <c r="G1209" s="120">
        <f t="shared" ref="G1209:G1210" si="80">G1169</f>
        <v>9.8999999999999986</v>
      </c>
      <c r="H1209" s="113">
        <v>200</v>
      </c>
      <c r="I1209" s="113">
        <v>500</v>
      </c>
      <c r="J1209" s="113"/>
      <c r="K1209" s="114" t="s">
        <v>141</v>
      </c>
      <c r="L1209" s="114"/>
      <c r="M1209" s="114" t="str">
        <f t="shared" si="77"/>
        <v>Cu1250</v>
      </c>
      <c r="N1209" s="114"/>
      <c r="O1209" s="109"/>
      <c r="P1209" s="117" t="s">
        <v>28</v>
      </c>
      <c r="Q1209" s="117">
        <v>55</v>
      </c>
      <c r="R1209" s="117" t="s">
        <v>29</v>
      </c>
      <c r="S1209" s="117">
        <v>4</v>
      </c>
      <c r="T1209" s="118" t="str">
        <f t="shared" si="78"/>
        <v>E3-55-Al-1250-4-</v>
      </c>
    </row>
    <row r="1210" spans="1:20">
      <c r="A1210" s="109" t="s">
        <v>1689</v>
      </c>
      <c r="B1210" s="109">
        <v>1250</v>
      </c>
      <c r="C1210" s="109" t="s">
        <v>466</v>
      </c>
      <c r="D1210" s="110" t="s">
        <v>467</v>
      </c>
      <c r="E1210" s="111">
        <v>95870</v>
      </c>
      <c r="F1210" s="111">
        <f>Таблица14[[#This Row],[ip55]]*1.49987465123196</f>
        <v>143792.98281360802</v>
      </c>
      <c r="G1210" s="120">
        <f t="shared" si="80"/>
        <v>13.2</v>
      </c>
      <c r="H1210" s="113">
        <v>1000</v>
      </c>
      <c r="I1210" s="113"/>
      <c r="J1210" s="113"/>
      <c r="K1210" s="114" t="s">
        <v>141</v>
      </c>
      <c r="L1210" s="114" t="s">
        <v>203</v>
      </c>
      <c r="M1210" s="114" t="str">
        <f t="shared" si="77"/>
        <v>Cu1250sk</v>
      </c>
      <c r="N1210" s="114"/>
      <c r="O1210" s="109" t="s">
        <v>203</v>
      </c>
      <c r="P1210" s="117" t="s">
        <v>28</v>
      </c>
      <c r="Q1210" s="117">
        <v>55</v>
      </c>
      <c r="R1210" s="117" t="s">
        <v>29</v>
      </c>
      <c r="S1210" s="117">
        <v>4</v>
      </c>
      <c r="T1210" s="118" t="str">
        <f t="shared" si="78"/>
        <v>E3-55-Al-1250-4-sk</v>
      </c>
    </row>
    <row r="1211" spans="1:20">
      <c r="A1211" s="109" t="s">
        <v>1690</v>
      </c>
      <c r="B1211" s="109">
        <v>1250</v>
      </c>
      <c r="C1211" s="109"/>
      <c r="D1211" s="110" t="s">
        <v>469</v>
      </c>
      <c r="E1211" s="111">
        <v>225968</v>
      </c>
      <c r="F1211" s="111">
        <f>Таблица14[[#This Row],[ip55]]*1.49987465123196</f>
        <v>338923.67518958356</v>
      </c>
      <c r="G1211" s="112">
        <f>G1170</f>
        <v>13.2</v>
      </c>
      <c r="H1211" s="113">
        <v>1000</v>
      </c>
      <c r="I1211" s="113"/>
      <c r="J1211" s="113"/>
      <c r="K1211" s="114" t="s">
        <v>141</v>
      </c>
      <c r="L1211" s="114"/>
      <c r="M1211" s="114" t="str">
        <f t="shared" si="77"/>
        <v>Cu1250</v>
      </c>
      <c r="N1211" s="114"/>
      <c r="O1211" s="109"/>
      <c r="P1211" s="117" t="s">
        <v>28</v>
      </c>
      <c r="Q1211" s="117">
        <v>55</v>
      </c>
      <c r="R1211" s="117" t="s">
        <v>29</v>
      </c>
      <c r="S1211" s="117">
        <v>4</v>
      </c>
      <c r="T1211" s="118" t="str">
        <f t="shared" si="78"/>
        <v>E3-55-Al-1250-4-</v>
      </c>
    </row>
    <row r="1212" spans="1:20">
      <c r="A1212" s="109" t="s">
        <v>1691</v>
      </c>
      <c r="B1212" s="109">
        <v>1250</v>
      </c>
      <c r="C1212" s="109"/>
      <c r="D1212" s="110" t="s">
        <v>471</v>
      </c>
      <c r="E1212" s="111">
        <v>213415</v>
      </c>
      <c r="F1212" s="111">
        <f>Таблица14[[#This Row],[ip55]]*1.49987465123196</f>
        <v>320095.74869266874</v>
      </c>
      <c r="G1212" s="112">
        <f>G1170</f>
        <v>13.2</v>
      </c>
      <c r="H1212" s="113">
        <v>1000</v>
      </c>
      <c r="I1212" s="113"/>
      <c r="J1212" s="113"/>
      <c r="K1212" s="114" t="s">
        <v>141</v>
      </c>
      <c r="L1212" s="114"/>
      <c r="M1212" s="114" t="str">
        <f t="shared" si="77"/>
        <v>Cu1250</v>
      </c>
      <c r="N1212" s="114"/>
      <c r="O1212" s="109"/>
      <c r="P1212" s="117" t="s">
        <v>28</v>
      </c>
      <c r="Q1212" s="117">
        <v>55</v>
      </c>
      <c r="R1212" s="117" t="s">
        <v>29</v>
      </c>
      <c r="S1212" s="117">
        <v>4</v>
      </c>
      <c r="T1212" s="118" t="str">
        <f t="shared" si="78"/>
        <v>E3-55-Al-1250-4-</v>
      </c>
    </row>
    <row r="1213" spans="1:20">
      <c r="A1213" s="109" t="s">
        <v>1692</v>
      </c>
      <c r="B1213" s="109">
        <v>1250</v>
      </c>
      <c r="C1213" s="109"/>
      <c r="D1213" s="110" t="s">
        <v>473</v>
      </c>
      <c r="E1213" s="111">
        <v>305057</v>
      </c>
      <c r="F1213" s="111">
        <f>Таблица14[[#This Row],[ip55]]*1.49987465123196</f>
        <v>457547.26148086804</v>
      </c>
      <c r="G1213" s="112">
        <f>G1170</f>
        <v>13.2</v>
      </c>
      <c r="H1213" s="113">
        <v>1000</v>
      </c>
      <c r="I1213" s="113"/>
      <c r="J1213" s="113"/>
      <c r="K1213" s="114" t="s">
        <v>141</v>
      </c>
      <c r="L1213" s="114"/>
      <c r="M1213" s="114" t="str">
        <f t="shared" si="77"/>
        <v>Cu1250</v>
      </c>
      <c r="N1213" s="114"/>
      <c r="O1213" s="109"/>
      <c r="P1213" s="117" t="s">
        <v>28</v>
      </c>
      <c r="Q1213" s="117">
        <v>55</v>
      </c>
      <c r="R1213" s="117" t="s">
        <v>29</v>
      </c>
      <c r="S1213" s="117">
        <v>4</v>
      </c>
      <c r="T1213" s="118" t="str">
        <f t="shared" si="78"/>
        <v>E3-55-Al-1250-4-</v>
      </c>
    </row>
    <row r="1214" spans="1:20">
      <c r="A1214" s="109" t="s">
        <v>1693</v>
      </c>
      <c r="B1214" s="109">
        <v>1250</v>
      </c>
      <c r="C1214" s="109"/>
      <c r="D1214" s="110" t="s">
        <v>475</v>
      </c>
      <c r="E1214" s="111">
        <v>83137</v>
      </c>
      <c r="F1214" s="111">
        <f>Таблица14[[#This Row],[ip55]]*1.49987465123196</f>
        <v>124695.07887947146</v>
      </c>
      <c r="G1214" s="112">
        <f>G1170</f>
        <v>13.2</v>
      </c>
      <c r="H1214" s="113">
        <v>1000</v>
      </c>
      <c r="I1214" s="113"/>
      <c r="J1214" s="113"/>
      <c r="K1214" s="114" t="s">
        <v>141</v>
      </c>
      <c r="L1214" s="114"/>
      <c r="M1214" s="114" t="str">
        <f t="shared" si="77"/>
        <v>Cu1250</v>
      </c>
      <c r="N1214" s="114"/>
      <c r="O1214" s="109"/>
      <c r="P1214" s="117" t="s">
        <v>28</v>
      </c>
      <c r="Q1214" s="117">
        <v>55</v>
      </c>
      <c r="R1214" s="117" t="s">
        <v>29</v>
      </c>
      <c r="S1214" s="117">
        <v>4</v>
      </c>
      <c r="T1214" s="118" t="str">
        <f t="shared" si="78"/>
        <v>E3-55-Al-1250-4-</v>
      </c>
    </row>
    <row r="1215" spans="1:20">
      <c r="A1215" s="109" t="s">
        <v>1694</v>
      </c>
      <c r="B1215" s="109">
        <v>1250</v>
      </c>
      <c r="C1215" s="109"/>
      <c r="D1215" s="110" t="s">
        <v>477</v>
      </c>
      <c r="E1215" s="111">
        <v>217801</v>
      </c>
      <c r="F1215" s="111">
        <f>Таблица14[[#This Row],[ip55]]*1.49987465123196</f>
        <v>326674.19891297212</v>
      </c>
      <c r="G1215" s="112">
        <f>G1170</f>
        <v>13.2</v>
      </c>
      <c r="H1215" s="113">
        <v>1000</v>
      </c>
      <c r="I1215" s="113"/>
      <c r="J1215" s="113"/>
      <c r="K1215" s="114" t="s">
        <v>141</v>
      </c>
      <c r="L1215" s="114"/>
      <c r="M1215" s="114" t="str">
        <f t="shared" si="77"/>
        <v>Cu1250</v>
      </c>
      <c r="N1215" s="114"/>
      <c r="O1215" s="109"/>
      <c r="P1215" s="117" t="s">
        <v>28</v>
      </c>
      <c r="Q1215" s="117">
        <v>55</v>
      </c>
      <c r="R1215" s="117" t="s">
        <v>29</v>
      </c>
      <c r="S1215" s="117">
        <v>4</v>
      </c>
      <c r="T1215" s="118" t="str">
        <f t="shared" si="78"/>
        <v>E3-55-Al-1250-4-</v>
      </c>
    </row>
    <row r="1216" spans="1:20">
      <c r="A1216" s="109" t="s">
        <v>1695</v>
      </c>
      <c r="B1216" s="109">
        <v>1250</v>
      </c>
      <c r="C1216" s="109"/>
      <c r="D1216" s="110" t="s">
        <v>554</v>
      </c>
      <c r="E1216" s="111">
        <v>357992</v>
      </c>
      <c r="F1216" s="111">
        <f>Таблица14[[#This Row],[ip55]]*1.49987465123196</f>
        <v>536943.12614383188</v>
      </c>
      <c r="G1216" s="112">
        <f>G1170</f>
        <v>13.2</v>
      </c>
      <c r="H1216" s="113">
        <v>1000</v>
      </c>
      <c r="I1216" s="113"/>
      <c r="J1216" s="113"/>
      <c r="K1216" s="114" t="s">
        <v>141</v>
      </c>
      <c r="L1216" s="114"/>
      <c r="M1216" s="114" t="str">
        <f t="shared" si="77"/>
        <v>Cu1250</v>
      </c>
      <c r="N1216" s="114"/>
      <c r="O1216" s="109"/>
      <c r="P1216" s="117" t="s">
        <v>28</v>
      </c>
      <c r="Q1216" s="117">
        <v>55</v>
      </c>
      <c r="R1216" s="117" t="s">
        <v>29</v>
      </c>
      <c r="S1216" s="117">
        <v>4</v>
      </c>
      <c r="T1216" s="118" t="str">
        <f t="shared" si="78"/>
        <v>E3-55-Al-1250-4-</v>
      </c>
    </row>
    <row r="1217" spans="1:20">
      <c r="A1217" s="109" t="s">
        <v>1696</v>
      </c>
      <c r="B1217" s="109">
        <v>1250</v>
      </c>
      <c r="C1217" s="109"/>
      <c r="D1217" s="110" t="s">
        <v>481</v>
      </c>
      <c r="E1217" s="111">
        <v>310384</v>
      </c>
      <c r="F1217" s="111">
        <f>Таблица14[[#This Row],[ip55]]*1.49987465123196</f>
        <v>465537.09374798072</v>
      </c>
      <c r="G1217" s="112">
        <f>G1170</f>
        <v>13.2</v>
      </c>
      <c r="H1217" s="113">
        <v>1000</v>
      </c>
      <c r="I1217" s="113"/>
      <c r="J1217" s="113"/>
      <c r="K1217" s="114" t="s">
        <v>141</v>
      </c>
      <c r="L1217" s="114"/>
      <c r="M1217" s="114" t="str">
        <f t="shared" si="77"/>
        <v>Cu1250</v>
      </c>
      <c r="N1217" s="114"/>
      <c r="O1217" s="109"/>
      <c r="P1217" s="117" t="s">
        <v>28</v>
      </c>
      <c r="Q1217" s="117">
        <v>55</v>
      </c>
      <c r="R1217" s="117" t="s">
        <v>29</v>
      </c>
      <c r="S1217" s="117">
        <v>4</v>
      </c>
      <c r="T1217" s="118" t="str">
        <f t="shared" si="78"/>
        <v>E3-55-Al-1250-4-</v>
      </c>
    </row>
    <row r="1218" spans="1:20">
      <c r="A1218" s="109" t="s">
        <v>1697</v>
      </c>
      <c r="B1218" s="109">
        <v>1250</v>
      </c>
      <c r="C1218" s="109"/>
      <c r="D1218" s="110" t="s">
        <v>617</v>
      </c>
      <c r="E1218" s="111">
        <v>468219</v>
      </c>
      <c r="F1218" s="111">
        <f>Таблица14[[#This Row],[ip55]]*1.49987465123196</f>
        <v>702269.80932517711</v>
      </c>
      <c r="G1218" s="112"/>
      <c r="H1218" s="113">
        <v>0</v>
      </c>
      <c r="I1218" s="113"/>
      <c r="J1218" s="113"/>
      <c r="K1218" s="114" t="s">
        <v>141</v>
      </c>
      <c r="L1218" s="114"/>
      <c r="M1218" s="114" t="str">
        <f t="shared" ref="M1218:M1281" si="81">K1218&amp;B1218&amp;L1218&amp;N1218</f>
        <v>Cu1250</v>
      </c>
      <c r="N1218" s="114"/>
      <c r="O1218" s="109"/>
      <c r="P1218" s="117" t="s">
        <v>28</v>
      </c>
      <c r="Q1218" s="117">
        <v>55</v>
      </c>
      <c r="R1218" s="117" t="s">
        <v>29</v>
      </c>
      <c r="S1218" s="117">
        <v>4</v>
      </c>
      <c r="T1218" s="118" t="str">
        <f t="shared" si="78"/>
        <v>E3-55-Al-1250-4-</v>
      </c>
    </row>
    <row r="1219" spans="1:20">
      <c r="A1219" s="109" t="s">
        <v>1698</v>
      </c>
      <c r="B1219" s="109">
        <v>1250</v>
      </c>
      <c r="C1219" s="109" t="s">
        <v>485</v>
      </c>
      <c r="D1219" s="110" t="s">
        <v>486</v>
      </c>
      <c r="E1219" s="111">
        <v>147822</v>
      </c>
      <c r="F1219" s="111">
        <f>Таблица14[[#This Row],[ip55]]*1.49987465123196</f>
        <v>221714.47069441079</v>
      </c>
      <c r="G1219" s="112">
        <f>G1171</f>
        <v>16.5</v>
      </c>
      <c r="H1219" s="113">
        <v>1500</v>
      </c>
      <c r="I1219" s="113"/>
      <c r="J1219" s="113"/>
      <c r="K1219" s="114" t="s">
        <v>141</v>
      </c>
      <c r="L1219" s="114" t="s">
        <v>487</v>
      </c>
      <c r="M1219" s="114" t="str">
        <f t="shared" si="81"/>
        <v>Cu1250tsv</v>
      </c>
      <c r="N1219" s="114"/>
      <c r="O1219" s="109" t="s">
        <v>487</v>
      </c>
      <c r="P1219" s="117" t="s">
        <v>28</v>
      </c>
      <c r="Q1219" s="117">
        <v>55</v>
      </c>
      <c r="R1219" s="117" t="s">
        <v>29</v>
      </c>
      <c r="S1219" s="117">
        <v>4</v>
      </c>
      <c r="T1219" s="118" t="str">
        <f t="shared" ref="T1219:T1282" si="82">P1219&amp;"-"&amp;Q1219&amp;"-"&amp;R1219&amp;"-"&amp;B1219&amp;"-"&amp;S1219&amp;"-"&amp;O1219&amp;N1219</f>
        <v>E3-55-Al-1250-4-tsv</v>
      </c>
    </row>
    <row r="1220" spans="1:20">
      <c r="A1220" s="109" t="s">
        <v>1699</v>
      </c>
      <c r="B1220" s="109">
        <v>1250</v>
      </c>
      <c r="C1220" s="109"/>
      <c r="D1220" s="110" t="s">
        <v>489</v>
      </c>
      <c r="E1220" s="111">
        <v>185611</v>
      </c>
      <c r="F1220" s="111">
        <f>Таблица14[[#This Row],[ip55]]*1.49987465123196</f>
        <v>278393.23388981534</v>
      </c>
      <c r="G1220" s="112">
        <f>G1170</f>
        <v>13.2</v>
      </c>
      <c r="H1220" s="113">
        <v>1500</v>
      </c>
      <c r="I1220" s="113">
        <v>500</v>
      </c>
      <c r="J1220" s="113"/>
      <c r="K1220" s="114" t="s">
        <v>141</v>
      </c>
      <c r="L1220" s="114"/>
      <c r="M1220" s="114" t="str">
        <f t="shared" si="81"/>
        <v>Cu1250</v>
      </c>
      <c r="N1220" s="114"/>
      <c r="O1220" s="109"/>
      <c r="P1220" s="117" t="s">
        <v>28</v>
      </c>
      <c r="Q1220" s="117">
        <v>55</v>
      </c>
      <c r="R1220" s="117" t="s">
        <v>29</v>
      </c>
      <c r="S1220" s="117">
        <v>4</v>
      </c>
      <c r="T1220" s="118" t="str">
        <f t="shared" si="82"/>
        <v>E3-55-Al-1250-4-</v>
      </c>
    </row>
    <row r="1221" spans="1:20">
      <c r="A1221" s="109" t="s">
        <v>1700</v>
      </c>
      <c r="B1221" s="109">
        <v>1250</v>
      </c>
      <c r="C1221" s="109"/>
      <c r="D1221" s="110" t="s">
        <v>491</v>
      </c>
      <c r="E1221" s="111">
        <v>74657</v>
      </c>
      <c r="F1221" s="111">
        <f>Таблица14[[#This Row],[ip55]]*1.49987465123196</f>
        <v>111976.14183702444</v>
      </c>
      <c r="G1221" s="112">
        <f>G1174</f>
        <v>26.4</v>
      </c>
      <c r="H1221" s="113">
        <v>1500</v>
      </c>
      <c r="I1221" s="113"/>
      <c r="J1221" s="113"/>
      <c r="K1221" s="114" t="s">
        <v>141</v>
      </c>
      <c r="L1221" s="114"/>
      <c r="M1221" s="114" t="str">
        <f t="shared" si="81"/>
        <v>Cu1250</v>
      </c>
      <c r="N1221" s="114"/>
      <c r="O1221" s="109"/>
      <c r="P1221" s="117" t="s">
        <v>28</v>
      </c>
      <c r="Q1221" s="117">
        <v>55</v>
      </c>
      <c r="R1221" s="117" t="s">
        <v>29</v>
      </c>
      <c r="S1221" s="117">
        <v>4</v>
      </c>
      <c r="T1221" s="118" t="str">
        <f t="shared" si="82"/>
        <v>E3-55-Al-1250-4-</v>
      </c>
    </row>
    <row r="1222" spans="1:20">
      <c r="A1222" s="109" t="s">
        <v>1701</v>
      </c>
      <c r="B1222" s="109">
        <v>1250</v>
      </c>
      <c r="C1222" s="109"/>
      <c r="D1222" s="110" t="s">
        <v>493</v>
      </c>
      <c r="E1222" s="111">
        <v>123368</v>
      </c>
      <c r="F1222" s="111">
        <f>Таблица14[[#This Row],[ip55]]*1.49987465123196</f>
        <v>185036.53597318445</v>
      </c>
      <c r="G1222" s="112">
        <f>G1173</f>
        <v>23.099999999999998</v>
      </c>
      <c r="H1222" s="113">
        <v>1500</v>
      </c>
      <c r="I1222" s="113">
        <v>500</v>
      </c>
      <c r="J1222" s="113"/>
      <c r="K1222" s="114" t="s">
        <v>141</v>
      </c>
      <c r="L1222" s="114"/>
      <c r="M1222" s="114" t="str">
        <f t="shared" si="81"/>
        <v>Cu1250</v>
      </c>
      <c r="N1222" s="114"/>
      <c r="O1222" s="109"/>
      <c r="P1222" s="117" t="s">
        <v>28</v>
      </c>
      <c r="Q1222" s="117">
        <v>55</v>
      </c>
      <c r="R1222" s="117" t="s">
        <v>29</v>
      </c>
      <c r="S1222" s="117">
        <v>4</v>
      </c>
      <c r="T1222" s="118" t="str">
        <f t="shared" si="82"/>
        <v>E3-55-Al-1250-4-</v>
      </c>
    </row>
    <row r="1223" spans="1:20">
      <c r="A1223" s="109" t="s">
        <v>804</v>
      </c>
      <c r="B1223" s="109">
        <v>1250</v>
      </c>
      <c r="C1223" s="109"/>
      <c r="D1223" s="110" t="s">
        <v>495</v>
      </c>
      <c r="E1223" s="111">
        <v>92642</v>
      </c>
      <c r="F1223" s="111">
        <f>Таблица14[[#This Row],[ip55]]*1.49987465123196</f>
        <v>138951.38743943124</v>
      </c>
      <c r="G1223" s="112"/>
      <c r="H1223" s="113">
        <v>500</v>
      </c>
      <c r="I1223" s="113"/>
      <c r="J1223" s="113"/>
      <c r="K1223" s="114" t="s">
        <v>141</v>
      </c>
      <c r="L1223" s="114"/>
      <c r="M1223" s="114" t="str">
        <f t="shared" si="81"/>
        <v>Cu1250</v>
      </c>
      <c r="N1223" s="114"/>
      <c r="O1223" s="109"/>
      <c r="P1223" s="117" t="s">
        <v>28</v>
      </c>
      <c r="Q1223" s="117">
        <v>55</v>
      </c>
      <c r="R1223" s="117" t="s">
        <v>29</v>
      </c>
      <c r="S1223" s="117">
        <v>4</v>
      </c>
      <c r="T1223" s="118" t="str">
        <f t="shared" si="82"/>
        <v>E3-55-Al-1250-4-</v>
      </c>
    </row>
    <row r="1224" spans="1:20">
      <c r="A1224" s="109" t="s">
        <v>1702</v>
      </c>
      <c r="B1224" s="109">
        <v>1250</v>
      </c>
      <c r="C1224" s="109"/>
      <c r="D1224" s="110" t="s">
        <v>497</v>
      </c>
      <c r="E1224" s="111">
        <v>10601</v>
      </c>
      <c r="F1224" s="111">
        <f>Таблица14[[#This Row],[ip55]]*1.49987465123196</f>
        <v>15900.171177710008</v>
      </c>
      <c r="G1224" s="112"/>
      <c r="H1224" s="113">
        <v>200</v>
      </c>
      <c r="I1224" s="113"/>
      <c r="J1224" s="113"/>
      <c r="K1224" s="114" t="s">
        <v>141</v>
      </c>
      <c r="L1224" s="114" t="s">
        <v>236</v>
      </c>
      <c r="M1224" s="114" t="str">
        <f t="shared" si="81"/>
        <v>Cu1250sb</v>
      </c>
      <c r="N1224" s="114"/>
      <c r="O1224" s="109"/>
      <c r="P1224" s="117" t="s">
        <v>28</v>
      </c>
      <c r="Q1224" s="117">
        <v>55</v>
      </c>
      <c r="R1224" s="117" t="s">
        <v>29</v>
      </c>
      <c r="S1224" s="117">
        <v>4</v>
      </c>
      <c r="T1224" s="118" t="str">
        <f t="shared" si="82"/>
        <v>E3-55-Al-1250-4-</v>
      </c>
    </row>
    <row r="1225" spans="1:20">
      <c r="A1225" s="109" t="s">
        <v>1703</v>
      </c>
      <c r="B1225" s="109">
        <v>1250</v>
      </c>
      <c r="C1225" s="109"/>
      <c r="D1225" s="110" t="s">
        <v>499</v>
      </c>
      <c r="E1225" s="111">
        <v>1038</v>
      </c>
      <c r="F1225" s="111">
        <f>Таблица14[[#This Row],[ip55]]*1.49987465123196</f>
        <v>1556.8698879787746</v>
      </c>
      <c r="G1225" s="112"/>
      <c r="H1225" s="113">
        <v>200</v>
      </c>
      <c r="I1225" s="113"/>
      <c r="J1225" s="113"/>
      <c r="K1225" s="114" t="s">
        <v>141</v>
      </c>
      <c r="L1225" s="114"/>
      <c r="M1225" s="114" t="str">
        <f t="shared" si="81"/>
        <v>Cu1250</v>
      </c>
      <c r="N1225" s="114"/>
      <c r="O1225" s="109"/>
      <c r="P1225" s="117" t="s">
        <v>28</v>
      </c>
      <c r="Q1225" s="117">
        <v>55</v>
      </c>
      <c r="R1225" s="117" t="s">
        <v>29</v>
      </c>
      <c r="S1225" s="117">
        <v>4</v>
      </c>
      <c r="T1225" s="118" t="str">
        <f t="shared" si="82"/>
        <v>E3-55-Al-1250-4-</v>
      </c>
    </row>
    <row r="1226" spans="1:20">
      <c r="A1226" s="109" t="s">
        <v>1704</v>
      </c>
      <c r="B1226" s="109">
        <v>1250</v>
      </c>
      <c r="C1226" s="109" t="s">
        <v>501</v>
      </c>
      <c r="D1226" s="110" t="s">
        <v>502</v>
      </c>
      <c r="E1226" s="111">
        <v>34082</v>
      </c>
      <c r="F1226" s="111">
        <f>Таблица14[[#This Row],[ip55]]*1.49987465123196</f>
        <v>51118.727863287662</v>
      </c>
      <c r="G1226" s="112"/>
      <c r="H1226" s="113">
        <v>200</v>
      </c>
      <c r="I1226" s="113"/>
      <c r="J1226" s="113"/>
      <c r="K1226" s="114" t="s">
        <v>141</v>
      </c>
      <c r="L1226" s="114" t="s">
        <v>233</v>
      </c>
      <c r="M1226" s="114" t="str">
        <f t="shared" si="81"/>
        <v>Cu1250kz</v>
      </c>
      <c r="N1226" s="114"/>
      <c r="O1226" s="109" t="s">
        <v>233</v>
      </c>
      <c r="P1226" s="117" t="s">
        <v>28</v>
      </c>
      <c r="Q1226" s="117">
        <v>55</v>
      </c>
      <c r="R1226" s="117" t="s">
        <v>29</v>
      </c>
      <c r="S1226" s="117">
        <v>4</v>
      </c>
      <c r="T1226" s="118" t="str">
        <f t="shared" si="82"/>
        <v>E3-55-Al-1250-4-kz</v>
      </c>
    </row>
    <row r="1227" spans="1:20">
      <c r="A1227" s="109" t="s">
        <v>1705</v>
      </c>
      <c r="B1227" s="109">
        <v>1250</v>
      </c>
      <c r="C1227" s="109"/>
      <c r="D1227" s="110" t="s">
        <v>504</v>
      </c>
      <c r="E1227" s="111">
        <v>20942</v>
      </c>
      <c r="F1227" s="111">
        <f>Таблица14[[#This Row],[ip55]]*1.49987465123196</f>
        <v>31410.374946099706</v>
      </c>
      <c r="G1227" s="112"/>
      <c r="H1227" s="113"/>
      <c r="I1227" s="113"/>
      <c r="J1227" s="113"/>
      <c r="K1227" s="114" t="s">
        <v>141</v>
      </c>
      <c r="L1227" s="114"/>
      <c r="M1227" s="114" t="str">
        <f t="shared" si="81"/>
        <v>Cu1250</v>
      </c>
      <c r="N1227" s="114"/>
      <c r="O1227" s="109"/>
      <c r="P1227" s="117" t="s">
        <v>28</v>
      </c>
      <c r="Q1227" s="117">
        <v>55</v>
      </c>
      <c r="R1227" s="117" t="s">
        <v>29</v>
      </c>
      <c r="S1227" s="117">
        <v>4</v>
      </c>
      <c r="T1227" s="118" t="str">
        <f t="shared" si="82"/>
        <v>E3-55-Al-1250-4-</v>
      </c>
    </row>
    <row r="1228" spans="1:20">
      <c r="A1228" s="109" t="s">
        <v>1706</v>
      </c>
      <c r="B1228" s="109">
        <v>1600</v>
      </c>
      <c r="C1228" s="109" t="s">
        <v>369</v>
      </c>
      <c r="D1228" s="110" t="s">
        <v>370</v>
      </c>
      <c r="E1228" s="111">
        <v>13194</v>
      </c>
      <c r="F1228" s="111">
        <f>Таблица14[[#This Row],[ip55]]*1.49987465123196</f>
        <v>19789.346148354482</v>
      </c>
      <c r="G1228" s="112">
        <f>G1230*0.5</f>
        <v>8.5500000000000007</v>
      </c>
      <c r="H1228" s="113">
        <v>500</v>
      </c>
      <c r="I1228" s="113"/>
      <c r="J1228" s="113"/>
      <c r="K1228" s="114" t="s">
        <v>141</v>
      </c>
      <c r="L1228" s="114" t="s">
        <v>139</v>
      </c>
      <c r="M1228" s="114" t="str">
        <f t="shared" si="81"/>
        <v>Cu1600pt0.5</v>
      </c>
      <c r="N1228" s="115" t="s">
        <v>371</v>
      </c>
      <c r="O1228" s="116" t="s">
        <v>139</v>
      </c>
      <c r="P1228" s="117" t="s">
        <v>28</v>
      </c>
      <c r="Q1228" s="117">
        <v>55</v>
      </c>
      <c r="R1228" s="117" t="s">
        <v>29</v>
      </c>
      <c r="S1228" s="117">
        <v>4</v>
      </c>
      <c r="T1228" s="118" t="str">
        <f t="shared" si="82"/>
        <v>E3-55-Al-1600-4-pt0.5</v>
      </c>
    </row>
    <row r="1229" spans="1:20">
      <c r="A1229" s="109" t="s">
        <v>1707</v>
      </c>
      <c r="B1229" s="109">
        <v>1600</v>
      </c>
      <c r="C1229" s="109" t="s">
        <v>369</v>
      </c>
      <c r="D1229" s="110" t="s">
        <v>370</v>
      </c>
      <c r="E1229" s="111">
        <v>23484</v>
      </c>
      <c r="F1229" s="111">
        <f>Таблица14[[#This Row],[ip55]]*1.49987465123196</f>
        <v>35223.056309531348</v>
      </c>
      <c r="G1229" s="112">
        <f>G1230*0.75</f>
        <v>12.825000000000001</v>
      </c>
      <c r="H1229" s="113">
        <v>750</v>
      </c>
      <c r="I1229" s="113"/>
      <c r="J1229" s="113"/>
      <c r="K1229" s="114" t="s">
        <v>141</v>
      </c>
      <c r="L1229" s="114" t="s">
        <v>139</v>
      </c>
      <c r="M1229" s="114" t="str">
        <f t="shared" si="81"/>
        <v>Cu1600pt0.9</v>
      </c>
      <c r="N1229" s="115" t="s">
        <v>373</v>
      </c>
      <c r="O1229" s="116" t="s">
        <v>139</v>
      </c>
      <c r="P1229" s="117" t="s">
        <v>28</v>
      </c>
      <c r="Q1229" s="117">
        <v>55</v>
      </c>
      <c r="R1229" s="117" t="s">
        <v>29</v>
      </c>
      <c r="S1229" s="117">
        <v>4</v>
      </c>
      <c r="T1229" s="118" t="str">
        <f t="shared" si="82"/>
        <v>E3-55-Al-1600-4-pt0.9</v>
      </c>
    </row>
    <row r="1230" spans="1:20">
      <c r="A1230" s="109" t="s">
        <v>1708</v>
      </c>
      <c r="B1230" s="109">
        <v>1600</v>
      </c>
      <c r="C1230" s="109" t="s">
        <v>369</v>
      </c>
      <c r="D1230" s="110" t="s">
        <v>375</v>
      </c>
      <c r="E1230" s="111">
        <v>26387</v>
      </c>
      <c r="F1230" s="111">
        <f>Таблица14[[#This Row],[ip55]]*1.49987465123196</f>
        <v>39577.192422057728</v>
      </c>
      <c r="G1230" s="112">
        <v>17.100000000000001</v>
      </c>
      <c r="H1230" s="113">
        <v>1000</v>
      </c>
      <c r="I1230" s="113"/>
      <c r="J1230" s="113"/>
      <c r="K1230" s="114" t="s">
        <v>141</v>
      </c>
      <c r="L1230" s="114" t="s">
        <v>139</v>
      </c>
      <c r="M1230" s="114" t="str">
        <f t="shared" si="81"/>
        <v>Cu1600pt1.0</v>
      </c>
      <c r="N1230" s="115" t="s">
        <v>376</v>
      </c>
      <c r="O1230" s="116" t="s">
        <v>139</v>
      </c>
      <c r="P1230" s="117" t="s">
        <v>28</v>
      </c>
      <c r="Q1230" s="117">
        <v>55</v>
      </c>
      <c r="R1230" s="117" t="s">
        <v>29</v>
      </c>
      <c r="S1230" s="117">
        <v>4</v>
      </c>
      <c r="T1230" s="118" t="str">
        <f t="shared" si="82"/>
        <v>E3-55-Al-1600-4-pt1.0</v>
      </c>
    </row>
    <row r="1231" spans="1:20">
      <c r="A1231" s="109" t="s">
        <v>1709</v>
      </c>
      <c r="B1231" s="109">
        <v>1600</v>
      </c>
      <c r="C1231" s="109" t="s">
        <v>369</v>
      </c>
      <c r="D1231" s="110" t="s">
        <v>370</v>
      </c>
      <c r="E1231" s="111">
        <v>36677</v>
      </c>
      <c r="F1231" s="111">
        <f>Таблица14[[#This Row],[ip55]]*1.49987465123196</f>
        <v>55010.902583234601</v>
      </c>
      <c r="G1231" s="112">
        <f>G1230*1.25</f>
        <v>21.375</v>
      </c>
      <c r="H1231" s="113">
        <v>1250</v>
      </c>
      <c r="I1231" s="113"/>
      <c r="J1231" s="113"/>
      <c r="K1231" s="114" t="s">
        <v>141</v>
      </c>
      <c r="L1231" s="114" t="s">
        <v>139</v>
      </c>
      <c r="M1231" s="114" t="str">
        <f t="shared" si="81"/>
        <v>Cu1600pt1.4</v>
      </c>
      <c r="N1231" s="115" t="s">
        <v>378</v>
      </c>
      <c r="O1231" s="116" t="s">
        <v>139</v>
      </c>
      <c r="P1231" s="117" t="s">
        <v>28</v>
      </c>
      <c r="Q1231" s="117">
        <v>55</v>
      </c>
      <c r="R1231" s="117" t="s">
        <v>29</v>
      </c>
      <c r="S1231" s="117">
        <v>4</v>
      </c>
      <c r="T1231" s="118" t="str">
        <f t="shared" si="82"/>
        <v>E3-55-Al-1600-4-pt1.4</v>
      </c>
    </row>
    <row r="1232" spans="1:20">
      <c r="A1232" s="109" t="s">
        <v>1710</v>
      </c>
      <c r="B1232" s="109">
        <v>1600</v>
      </c>
      <c r="C1232" s="109" t="s">
        <v>369</v>
      </c>
      <c r="D1232" s="110" t="s">
        <v>370</v>
      </c>
      <c r="E1232" s="111">
        <v>39581</v>
      </c>
      <c r="F1232" s="111">
        <f>Таблица14[[#This Row],[ip55]]*1.49987465123196</f>
        <v>59366.538570412209</v>
      </c>
      <c r="G1232" s="112">
        <f>G1230*1.5</f>
        <v>25.650000000000002</v>
      </c>
      <c r="H1232" s="113">
        <v>1500</v>
      </c>
      <c r="I1232" s="113"/>
      <c r="J1232" s="113"/>
      <c r="K1232" s="114" t="s">
        <v>141</v>
      </c>
      <c r="L1232" s="114" t="s">
        <v>139</v>
      </c>
      <c r="M1232" s="114" t="str">
        <f t="shared" si="81"/>
        <v>Cu1600pt1.5</v>
      </c>
      <c r="N1232" s="115" t="s">
        <v>380</v>
      </c>
      <c r="O1232" s="116" t="s">
        <v>139</v>
      </c>
      <c r="P1232" s="117" t="s">
        <v>28</v>
      </c>
      <c r="Q1232" s="117">
        <v>55</v>
      </c>
      <c r="R1232" s="117" t="s">
        <v>29</v>
      </c>
      <c r="S1232" s="117">
        <v>4</v>
      </c>
      <c r="T1232" s="118" t="str">
        <f t="shared" si="82"/>
        <v>E3-55-Al-1600-4-pt1.5</v>
      </c>
    </row>
    <row r="1233" spans="1:20">
      <c r="A1233" s="109" t="s">
        <v>1711</v>
      </c>
      <c r="B1233" s="109">
        <v>1600</v>
      </c>
      <c r="C1233" s="109" t="s">
        <v>369</v>
      </c>
      <c r="D1233" s="110" t="s">
        <v>370</v>
      </c>
      <c r="E1233" s="111">
        <v>49871</v>
      </c>
      <c r="F1233" s="111">
        <f>Таблица14[[#This Row],[ip55]]*1.49987465123196</f>
        <v>74800.248731589076</v>
      </c>
      <c r="G1233" s="112">
        <f>G1230*1.75</f>
        <v>29.925000000000004</v>
      </c>
      <c r="H1233" s="113">
        <v>1750</v>
      </c>
      <c r="I1233" s="113"/>
      <c r="J1233" s="113"/>
      <c r="K1233" s="114" t="s">
        <v>141</v>
      </c>
      <c r="L1233" s="114" t="s">
        <v>139</v>
      </c>
      <c r="M1233" s="114" t="str">
        <f t="shared" si="81"/>
        <v>Cu1600pt1.9</v>
      </c>
      <c r="N1233" s="115" t="s">
        <v>382</v>
      </c>
      <c r="O1233" s="116" t="s">
        <v>139</v>
      </c>
      <c r="P1233" s="117" t="s">
        <v>28</v>
      </c>
      <c r="Q1233" s="117">
        <v>55</v>
      </c>
      <c r="R1233" s="117" t="s">
        <v>29</v>
      </c>
      <c r="S1233" s="117">
        <v>4</v>
      </c>
      <c r="T1233" s="118" t="str">
        <f t="shared" si="82"/>
        <v>E3-55-Al-1600-4-pt1.9</v>
      </c>
    </row>
    <row r="1234" spans="1:20">
      <c r="A1234" s="109" t="s">
        <v>1712</v>
      </c>
      <c r="B1234" s="109">
        <v>1600</v>
      </c>
      <c r="C1234" s="109" t="s">
        <v>369</v>
      </c>
      <c r="D1234" s="110" t="s">
        <v>384</v>
      </c>
      <c r="E1234" s="111">
        <v>52774</v>
      </c>
      <c r="F1234" s="111">
        <f>Таблица14[[#This Row],[ip55]]*1.49987465123196</f>
        <v>79154.384844115455</v>
      </c>
      <c r="G1234" s="112">
        <f>G1230*2</f>
        <v>34.200000000000003</v>
      </c>
      <c r="H1234" s="113">
        <v>2000</v>
      </c>
      <c r="I1234" s="113"/>
      <c r="J1234" s="113"/>
      <c r="K1234" s="114" t="s">
        <v>141</v>
      </c>
      <c r="L1234" s="114" t="s">
        <v>139</v>
      </c>
      <c r="M1234" s="114" t="str">
        <f t="shared" si="81"/>
        <v>Cu1600pt2.0</v>
      </c>
      <c r="N1234" s="115" t="s">
        <v>385</v>
      </c>
      <c r="O1234" s="116" t="s">
        <v>139</v>
      </c>
      <c r="P1234" s="117" t="s">
        <v>28</v>
      </c>
      <c r="Q1234" s="117">
        <v>55</v>
      </c>
      <c r="R1234" s="117" t="s">
        <v>29</v>
      </c>
      <c r="S1234" s="117">
        <v>4</v>
      </c>
      <c r="T1234" s="118" t="str">
        <f t="shared" si="82"/>
        <v>E3-55-Al-1600-4-pt2.0</v>
      </c>
    </row>
    <row r="1235" spans="1:20">
      <c r="A1235" s="109" t="s">
        <v>1713</v>
      </c>
      <c r="B1235" s="109">
        <v>1600</v>
      </c>
      <c r="C1235" s="109" t="s">
        <v>369</v>
      </c>
      <c r="D1235" s="110" t="s">
        <v>370</v>
      </c>
      <c r="E1235" s="111">
        <v>63064</v>
      </c>
      <c r="F1235" s="111">
        <f>Таблица14[[#This Row],[ip55]]*1.49987465123196</f>
        <v>94588.095005292329</v>
      </c>
      <c r="G1235" s="112">
        <f>G1230*2.25</f>
        <v>38.475000000000001</v>
      </c>
      <c r="H1235" s="113">
        <v>2250</v>
      </c>
      <c r="I1235" s="113"/>
      <c r="J1235" s="113"/>
      <c r="K1235" s="114" t="s">
        <v>141</v>
      </c>
      <c r="L1235" s="114" t="s">
        <v>139</v>
      </c>
      <c r="M1235" s="114" t="str">
        <f t="shared" si="81"/>
        <v>Cu1600pt2.4</v>
      </c>
      <c r="N1235" s="115" t="s">
        <v>387</v>
      </c>
      <c r="O1235" s="116" t="s">
        <v>139</v>
      </c>
      <c r="P1235" s="117" t="s">
        <v>28</v>
      </c>
      <c r="Q1235" s="117">
        <v>55</v>
      </c>
      <c r="R1235" s="117" t="s">
        <v>29</v>
      </c>
      <c r="S1235" s="117">
        <v>4</v>
      </c>
      <c r="T1235" s="118" t="str">
        <f t="shared" si="82"/>
        <v>E3-55-Al-1600-4-pt2.4</v>
      </c>
    </row>
    <row r="1236" spans="1:20">
      <c r="A1236" s="109" t="s">
        <v>1714</v>
      </c>
      <c r="B1236" s="109">
        <v>1600</v>
      </c>
      <c r="C1236" s="109" t="s">
        <v>369</v>
      </c>
      <c r="D1236" s="110" t="s">
        <v>370</v>
      </c>
      <c r="E1236" s="111">
        <v>65967</v>
      </c>
      <c r="F1236" s="111">
        <f>Таблица14[[#This Row],[ip55]]*1.49987465123196</f>
        <v>98942.231117818708</v>
      </c>
      <c r="G1236" s="112">
        <f>G1230*2.5</f>
        <v>42.75</v>
      </c>
      <c r="H1236" s="113">
        <v>2500</v>
      </c>
      <c r="I1236" s="113"/>
      <c r="J1236" s="113"/>
      <c r="K1236" s="114" t="s">
        <v>141</v>
      </c>
      <c r="L1236" s="114" t="s">
        <v>139</v>
      </c>
      <c r="M1236" s="114" t="str">
        <f t="shared" si="81"/>
        <v>Cu1600pt2.5</v>
      </c>
      <c r="N1236" s="115" t="s">
        <v>389</v>
      </c>
      <c r="O1236" s="116" t="s">
        <v>139</v>
      </c>
      <c r="P1236" s="117" t="s">
        <v>28</v>
      </c>
      <c r="Q1236" s="117">
        <v>55</v>
      </c>
      <c r="R1236" s="117" t="s">
        <v>29</v>
      </c>
      <c r="S1236" s="117">
        <v>4</v>
      </c>
      <c r="T1236" s="118" t="str">
        <f t="shared" si="82"/>
        <v>E3-55-Al-1600-4-pt2.5</v>
      </c>
    </row>
    <row r="1237" spans="1:20">
      <c r="A1237" s="109" t="s">
        <v>1715</v>
      </c>
      <c r="B1237" s="109">
        <v>1600</v>
      </c>
      <c r="C1237" s="109" t="s">
        <v>369</v>
      </c>
      <c r="D1237" s="110" t="s">
        <v>370</v>
      </c>
      <c r="E1237" s="111">
        <v>76258</v>
      </c>
      <c r="F1237" s="111">
        <f>Таблица14[[#This Row],[ip55]]*1.49987465123196</f>
        <v>114377.44115364681</v>
      </c>
      <c r="G1237" s="112">
        <f>G1230*2.75</f>
        <v>47.025000000000006</v>
      </c>
      <c r="H1237" s="113">
        <v>2750</v>
      </c>
      <c r="I1237" s="113"/>
      <c r="J1237" s="113"/>
      <c r="K1237" s="114" t="s">
        <v>141</v>
      </c>
      <c r="L1237" s="114" t="s">
        <v>139</v>
      </c>
      <c r="M1237" s="114" t="str">
        <f t="shared" si="81"/>
        <v>Cu1600pt2.9</v>
      </c>
      <c r="N1237" s="115" t="s">
        <v>391</v>
      </c>
      <c r="O1237" s="116" t="s">
        <v>139</v>
      </c>
      <c r="P1237" s="117" t="s">
        <v>28</v>
      </c>
      <c r="Q1237" s="117">
        <v>55</v>
      </c>
      <c r="R1237" s="117" t="s">
        <v>29</v>
      </c>
      <c r="S1237" s="117">
        <v>4</v>
      </c>
      <c r="T1237" s="118" t="str">
        <f t="shared" si="82"/>
        <v>E3-55-Al-1600-4-pt2.9</v>
      </c>
    </row>
    <row r="1238" spans="1:20">
      <c r="A1238" s="109" t="s">
        <v>1716</v>
      </c>
      <c r="B1238" s="109">
        <v>1600</v>
      </c>
      <c r="C1238" s="109" t="s">
        <v>369</v>
      </c>
      <c r="D1238" s="110" t="s">
        <v>393</v>
      </c>
      <c r="E1238" s="111">
        <v>79160</v>
      </c>
      <c r="F1238" s="111">
        <f>Таблица14[[#This Row],[ip55]]*1.49987465123196</f>
        <v>118730.07739152196</v>
      </c>
      <c r="G1238" s="112">
        <f>G1230*3</f>
        <v>51.300000000000004</v>
      </c>
      <c r="H1238" s="113">
        <v>3000</v>
      </c>
      <c r="I1238" s="113"/>
      <c r="J1238" s="113"/>
      <c r="K1238" s="114" t="s">
        <v>141</v>
      </c>
      <c r="L1238" s="114" t="s">
        <v>139</v>
      </c>
      <c r="M1238" s="114" t="str">
        <f t="shared" si="81"/>
        <v>Cu1600pt3.0</v>
      </c>
      <c r="N1238" s="115" t="s">
        <v>394</v>
      </c>
      <c r="O1238" s="116" t="s">
        <v>139</v>
      </c>
      <c r="P1238" s="117" t="s">
        <v>28</v>
      </c>
      <c r="Q1238" s="117">
        <v>55</v>
      </c>
      <c r="R1238" s="117" t="s">
        <v>29</v>
      </c>
      <c r="S1238" s="117">
        <v>4</v>
      </c>
      <c r="T1238" s="118" t="str">
        <f t="shared" si="82"/>
        <v>E3-55-Al-1600-4-pt3.0</v>
      </c>
    </row>
    <row r="1239" spans="1:20">
      <c r="A1239" s="109" t="s">
        <v>1717</v>
      </c>
      <c r="B1239" s="109">
        <v>1600</v>
      </c>
      <c r="C1239" s="109" t="s">
        <v>369</v>
      </c>
      <c r="D1239" s="110" t="s">
        <v>370</v>
      </c>
      <c r="E1239" s="111">
        <v>89451</v>
      </c>
      <c r="F1239" s="111">
        <f>Таблица14[[#This Row],[ip55]]*1.49987465123196</f>
        <v>134165.28742735006</v>
      </c>
      <c r="G1239" s="112">
        <f>G1230*3.25</f>
        <v>55.575000000000003</v>
      </c>
      <c r="H1239" s="113">
        <v>3250</v>
      </c>
      <c r="I1239" s="113"/>
      <c r="J1239" s="113"/>
      <c r="K1239" s="114" t="s">
        <v>141</v>
      </c>
      <c r="L1239" s="114" t="s">
        <v>139</v>
      </c>
      <c r="M1239" s="114" t="str">
        <f t="shared" si="81"/>
        <v>Cu1600pt</v>
      </c>
      <c r="N1239" s="114"/>
      <c r="O1239" s="116" t="s">
        <v>139</v>
      </c>
      <c r="P1239" s="117" t="s">
        <v>28</v>
      </c>
      <c r="Q1239" s="117">
        <v>55</v>
      </c>
      <c r="R1239" s="117" t="s">
        <v>29</v>
      </c>
      <c r="S1239" s="117">
        <v>4</v>
      </c>
      <c r="T1239" s="118" t="str">
        <f t="shared" si="82"/>
        <v>E3-55-Al-1600-4-pt</v>
      </c>
    </row>
    <row r="1240" spans="1:20">
      <c r="A1240" s="109" t="s">
        <v>1718</v>
      </c>
      <c r="B1240" s="109">
        <v>1600</v>
      </c>
      <c r="C1240" s="109" t="s">
        <v>369</v>
      </c>
      <c r="D1240" s="110" t="s">
        <v>370</v>
      </c>
      <c r="E1240" s="111">
        <v>92354</v>
      </c>
      <c r="F1240" s="111">
        <f>Таблица14[[#This Row],[ip55]]*1.49987465123196</f>
        <v>138519.42353987644</v>
      </c>
      <c r="G1240" s="112">
        <f>G1230*3.5</f>
        <v>59.850000000000009</v>
      </c>
      <c r="H1240" s="113">
        <v>3500</v>
      </c>
      <c r="I1240" s="113"/>
      <c r="J1240" s="113"/>
      <c r="K1240" s="114" t="s">
        <v>141</v>
      </c>
      <c r="L1240" s="114" t="s">
        <v>139</v>
      </c>
      <c r="M1240" s="114" t="str">
        <f t="shared" si="81"/>
        <v>Cu1600pt</v>
      </c>
      <c r="N1240" s="114"/>
      <c r="O1240" s="116" t="s">
        <v>139</v>
      </c>
      <c r="P1240" s="117" t="s">
        <v>28</v>
      </c>
      <c r="Q1240" s="117">
        <v>55</v>
      </c>
      <c r="R1240" s="117" t="s">
        <v>29</v>
      </c>
      <c r="S1240" s="117">
        <v>4</v>
      </c>
      <c r="T1240" s="118" t="str">
        <f t="shared" si="82"/>
        <v>E3-55-Al-1600-4-pt</v>
      </c>
    </row>
    <row r="1241" spans="1:20">
      <c r="A1241" s="109" t="s">
        <v>1719</v>
      </c>
      <c r="B1241" s="109">
        <v>1600</v>
      </c>
      <c r="C1241" s="109" t="s">
        <v>369</v>
      </c>
      <c r="D1241" s="110" t="s">
        <v>370</v>
      </c>
      <c r="E1241" s="111">
        <v>102645</v>
      </c>
      <c r="F1241" s="111">
        <f>Таблица14[[#This Row],[ip55]]*1.49987465123196</f>
        <v>153954.63357570453</v>
      </c>
      <c r="G1241" s="112">
        <f>G1230*3.75</f>
        <v>64.125</v>
      </c>
      <c r="H1241" s="113">
        <v>3750</v>
      </c>
      <c r="I1241" s="113"/>
      <c r="J1241" s="113"/>
      <c r="K1241" s="114" t="s">
        <v>141</v>
      </c>
      <c r="L1241" s="114" t="s">
        <v>139</v>
      </c>
      <c r="M1241" s="114" t="str">
        <f t="shared" si="81"/>
        <v>Cu1600pt</v>
      </c>
      <c r="N1241" s="114"/>
      <c r="O1241" s="116" t="s">
        <v>139</v>
      </c>
      <c r="P1241" s="117" t="s">
        <v>28</v>
      </c>
      <c r="Q1241" s="117">
        <v>55</v>
      </c>
      <c r="R1241" s="117" t="s">
        <v>29</v>
      </c>
      <c r="S1241" s="117">
        <v>4</v>
      </c>
      <c r="T1241" s="118" t="str">
        <f t="shared" si="82"/>
        <v>E3-55-Al-1600-4-pt</v>
      </c>
    </row>
    <row r="1242" spans="1:20">
      <c r="A1242" s="109" t="s">
        <v>1720</v>
      </c>
      <c r="B1242" s="109">
        <v>1600</v>
      </c>
      <c r="C1242" s="109" t="s">
        <v>369</v>
      </c>
      <c r="D1242" s="110" t="s">
        <v>370</v>
      </c>
      <c r="E1242" s="111">
        <v>105547</v>
      </c>
      <c r="F1242" s="111">
        <f>Таблица14[[#This Row],[ip55]]*1.49987465123196</f>
        <v>158307.26981357968</v>
      </c>
      <c r="G1242" s="112">
        <f>G1230*4</f>
        <v>68.400000000000006</v>
      </c>
      <c r="H1242" s="113">
        <v>4000</v>
      </c>
      <c r="I1242" s="113"/>
      <c r="J1242" s="113"/>
      <c r="K1242" s="114" t="s">
        <v>141</v>
      </c>
      <c r="L1242" s="114" t="s">
        <v>139</v>
      </c>
      <c r="M1242" s="114" t="str">
        <f t="shared" si="81"/>
        <v>Cu1600pt</v>
      </c>
      <c r="N1242" s="114"/>
      <c r="O1242" s="116" t="s">
        <v>139</v>
      </c>
      <c r="P1242" s="117" t="s">
        <v>28</v>
      </c>
      <c r="Q1242" s="117">
        <v>55</v>
      </c>
      <c r="R1242" s="117" t="s">
        <v>29</v>
      </c>
      <c r="S1242" s="117">
        <v>4</v>
      </c>
      <c r="T1242" s="118" t="str">
        <f t="shared" si="82"/>
        <v>E3-55-Al-1600-4-pt</v>
      </c>
    </row>
    <row r="1243" spans="1:20">
      <c r="A1243" s="109" t="s">
        <v>1721</v>
      </c>
      <c r="B1243" s="109">
        <v>1600</v>
      </c>
      <c r="C1243" s="109" t="s">
        <v>400</v>
      </c>
      <c r="D1243" s="110" t="s">
        <v>401</v>
      </c>
      <c r="E1243" s="111">
        <v>83502</v>
      </c>
      <c r="F1243" s="119">
        <f>Таблица14[[#This Row],[ip55]]*1.49987465123196</f>
        <v>125242.53312717113</v>
      </c>
      <c r="G1243" s="112">
        <f>G1238</f>
        <v>51.300000000000004</v>
      </c>
      <c r="H1243" s="113">
        <v>3000</v>
      </c>
      <c r="I1243" s="113"/>
      <c r="J1243" s="113"/>
      <c r="K1243" s="114" t="s">
        <v>141</v>
      </c>
      <c r="L1243" s="114" t="s">
        <v>158</v>
      </c>
      <c r="M1243" s="114" t="str">
        <f t="shared" si="81"/>
        <v>Cu1600pr1</v>
      </c>
      <c r="N1243" s="114">
        <v>1</v>
      </c>
      <c r="O1243" s="109" t="s">
        <v>158</v>
      </c>
      <c r="P1243" s="117" t="s">
        <v>28</v>
      </c>
      <c r="Q1243" s="117">
        <v>55</v>
      </c>
      <c r="R1243" s="117" t="s">
        <v>29</v>
      </c>
      <c r="S1243" s="117">
        <v>4</v>
      </c>
      <c r="T1243" s="118" t="str">
        <f t="shared" si="82"/>
        <v>E3-55-Al-1600-4-pr1</v>
      </c>
    </row>
    <row r="1244" spans="1:20">
      <c r="A1244" s="109" t="s">
        <v>1722</v>
      </c>
      <c r="B1244" s="109">
        <v>1600</v>
      </c>
      <c r="C1244" s="109" t="s">
        <v>400</v>
      </c>
      <c r="D1244" s="110" t="s">
        <v>403</v>
      </c>
      <c r="E1244" s="111">
        <v>87842</v>
      </c>
      <c r="F1244" s="119">
        <f>Таблица14[[#This Row],[ip55]]*1.49987465123196</f>
        <v>131751.98911351783</v>
      </c>
      <c r="G1244" s="112">
        <f>G1238</f>
        <v>51.300000000000004</v>
      </c>
      <c r="H1244" s="113">
        <v>3000</v>
      </c>
      <c r="I1244" s="113"/>
      <c r="J1244" s="113"/>
      <c r="K1244" s="114" t="s">
        <v>141</v>
      </c>
      <c r="L1244" s="114" t="s">
        <v>158</v>
      </c>
      <c r="M1244" s="114" t="str">
        <f t="shared" si="81"/>
        <v>Cu1600pr3</v>
      </c>
      <c r="N1244" s="114">
        <v>3</v>
      </c>
      <c r="O1244" s="109" t="s">
        <v>158</v>
      </c>
      <c r="P1244" s="117" t="s">
        <v>28</v>
      </c>
      <c r="Q1244" s="117">
        <v>55</v>
      </c>
      <c r="R1244" s="117" t="s">
        <v>29</v>
      </c>
      <c r="S1244" s="117">
        <v>4</v>
      </c>
      <c r="T1244" s="118" t="str">
        <f t="shared" si="82"/>
        <v>E3-55-Al-1600-4-pr3</v>
      </c>
    </row>
    <row r="1245" spans="1:20">
      <c r="A1245" s="109" t="s">
        <v>1723</v>
      </c>
      <c r="B1245" s="109">
        <v>1600</v>
      </c>
      <c r="C1245" s="109" t="s">
        <v>400</v>
      </c>
      <c r="D1245" s="110" t="s">
        <v>405</v>
      </c>
      <c r="E1245" s="111">
        <v>92183</v>
      </c>
      <c r="F1245" s="119">
        <f>Таблица14[[#This Row],[ip55]]*1.49987465123196</f>
        <v>138262.94497451576</v>
      </c>
      <c r="G1245" s="112">
        <f>G1238</f>
        <v>51.300000000000004</v>
      </c>
      <c r="H1245" s="113">
        <v>3000</v>
      </c>
      <c r="I1245" s="113"/>
      <c r="J1245" s="113"/>
      <c r="K1245" s="114" t="s">
        <v>141</v>
      </c>
      <c r="L1245" s="114" t="s">
        <v>158</v>
      </c>
      <c r="M1245" s="114" t="str">
        <f t="shared" si="81"/>
        <v>Cu1600pr5</v>
      </c>
      <c r="N1245" s="114">
        <v>5</v>
      </c>
      <c r="O1245" s="109" t="s">
        <v>158</v>
      </c>
      <c r="P1245" s="117" t="s">
        <v>28</v>
      </c>
      <c r="Q1245" s="117">
        <v>55</v>
      </c>
      <c r="R1245" s="117" t="s">
        <v>29</v>
      </c>
      <c r="S1245" s="117">
        <v>4</v>
      </c>
      <c r="T1245" s="118" t="str">
        <f t="shared" si="82"/>
        <v>E3-55-Al-1600-4-pr5</v>
      </c>
    </row>
    <row r="1246" spans="1:20">
      <c r="A1246" s="109" t="s">
        <v>1724</v>
      </c>
      <c r="B1246" s="109">
        <v>1600</v>
      </c>
      <c r="C1246" s="109" t="s">
        <v>400</v>
      </c>
      <c r="D1246" s="110" t="s">
        <v>407</v>
      </c>
      <c r="E1246" s="111">
        <v>96525</v>
      </c>
      <c r="F1246" s="119">
        <f>Таблица14[[#This Row],[ip55]]*1.49987465123196</f>
        <v>144775.40071016495</v>
      </c>
      <c r="G1246" s="112">
        <f>G1238</f>
        <v>51.300000000000004</v>
      </c>
      <c r="H1246" s="113">
        <v>3000</v>
      </c>
      <c r="I1246" s="113"/>
      <c r="J1246" s="113"/>
      <c r="K1246" s="114" t="s">
        <v>141</v>
      </c>
      <c r="L1246" s="114" t="s">
        <v>158</v>
      </c>
      <c r="M1246" s="114" t="str">
        <f t="shared" si="81"/>
        <v>Cu1600pr4</v>
      </c>
      <c r="N1246" s="114">
        <v>4</v>
      </c>
      <c r="O1246" s="109" t="s">
        <v>158</v>
      </c>
      <c r="P1246" s="117" t="s">
        <v>28</v>
      </c>
      <c r="Q1246" s="117">
        <v>55</v>
      </c>
      <c r="R1246" s="117" t="s">
        <v>29</v>
      </c>
      <c r="S1246" s="117">
        <v>4</v>
      </c>
      <c r="T1246" s="118" t="str">
        <f t="shared" si="82"/>
        <v>E3-55-Al-1600-4-pr4</v>
      </c>
    </row>
    <row r="1247" spans="1:20">
      <c r="A1247" s="109" t="s">
        <v>1725</v>
      </c>
      <c r="B1247" s="109">
        <v>1600</v>
      </c>
      <c r="C1247" s="109" t="s">
        <v>400</v>
      </c>
      <c r="D1247" s="110" t="s">
        <v>409</v>
      </c>
      <c r="E1247" s="111">
        <v>100866</v>
      </c>
      <c r="F1247" s="119">
        <f>Таблица14[[#This Row],[ip55]]*1.49987465123196</f>
        <v>151286.35657116288</v>
      </c>
      <c r="G1247" s="112">
        <f>G1238</f>
        <v>51.300000000000004</v>
      </c>
      <c r="H1247" s="113">
        <v>3000</v>
      </c>
      <c r="I1247" s="113"/>
      <c r="J1247" s="113"/>
      <c r="K1247" s="114" t="s">
        <v>141</v>
      </c>
      <c r="L1247" s="114" t="s">
        <v>158</v>
      </c>
      <c r="M1247" s="114" t="str">
        <f t="shared" si="81"/>
        <v>Cu1600pr</v>
      </c>
      <c r="N1247" s="114"/>
      <c r="O1247" s="109" t="s">
        <v>158</v>
      </c>
      <c r="P1247" s="117" t="s">
        <v>28</v>
      </c>
      <c r="Q1247" s="117">
        <v>55</v>
      </c>
      <c r="R1247" s="117" t="s">
        <v>29</v>
      </c>
      <c r="S1247" s="117">
        <v>4</v>
      </c>
      <c r="T1247" s="118" t="str">
        <f t="shared" si="82"/>
        <v>E3-55-Al-1600-4-pr</v>
      </c>
    </row>
    <row r="1248" spans="1:20">
      <c r="A1248" s="109" t="s">
        <v>1726</v>
      </c>
      <c r="B1248" s="109">
        <v>1600</v>
      </c>
      <c r="C1248" s="109" t="s">
        <v>400</v>
      </c>
      <c r="D1248" s="110" t="s">
        <v>411</v>
      </c>
      <c r="E1248" s="111">
        <v>105206</v>
      </c>
      <c r="F1248" s="119">
        <f>Таблица14[[#This Row],[ip55]]*1.49987465123196</f>
        <v>157795.81255750958</v>
      </c>
      <c r="G1248" s="112">
        <f>G1238</f>
        <v>51.300000000000004</v>
      </c>
      <c r="H1248" s="113">
        <v>3000</v>
      </c>
      <c r="I1248" s="113"/>
      <c r="J1248" s="113"/>
      <c r="K1248" s="114" t="s">
        <v>141</v>
      </c>
      <c r="L1248" s="114" t="s">
        <v>158</v>
      </c>
      <c r="M1248" s="114" t="str">
        <f t="shared" si="81"/>
        <v>Cu1600pr6</v>
      </c>
      <c r="N1248" s="114">
        <v>6</v>
      </c>
      <c r="O1248" s="109" t="s">
        <v>158</v>
      </c>
      <c r="P1248" s="117" t="s">
        <v>28</v>
      </c>
      <c r="Q1248" s="117">
        <v>55</v>
      </c>
      <c r="R1248" s="117" t="s">
        <v>29</v>
      </c>
      <c r="S1248" s="117">
        <v>4</v>
      </c>
      <c r="T1248" s="118" t="str">
        <f t="shared" si="82"/>
        <v>E3-55-Al-1600-4-pr6</v>
      </c>
    </row>
    <row r="1249" spans="1:20">
      <c r="A1249" s="109" t="s">
        <v>1727</v>
      </c>
      <c r="B1249" s="109">
        <v>1600</v>
      </c>
      <c r="C1249" s="109" t="s">
        <v>400</v>
      </c>
      <c r="D1249" s="110" t="s">
        <v>413</v>
      </c>
      <c r="E1249" s="111">
        <v>108206</v>
      </c>
      <c r="F1249" s="111">
        <f>Таблица14[[#This Row],[ip55]]*1.49987465123196</f>
        <v>162295.43651120548</v>
      </c>
      <c r="G1249" s="112">
        <f>G1238</f>
        <v>51.300000000000004</v>
      </c>
      <c r="H1249" s="113">
        <v>3000</v>
      </c>
      <c r="I1249" s="113"/>
      <c r="J1249" s="113"/>
      <c r="K1249" s="114" t="s">
        <v>141</v>
      </c>
      <c r="L1249" s="114" t="s">
        <v>165</v>
      </c>
      <c r="M1249" s="114" t="str">
        <f t="shared" si="81"/>
        <v>Cu1600prf1</v>
      </c>
      <c r="N1249" s="114">
        <v>1</v>
      </c>
      <c r="O1249" s="109" t="s">
        <v>158</v>
      </c>
      <c r="P1249" s="117" t="s">
        <v>28</v>
      </c>
      <c r="Q1249" s="117">
        <v>55</v>
      </c>
      <c r="R1249" s="117" t="s">
        <v>29</v>
      </c>
      <c r="S1249" s="117">
        <v>4</v>
      </c>
      <c r="T1249" s="118" t="str">
        <f t="shared" si="82"/>
        <v>E3-55-Al-1600-4-pr1</v>
      </c>
    </row>
    <row r="1250" spans="1:20">
      <c r="A1250" s="109" t="s">
        <v>1728</v>
      </c>
      <c r="B1250" s="109">
        <v>1600</v>
      </c>
      <c r="C1250" s="109" t="s">
        <v>400</v>
      </c>
      <c r="D1250" s="110" t="s">
        <v>415</v>
      </c>
      <c r="E1250" s="111">
        <v>137254</v>
      </c>
      <c r="F1250" s="111">
        <f>Таблица14[[#This Row],[ip55]]*1.49987465123196</f>
        <v>205863.79538019144</v>
      </c>
      <c r="G1250" s="112">
        <f>G1238</f>
        <v>51.300000000000004</v>
      </c>
      <c r="H1250" s="113">
        <v>3000</v>
      </c>
      <c r="I1250" s="113"/>
      <c r="J1250" s="113"/>
      <c r="K1250" s="114" t="s">
        <v>141</v>
      </c>
      <c r="L1250" s="114" t="s">
        <v>165</v>
      </c>
      <c r="M1250" s="114" t="str">
        <f t="shared" si="81"/>
        <v>Cu1600prf2</v>
      </c>
      <c r="N1250" s="114">
        <v>2</v>
      </c>
      <c r="O1250" s="109" t="s">
        <v>158</v>
      </c>
      <c r="P1250" s="117" t="s">
        <v>28</v>
      </c>
      <c r="Q1250" s="117">
        <v>55</v>
      </c>
      <c r="R1250" s="117" t="s">
        <v>29</v>
      </c>
      <c r="S1250" s="117">
        <v>4</v>
      </c>
      <c r="T1250" s="118" t="str">
        <f t="shared" si="82"/>
        <v>E3-55-Al-1600-4-pr2</v>
      </c>
    </row>
    <row r="1251" spans="1:20">
      <c r="A1251" s="109" t="s">
        <v>1729</v>
      </c>
      <c r="B1251" s="109">
        <v>1600</v>
      </c>
      <c r="C1251" s="109" t="s">
        <v>400</v>
      </c>
      <c r="D1251" s="110" t="s">
        <v>417</v>
      </c>
      <c r="E1251" s="111">
        <v>195347</v>
      </c>
      <c r="F1251" s="111">
        <f>Таблица14[[#This Row],[ip55]]*1.49987465123196</f>
        <v>292996.01349420968</v>
      </c>
      <c r="G1251" s="112">
        <f>G1238</f>
        <v>51.300000000000004</v>
      </c>
      <c r="H1251" s="113">
        <v>3000</v>
      </c>
      <c r="I1251" s="113"/>
      <c r="J1251" s="113"/>
      <c r="K1251" s="114" t="s">
        <v>141</v>
      </c>
      <c r="L1251" s="114" t="s">
        <v>165</v>
      </c>
      <c r="M1251" s="114" t="str">
        <f t="shared" si="81"/>
        <v>Cu1600prf3</v>
      </c>
      <c r="N1251" s="114">
        <v>3</v>
      </c>
      <c r="O1251" s="109" t="s">
        <v>158</v>
      </c>
      <c r="P1251" s="117" t="s">
        <v>28</v>
      </c>
      <c r="Q1251" s="117">
        <v>55</v>
      </c>
      <c r="R1251" s="117" t="s">
        <v>29</v>
      </c>
      <c r="S1251" s="117">
        <v>4</v>
      </c>
      <c r="T1251" s="118" t="str">
        <f t="shared" si="82"/>
        <v>E3-55-Al-1600-4-pr3</v>
      </c>
    </row>
    <row r="1252" spans="1:20">
      <c r="A1252" s="109" t="s">
        <v>1730</v>
      </c>
      <c r="B1252" s="109">
        <v>1600</v>
      </c>
      <c r="C1252" s="109" t="s">
        <v>419</v>
      </c>
      <c r="D1252" s="110" t="s">
        <v>420</v>
      </c>
      <c r="E1252" s="111">
        <v>41538</v>
      </c>
      <c r="F1252" s="111">
        <f>Таблица14[[#This Row],[ip55]]*1.49987465123196</f>
        <v>62301.793262873158</v>
      </c>
      <c r="G1252" s="112">
        <f>G1230</f>
        <v>17.100000000000001</v>
      </c>
      <c r="H1252" s="113">
        <v>350</v>
      </c>
      <c r="I1252" s="113">
        <v>350</v>
      </c>
      <c r="J1252" s="113"/>
      <c r="K1252" s="114" t="s">
        <v>141</v>
      </c>
      <c r="L1252" s="114" t="s">
        <v>154</v>
      </c>
      <c r="M1252" s="114" t="str">
        <f t="shared" si="81"/>
        <v>Cu1600uv</v>
      </c>
      <c r="N1252" s="114"/>
      <c r="O1252" s="109" t="s">
        <v>154</v>
      </c>
      <c r="P1252" s="117" t="s">
        <v>28</v>
      </c>
      <c r="Q1252" s="117">
        <v>55</v>
      </c>
      <c r="R1252" s="117" t="s">
        <v>29</v>
      </c>
      <c r="S1252" s="117">
        <v>4</v>
      </c>
      <c r="T1252" s="118" t="str">
        <f t="shared" si="82"/>
        <v>E3-55-Al-1600-4-uv</v>
      </c>
    </row>
    <row r="1253" spans="1:20">
      <c r="A1253" s="109" t="s">
        <v>1731</v>
      </c>
      <c r="B1253" s="109">
        <v>1600</v>
      </c>
      <c r="C1253" s="109" t="s">
        <v>422</v>
      </c>
      <c r="D1253" s="110" t="s">
        <v>423</v>
      </c>
      <c r="E1253" s="111">
        <v>33962</v>
      </c>
      <c r="F1253" s="111">
        <f>Таблица14[[#This Row],[ip55]]*1.49987465123196</f>
        <v>50938.742905139829</v>
      </c>
      <c r="G1253" s="112">
        <f>G1230</f>
        <v>17.100000000000001</v>
      </c>
      <c r="H1253" s="113">
        <v>350</v>
      </c>
      <c r="I1253" s="113">
        <v>350</v>
      </c>
      <c r="J1253" s="113"/>
      <c r="K1253" s="114" t="s">
        <v>141</v>
      </c>
      <c r="L1253" s="114" t="s">
        <v>149</v>
      </c>
      <c r="M1253" s="114" t="str">
        <f t="shared" si="81"/>
        <v>Cu1600ug</v>
      </c>
      <c r="N1253" s="114"/>
      <c r="O1253" s="109" t="s">
        <v>149</v>
      </c>
      <c r="P1253" s="117" t="s">
        <v>28</v>
      </c>
      <c r="Q1253" s="117">
        <v>55</v>
      </c>
      <c r="R1253" s="117" t="s">
        <v>29</v>
      </c>
      <c r="S1253" s="117">
        <v>4</v>
      </c>
      <c r="T1253" s="118" t="str">
        <f t="shared" si="82"/>
        <v>E3-55-Al-1600-4-ug</v>
      </c>
    </row>
    <row r="1254" spans="1:20">
      <c r="A1254" s="109" t="s">
        <v>1732</v>
      </c>
      <c r="B1254" s="109">
        <v>1600</v>
      </c>
      <c r="C1254" s="109" t="s">
        <v>425</v>
      </c>
      <c r="D1254" s="110" t="s">
        <v>66</v>
      </c>
      <c r="E1254" s="111">
        <v>69883</v>
      </c>
      <c r="F1254" s="111">
        <f>Таблица14[[#This Row],[ip55]]*1.49987465123196</f>
        <v>104815.74025204306</v>
      </c>
      <c r="G1254" s="112">
        <f>G1232</f>
        <v>25.650000000000002</v>
      </c>
      <c r="H1254" s="113">
        <v>350</v>
      </c>
      <c r="I1254" s="113">
        <v>150</v>
      </c>
      <c r="J1254" s="113">
        <v>350</v>
      </c>
      <c r="K1254" s="114" t="s">
        <v>141</v>
      </c>
      <c r="L1254" s="114" t="s">
        <v>192</v>
      </c>
      <c r="M1254" s="114" t="str">
        <f t="shared" si="81"/>
        <v>Cu1600zv</v>
      </c>
      <c r="N1254" s="114"/>
      <c r="O1254" s="109" t="s">
        <v>192</v>
      </c>
      <c r="P1254" s="117" t="s">
        <v>28</v>
      </c>
      <c r="Q1254" s="117">
        <v>55</v>
      </c>
      <c r="R1254" s="117" t="s">
        <v>29</v>
      </c>
      <c r="S1254" s="117">
        <v>4</v>
      </c>
      <c r="T1254" s="118" t="str">
        <f t="shared" si="82"/>
        <v>E3-55-Al-1600-4-zv</v>
      </c>
    </row>
    <row r="1255" spans="1:20">
      <c r="A1255" s="109" t="s">
        <v>1733</v>
      </c>
      <c r="B1255" s="109">
        <v>1600</v>
      </c>
      <c r="C1255" s="109" t="s">
        <v>427</v>
      </c>
      <c r="D1255" s="110" t="s">
        <v>428</v>
      </c>
      <c r="E1255" s="111">
        <v>54731</v>
      </c>
      <c r="F1255" s="111">
        <f>Таблица14[[#This Row],[ip55]]*1.49987465123196</f>
        <v>82089.639536576404</v>
      </c>
      <c r="G1255" s="112">
        <f>G1232</f>
        <v>25.650000000000002</v>
      </c>
      <c r="H1255" s="113">
        <v>350</v>
      </c>
      <c r="I1255" s="113">
        <v>150</v>
      </c>
      <c r="J1255" s="113">
        <v>350</v>
      </c>
      <c r="K1255" s="114" t="s">
        <v>141</v>
      </c>
      <c r="L1255" s="114" t="s">
        <v>196</v>
      </c>
      <c r="M1255" s="114" t="str">
        <f t="shared" si="81"/>
        <v>Cu1600zg</v>
      </c>
      <c r="N1255" s="114"/>
      <c r="O1255" s="109" t="s">
        <v>196</v>
      </c>
      <c r="P1255" s="117" t="s">
        <v>28</v>
      </c>
      <c r="Q1255" s="117">
        <v>55</v>
      </c>
      <c r="R1255" s="117" t="s">
        <v>29</v>
      </c>
      <c r="S1255" s="117">
        <v>4</v>
      </c>
      <c r="T1255" s="118" t="str">
        <f t="shared" si="82"/>
        <v>E3-55-Al-1600-4-zg</v>
      </c>
    </row>
    <row r="1256" spans="1:20">
      <c r="A1256" s="109" t="s">
        <v>1734</v>
      </c>
      <c r="B1256" s="109">
        <v>1600</v>
      </c>
      <c r="C1256" s="109" t="s">
        <v>430</v>
      </c>
      <c r="D1256" s="110" t="s">
        <v>431</v>
      </c>
      <c r="E1256" s="111">
        <v>82939</v>
      </c>
      <c r="F1256" s="111">
        <f>Таблица14[[#This Row],[ip55]]*1.49987465123196</f>
        <v>124398.10369852754</v>
      </c>
      <c r="G1256" s="112">
        <f>G1232</f>
        <v>25.650000000000002</v>
      </c>
      <c r="H1256" s="113">
        <v>350</v>
      </c>
      <c r="I1256" s="113">
        <v>350</v>
      </c>
      <c r="J1256" s="113">
        <v>350</v>
      </c>
      <c r="K1256" s="114" t="s">
        <v>141</v>
      </c>
      <c r="L1256" s="114" t="s">
        <v>198</v>
      </c>
      <c r="M1256" s="114" t="str">
        <f t="shared" si="81"/>
        <v>Cu1600tv</v>
      </c>
      <c r="N1256" s="114"/>
      <c r="O1256" s="109" t="s">
        <v>198</v>
      </c>
      <c r="P1256" s="117" t="s">
        <v>28</v>
      </c>
      <c r="Q1256" s="117">
        <v>55</v>
      </c>
      <c r="R1256" s="117" t="s">
        <v>29</v>
      </c>
      <c r="S1256" s="117">
        <v>4</v>
      </c>
      <c r="T1256" s="118" t="str">
        <f t="shared" si="82"/>
        <v>E3-55-Al-1600-4-tv</v>
      </c>
    </row>
    <row r="1257" spans="1:20">
      <c r="A1257" s="109" t="s">
        <v>1735</v>
      </c>
      <c r="B1257" s="109">
        <v>1600</v>
      </c>
      <c r="C1257" s="109" t="s">
        <v>433</v>
      </c>
      <c r="D1257" s="110" t="s">
        <v>434</v>
      </c>
      <c r="E1257" s="111">
        <v>106909</v>
      </c>
      <c r="F1257" s="111">
        <f>Таблица14[[#This Row],[ip55]]*1.49987465123196</f>
        <v>160350.09908855762</v>
      </c>
      <c r="G1257" s="112">
        <f>G1232</f>
        <v>25.650000000000002</v>
      </c>
      <c r="H1257" s="113">
        <v>350</v>
      </c>
      <c r="I1257" s="113">
        <v>350</v>
      </c>
      <c r="J1257" s="113">
        <v>350</v>
      </c>
      <c r="K1257" s="114" t="s">
        <v>141</v>
      </c>
      <c r="L1257" s="114" t="s">
        <v>201</v>
      </c>
      <c r="M1257" s="114" t="str">
        <f t="shared" si="81"/>
        <v>Cu1600tg</v>
      </c>
      <c r="N1257" s="114"/>
      <c r="O1257" s="109" t="s">
        <v>201</v>
      </c>
      <c r="P1257" s="117" t="s">
        <v>28</v>
      </c>
      <c r="Q1257" s="117">
        <v>55</v>
      </c>
      <c r="R1257" s="117" t="s">
        <v>29</v>
      </c>
      <c r="S1257" s="117">
        <v>4</v>
      </c>
      <c r="T1257" s="118" t="str">
        <f t="shared" si="82"/>
        <v>E3-55-Al-1600-4-tg</v>
      </c>
    </row>
    <row r="1258" spans="1:20">
      <c r="A1258" s="109" t="s">
        <v>1736</v>
      </c>
      <c r="B1258" s="109">
        <v>1600</v>
      </c>
      <c r="C1258" s="109" t="s">
        <v>436</v>
      </c>
      <c r="D1258" s="110" t="s">
        <v>437</v>
      </c>
      <c r="E1258" s="111">
        <v>80181</v>
      </c>
      <c r="F1258" s="111">
        <f>Таблица14[[#This Row],[ip55]]*1.49987465123196</f>
        <v>120261.44941042979</v>
      </c>
      <c r="G1258" s="112">
        <v>25.650000000000002</v>
      </c>
      <c r="H1258" s="113">
        <v>500</v>
      </c>
      <c r="I1258" s="113">
        <v>500</v>
      </c>
      <c r="J1258" s="113">
        <v>500</v>
      </c>
      <c r="K1258" s="114" t="s">
        <v>141</v>
      </c>
      <c r="L1258" s="114" t="s">
        <v>184</v>
      </c>
      <c r="M1258" s="114" t="str">
        <f t="shared" si="81"/>
        <v>Cu1600kl</v>
      </c>
      <c r="N1258" s="114"/>
      <c r="O1258" s="109" t="s">
        <v>184</v>
      </c>
      <c r="P1258" s="117" t="s">
        <v>28</v>
      </c>
      <c r="Q1258" s="117">
        <v>55</v>
      </c>
      <c r="R1258" s="117" t="s">
        <v>29</v>
      </c>
      <c r="S1258" s="117">
        <v>4</v>
      </c>
      <c r="T1258" s="118" t="str">
        <f t="shared" si="82"/>
        <v>E3-55-Al-1600-4-kl</v>
      </c>
    </row>
    <row r="1259" spans="1:20">
      <c r="A1259" s="109" t="s">
        <v>1737</v>
      </c>
      <c r="B1259" s="109">
        <v>1600</v>
      </c>
      <c r="C1259" s="109" t="s">
        <v>439</v>
      </c>
      <c r="D1259" s="110" t="s">
        <v>437</v>
      </c>
      <c r="E1259" s="111">
        <v>80181</v>
      </c>
      <c r="F1259" s="111">
        <f>Таблица14[[#This Row],[ip55]]*1.49987465123196</f>
        <v>120261.44941042979</v>
      </c>
      <c r="G1259" s="112">
        <f>G1232</f>
        <v>25.650000000000002</v>
      </c>
      <c r="H1259" s="113">
        <v>500</v>
      </c>
      <c r="I1259" s="113">
        <v>500</v>
      </c>
      <c r="J1259" s="113">
        <v>500</v>
      </c>
      <c r="K1259" s="114" t="s">
        <v>141</v>
      </c>
      <c r="L1259" s="114" t="s">
        <v>173</v>
      </c>
      <c r="M1259" s="114" t="str">
        <f t="shared" si="81"/>
        <v>Cu1600kp</v>
      </c>
      <c r="N1259" s="114"/>
      <c r="O1259" s="109" t="s">
        <v>173</v>
      </c>
      <c r="P1259" s="117" t="s">
        <v>28</v>
      </c>
      <c r="Q1259" s="117">
        <v>55</v>
      </c>
      <c r="R1259" s="117" t="s">
        <v>29</v>
      </c>
      <c r="S1259" s="117">
        <v>4</v>
      </c>
      <c r="T1259" s="118" t="str">
        <f t="shared" si="82"/>
        <v>E3-55-Al-1600-4-kp</v>
      </c>
    </row>
    <row r="1260" spans="1:20">
      <c r="A1260" s="112" t="s">
        <v>1738</v>
      </c>
      <c r="B1260" s="109">
        <v>1600</v>
      </c>
      <c r="C1260" s="109" t="s">
        <v>441</v>
      </c>
      <c r="D1260" s="110" t="s">
        <v>442</v>
      </c>
      <c r="E1260" s="111">
        <v>21620</v>
      </c>
      <c r="F1260" s="111">
        <f>Таблица14[[#This Row],[ip55]]*1.49987465123196</f>
        <v>32427.289959634978</v>
      </c>
      <c r="G1260" s="112">
        <f>G1228</f>
        <v>8.5500000000000007</v>
      </c>
      <c r="H1260" s="113">
        <v>200</v>
      </c>
      <c r="I1260" s="113">
        <v>300</v>
      </c>
      <c r="J1260" s="113"/>
      <c r="K1260" s="114" t="s">
        <v>141</v>
      </c>
      <c r="L1260" s="114" t="s">
        <v>143</v>
      </c>
      <c r="M1260" s="114" t="str">
        <f t="shared" si="81"/>
        <v>Cu1600pf</v>
      </c>
      <c r="N1260" s="114"/>
      <c r="O1260" s="109" t="s">
        <v>143</v>
      </c>
      <c r="P1260" s="117" t="s">
        <v>28</v>
      </c>
      <c r="Q1260" s="117">
        <v>55</v>
      </c>
      <c r="R1260" s="117" t="s">
        <v>29</v>
      </c>
      <c r="S1260" s="117">
        <v>4</v>
      </c>
      <c r="T1260" s="118" t="str">
        <f t="shared" si="82"/>
        <v>E3-55-Al-1600-4-pf</v>
      </c>
    </row>
    <row r="1261" spans="1:20">
      <c r="A1261" s="112" t="s">
        <v>1739</v>
      </c>
      <c r="B1261" s="109">
        <v>1600</v>
      </c>
      <c r="C1261" s="109" t="s">
        <v>444</v>
      </c>
      <c r="D1261" s="110" t="s">
        <v>445</v>
      </c>
      <c r="E1261" s="111">
        <v>55582</v>
      </c>
      <c r="F1261" s="111">
        <f>Таблица14[[#This Row],[ip55]]*1.49987465123196</f>
        <v>83366.03286477481</v>
      </c>
      <c r="G1261" s="112"/>
      <c r="H1261" s="113"/>
      <c r="I1261" s="113"/>
      <c r="J1261" s="113"/>
      <c r="K1261" s="114" t="s">
        <v>141</v>
      </c>
      <c r="L1261" s="114" t="s">
        <v>152</v>
      </c>
      <c r="M1261" s="114" t="str">
        <f t="shared" si="81"/>
        <v>Cu1600ugf</v>
      </c>
      <c r="N1261" s="114"/>
      <c r="O1261" s="109" t="s">
        <v>152</v>
      </c>
      <c r="P1261" s="117" t="s">
        <v>28</v>
      </c>
      <c r="Q1261" s="117">
        <v>55</v>
      </c>
      <c r="R1261" s="117" t="s">
        <v>29</v>
      </c>
      <c r="S1261" s="117">
        <v>4</v>
      </c>
      <c r="T1261" s="118" t="str">
        <f t="shared" si="82"/>
        <v>E3-55-Al-1600-4-ugf</v>
      </c>
    </row>
    <row r="1262" spans="1:20">
      <c r="A1262" s="112" t="s">
        <v>1740</v>
      </c>
      <c r="B1262" s="109">
        <v>1600</v>
      </c>
      <c r="C1262" s="109" t="s">
        <v>447</v>
      </c>
      <c r="D1262" s="110" t="s">
        <v>448</v>
      </c>
      <c r="E1262" s="111">
        <v>63159</v>
      </c>
      <c r="F1262" s="111">
        <f>Таблица14[[#This Row],[ip55]]*1.49987465123196</f>
        <v>94730.583097159368</v>
      </c>
      <c r="G1262" s="112"/>
      <c r="H1262" s="113"/>
      <c r="I1262" s="113"/>
      <c r="J1262" s="113"/>
      <c r="K1262" s="114" t="s">
        <v>141</v>
      </c>
      <c r="L1262" s="114" t="s">
        <v>156</v>
      </c>
      <c r="M1262" s="114" t="str">
        <f t="shared" si="81"/>
        <v>Cu1600uvf</v>
      </c>
      <c r="N1262" s="114"/>
      <c r="O1262" s="109" t="s">
        <v>156</v>
      </c>
      <c r="P1262" s="117" t="s">
        <v>28</v>
      </c>
      <c r="Q1262" s="117">
        <v>55</v>
      </c>
      <c r="R1262" s="117" t="s">
        <v>29</v>
      </c>
      <c r="S1262" s="117">
        <v>4</v>
      </c>
      <c r="T1262" s="118" t="str">
        <f t="shared" si="82"/>
        <v>E3-55-Al-1600-4-uvf</v>
      </c>
    </row>
    <row r="1263" spans="1:20">
      <c r="A1263" s="112" t="s">
        <v>1741</v>
      </c>
      <c r="B1263" s="109">
        <v>1600</v>
      </c>
      <c r="C1263" s="109" t="s">
        <v>450</v>
      </c>
      <c r="D1263" s="110" t="s">
        <v>451</v>
      </c>
      <c r="E1263" s="111">
        <v>43241</v>
      </c>
      <c r="F1263" s="111">
        <f>Таблица14[[#This Row],[ip55]]*1.49987465123196</f>
        <v>64856.079793921184</v>
      </c>
      <c r="G1263" s="112"/>
      <c r="H1263" s="113"/>
      <c r="I1263" s="113"/>
      <c r="J1263" s="113"/>
      <c r="K1263" s="114" t="s">
        <v>141</v>
      </c>
      <c r="L1263" s="114"/>
      <c r="M1263" s="114" t="str">
        <f t="shared" si="81"/>
        <v>Cu1600</v>
      </c>
      <c r="N1263" s="114"/>
      <c r="O1263" s="109" t="s">
        <v>450</v>
      </c>
      <c r="P1263" s="117" t="s">
        <v>28</v>
      </c>
      <c r="Q1263" s="117">
        <v>55</v>
      </c>
      <c r="R1263" s="117" t="s">
        <v>29</v>
      </c>
      <c r="S1263" s="117">
        <v>4</v>
      </c>
      <c r="T1263" s="118" t="str">
        <f t="shared" si="82"/>
        <v>E3-55-Al-1600-4-ПФТ</v>
      </c>
    </row>
    <row r="1264" spans="1:20">
      <c r="A1264" s="109" t="s">
        <v>1742</v>
      </c>
      <c r="B1264" s="109">
        <v>1600</v>
      </c>
      <c r="C1264" s="109"/>
      <c r="D1264" s="110" t="s">
        <v>453</v>
      </c>
      <c r="E1264" s="111">
        <v>49879</v>
      </c>
      <c r="F1264" s="111">
        <f>Таблица14[[#This Row],[ip55]]*1.49987465123196</f>
        <v>74812.247728798931</v>
      </c>
      <c r="G1264" s="120">
        <f t="shared" ref="G1264:G1265" si="83">G1228</f>
        <v>8.5500000000000007</v>
      </c>
      <c r="H1264" s="113">
        <v>200</v>
      </c>
      <c r="I1264" s="113">
        <v>300</v>
      </c>
      <c r="J1264" s="113"/>
      <c r="K1264" s="114" t="s">
        <v>141</v>
      </c>
      <c r="L1264" s="114"/>
      <c r="M1264" s="114" t="str">
        <f t="shared" si="81"/>
        <v>Cu1600</v>
      </c>
      <c r="N1264" s="114"/>
      <c r="O1264" s="109"/>
      <c r="P1264" s="117" t="s">
        <v>28</v>
      </c>
      <c r="Q1264" s="117">
        <v>55</v>
      </c>
      <c r="R1264" s="117" t="s">
        <v>29</v>
      </c>
      <c r="S1264" s="117">
        <v>4</v>
      </c>
      <c r="T1264" s="118" t="str">
        <f t="shared" si="82"/>
        <v>E3-55-Al-1600-4-</v>
      </c>
    </row>
    <row r="1265" spans="1:20">
      <c r="A1265" s="109" t="s">
        <v>1743</v>
      </c>
      <c r="B1265" s="109">
        <v>1600</v>
      </c>
      <c r="C1265" s="109" t="s">
        <v>455</v>
      </c>
      <c r="D1265" s="110" t="s">
        <v>456</v>
      </c>
      <c r="E1265" s="111">
        <v>275529</v>
      </c>
      <c r="F1265" s="111">
        <f>Таблица14[[#This Row],[ip55]]*1.49987465123196</f>
        <v>413258.96277929074</v>
      </c>
      <c r="G1265" s="120">
        <f t="shared" si="83"/>
        <v>12.825000000000001</v>
      </c>
      <c r="H1265" s="113">
        <v>500</v>
      </c>
      <c r="I1265" s="113">
        <v>500</v>
      </c>
      <c r="J1265" s="113"/>
      <c r="K1265" s="114" t="s">
        <v>141</v>
      </c>
      <c r="L1265" s="114"/>
      <c r="M1265" s="114" t="str">
        <f t="shared" si="81"/>
        <v>Cu1600</v>
      </c>
      <c r="N1265" s="114"/>
      <c r="O1265" s="109" t="s">
        <v>455</v>
      </c>
      <c r="P1265" s="117" t="s">
        <v>28</v>
      </c>
      <c r="Q1265" s="117">
        <v>55</v>
      </c>
      <c r="R1265" s="117" t="s">
        <v>29</v>
      </c>
      <c r="S1265" s="117">
        <v>4</v>
      </c>
      <c r="T1265" s="118" t="str">
        <f t="shared" si="82"/>
        <v>E3-55-Al-1600-4-ПФК</v>
      </c>
    </row>
    <row r="1266" spans="1:20">
      <c r="A1266" s="109" t="s">
        <v>1744</v>
      </c>
      <c r="B1266" s="109">
        <v>1600</v>
      </c>
      <c r="C1266" s="109"/>
      <c r="D1266" s="110" t="s">
        <v>458</v>
      </c>
      <c r="E1266" s="111">
        <v>64180</v>
      </c>
      <c r="F1266" s="111">
        <f>Таблица14[[#This Row],[ip55]]*1.49987465123196</f>
        <v>96261.955116067198</v>
      </c>
      <c r="G1266" s="120">
        <f>G1229</f>
        <v>12.825000000000001</v>
      </c>
      <c r="H1266" s="113">
        <v>200</v>
      </c>
      <c r="I1266" s="113">
        <v>500</v>
      </c>
      <c r="J1266" s="113"/>
      <c r="K1266" s="114" t="s">
        <v>141</v>
      </c>
      <c r="L1266" s="114"/>
      <c r="M1266" s="114" t="str">
        <f t="shared" si="81"/>
        <v>Cu1600</v>
      </c>
      <c r="N1266" s="114"/>
      <c r="O1266" s="109"/>
      <c r="P1266" s="117" t="s">
        <v>28</v>
      </c>
      <c r="Q1266" s="117">
        <v>55</v>
      </c>
      <c r="R1266" s="117" t="s">
        <v>29</v>
      </c>
      <c r="S1266" s="117">
        <v>4</v>
      </c>
      <c r="T1266" s="118" t="str">
        <f t="shared" si="82"/>
        <v>E3-55-Al-1600-4-</v>
      </c>
    </row>
    <row r="1267" spans="1:20">
      <c r="A1267" s="109" t="s">
        <v>1745</v>
      </c>
      <c r="B1267" s="109">
        <v>1600</v>
      </c>
      <c r="C1267" s="109"/>
      <c r="D1267" s="110" t="s">
        <v>728</v>
      </c>
      <c r="E1267" s="111">
        <v>185644</v>
      </c>
      <c r="F1267" s="111">
        <f>Таблица14[[#This Row],[ip55]]*1.49987465123196</f>
        <v>278442.72975330602</v>
      </c>
      <c r="G1267" s="120">
        <f>G1231</f>
        <v>21.375</v>
      </c>
      <c r="H1267" s="113">
        <v>200</v>
      </c>
      <c r="I1267" s="113">
        <v>1000</v>
      </c>
      <c r="J1267" s="113"/>
      <c r="K1267" s="114" t="s">
        <v>141</v>
      </c>
      <c r="L1267" s="114"/>
      <c r="M1267" s="114" t="str">
        <f t="shared" si="81"/>
        <v>Cu1600</v>
      </c>
      <c r="N1267" s="114"/>
      <c r="O1267" s="109"/>
      <c r="P1267" s="117" t="s">
        <v>28</v>
      </c>
      <c r="Q1267" s="117">
        <v>55</v>
      </c>
      <c r="R1267" s="117" t="s">
        <v>29</v>
      </c>
      <c r="S1267" s="117">
        <v>4</v>
      </c>
      <c r="T1267" s="118" t="str">
        <f t="shared" si="82"/>
        <v>E3-55-Al-1600-4-</v>
      </c>
    </row>
    <row r="1268" spans="1:20">
      <c r="A1268" s="109" t="s">
        <v>1746</v>
      </c>
      <c r="B1268" s="109">
        <v>1600</v>
      </c>
      <c r="C1268" s="109"/>
      <c r="D1268" s="110" t="s">
        <v>462</v>
      </c>
      <c r="E1268" s="111">
        <v>141047</v>
      </c>
      <c r="F1268" s="111">
        <f>Таблица14[[#This Row],[ip55]]*1.49987465123196</f>
        <v>211552.81993231428</v>
      </c>
      <c r="G1268" s="120">
        <f>G1231</f>
        <v>21.375</v>
      </c>
      <c r="H1268" s="113">
        <v>200</v>
      </c>
      <c r="I1268" s="113">
        <v>1000</v>
      </c>
      <c r="J1268" s="113"/>
      <c r="K1268" s="114" t="s">
        <v>141</v>
      </c>
      <c r="L1268" s="114"/>
      <c r="M1268" s="114" t="str">
        <f t="shared" si="81"/>
        <v>Cu1600</v>
      </c>
      <c r="N1268" s="114"/>
      <c r="O1268" s="109"/>
      <c r="P1268" s="117" t="s">
        <v>28</v>
      </c>
      <c r="Q1268" s="117">
        <v>55</v>
      </c>
      <c r="R1268" s="117" t="s">
        <v>29</v>
      </c>
      <c r="S1268" s="117">
        <v>4</v>
      </c>
      <c r="T1268" s="118" t="str">
        <f t="shared" si="82"/>
        <v>E3-55-Al-1600-4-</v>
      </c>
    </row>
    <row r="1269" spans="1:20">
      <c r="A1269" s="109" t="s">
        <v>1747</v>
      </c>
      <c r="B1269" s="109">
        <v>1600</v>
      </c>
      <c r="C1269" s="109"/>
      <c r="D1269" s="110" t="s">
        <v>464</v>
      </c>
      <c r="E1269" s="111">
        <v>93405</v>
      </c>
      <c r="F1269" s="111">
        <f>Таблица14[[#This Row],[ip55]]*1.49987465123196</f>
        <v>140095.79179832124</v>
      </c>
      <c r="G1269" s="120">
        <f t="shared" ref="G1269:G1270" si="84">G1229</f>
        <v>12.825000000000001</v>
      </c>
      <c r="H1269" s="113">
        <v>200</v>
      </c>
      <c r="I1269" s="113">
        <v>500</v>
      </c>
      <c r="J1269" s="113"/>
      <c r="K1269" s="114" t="s">
        <v>141</v>
      </c>
      <c r="L1269" s="114"/>
      <c r="M1269" s="114" t="str">
        <f t="shared" si="81"/>
        <v>Cu1600</v>
      </c>
      <c r="N1269" s="114"/>
      <c r="O1269" s="109"/>
      <c r="P1269" s="117" t="s">
        <v>28</v>
      </c>
      <c r="Q1269" s="117">
        <v>55</v>
      </c>
      <c r="R1269" s="117" t="s">
        <v>29</v>
      </c>
      <c r="S1269" s="117">
        <v>4</v>
      </c>
      <c r="T1269" s="118" t="str">
        <f t="shared" si="82"/>
        <v>E3-55-Al-1600-4-</v>
      </c>
    </row>
    <row r="1270" spans="1:20">
      <c r="A1270" s="109" t="s">
        <v>1748</v>
      </c>
      <c r="B1270" s="109">
        <v>1600</v>
      </c>
      <c r="C1270" s="109" t="s">
        <v>466</v>
      </c>
      <c r="D1270" s="110" t="s">
        <v>467</v>
      </c>
      <c r="E1270" s="111">
        <v>105206</v>
      </c>
      <c r="F1270" s="111">
        <f>Таблица14[[#This Row],[ip55]]*1.49987465123196</f>
        <v>157795.81255750958</v>
      </c>
      <c r="G1270" s="120">
        <f t="shared" si="84"/>
        <v>17.100000000000001</v>
      </c>
      <c r="H1270" s="113">
        <v>1000</v>
      </c>
      <c r="I1270" s="113"/>
      <c r="J1270" s="113"/>
      <c r="K1270" s="114" t="s">
        <v>141</v>
      </c>
      <c r="L1270" s="114" t="s">
        <v>203</v>
      </c>
      <c r="M1270" s="114" t="str">
        <f t="shared" si="81"/>
        <v>Cu1600sk</v>
      </c>
      <c r="N1270" s="114"/>
      <c r="O1270" s="109" t="s">
        <v>203</v>
      </c>
      <c r="P1270" s="117" t="s">
        <v>28</v>
      </c>
      <c r="Q1270" s="117">
        <v>55</v>
      </c>
      <c r="R1270" s="117" t="s">
        <v>29</v>
      </c>
      <c r="S1270" s="117">
        <v>4</v>
      </c>
      <c r="T1270" s="118" t="str">
        <f t="shared" si="82"/>
        <v>E3-55-Al-1600-4-sk</v>
      </c>
    </row>
    <row r="1271" spans="1:20">
      <c r="A1271" s="109" t="s">
        <v>1749</v>
      </c>
      <c r="B1271" s="109">
        <v>1600</v>
      </c>
      <c r="C1271" s="109"/>
      <c r="D1271" s="110" t="s">
        <v>469</v>
      </c>
      <c r="E1271" s="111">
        <v>247976</v>
      </c>
      <c r="F1271" s="111">
        <f>Таблица14[[#This Row],[ip55]]*1.49987465123196</f>
        <v>371932.91651389655</v>
      </c>
      <c r="G1271" s="112">
        <f>G1230</f>
        <v>17.100000000000001</v>
      </c>
      <c r="H1271" s="113">
        <v>1000</v>
      </c>
      <c r="I1271" s="113"/>
      <c r="J1271" s="113"/>
      <c r="K1271" s="114" t="s">
        <v>141</v>
      </c>
      <c r="L1271" s="114"/>
      <c r="M1271" s="114" t="str">
        <f t="shared" si="81"/>
        <v>Cu1600</v>
      </c>
      <c r="N1271" s="114"/>
      <c r="O1271" s="109"/>
      <c r="P1271" s="117" t="s">
        <v>28</v>
      </c>
      <c r="Q1271" s="117">
        <v>55</v>
      </c>
      <c r="R1271" s="117" t="s">
        <v>29</v>
      </c>
      <c r="S1271" s="117">
        <v>4</v>
      </c>
      <c r="T1271" s="118" t="str">
        <f t="shared" si="82"/>
        <v>E3-55-Al-1600-4-</v>
      </c>
    </row>
    <row r="1272" spans="1:20">
      <c r="A1272" s="109" t="s">
        <v>1750</v>
      </c>
      <c r="B1272" s="109">
        <v>1600</v>
      </c>
      <c r="C1272" s="109"/>
      <c r="D1272" s="110" t="s">
        <v>471</v>
      </c>
      <c r="E1272" s="111">
        <v>234199</v>
      </c>
      <c r="F1272" s="111">
        <f>Таблица14[[#This Row],[ip55]]*1.49987465123196</f>
        <v>351269.14344387379</v>
      </c>
      <c r="G1272" s="112">
        <f>G1230</f>
        <v>17.100000000000001</v>
      </c>
      <c r="H1272" s="113">
        <v>1000</v>
      </c>
      <c r="I1272" s="113"/>
      <c r="J1272" s="113"/>
      <c r="K1272" s="114" t="s">
        <v>141</v>
      </c>
      <c r="L1272" s="114"/>
      <c r="M1272" s="114" t="str">
        <f t="shared" si="81"/>
        <v>Cu1600</v>
      </c>
      <c r="N1272" s="114"/>
      <c r="O1272" s="109"/>
      <c r="P1272" s="117" t="s">
        <v>28</v>
      </c>
      <c r="Q1272" s="117">
        <v>55</v>
      </c>
      <c r="R1272" s="117" t="s">
        <v>29</v>
      </c>
      <c r="S1272" s="117">
        <v>4</v>
      </c>
      <c r="T1272" s="118" t="str">
        <f t="shared" si="82"/>
        <v>E3-55-Al-1600-4-</v>
      </c>
    </row>
    <row r="1273" spans="1:20">
      <c r="A1273" s="109" t="s">
        <v>1751</v>
      </c>
      <c r="B1273" s="109">
        <v>1600</v>
      </c>
      <c r="C1273" s="109"/>
      <c r="D1273" s="110" t="s">
        <v>473</v>
      </c>
      <c r="E1273" s="111">
        <v>334767</v>
      </c>
      <c r="F1273" s="111">
        <f>Таблица14[[#This Row],[ip55]]*1.49987465123196</f>
        <v>502108.53736896958</v>
      </c>
      <c r="G1273" s="112">
        <f>G1230</f>
        <v>17.100000000000001</v>
      </c>
      <c r="H1273" s="113">
        <v>1000</v>
      </c>
      <c r="I1273" s="113"/>
      <c r="J1273" s="113"/>
      <c r="K1273" s="114" t="s">
        <v>141</v>
      </c>
      <c r="L1273" s="114"/>
      <c r="M1273" s="114" t="str">
        <f t="shared" si="81"/>
        <v>Cu1600</v>
      </c>
      <c r="N1273" s="114"/>
      <c r="O1273" s="109"/>
      <c r="P1273" s="117" t="s">
        <v>28</v>
      </c>
      <c r="Q1273" s="117">
        <v>55</v>
      </c>
      <c r="R1273" s="117" t="s">
        <v>29</v>
      </c>
      <c r="S1273" s="117">
        <v>4</v>
      </c>
      <c r="T1273" s="118" t="str">
        <f t="shared" si="82"/>
        <v>E3-55-Al-1600-4-</v>
      </c>
    </row>
    <row r="1274" spans="1:20">
      <c r="A1274" s="109" t="s">
        <v>1752</v>
      </c>
      <c r="B1274" s="109">
        <v>1600</v>
      </c>
      <c r="C1274" s="109"/>
      <c r="D1274" s="110" t="s">
        <v>475</v>
      </c>
      <c r="E1274" s="111">
        <v>91234</v>
      </c>
      <c r="F1274" s="111">
        <f>Таблица14[[#This Row],[ip55]]*1.49987465123196</f>
        <v>136839.56393049663</v>
      </c>
      <c r="G1274" s="112">
        <f>G1230</f>
        <v>17.100000000000001</v>
      </c>
      <c r="H1274" s="113">
        <v>1000</v>
      </c>
      <c r="I1274" s="113"/>
      <c r="J1274" s="113"/>
      <c r="K1274" s="114" t="s">
        <v>141</v>
      </c>
      <c r="L1274" s="114"/>
      <c r="M1274" s="114" t="str">
        <f t="shared" si="81"/>
        <v>Cu1600</v>
      </c>
      <c r="N1274" s="114"/>
      <c r="O1274" s="109"/>
      <c r="P1274" s="117" t="s">
        <v>28</v>
      </c>
      <c r="Q1274" s="117">
        <v>55</v>
      </c>
      <c r="R1274" s="117" t="s">
        <v>29</v>
      </c>
      <c r="S1274" s="117">
        <v>4</v>
      </c>
      <c r="T1274" s="118" t="str">
        <f t="shared" si="82"/>
        <v>E3-55-Al-1600-4-</v>
      </c>
    </row>
    <row r="1275" spans="1:20">
      <c r="A1275" s="109" t="s">
        <v>1753</v>
      </c>
      <c r="B1275" s="109">
        <v>1600</v>
      </c>
      <c r="C1275" s="109"/>
      <c r="D1275" s="110" t="s">
        <v>477</v>
      </c>
      <c r="E1275" s="111">
        <v>239014</v>
      </c>
      <c r="F1275" s="111">
        <f>Таблица14[[#This Row],[ip55]]*1.49987465123196</f>
        <v>358491.03988955572</v>
      </c>
      <c r="G1275" s="112">
        <f>G1230</f>
        <v>17.100000000000001</v>
      </c>
      <c r="H1275" s="113">
        <v>1000</v>
      </c>
      <c r="I1275" s="113"/>
      <c r="J1275" s="113"/>
      <c r="K1275" s="114" t="s">
        <v>141</v>
      </c>
      <c r="L1275" s="114"/>
      <c r="M1275" s="114" t="str">
        <f t="shared" si="81"/>
        <v>Cu1600</v>
      </c>
      <c r="N1275" s="114"/>
      <c r="O1275" s="109"/>
      <c r="P1275" s="117" t="s">
        <v>28</v>
      </c>
      <c r="Q1275" s="117">
        <v>55</v>
      </c>
      <c r="R1275" s="117" t="s">
        <v>29</v>
      </c>
      <c r="S1275" s="117">
        <v>4</v>
      </c>
      <c r="T1275" s="118" t="str">
        <f t="shared" si="82"/>
        <v>E3-55-Al-1600-4-</v>
      </c>
    </row>
    <row r="1276" spans="1:20">
      <c r="A1276" s="109" t="s">
        <v>1754</v>
      </c>
      <c r="B1276" s="109">
        <v>1600</v>
      </c>
      <c r="C1276" s="109"/>
      <c r="D1276" s="110" t="s">
        <v>554</v>
      </c>
      <c r="E1276" s="111">
        <v>392858</v>
      </c>
      <c r="F1276" s="111">
        <f>Таблица14[[#This Row],[ip55]]*1.49987465123196</f>
        <v>589237.75573368534</v>
      </c>
      <c r="G1276" s="112">
        <f>G1230</f>
        <v>17.100000000000001</v>
      </c>
      <c r="H1276" s="113">
        <v>1000</v>
      </c>
      <c r="I1276" s="113"/>
      <c r="J1276" s="113"/>
      <c r="K1276" s="114" t="s">
        <v>141</v>
      </c>
      <c r="L1276" s="114"/>
      <c r="M1276" s="114" t="str">
        <f t="shared" si="81"/>
        <v>Cu1600</v>
      </c>
      <c r="N1276" s="114"/>
      <c r="O1276" s="109"/>
      <c r="P1276" s="117" t="s">
        <v>28</v>
      </c>
      <c r="Q1276" s="117">
        <v>55</v>
      </c>
      <c r="R1276" s="117" t="s">
        <v>29</v>
      </c>
      <c r="S1276" s="117">
        <v>4</v>
      </c>
      <c r="T1276" s="118" t="str">
        <f t="shared" si="82"/>
        <v>E3-55-Al-1600-4-</v>
      </c>
    </row>
    <row r="1277" spans="1:20">
      <c r="A1277" s="109" t="s">
        <v>1755</v>
      </c>
      <c r="B1277" s="109">
        <v>1600</v>
      </c>
      <c r="C1277" s="109"/>
      <c r="D1277" s="110" t="s">
        <v>481</v>
      </c>
      <c r="E1277" s="111">
        <v>340614</v>
      </c>
      <c r="F1277" s="111">
        <f>Таблица14[[#This Row],[ip55]]*1.49987465123196</f>
        <v>510878.30445472285</v>
      </c>
      <c r="G1277" s="112">
        <f>G1230</f>
        <v>17.100000000000001</v>
      </c>
      <c r="H1277" s="113">
        <v>1000</v>
      </c>
      <c r="I1277" s="113"/>
      <c r="J1277" s="113"/>
      <c r="K1277" s="114" t="s">
        <v>141</v>
      </c>
      <c r="L1277" s="114"/>
      <c r="M1277" s="114" t="str">
        <f t="shared" si="81"/>
        <v>Cu1600</v>
      </c>
      <c r="N1277" s="114"/>
      <c r="O1277" s="109"/>
      <c r="P1277" s="117" t="s">
        <v>28</v>
      </c>
      <c r="Q1277" s="117">
        <v>55</v>
      </c>
      <c r="R1277" s="117" t="s">
        <v>29</v>
      </c>
      <c r="S1277" s="117">
        <v>4</v>
      </c>
      <c r="T1277" s="118" t="str">
        <f t="shared" si="82"/>
        <v>E3-55-Al-1600-4-</v>
      </c>
    </row>
    <row r="1278" spans="1:20">
      <c r="A1278" s="109" t="s">
        <v>1756</v>
      </c>
      <c r="B1278" s="109">
        <v>1600</v>
      </c>
      <c r="C1278" s="109"/>
      <c r="D1278" s="110" t="s">
        <v>617</v>
      </c>
      <c r="E1278" s="111">
        <v>513820</v>
      </c>
      <c r="F1278" s="111">
        <f>Таблица14[[#This Row],[ip55]]*1.49987465123196</f>
        <v>770665.59329600574</v>
      </c>
      <c r="G1278" s="112"/>
      <c r="H1278" s="113">
        <v>0</v>
      </c>
      <c r="I1278" s="113"/>
      <c r="J1278" s="113"/>
      <c r="K1278" s="114" t="s">
        <v>141</v>
      </c>
      <c r="L1278" s="114"/>
      <c r="M1278" s="114" t="str">
        <f t="shared" si="81"/>
        <v>Cu1600</v>
      </c>
      <c r="N1278" s="114"/>
      <c r="O1278" s="109"/>
      <c r="P1278" s="117" t="s">
        <v>28</v>
      </c>
      <c r="Q1278" s="117">
        <v>55</v>
      </c>
      <c r="R1278" s="117" t="s">
        <v>29</v>
      </c>
      <c r="S1278" s="117">
        <v>4</v>
      </c>
      <c r="T1278" s="118" t="str">
        <f t="shared" si="82"/>
        <v>E3-55-Al-1600-4-</v>
      </c>
    </row>
    <row r="1279" spans="1:20">
      <c r="A1279" s="109" t="s">
        <v>1757</v>
      </c>
      <c r="B1279" s="109">
        <v>1600</v>
      </c>
      <c r="C1279" s="109" t="s">
        <v>485</v>
      </c>
      <c r="D1279" s="110" t="s">
        <v>486</v>
      </c>
      <c r="E1279" s="111">
        <v>162219</v>
      </c>
      <c r="F1279" s="111">
        <f>Таблица14[[#This Row],[ip55]]*1.49987465123196</f>
        <v>243308.16604819734</v>
      </c>
      <c r="G1279" s="112">
        <f>G1231</f>
        <v>21.375</v>
      </c>
      <c r="H1279" s="113">
        <v>1500</v>
      </c>
      <c r="I1279" s="113"/>
      <c r="J1279" s="113"/>
      <c r="K1279" s="114" t="s">
        <v>141</v>
      </c>
      <c r="L1279" s="114" t="s">
        <v>487</v>
      </c>
      <c r="M1279" s="114" t="str">
        <f t="shared" si="81"/>
        <v>Cu1600tsv</v>
      </c>
      <c r="N1279" s="114"/>
      <c r="O1279" s="109" t="s">
        <v>487</v>
      </c>
      <c r="P1279" s="117" t="s">
        <v>28</v>
      </c>
      <c r="Q1279" s="117">
        <v>55</v>
      </c>
      <c r="R1279" s="117" t="s">
        <v>29</v>
      </c>
      <c r="S1279" s="117">
        <v>4</v>
      </c>
      <c r="T1279" s="118" t="str">
        <f t="shared" si="82"/>
        <v>E3-55-Al-1600-4-tsv</v>
      </c>
    </row>
    <row r="1280" spans="1:20">
      <c r="A1280" s="109" t="s">
        <v>1758</v>
      </c>
      <c r="B1280" s="109">
        <v>1600</v>
      </c>
      <c r="C1280" s="109"/>
      <c r="D1280" s="110" t="s">
        <v>489</v>
      </c>
      <c r="E1280" s="111">
        <v>203688</v>
      </c>
      <c r="F1280" s="111">
        <f>Таблица14[[#This Row],[ip55]]*1.49987465123196</f>
        <v>305506.46796013549</v>
      </c>
      <c r="G1280" s="112">
        <f>G1230</f>
        <v>17.100000000000001</v>
      </c>
      <c r="H1280" s="113">
        <v>1500</v>
      </c>
      <c r="I1280" s="113">
        <v>500</v>
      </c>
      <c r="J1280" s="113"/>
      <c r="K1280" s="114" t="s">
        <v>141</v>
      </c>
      <c r="L1280" s="114"/>
      <c r="M1280" s="114" t="str">
        <f t="shared" si="81"/>
        <v>Cu1600</v>
      </c>
      <c r="N1280" s="114"/>
      <c r="O1280" s="109"/>
      <c r="P1280" s="117" t="s">
        <v>28</v>
      </c>
      <c r="Q1280" s="117">
        <v>55</v>
      </c>
      <c r="R1280" s="117" t="s">
        <v>29</v>
      </c>
      <c r="S1280" s="117">
        <v>4</v>
      </c>
      <c r="T1280" s="118" t="str">
        <f t="shared" si="82"/>
        <v>E3-55-Al-1600-4-</v>
      </c>
    </row>
    <row r="1281" spans="1:20">
      <c r="A1281" s="109" t="s">
        <v>1759</v>
      </c>
      <c r="B1281" s="109">
        <v>1600</v>
      </c>
      <c r="C1281" s="109"/>
      <c r="D1281" s="110" t="s">
        <v>491</v>
      </c>
      <c r="E1281" s="111">
        <v>81928</v>
      </c>
      <c r="F1281" s="111">
        <f>Таблица14[[#This Row],[ip55]]*1.49987465123196</f>
        <v>122881.73042613202</v>
      </c>
      <c r="G1281" s="112">
        <f>G1234</f>
        <v>34.200000000000003</v>
      </c>
      <c r="H1281" s="113">
        <v>1500</v>
      </c>
      <c r="I1281" s="113"/>
      <c r="J1281" s="113"/>
      <c r="K1281" s="114" t="s">
        <v>141</v>
      </c>
      <c r="L1281" s="114"/>
      <c r="M1281" s="114" t="str">
        <f t="shared" si="81"/>
        <v>Cu1600</v>
      </c>
      <c r="N1281" s="114"/>
      <c r="O1281" s="109"/>
      <c r="P1281" s="117" t="s">
        <v>28</v>
      </c>
      <c r="Q1281" s="117">
        <v>55</v>
      </c>
      <c r="R1281" s="117" t="s">
        <v>29</v>
      </c>
      <c r="S1281" s="117">
        <v>4</v>
      </c>
      <c r="T1281" s="118" t="str">
        <f t="shared" si="82"/>
        <v>E3-55-Al-1600-4-</v>
      </c>
    </row>
    <row r="1282" spans="1:20">
      <c r="A1282" s="109" t="s">
        <v>1760</v>
      </c>
      <c r="B1282" s="109">
        <v>1600</v>
      </c>
      <c r="C1282" s="109"/>
      <c r="D1282" s="110" t="s">
        <v>493</v>
      </c>
      <c r="E1282" s="111">
        <v>135383</v>
      </c>
      <c r="F1282" s="111">
        <f>Таблица14[[#This Row],[ip55]]*1.49987465123196</f>
        <v>203057.52990773646</v>
      </c>
      <c r="G1282" s="112">
        <f>G1233</f>
        <v>29.925000000000004</v>
      </c>
      <c r="H1282" s="113">
        <v>1500</v>
      </c>
      <c r="I1282" s="113">
        <v>500</v>
      </c>
      <c r="J1282" s="113"/>
      <c r="K1282" s="114" t="s">
        <v>141</v>
      </c>
      <c r="L1282" s="114"/>
      <c r="M1282" s="114" t="str">
        <f t="shared" ref="M1282:M1345" si="85">K1282&amp;B1282&amp;L1282&amp;N1282</f>
        <v>Cu1600</v>
      </c>
      <c r="N1282" s="114"/>
      <c r="O1282" s="109"/>
      <c r="P1282" s="117" t="s">
        <v>28</v>
      </c>
      <c r="Q1282" s="117">
        <v>55</v>
      </c>
      <c r="R1282" s="117" t="s">
        <v>29</v>
      </c>
      <c r="S1282" s="117">
        <v>4</v>
      </c>
      <c r="T1282" s="118" t="str">
        <f t="shared" si="82"/>
        <v>E3-55-Al-1600-4-</v>
      </c>
    </row>
    <row r="1283" spans="1:20">
      <c r="A1283" s="109" t="s">
        <v>864</v>
      </c>
      <c r="B1283" s="109">
        <v>1600</v>
      </c>
      <c r="C1283" s="109"/>
      <c r="D1283" s="110" t="s">
        <v>495</v>
      </c>
      <c r="E1283" s="111">
        <v>116475</v>
      </c>
      <c r="F1283" s="111">
        <f>Таблица14[[#This Row],[ip55]]*1.49987465123196</f>
        <v>174697.90000224256</v>
      </c>
      <c r="G1283" s="112"/>
      <c r="H1283" s="113">
        <v>500</v>
      </c>
      <c r="I1283" s="113"/>
      <c r="J1283" s="113"/>
      <c r="K1283" s="114" t="s">
        <v>141</v>
      </c>
      <c r="L1283" s="114"/>
      <c r="M1283" s="114" t="str">
        <f t="shared" si="85"/>
        <v>Cu1600</v>
      </c>
      <c r="N1283" s="114"/>
      <c r="O1283" s="109"/>
      <c r="P1283" s="117" t="s">
        <v>28</v>
      </c>
      <c r="Q1283" s="117">
        <v>55</v>
      </c>
      <c r="R1283" s="117" t="s">
        <v>29</v>
      </c>
      <c r="S1283" s="117">
        <v>4</v>
      </c>
      <c r="T1283" s="118" t="str">
        <f t="shared" ref="T1283:T1346" si="86">P1283&amp;"-"&amp;Q1283&amp;"-"&amp;R1283&amp;"-"&amp;B1283&amp;"-"&amp;S1283&amp;"-"&amp;O1283&amp;N1283</f>
        <v>E3-55-Al-1600-4-</v>
      </c>
    </row>
    <row r="1284" spans="1:20">
      <c r="A1284" s="109" t="s">
        <v>1761</v>
      </c>
      <c r="B1284" s="109">
        <v>1600</v>
      </c>
      <c r="C1284" s="109"/>
      <c r="D1284" s="110" t="s">
        <v>497</v>
      </c>
      <c r="E1284" s="111">
        <v>11299</v>
      </c>
      <c r="F1284" s="111">
        <f>Таблица14[[#This Row],[ip55]]*1.49987465123196</f>
        <v>16947.083684269917</v>
      </c>
      <c r="G1284" s="112"/>
      <c r="H1284" s="113">
        <v>200</v>
      </c>
      <c r="I1284" s="113"/>
      <c r="J1284" s="113"/>
      <c r="K1284" s="114" t="s">
        <v>141</v>
      </c>
      <c r="L1284" s="114" t="s">
        <v>236</v>
      </c>
      <c r="M1284" s="114" t="str">
        <f t="shared" si="85"/>
        <v>Cu1600sb</v>
      </c>
      <c r="N1284" s="114"/>
      <c r="O1284" s="109"/>
      <c r="P1284" s="117" t="s">
        <v>28</v>
      </c>
      <c r="Q1284" s="117">
        <v>55</v>
      </c>
      <c r="R1284" s="117" t="s">
        <v>29</v>
      </c>
      <c r="S1284" s="117">
        <v>4</v>
      </c>
      <c r="T1284" s="118" t="str">
        <f t="shared" si="86"/>
        <v>E3-55-Al-1600-4-</v>
      </c>
    </row>
    <row r="1285" spans="1:20">
      <c r="A1285" s="109" t="s">
        <v>1762</v>
      </c>
      <c r="B1285" s="109">
        <v>1600</v>
      </c>
      <c r="C1285" s="109"/>
      <c r="D1285" s="110" t="s">
        <v>499</v>
      </c>
      <c r="E1285" s="111">
        <v>1038</v>
      </c>
      <c r="F1285" s="111">
        <f>Таблица14[[#This Row],[ip55]]*1.49987465123196</f>
        <v>1556.8698879787746</v>
      </c>
      <c r="G1285" s="112"/>
      <c r="H1285" s="113">
        <v>200</v>
      </c>
      <c r="I1285" s="113"/>
      <c r="J1285" s="113"/>
      <c r="K1285" s="114" t="s">
        <v>141</v>
      </c>
      <c r="L1285" s="114"/>
      <c r="M1285" s="114" t="str">
        <f t="shared" si="85"/>
        <v>Cu1600</v>
      </c>
      <c r="N1285" s="114"/>
      <c r="O1285" s="109"/>
      <c r="P1285" s="117" t="s">
        <v>28</v>
      </c>
      <c r="Q1285" s="117">
        <v>55</v>
      </c>
      <c r="R1285" s="117" t="s">
        <v>29</v>
      </c>
      <c r="S1285" s="117">
        <v>4</v>
      </c>
      <c r="T1285" s="118" t="str">
        <f t="shared" si="86"/>
        <v>E3-55-Al-1600-4-</v>
      </c>
    </row>
    <row r="1286" spans="1:20">
      <c r="A1286" s="109" t="s">
        <v>1763</v>
      </c>
      <c r="B1286" s="109">
        <v>1600</v>
      </c>
      <c r="C1286" s="109" t="s">
        <v>501</v>
      </c>
      <c r="D1286" s="110" t="s">
        <v>502</v>
      </c>
      <c r="E1286" s="111">
        <v>34082</v>
      </c>
      <c r="F1286" s="111">
        <f>Таблица14[[#This Row],[ip55]]*1.49987465123196</f>
        <v>51118.727863287662</v>
      </c>
      <c r="G1286" s="112"/>
      <c r="H1286" s="113">
        <v>200</v>
      </c>
      <c r="I1286" s="113"/>
      <c r="J1286" s="113"/>
      <c r="K1286" s="114" t="s">
        <v>141</v>
      </c>
      <c r="L1286" s="114" t="s">
        <v>233</v>
      </c>
      <c r="M1286" s="114" t="str">
        <f t="shared" si="85"/>
        <v>Cu1600kz</v>
      </c>
      <c r="N1286" s="114"/>
      <c r="O1286" s="109" t="s">
        <v>233</v>
      </c>
      <c r="P1286" s="117" t="s">
        <v>28</v>
      </c>
      <c r="Q1286" s="117">
        <v>55</v>
      </c>
      <c r="R1286" s="117" t="s">
        <v>29</v>
      </c>
      <c r="S1286" s="117">
        <v>4</v>
      </c>
      <c r="T1286" s="118" t="str">
        <f t="shared" si="86"/>
        <v>E3-55-Al-1600-4-kz</v>
      </c>
    </row>
    <row r="1287" spans="1:20">
      <c r="A1287" s="109" t="s">
        <v>1764</v>
      </c>
      <c r="B1287" s="109">
        <v>1600</v>
      </c>
      <c r="C1287" s="109"/>
      <c r="D1287" s="110" t="s">
        <v>504</v>
      </c>
      <c r="E1287" s="111">
        <v>22982</v>
      </c>
      <c r="F1287" s="111">
        <f>Таблица14[[#This Row],[ip55]]*1.49987465123196</f>
        <v>34470.119234612903</v>
      </c>
      <c r="G1287" s="112"/>
      <c r="H1287" s="113"/>
      <c r="I1287" s="113"/>
      <c r="J1287" s="113"/>
      <c r="K1287" s="114" t="s">
        <v>141</v>
      </c>
      <c r="L1287" s="114"/>
      <c r="M1287" s="114" t="str">
        <f t="shared" si="85"/>
        <v>Cu1600</v>
      </c>
      <c r="N1287" s="114"/>
      <c r="O1287" s="109"/>
      <c r="P1287" s="117" t="s">
        <v>28</v>
      </c>
      <c r="Q1287" s="117">
        <v>55</v>
      </c>
      <c r="R1287" s="117" t="s">
        <v>29</v>
      </c>
      <c r="S1287" s="117">
        <v>4</v>
      </c>
      <c r="T1287" s="118" t="str">
        <f t="shared" si="86"/>
        <v>E3-55-Al-1600-4-</v>
      </c>
    </row>
    <row r="1288" spans="1:20">
      <c r="A1288" s="109" t="s">
        <v>1765</v>
      </c>
      <c r="B1288" s="109">
        <v>2000</v>
      </c>
      <c r="C1288" s="109" t="s">
        <v>369</v>
      </c>
      <c r="D1288" s="110" t="s">
        <v>370</v>
      </c>
      <c r="E1288" s="111">
        <v>16130</v>
      </c>
      <c r="F1288" s="111">
        <f>Таблица14[[#This Row],[ip55]]*1.49987465123196</f>
        <v>24192.978124371515</v>
      </c>
      <c r="G1288" s="112">
        <f>G1290*0.5</f>
        <v>10.15</v>
      </c>
      <c r="H1288" s="113">
        <v>500</v>
      </c>
      <c r="I1288" s="113"/>
      <c r="J1288" s="113"/>
      <c r="K1288" s="114" t="s">
        <v>141</v>
      </c>
      <c r="L1288" s="114" t="s">
        <v>139</v>
      </c>
      <c r="M1288" s="114" t="str">
        <f t="shared" si="85"/>
        <v>Cu2000pt0.5</v>
      </c>
      <c r="N1288" s="115" t="s">
        <v>371</v>
      </c>
      <c r="O1288" s="116" t="s">
        <v>139</v>
      </c>
      <c r="P1288" s="117" t="s">
        <v>28</v>
      </c>
      <c r="Q1288" s="117">
        <v>55</v>
      </c>
      <c r="R1288" s="117" t="s">
        <v>29</v>
      </c>
      <c r="S1288" s="117">
        <v>4</v>
      </c>
      <c r="T1288" s="118" t="str">
        <f t="shared" si="86"/>
        <v>E3-55-Al-2000-4-pt0.5</v>
      </c>
    </row>
    <row r="1289" spans="1:20">
      <c r="A1289" s="109" t="s">
        <v>1766</v>
      </c>
      <c r="B1289" s="109">
        <v>2000</v>
      </c>
      <c r="C1289" s="109" t="s">
        <v>369</v>
      </c>
      <c r="D1289" s="110" t="s">
        <v>370</v>
      </c>
      <c r="E1289" s="111">
        <v>28712</v>
      </c>
      <c r="F1289" s="111">
        <f>Таблица14[[#This Row],[ip55]]*1.49987465123196</f>
        <v>43064.400986172041</v>
      </c>
      <c r="G1289" s="112">
        <f>G1290*0.75</f>
        <v>15.225000000000001</v>
      </c>
      <c r="H1289" s="113">
        <v>750</v>
      </c>
      <c r="I1289" s="113"/>
      <c r="J1289" s="113"/>
      <c r="K1289" s="114" t="s">
        <v>141</v>
      </c>
      <c r="L1289" s="114" t="s">
        <v>139</v>
      </c>
      <c r="M1289" s="114" t="str">
        <f t="shared" si="85"/>
        <v>Cu2000pt0.9</v>
      </c>
      <c r="N1289" s="115" t="s">
        <v>373</v>
      </c>
      <c r="O1289" s="116" t="s">
        <v>139</v>
      </c>
      <c r="P1289" s="117" t="s">
        <v>28</v>
      </c>
      <c r="Q1289" s="117">
        <v>55</v>
      </c>
      <c r="R1289" s="117" t="s">
        <v>29</v>
      </c>
      <c r="S1289" s="117">
        <v>4</v>
      </c>
      <c r="T1289" s="118" t="str">
        <f t="shared" si="86"/>
        <v>E3-55-Al-2000-4-pt0.9</v>
      </c>
    </row>
    <row r="1290" spans="1:20">
      <c r="A1290" s="109" t="s">
        <v>1767</v>
      </c>
      <c r="B1290" s="109">
        <v>2000</v>
      </c>
      <c r="C1290" s="109" t="s">
        <v>369</v>
      </c>
      <c r="D1290" s="110" t="s">
        <v>375</v>
      </c>
      <c r="E1290" s="111">
        <v>32260</v>
      </c>
      <c r="F1290" s="111">
        <f>Таблица14[[#This Row],[ip55]]*1.49987465123196</f>
        <v>48385.95624874303</v>
      </c>
      <c r="G1290" s="112">
        <v>20.3</v>
      </c>
      <c r="H1290" s="113">
        <v>1000</v>
      </c>
      <c r="I1290" s="113"/>
      <c r="J1290" s="113"/>
      <c r="K1290" s="114" t="s">
        <v>141</v>
      </c>
      <c r="L1290" s="114" t="s">
        <v>139</v>
      </c>
      <c r="M1290" s="114" t="str">
        <f t="shared" si="85"/>
        <v>Cu2000pt1.0</v>
      </c>
      <c r="N1290" s="115" t="s">
        <v>376</v>
      </c>
      <c r="O1290" s="116" t="s">
        <v>139</v>
      </c>
      <c r="P1290" s="117" t="s">
        <v>28</v>
      </c>
      <c r="Q1290" s="117">
        <v>55</v>
      </c>
      <c r="R1290" s="117" t="s">
        <v>29</v>
      </c>
      <c r="S1290" s="117">
        <v>4</v>
      </c>
      <c r="T1290" s="118" t="str">
        <f t="shared" si="86"/>
        <v>E3-55-Al-2000-4-pt1.0</v>
      </c>
    </row>
    <row r="1291" spans="1:20">
      <c r="A1291" s="109" t="s">
        <v>1768</v>
      </c>
      <c r="B1291" s="109">
        <v>2000</v>
      </c>
      <c r="C1291" s="109" t="s">
        <v>369</v>
      </c>
      <c r="D1291" s="110" t="s">
        <v>370</v>
      </c>
      <c r="E1291" s="111">
        <v>44841</v>
      </c>
      <c r="F1291" s="111">
        <f>Таблица14[[#This Row],[ip55]]*1.49987465123196</f>
        <v>67255.879235892324</v>
      </c>
      <c r="G1291" s="112">
        <f>G1290*1.25</f>
        <v>25.375</v>
      </c>
      <c r="H1291" s="113">
        <v>1250</v>
      </c>
      <c r="I1291" s="113"/>
      <c r="J1291" s="113"/>
      <c r="K1291" s="114" t="s">
        <v>141</v>
      </c>
      <c r="L1291" s="114" t="s">
        <v>139</v>
      </c>
      <c r="M1291" s="114" t="str">
        <f t="shared" si="85"/>
        <v>Cu2000pt1.4</v>
      </c>
      <c r="N1291" s="115" t="s">
        <v>378</v>
      </c>
      <c r="O1291" s="116" t="s">
        <v>139</v>
      </c>
      <c r="P1291" s="117" t="s">
        <v>28</v>
      </c>
      <c r="Q1291" s="117">
        <v>55</v>
      </c>
      <c r="R1291" s="117" t="s">
        <v>29</v>
      </c>
      <c r="S1291" s="117">
        <v>4</v>
      </c>
      <c r="T1291" s="118" t="str">
        <f t="shared" si="86"/>
        <v>E3-55-Al-2000-4-pt1.4</v>
      </c>
    </row>
    <row r="1292" spans="1:20">
      <c r="A1292" s="109" t="s">
        <v>1769</v>
      </c>
      <c r="B1292" s="109">
        <v>2000</v>
      </c>
      <c r="C1292" s="109" t="s">
        <v>369</v>
      </c>
      <c r="D1292" s="110" t="s">
        <v>370</v>
      </c>
      <c r="E1292" s="111">
        <v>48389</v>
      </c>
      <c r="F1292" s="111">
        <f>Таблица14[[#This Row],[ip55]]*1.49987465123196</f>
        <v>72577.434498463321</v>
      </c>
      <c r="G1292" s="112">
        <f>G1290*1.5</f>
        <v>30.450000000000003</v>
      </c>
      <c r="H1292" s="113">
        <v>1500</v>
      </c>
      <c r="I1292" s="113"/>
      <c r="J1292" s="113"/>
      <c r="K1292" s="114" t="s">
        <v>141</v>
      </c>
      <c r="L1292" s="114" t="s">
        <v>139</v>
      </c>
      <c r="M1292" s="114" t="str">
        <f t="shared" si="85"/>
        <v>Cu2000pt1.5</v>
      </c>
      <c r="N1292" s="115" t="s">
        <v>380</v>
      </c>
      <c r="O1292" s="116" t="s">
        <v>139</v>
      </c>
      <c r="P1292" s="117" t="s">
        <v>28</v>
      </c>
      <c r="Q1292" s="117">
        <v>55</v>
      </c>
      <c r="R1292" s="117" t="s">
        <v>29</v>
      </c>
      <c r="S1292" s="117">
        <v>4</v>
      </c>
      <c r="T1292" s="118" t="str">
        <f t="shared" si="86"/>
        <v>E3-55-Al-2000-4-pt1.5</v>
      </c>
    </row>
    <row r="1293" spans="1:20">
      <c r="A1293" s="109" t="s">
        <v>1770</v>
      </c>
      <c r="B1293" s="109">
        <v>2000</v>
      </c>
      <c r="C1293" s="109" t="s">
        <v>369</v>
      </c>
      <c r="D1293" s="110" t="s">
        <v>370</v>
      </c>
      <c r="E1293" s="111">
        <v>60971</v>
      </c>
      <c r="F1293" s="111">
        <f>Таблица14[[#This Row],[ip55]]*1.49987465123196</f>
        <v>91448.857360263835</v>
      </c>
      <c r="G1293" s="112">
        <f>G1290*1.75</f>
        <v>35.524999999999999</v>
      </c>
      <c r="H1293" s="113">
        <v>1750</v>
      </c>
      <c r="I1293" s="113"/>
      <c r="J1293" s="113"/>
      <c r="K1293" s="114" t="s">
        <v>141</v>
      </c>
      <c r="L1293" s="114" t="s">
        <v>139</v>
      </c>
      <c r="M1293" s="114" t="str">
        <f t="shared" si="85"/>
        <v>Cu2000pt1.9</v>
      </c>
      <c r="N1293" s="115" t="s">
        <v>382</v>
      </c>
      <c r="O1293" s="116" t="s">
        <v>139</v>
      </c>
      <c r="P1293" s="117" t="s">
        <v>28</v>
      </c>
      <c r="Q1293" s="117">
        <v>55</v>
      </c>
      <c r="R1293" s="117" t="s">
        <v>29</v>
      </c>
      <c r="S1293" s="117">
        <v>4</v>
      </c>
      <c r="T1293" s="118" t="str">
        <f t="shared" si="86"/>
        <v>E3-55-Al-2000-4-pt1.9</v>
      </c>
    </row>
    <row r="1294" spans="1:20">
      <c r="A1294" s="109" t="s">
        <v>1771</v>
      </c>
      <c r="B1294" s="109">
        <v>2000</v>
      </c>
      <c r="C1294" s="109" t="s">
        <v>369</v>
      </c>
      <c r="D1294" s="110" t="s">
        <v>384</v>
      </c>
      <c r="E1294" s="111">
        <v>64520</v>
      </c>
      <c r="F1294" s="111">
        <f>Таблица14[[#This Row],[ip55]]*1.49987465123196</f>
        <v>96771.912497486061</v>
      </c>
      <c r="G1294" s="112">
        <f>G1290*2</f>
        <v>40.6</v>
      </c>
      <c r="H1294" s="113">
        <v>2000</v>
      </c>
      <c r="I1294" s="113"/>
      <c r="J1294" s="113"/>
      <c r="K1294" s="114" t="s">
        <v>141</v>
      </c>
      <c r="L1294" s="114" t="s">
        <v>139</v>
      </c>
      <c r="M1294" s="114" t="str">
        <f t="shared" si="85"/>
        <v>Cu2000pt2.0</v>
      </c>
      <c r="N1294" s="115" t="s">
        <v>385</v>
      </c>
      <c r="O1294" s="116" t="s">
        <v>139</v>
      </c>
      <c r="P1294" s="117" t="s">
        <v>28</v>
      </c>
      <c r="Q1294" s="117">
        <v>55</v>
      </c>
      <c r="R1294" s="117" t="s">
        <v>29</v>
      </c>
      <c r="S1294" s="117">
        <v>4</v>
      </c>
      <c r="T1294" s="118" t="str">
        <f t="shared" si="86"/>
        <v>E3-55-Al-2000-4-pt2.0</v>
      </c>
    </row>
    <row r="1295" spans="1:20">
      <c r="A1295" s="109" t="s">
        <v>1772</v>
      </c>
      <c r="B1295" s="109">
        <v>2000</v>
      </c>
      <c r="C1295" s="109" t="s">
        <v>369</v>
      </c>
      <c r="D1295" s="110" t="s">
        <v>370</v>
      </c>
      <c r="E1295" s="111">
        <v>77101</v>
      </c>
      <c r="F1295" s="111">
        <f>Таблица14[[#This Row],[ip55]]*1.49987465123196</f>
        <v>115641.83548463535</v>
      </c>
      <c r="G1295" s="112">
        <f>G1290*2.25</f>
        <v>45.675000000000004</v>
      </c>
      <c r="H1295" s="113">
        <v>2250</v>
      </c>
      <c r="I1295" s="113"/>
      <c r="J1295" s="113"/>
      <c r="K1295" s="114" t="s">
        <v>141</v>
      </c>
      <c r="L1295" s="114" t="s">
        <v>139</v>
      </c>
      <c r="M1295" s="114" t="str">
        <f t="shared" si="85"/>
        <v>Cu2000pt2.4</v>
      </c>
      <c r="N1295" s="115" t="s">
        <v>387</v>
      </c>
      <c r="O1295" s="116" t="s">
        <v>139</v>
      </c>
      <c r="P1295" s="117" t="s">
        <v>28</v>
      </c>
      <c r="Q1295" s="117">
        <v>55</v>
      </c>
      <c r="R1295" s="117" t="s">
        <v>29</v>
      </c>
      <c r="S1295" s="117">
        <v>4</v>
      </c>
      <c r="T1295" s="118" t="str">
        <f t="shared" si="86"/>
        <v>E3-55-Al-2000-4-pt2.4</v>
      </c>
    </row>
    <row r="1296" spans="1:20">
      <c r="A1296" s="109" t="s">
        <v>1773</v>
      </c>
      <c r="B1296" s="109">
        <v>2000</v>
      </c>
      <c r="C1296" s="109" t="s">
        <v>369</v>
      </c>
      <c r="D1296" s="110" t="s">
        <v>370</v>
      </c>
      <c r="E1296" s="111">
        <v>80650</v>
      </c>
      <c r="F1296" s="111">
        <f>Таблица14[[#This Row],[ip55]]*1.49987465123196</f>
        <v>120964.89062185757</v>
      </c>
      <c r="G1296" s="112">
        <f>G1290*2.5</f>
        <v>50.75</v>
      </c>
      <c r="H1296" s="113">
        <v>2500</v>
      </c>
      <c r="I1296" s="113"/>
      <c r="J1296" s="113"/>
      <c r="K1296" s="114" t="s">
        <v>141</v>
      </c>
      <c r="L1296" s="114" t="s">
        <v>139</v>
      </c>
      <c r="M1296" s="114" t="str">
        <f t="shared" si="85"/>
        <v>Cu2000pt2.5</v>
      </c>
      <c r="N1296" s="115" t="s">
        <v>389</v>
      </c>
      <c r="O1296" s="116" t="s">
        <v>139</v>
      </c>
      <c r="P1296" s="117" t="s">
        <v>28</v>
      </c>
      <c r="Q1296" s="117">
        <v>55</v>
      </c>
      <c r="R1296" s="117" t="s">
        <v>29</v>
      </c>
      <c r="S1296" s="117">
        <v>4</v>
      </c>
      <c r="T1296" s="118" t="str">
        <f t="shared" si="86"/>
        <v>E3-55-Al-2000-4-pt2.5</v>
      </c>
    </row>
    <row r="1297" spans="1:20">
      <c r="A1297" s="109" t="s">
        <v>1774</v>
      </c>
      <c r="B1297" s="109">
        <v>2000</v>
      </c>
      <c r="C1297" s="109" t="s">
        <v>369</v>
      </c>
      <c r="D1297" s="110" t="s">
        <v>370</v>
      </c>
      <c r="E1297" s="111">
        <v>93231</v>
      </c>
      <c r="F1297" s="111">
        <f>Таблица14[[#This Row],[ip55]]*1.49987465123196</f>
        <v>139834.81360900687</v>
      </c>
      <c r="G1297" s="112">
        <f>G1290*2.75</f>
        <v>55.825000000000003</v>
      </c>
      <c r="H1297" s="113">
        <v>2750</v>
      </c>
      <c r="I1297" s="113"/>
      <c r="J1297" s="113"/>
      <c r="K1297" s="114" t="s">
        <v>141</v>
      </c>
      <c r="L1297" s="114" t="s">
        <v>139</v>
      </c>
      <c r="M1297" s="114" t="str">
        <f t="shared" si="85"/>
        <v>Cu2000pt2.9</v>
      </c>
      <c r="N1297" s="115" t="s">
        <v>391</v>
      </c>
      <c r="O1297" s="116" t="s">
        <v>139</v>
      </c>
      <c r="P1297" s="117" t="s">
        <v>28</v>
      </c>
      <c r="Q1297" s="117">
        <v>55</v>
      </c>
      <c r="R1297" s="117" t="s">
        <v>29</v>
      </c>
      <c r="S1297" s="117">
        <v>4</v>
      </c>
      <c r="T1297" s="118" t="str">
        <f t="shared" si="86"/>
        <v>E3-55-Al-2000-4-pt2.9</v>
      </c>
    </row>
    <row r="1298" spans="1:20">
      <c r="A1298" s="109" t="s">
        <v>1775</v>
      </c>
      <c r="B1298" s="109">
        <v>2000</v>
      </c>
      <c r="C1298" s="109" t="s">
        <v>369</v>
      </c>
      <c r="D1298" s="110" t="s">
        <v>393</v>
      </c>
      <c r="E1298" s="111">
        <v>96780</v>
      </c>
      <c r="F1298" s="111">
        <f>Таблица14[[#This Row],[ip55]]*1.49987465123196</f>
        <v>145157.8687462291</v>
      </c>
      <c r="G1298" s="112">
        <f>G1290*3</f>
        <v>60.900000000000006</v>
      </c>
      <c r="H1298" s="113">
        <v>3000</v>
      </c>
      <c r="I1298" s="113"/>
      <c r="J1298" s="113"/>
      <c r="K1298" s="114" t="s">
        <v>141</v>
      </c>
      <c r="L1298" s="114" t="s">
        <v>139</v>
      </c>
      <c r="M1298" s="114" t="str">
        <f t="shared" si="85"/>
        <v>Cu2000pt3.0</v>
      </c>
      <c r="N1298" s="115" t="s">
        <v>394</v>
      </c>
      <c r="O1298" s="116" t="s">
        <v>139</v>
      </c>
      <c r="P1298" s="117" t="s">
        <v>28</v>
      </c>
      <c r="Q1298" s="117">
        <v>55</v>
      </c>
      <c r="R1298" s="117" t="s">
        <v>29</v>
      </c>
      <c r="S1298" s="117">
        <v>4</v>
      </c>
      <c r="T1298" s="118" t="str">
        <f t="shared" si="86"/>
        <v>E3-55-Al-2000-4-pt3.0</v>
      </c>
    </row>
    <row r="1299" spans="1:20">
      <c r="A1299" s="109" t="s">
        <v>1776</v>
      </c>
      <c r="B1299" s="109">
        <v>2000</v>
      </c>
      <c r="C1299" s="109" t="s">
        <v>369</v>
      </c>
      <c r="D1299" s="110" t="s">
        <v>370</v>
      </c>
      <c r="E1299" s="111">
        <v>109362</v>
      </c>
      <c r="F1299" s="111">
        <f>Таблица14[[#This Row],[ip55]]*1.49987465123196</f>
        <v>164029.29160802963</v>
      </c>
      <c r="G1299" s="112">
        <f>G1290*3.25</f>
        <v>65.975000000000009</v>
      </c>
      <c r="H1299" s="113">
        <v>3250</v>
      </c>
      <c r="I1299" s="113"/>
      <c r="J1299" s="113"/>
      <c r="K1299" s="114" t="s">
        <v>141</v>
      </c>
      <c r="L1299" s="114" t="s">
        <v>139</v>
      </c>
      <c r="M1299" s="114" t="str">
        <f t="shared" si="85"/>
        <v>Cu2000pt</v>
      </c>
      <c r="N1299" s="114"/>
      <c r="O1299" s="116" t="s">
        <v>139</v>
      </c>
      <c r="P1299" s="117" t="s">
        <v>28</v>
      </c>
      <c r="Q1299" s="117">
        <v>55</v>
      </c>
      <c r="R1299" s="117" t="s">
        <v>29</v>
      </c>
      <c r="S1299" s="117">
        <v>4</v>
      </c>
      <c r="T1299" s="118" t="str">
        <f t="shared" si="86"/>
        <v>E3-55-Al-2000-4-pt</v>
      </c>
    </row>
    <row r="1300" spans="1:20">
      <c r="A1300" s="109" t="s">
        <v>1777</v>
      </c>
      <c r="B1300" s="109">
        <v>2000</v>
      </c>
      <c r="C1300" s="109" t="s">
        <v>369</v>
      </c>
      <c r="D1300" s="110" t="s">
        <v>370</v>
      </c>
      <c r="E1300" s="111">
        <v>112910</v>
      </c>
      <c r="F1300" s="111">
        <f>Таблица14[[#This Row],[ip55]]*1.49987465123196</f>
        <v>169350.84687060062</v>
      </c>
      <c r="G1300" s="112">
        <f>G1290*3.5</f>
        <v>71.05</v>
      </c>
      <c r="H1300" s="113">
        <v>3500</v>
      </c>
      <c r="I1300" s="113"/>
      <c r="J1300" s="113"/>
      <c r="K1300" s="114" t="s">
        <v>141</v>
      </c>
      <c r="L1300" s="114" t="s">
        <v>139</v>
      </c>
      <c r="M1300" s="114" t="str">
        <f t="shared" si="85"/>
        <v>Cu2000pt</v>
      </c>
      <c r="N1300" s="114"/>
      <c r="O1300" s="116" t="s">
        <v>139</v>
      </c>
      <c r="P1300" s="117" t="s">
        <v>28</v>
      </c>
      <c r="Q1300" s="117">
        <v>55</v>
      </c>
      <c r="R1300" s="117" t="s">
        <v>29</v>
      </c>
      <c r="S1300" s="117">
        <v>4</v>
      </c>
      <c r="T1300" s="118" t="str">
        <f t="shared" si="86"/>
        <v>E3-55-Al-2000-4-pt</v>
      </c>
    </row>
    <row r="1301" spans="1:20">
      <c r="A1301" s="109" t="s">
        <v>1778</v>
      </c>
      <c r="B1301" s="109">
        <v>2000</v>
      </c>
      <c r="C1301" s="109" t="s">
        <v>369</v>
      </c>
      <c r="D1301" s="110" t="s">
        <v>370</v>
      </c>
      <c r="E1301" s="111">
        <v>125492</v>
      </c>
      <c r="F1301" s="111">
        <f>Таблица14[[#This Row],[ip55]]*1.49987465123196</f>
        <v>188222.26973240112</v>
      </c>
      <c r="G1301" s="112">
        <f>G1290*3.75</f>
        <v>76.125</v>
      </c>
      <c r="H1301" s="113">
        <v>3750</v>
      </c>
      <c r="I1301" s="113"/>
      <c r="J1301" s="113"/>
      <c r="K1301" s="114" t="s">
        <v>141</v>
      </c>
      <c r="L1301" s="114" t="s">
        <v>139</v>
      </c>
      <c r="M1301" s="114" t="str">
        <f t="shared" si="85"/>
        <v>Cu2000pt</v>
      </c>
      <c r="N1301" s="114"/>
      <c r="O1301" s="116" t="s">
        <v>139</v>
      </c>
      <c r="P1301" s="117" t="s">
        <v>28</v>
      </c>
      <c r="Q1301" s="117">
        <v>55</v>
      </c>
      <c r="R1301" s="117" t="s">
        <v>29</v>
      </c>
      <c r="S1301" s="117">
        <v>4</v>
      </c>
      <c r="T1301" s="118" t="str">
        <f t="shared" si="86"/>
        <v>E3-55-Al-2000-4-pt</v>
      </c>
    </row>
    <row r="1302" spans="1:20">
      <c r="A1302" s="109" t="s">
        <v>1779</v>
      </c>
      <c r="B1302" s="109">
        <v>2000</v>
      </c>
      <c r="C1302" s="109" t="s">
        <v>369</v>
      </c>
      <c r="D1302" s="110" t="s">
        <v>370</v>
      </c>
      <c r="E1302" s="111">
        <v>129040</v>
      </c>
      <c r="F1302" s="111">
        <f>Таблица14[[#This Row],[ip55]]*1.49987465123196</f>
        <v>193543.82499497212</v>
      </c>
      <c r="G1302" s="112">
        <f>G1290*4</f>
        <v>81.2</v>
      </c>
      <c r="H1302" s="113">
        <v>4000</v>
      </c>
      <c r="I1302" s="113"/>
      <c r="J1302" s="113"/>
      <c r="K1302" s="114" t="s">
        <v>141</v>
      </c>
      <c r="L1302" s="114" t="s">
        <v>139</v>
      </c>
      <c r="M1302" s="114" t="str">
        <f t="shared" si="85"/>
        <v>Cu2000pt</v>
      </c>
      <c r="N1302" s="114"/>
      <c r="O1302" s="116" t="s">
        <v>139</v>
      </c>
      <c r="P1302" s="117" t="s">
        <v>28</v>
      </c>
      <c r="Q1302" s="117">
        <v>55</v>
      </c>
      <c r="R1302" s="117" t="s">
        <v>29</v>
      </c>
      <c r="S1302" s="117">
        <v>4</v>
      </c>
      <c r="T1302" s="118" t="str">
        <f t="shared" si="86"/>
        <v>E3-55-Al-2000-4-pt</v>
      </c>
    </row>
    <row r="1303" spans="1:20">
      <c r="A1303" s="109" t="s">
        <v>1780</v>
      </c>
      <c r="B1303" s="109">
        <v>2000</v>
      </c>
      <c r="C1303" s="109" t="s">
        <v>400</v>
      </c>
      <c r="D1303" s="110" t="s">
        <v>401</v>
      </c>
      <c r="E1303" s="111">
        <v>101121</v>
      </c>
      <c r="F1303" s="119">
        <f>Таблица14[[#This Row],[ip55]]*1.49987465123196</f>
        <v>151668.82460722703</v>
      </c>
      <c r="G1303" s="112">
        <f>G1298</f>
        <v>60.900000000000006</v>
      </c>
      <c r="H1303" s="113">
        <v>3000</v>
      </c>
      <c r="I1303" s="113"/>
      <c r="J1303" s="113"/>
      <c r="K1303" s="114" t="s">
        <v>141</v>
      </c>
      <c r="L1303" s="114" t="s">
        <v>158</v>
      </c>
      <c r="M1303" s="114" t="str">
        <f t="shared" si="85"/>
        <v>Cu2000pr1</v>
      </c>
      <c r="N1303" s="114">
        <v>1</v>
      </c>
      <c r="O1303" s="109" t="s">
        <v>158</v>
      </c>
      <c r="P1303" s="117" t="s">
        <v>28</v>
      </c>
      <c r="Q1303" s="117">
        <v>55</v>
      </c>
      <c r="R1303" s="117" t="s">
        <v>29</v>
      </c>
      <c r="S1303" s="117">
        <v>4</v>
      </c>
      <c r="T1303" s="118" t="str">
        <f t="shared" si="86"/>
        <v>E3-55-Al-2000-4-pr1</v>
      </c>
    </row>
    <row r="1304" spans="1:20">
      <c r="A1304" s="109" t="s">
        <v>1781</v>
      </c>
      <c r="B1304" s="109">
        <v>2000</v>
      </c>
      <c r="C1304" s="109" t="s">
        <v>400</v>
      </c>
      <c r="D1304" s="110" t="s">
        <v>403</v>
      </c>
      <c r="E1304" s="111">
        <v>105462</v>
      </c>
      <c r="F1304" s="119">
        <f>Таблица14[[#This Row],[ip55]]*1.49987465123196</f>
        <v>158179.78046822498</v>
      </c>
      <c r="G1304" s="112">
        <f>G1298</f>
        <v>60.900000000000006</v>
      </c>
      <c r="H1304" s="113">
        <v>3000</v>
      </c>
      <c r="I1304" s="113"/>
      <c r="J1304" s="113"/>
      <c r="K1304" s="114" t="s">
        <v>141</v>
      </c>
      <c r="L1304" s="114" t="s">
        <v>158</v>
      </c>
      <c r="M1304" s="114" t="str">
        <f t="shared" si="85"/>
        <v>Cu2000pr3</v>
      </c>
      <c r="N1304" s="114">
        <v>3</v>
      </c>
      <c r="O1304" s="109" t="s">
        <v>158</v>
      </c>
      <c r="P1304" s="117" t="s">
        <v>28</v>
      </c>
      <c r="Q1304" s="117">
        <v>55</v>
      </c>
      <c r="R1304" s="117" t="s">
        <v>29</v>
      </c>
      <c r="S1304" s="117">
        <v>4</v>
      </c>
      <c r="T1304" s="118" t="str">
        <f t="shared" si="86"/>
        <v>E3-55-Al-2000-4-pr3</v>
      </c>
    </row>
    <row r="1305" spans="1:20">
      <c r="A1305" s="109" t="s">
        <v>1782</v>
      </c>
      <c r="B1305" s="109">
        <v>2000</v>
      </c>
      <c r="C1305" s="109" t="s">
        <v>400</v>
      </c>
      <c r="D1305" s="110" t="s">
        <v>405</v>
      </c>
      <c r="E1305" s="111">
        <v>109803</v>
      </c>
      <c r="F1305" s="119">
        <f>Таблица14[[#This Row],[ip55]]*1.49987465123196</f>
        <v>164690.73632922291</v>
      </c>
      <c r="G1305" s="112">
        <f>G1298</f>
        <v>60.900000000000006</v>
      </c>
      <c r="H1305" s="113">
        <v>3000</v>
      </c>
      <c r="I1305" s="113"/>
      <c r="J1305" s="113"/>
      <c r="K1305" s="114" t="s">
        <v>141</v>
      </c>
      <c r="L1305" s="114" t="s">
        <v>158</v>
      </c>
      <c r="M1305" s="114" t="str">
        <f t="shared" si="85"/>
        <v>Cu2000pr5</v>
      </c>
      <c r="N1305" s="114">
        <v>5</v>
      </c>
      <c r="O1305" s="109" t="s">
        <v>158</v>
      </c>
      <c r="P1305" s="117" t="s">
        <v>28</v>
      </c>
      <c r="Q1305" s="117">
        <v>55</v>
      </c>
      <c r="R1305" s="117" t="s">
        <v>29</v>
      </c>
      <c r="S1305" s="117">
        <v>4</v>
      </c>
      <c r="T1305" s="118" t="str">
        <f t="shared" si="86"/>
        <v>E3-55-Al-2000-4-pr5</v>
      </c>
    </row>
    <row r="1306" spans="1:20">
      <c r="A1306" s="109" t="s">
        <v>1783</v>
      </c>
      <c r="B1306" s="109">
        <v>2000</v>
      </c>
      <c r="C1306" s="109" t="s">
        <v>400</v>
      </c>
      <c r="D1306" s="110" t="s">
        <v>407</v>
      </c>
      <c r="E1306" s="111">
        <v>114144</v>
      </c>
      <c r="F1306" s="119">
        <f>Таблица14[[#This Row],[ip55]]*1.49987465123196</f>
        <v>171201.69219022084</v>
      </c>
      <c r="G1306" s="112">
        <f>G1298</f>
        <v>60.900000000000006</v>
      </c>
      <c r="H1306" s="113">
        <v>3000</v>
      </c>
      <c r="I1306" s="113"/>
      <c r="J1306" s="113"/>
      <c r="K1306" s="114" t="s">
        <v>141</v>
      </c>
      <c r="L1306" s="114" t="s">
        <v>158</v>
      </c>
      <c r="M1306" s="114" t="str">
        <f t="shared" si="85"/>
        <v>Cu2000pr4</v>
      </c>
      <c r="N1306" s="114">
        <v>4</v>
      </c>
      <c r="O1306" s="109" t="s">
        <v>158</v>
      </c>
      <c r="P1306" s="117" t="s">
        <v>28</v>
      </c>
      <c r="Q1306" s="117">
        <v>55</v>
      </c>
      <c r="R1306" s="117" t="s">
        <v>29</v>
      </c>
      <c r="S1306" s="117">
        <v>4</v>
      </c>
      <c r="T1306" s="118" t="str">
        <f t="shared" si="86"/>
        <v>E3-55-Al-2000-4-pr4</v>
      </c>
    </row>
    <row r="1307" spans="1:20">
      <c r="A1307" s="109" t="s">
        <v>1784</v>
      </c>
      <c r="B1307" s="109">
        <v>2000</v>
      </c>
      <c r="C1307" s="109" t="s">
        <v>400</v>
      </c>
      <c r="D1307" s="110" t="s">
        <v>409</v>
      </c>
      <c r="E1307" s="111">
        <v>118485</v>
      </c>
      <c r="F1307" s="119">
        <f>Таблица14[[#This Row],[ip55]]*1.49987465123196</f>
        <v>177712.6480512188</v>
      </c>
      <c r="G1307" s="112">
        <f>G1298</f>
        <v>60.900000000000006</v>
      </c>
      <c r="H1307" s="113">
        <v>3000</v>
      </c>
      <c r="I1307" s="113"/>
      <c r="J1307" s="113"/>
      <c r="K1307" s="114" t="s">
        <v>141</v>
      </c>
      <c r="L1307" s="114" t="s">
        <v>158</v>
      </c>
      <c r="M1307" s="114" t="str">
        <f t="shared" si="85"/>
        <v>Cu2000pr</v>
      </c>
      <c r="N1307" s="114"/>
      <c r="O1307" s="109" t="s">
        <v>158</v>
      </c>
      <c r="P1307" s="117" t="s">
        <v>28</v>
      </c>
      <c r="Q1307" s="117">
        <v>55</v>
      </c>
      <c r="R1307" s="117" t="s">
        <v>29</v>
      </c>
      <c r="S1307" s="117">
        <v>4</v>
      </c>
      <c r="T1307" s="118" t="str">
        <f t="shared" si="86"/>
        <v>E3-55-Al-2000-4-pr</v>
      </c>
    </row>
    <row r="1308" spans="1:20">
      <c r="A1308" s="109" t="s">
        <v>1785</v>
      </c>
      <c r="B1308" s="109">
        <v>2000</v>
      </c>
      <c r="C1308" s="109" t="s">
        <v>400</v>
      </c>
      <c r="D1308" s="110" t="s">
        <v>411</v>
      </c>
      <c r="E1308" s="111">
        <v>122826</v>
      </c>
      <c r="F1308" s="119">
        <f>Таблица14[[#This Row],[ip55]]*1.49987465123196</f>
        <v>184223.60391221673</v>
      </c>
      <c r="G1308" s="112">
        <f>G1298</f>
        <v>60.900000000000006</v>
      </c>
      <c r="H1308" s="113">
        <v>3000</v>
      </c>
      <c r="I1308" s="113"/>
      <c r="J1308" s="113"/>
      <c r="K1308" s="114" t="s">
        <v>141</v>
      </c>
      <c r="L1308" s="114" t="s">
        <v>158</v>
      </c>
      <c r="M1308" s="114" t="str">
        <f t="shared" si="85"/>
        <v>Cu2000pr6</v>
      </c>
      <c r="N1308" s="114">
        <v>6</v>
      </c>
      <c r="O1308" s="109" t="s">
        <v>158</v>
      </c>
      <c r="P1308" s="117" t="s">
        <v>28</v>
      </c>
      <c r="Q1308" s="117">
        <v>55</v>
      </c>
      <c r="R1308" s="117" t="s">
        <v>29</v>
      </c>
      <c r="S1308" s="117">
        <v>4</v>
      </c>
      <c r="T1308" s="118" t="str">
        <f t="shared" si="86"/>
        <v>E3-55-Al-2000-4-pr6</v>
      </c>
    </row>
    <row r="1309" spans="1:20">
      <c r="A1309" s="109" t="s">
        <v>1786</v>
      </c>
      <c r="B1309" s="109">
        <v>2000</v>
      </c>
      <c r="C1309" s="109" t="s">
        <v>400</v>
      </c>
      <c r="D1309" s="110" t="s">
        <v>413</v>
      </c>
      <c r="E1309" s="111">
        <v>132292</v>
      </c>
      <c r="F1309" s="111">
        <f>Таблица14[[#This Row],[ip55]]*1.49987465123196</f>
        <v>198421.41736077846</v>
      </c>
      <c r="G1309" s="112">
        <f>G1298</f>
        <v>60.900000000000006</v>
      </c>
      <c r="H1309" s="113">
        <v>3000</v>
      </c>
      <c r="I1309" s="113"/>
      <c r="J1309" s="113"/>
      <c r="K1309" s="114" t="s">
        <v>141</v>
      </c>
      <c r="L1309" s="114" t="s">
        <v>165</v>
      </c>
      <c r="M1309" s="114" t="str">
        <f t="shared" si="85"/>
        <v>Cu2000prf1</v>
      </c>
      <c r="N1309" s="114">
        <v>1</v>
      </c>
      <c r="O1309" s="109" t="s">
        <v>158</v>
      </c>
      <c r="P1309" s="117" t="s">
        <v>28</v>
      </c>
      <c r="Q1309" s="117">
        <v>55</v>
      </c>
      <c r="R1309" s="117" t="s">
        <v>29</v>
      </c>
      <c r="S1309" s="117">
        <v>4</v>
      </c>
      <c r="T1309" s="118" t="str">
        <f t="shared" si="86"/>
        <v>E3-55-Al-2000-4-pr1</v>
      </c>
    </row>
    <row r="1310" spans="1:20">
      <c r="A1310" s="109" t="s">
        <v>1787</v>
      </c>
      <c r="B1310" s="109">
        <v>2000</v>
      </c>
      <c r="C1310" s="109" t="s">
        <v>400</v>
      </c>
      <c r="D1310" s="110" t="s">
        <v>415</v>
      </c>
      <c r="E1310" s="111">
        <v>167804</v>
      </c>
      <c r="F1310" s="111">
        <f>Таблица14[[#This Row],[ip55]]*1.49987465123196</f>
        <v>251684.96597532782</v>
      </c>
      <c r="G1310" s="112">
        <f>G1298</f>
        <v>60.900000000000006</v>
      </c>
      <c r="H1310" s="113">
        <v>3000</v>
      </c>
      <c r="I1310" s="113"/>
      <c r="J1310" s="113"/>
      <c r="K1310" s="114" t="s">
        <v>141</v>
      </c>
      <c r="L1310" s="114" t="s">
        <v>165</v>
      </c>
      <c r="M1310" s="114" t="str">
        <f t="shared" si="85"/>
        <v>Cu2000prf2</v>
      </c>
      <c r="N1310" s="114">
        <v>2</v>
      </c>
      <c r="O1310" s="109" t="s">
        <v>158</v>
      </c>
      <c r="P1310" s="117" t="s">
        <v>28</v>
      </c>
      <c r="Q1310" s="117">
        <v>55</v>
      </c>
      <c r="R1310" s="117" t="s">
        <v>29</v>
      </c>
      <c r="S1310" s="117">
        <v>4</v>
      </c>
      <c r="T1310" s="118" t="str">
        <f t="shared" si="86"/>
        <v>E3-55-Al-2000-4-pr2</v>
      </c>
    </row>
    <row r="1311" spans="1:20">
      <c r="A1311" s="109" t="s">
        <v>1788</v>
      </c>
      <c r="B1311" s="109">
        <v>2000</v>
      </c>
      <c r="C1311" s="109" t="s">
        <v>400</v>
      </c>
      <c r="D1311" s="110" t="s">
        <v>417</v>
      </c>
      <c r="E1311" s="111">
        <v>238827</v>
      </c>
      <c r="F1311" s="111">
        <f>Таблица14[[#This Row],[ip55]]*1.49987465123196</f>
        <v>358210.56332977535</v>
      </c>
      <c r="G1311" s="112">
        <f>G1298</f>
        <v>60.900000000000006</v>
      </c>
      <c r="H1311" s="113">
        <v>3000</v>
      </c>
      <c r="I1311" s="113"/>
      <c r="J1311" s="113"/>
      <c r="K1311" s="114" t="s">
        <v>141</v>
      </c>
      <c r="L1311" s="114" t="s">
        <v>165</v>
      </c>
      <c r="M1311" s="114" t="str">
        <f t="shared" si="85"/>
        <v>Cu2000prf3</v>
      </c>
      <c r="N1311" s="114">
        <v>3</v>
      </c>
      <c r="O1311" s="109" t="s">
        <v>158</v>
      </c>
      <c r="P1311" s="117" t="s">
        <v>28</v>
      </c>
      <c r="Q1311" s="117">
        <v>55</v>
      </c>
      <c r="R1311" s="117" t="s">
        <v>29</v>
      </c>
      <c r="S1311" s="117">
        <v>4</v>
      </c>
      <c r="T1311" s="118" t="str">
        <f t="shared" si="86"/>
        <v>E3-55-Al-2000-4-pr3</v>
      </c>
    </row>
    <row r="1312" spans="1:20">
      <c r="A1312" s="109" t="s">
        <v>1789</v>
      </c>
      <c r="B1312" s="109">
        <v>2000</v>
      </c>
      <c r="C1312" s="109" t="s">
        <v>419</v>
      </c>
      <c r="D1312" s="110" t="s">
        <v>420</v>
      </c>
      <c r="E1312" s="111">
        <v>60264</v>
      </c>
      <c r="F1312" s="111">
        <f>Таблица14[[#This Row],[ip55]]*1.49987465123196</f>
        <v>90388.445981842844</v>
      </c>
      <c r="G1312" s="112">
        <f>G1290</f>
        <v>20.3</v>
      </c>
      <c r="H1312" s="113">
        <v>350</v>
      </c>
      <c r="I1312" s="113">
        <v>350</v>
      </c>
      <c r="J1312" s="113"/>
      <c r="K1312" s="114" t="s">
        <v>141</v>
      </c>
      <c r="L1312" s="114" t="s">
        <v>154</v>
      </c>
      <c r="M1312" s="114" t="str">
        <f t="shared" si="85"/>
        <v>Cu2000uv</v>
      </c>
      <c r="N1312" s="114"/>
      <c r="O1312" s="109" t="s">
        <v>154</v>
      </c>
      <c r="P1312" s="117" t="s">
        <v>28</v>
      </c>
      <c r="Q1312" s="117">
        <v>55</v>
      </c>
      <c r="R1312" s="117" t="s">
        <v>29</v>
      </c>
      <c r="S1312" s="117">
        <v>4</v>
      </c>
      <c r="T1312" s="118" t="str">
        <f t="shared" si="86"/>
        <v>E3-55-Al-2000-4-uv</v>
      </c>
    </row>
    <row r="1313" spans="1:20">
      <c r="A1313" s="109" t="s">
        <v>1790</v>
      </c>
      <c r="B1313" s="109">
        <v>2000</v>
      </c>
      <c r="C1313" s="109" t="s">
        <v>422</v>
      </c>
      <c r="D1313" s="110" t="s">
        <v>423</v>
      </c>
      <c r="E1313" s="111">
        <v>47497</v>
      </c>
      <c r="F1313" s="111">
        <f>Таблица14[[#This Row],[ip55]]*1.49987465123196</f>
        <v>71239.546309564408</v>
      </c>
      <c r="G1313" s="112">
        <f>G1290</f>
        <v>20.3</v>
      </c>
      <c r="H1313" s="113">
        <v>350</v>
      </c>
      <c r="I1313" s="113">
        <v>350</v>
      </c>
      <c r="J1313" s="113"/>
      <c r="K1313" s="114" t="s">
        <v>141</v>
      </c>
      <c r="L1313" s="114" t="s">
        <v>149</v>
      </c>
      <c r="M1313" s="114" t="str">
        <f t="shared" si="85"/>
        <v>Cu2000ug</v>
      </c>
      <c r="N1313" s="114"/>
      <c r="O1313" s="109" t="s">
        <v>149</v>
      </c>
      <c r="P1313" s="117" t="s">
        <v>28</v>
      </c>
      <c r="Q1313" s="117">
        <v>55</v>
      </c>
      <c r="R1313" s="117" t="s">
        <v>29</v>
      </c>
      <c r="S1313" s="117">
        <v>4</v>
      </c>
      <c r="T1313" s="118" t="str">
        <f t="shared" si="86"/>
        <v>E3-55-Al-2000-4-ug</v>
      </c>
    </row>
    <row r="1314" spans="1:20">
      <c r="A1314" s="109" t="s">
        <v>1791</v>
      </c>
      <c r="B1314" s="109">
        <v>2000</v>
      </c>
      <c r="C1314" s="109" t="s">
        <v>425</v>
      </c>
      <c r="D1314" s="110" t="s">
        <v>66</v>
      </c>
      <c r="E1314" s="111">
        <v>103163</v>
      </c>
      <c r="F1314" s="111">
        <f>Таблица14[[#This Row],[ip55]]*1.49987465123196</f>
        <v>154731.56864504269</v>
      </c>
      <c r="G1314" s="112">
        <f>G1292</f>
        <v>30.450000000000003</v>
      </c>
      <c r="H1314" s="113">
        <v>350</v>
      </c>
      <c r="I1314" s="113">
        <v>150</v>
      </c>
      <c r="J1314" s="113">
        <v>350</v>
      </c>
      <c r="K1314" s="114" t="s">
        <v>141</v>
      </c>
      <c r="L1314" s="114" t="s">
        <v>192</v>
      </c>
      <c r="M1314" s="114" t="str">
        <f t="shared" si="85"/>
        <v>Cu2000zv</v>
      </c>
      <c r="N1314" s="114"/>
      <c r="O1314" s="109" t="s">
        <v>192</v>
      </c>
      <c r="P1314" s="117" t="s">
        <v>28</v>
      </c>
      <c r="Q1314" s="117">
        <v>55</v>
      </c>
      <c r="R1314" s="117" t="s">
        <v>29</v>
      </c>
      <c r="S1314" s="117">
        <v>4</v>
      </c>
      <c r="T1314" s="118" t="str">
        <f t="shared" si="86"/>
        <v>E3-55-Al-2000-4-zv</v>
      </c>
    </row>
    <row r="1315" spans="1:20">
      <c r="A1315" s="109" t="s">
        <v>1792</v>
      </c>
      <c r="B1315" s="109">
        <v>2000</v>
      </c>
      <c r="C1315" s="109" t="s">
        <v>427</v>
      </c>
      <c r="D1315" s="110" t="s">
        <v>428</v>
      </c>
      <c r="E1315" s="111">
        <v>77628</v>
      </c>
      <c r="F1315" s="111">
        <f>Таблица14[[#This Row],[ip55]]*1.49987465123196</f>
        <v>116432.2694258346</v>
      </c>
      <c r="G1315" s="112">
        <f>G1292</f>
        <v>30.450000000000003</v>
      </c>
      <c r="H1315" s="113">
        <v>350</v>
      </c>
      <c r="I1315" s="113">
        <v>150</v>
      </c>
      <c r="J1315" s="113">
        <v>350</v>
      </c>
      <c r="K1315" s="114" t="s">
        <v>141</v>
      </c>
      <c r="L1315" s="114" t="s">
        <v>196</v>
      </c>
      <c r="M1315" s="114" t="str">
        <f t="shared" si="85"/>
        <v>Cu2000zg</v>
      </c>
      <c r="N1315" s="114"/>
      <c r="O1315" s="109" t="s">
        <v>196</v>
      </c>
      <c r="P1315" s="117" t="s">
        <v>28</v>
      </c>
      <c r="Q1315" s="117">
        <v>55</v>
      </c>
      <c r="R1315" s="117" t="s">
        <v>29</v>
      </c>
      <c r="S1315" s="117">
        <v>4</v>
      </c>
      <c r="T1315" s="118" t="str">
        <f t="shared" si="86"/>
        <v>E3-55-Al-2000-4-zg</v>
      </c>
    </row>
    <row r="1316" spans="1:20">
      <c r="A1316" s="109" t="s">
        <v>1793</v>
      </c>
      <c r="B1316" s="109">
        <v>2000</v>
      </c>
      <c r="C1316" s="109" t="s">
        <v>430</v>
      </c>
      <c r="D1316" s="110" t="s">
        <v>431</v>
      </c>
      <c r="E1316" s="111">
        <v>111968</v>
      </c>
      <c r="F1316" s="111">
        <f>Таблица14[[#This Row],[ip55]]*1.49987465123196</f>
        <v>167937.96494914009</v>
      </c>
      <c r="G1316" s="112">
        <f>G1292</f>
        <v>30.450000000000003</v>
      </c>
      <c r="H1316" s="113">
        <v>350</v>
      </c>
      <c r="I1316" s="113">
        <v>350</v>
      </c>
      <c r="J1316" s="113">
        <v>350</v>
      </c>
      <c r="K1316" s="114" t="s">
        <v>141</v>
      </c>
      <c r="L1316" s="114" t="s">
        <v>198</v>
      </c>
      <c r="M1316" s="114" t="str">
        <f t="shared" si="85"/>
        <v>Cu2000tv</v>
      </c>
      <c r="N1316" s="114"/>
      <c r="O1316" s="109" t="s">
        <v>198</v>
      </c>
      <c r="P1316" s="117" t="s">
        <v>28</v>
      </c>
      <c r="Q1316" s="117">
        <v>55</v>
      </c>
      <c r="R1316" s="117" t="s">
        <v>29</v>
      </c>
      <c r="S1316" s="117">
        <v>4</v>
      </c>
      <c r="T1316" s="118" t="str">
        <f t="shared" si="86"/>
        <v>E3-55-Al-2000-4-tv</v>
      </c>
    </row>
    <row r="1317" spans="1:20">
      <c r="A1317" s="109" t="s">
        <v>1794</v>
      </c>
      <c r="B1317" s="109">
        <v>2000</v>
      </c>
      <c r="C1317" s="109" t="s">
        <v>433</v>
      </c>
      <c r="D1317" s="110" t="s">
        <v>434</v>
      </c>
      <c r="E1317" s="111">
        <v>144327</v>
      </c>
      <c r="F1317" s="111">
        <f>Таблица14[[#This Row],[ip55]]*1.49987465123196</f>
        <v>216472.4087883551</v>
      </c>
      <c r="G1317" s="112">
        <f>G1292</f>
        <v>30.450000000000003</v>
      </c>
      <c r="H1317" s="113">
        <v>350</v>
      </c>
      <c r="I1317" s="113">
        <v>350</v>
      </c>
      <c r="J1317" s="113">
        <v>350</v>
      </c>
      <c r="K1317" s="114" t="s">
        <v>141</v>
      </c>
      <c r="L1317" s="114" t="s">
        <v>201</v>
      </c>
      <c r="M1317" s="114" t="str">
        <f t="shared" si="85"/>
        <v>Cu2000tg</v>
      </c>
      <c r="N1317" s="114"/>
      <c r="O1317" s="109" t="s">
        <v>201</v>
      </c>
      <c r="P1317" s="117" t="s">
        <v>28</v>
      </c>
      <c r="Q1317" s="117">
        <v>55</v>
      </c>
      <c r="R1317" s="117" t="s">
        <v>29</v>
      </c>
      <c r="S1317" s="117">
        <v>4</v>
      </c>
      <c r="T1317" s="118" t="str">
        <f t="shared" si="86"/>
        <v>E3-55-Al-2000-4-tg</v>
      </c>
    </row>
    <row r="1318" spans="1:20">
      <c r="A1318" s="109" t="s">
        <v>1795</v>
      </c>
      <c r="B1318" s="109">
        <v>2000</v>
      </c>
      <c r="C1318" s="109" t="s">
        <v>436</v>
      </c>
      <c r="D1318" s="110" t="s">
        <v>437</v>
      </c>
      <c r="E1318" s="111">
        <v>108245</v>
      </c>
      <c r="F1318" s="111">
        <f>Таблица14[[#This Row],[ip55]]*1.49987465123196</f>
        <v>162353.93162260353</v>
      </c>
      <c r="G1318" s="112">
        <v>30.450000000000003</v>
      </c>
      <c r="H1318" s="113">
        <v>500</v>
      </c>
      <c r="I1318" s="113">
        <v>500</v>
      </c>
      <c r="J1318" s="113">
        <v>500</v>
      </c>
      <c r="K1318" s="114" t="s">
        <v>141</v>
      </c>
      <c r="L1318" s="114" t="s">
        <v>184</v>
      </c>
      <c r="M1318" s="114" t="str">
        <f t="shared" si="85"/>
        <v>Cu2000kl</v>
      </c>
      <c r="N1318" s="114"/>
      <c r="O1318" s="109" t="s">
        <v>184</v>
      </c>
      <c r="P1318" s="117" t="s">
        <v>28</v>
      </c>
      <c r="Q1318" s="117">
        <v>55</v>
      </c>
      <c r="R1318" s="117" t="s">
        <v>29</v>
      </c>
      <c r="S1318" s="117">
        <v>4</v>
      </c>
      <c r="T1318" s="118" t="str">
        <f t="shared" si="86"/>
        <v>E3-55-Al-2000-4-kl</v>
      </c>
    </row>
    <row r="1319" spans="1:20">
      <c r="A1319" s="109" t="s">
        <v>1796</v>
      </c>
      <c r="B1319" s="109">
        <v>2000</v>
      </c>
      <c r="C1319" s="109" t="s">
        <v>439</v>
      </c>
      <c r="D1319" s="110" t="s">
        <v>437</v>
      </c>
      <c r="E1319" s="111">
        <v>108245</v>
      </c>
      <c r="F1319" s="111">
        <f>Таблица14[[#This Row],[ip55]]*1.49987465123196</f>
        <v>162353.93162260353</v>
      </c>
      <c r="G1319" s="112">
        <f>G1292</f>
        <v>30.450000000000003</v>
      </c>
      <c r="H1319" s="113">
        <v>500</v>
      </c>
      <c r="I1319" s="113">
        <v>500</v>
      </c>
      <c r="J1319" s="113">
        <v>500</v>
      </c>
      <c r="K1319" s="114" t="s">
        <v>141</v>
      </c>
      <c r="L1319" s="114" t="s">
        <v>173</v>
      </c>
      <c r="M1319" s="114" t="str">
        <f t="shared" si="85"/>
        <v>Cu2000kp</v>
      </c>
      <c r="N1319" s="114"/>
      <c r="O1319" s="109" t="s">
        <v>173</v>
      </c>
      <c r="P1319" s="117" t="s">
        <v>28</v>
      </c>
      <c r="Q1319" s="117">
        <v>55</v>
      </c>
      <c r="R1319" s="117" t="s">
        <v>29</v>
      </c>
      <c r="S1319" s="117">
        <v>4</v>
      </c>
      <c r="T1319" s="118" t="str">
        <f t="shared" si="86"/>
        <v>E3-55-Al-2000-4-kp</v>
      </c>
    </row>
    <row r="1320" spans="1:20">
      <c r="A1320" s="112" t="s">
        <v>1797</v>
      </c>
      <c r="B1320" s="109">
        <v>2000</v>
      </c>
      <c r="C1320" s="109" t="s">
        <v>441</v>
      </c>
      <c r="D1320" s="110" t="s">
        <v>442</v>
      </c>
      <c r="E1320" s="111">
        <v>26259</v>
      </c>
      <c r="F1320" s="111">
        <f>Таблица14[[#This Row],[ip55]]*1.49987465123196</f>
        <v>39385.208466700038</v>
      </c>
      <c r="G1320" s="112">
        <f>G1288</f>
        <v>10.15</v>
      </c>
      <c r="H1320" s="113">
        <v>200</v>
      </c>
      <c r="I1320" s="113">
        <v>300</v>
      </c>
      <c r="J1320" s="113"/>
      <c r="K1320" s="114" t="s">
        <v>141</v>
      </c>
      <c r="L1320" s="114" t="s">
        <v>143</v>
      </c>
      <c r="M1320" s="114" t="str">
        <f t="shared" si="85"/>
        <v>Cu2000pf</v>
      </c>
      <c r="N1320" s="114"/>
      <c r="O1320" s="109" t="s">
        <v>143</v>
      </c>
      <c r="P1320" s="117" t="s">
        <v>28</v>
      </c>
      <c r="Q1320" s="117">
        <v>55</v>
      </c>
      <c r="R1320" s="117" t="s">
        <v>29</v>
      </c>
      <c r="S1320" s="117">
        <v>4</v>
      </c>
      <c r="T1320" s="118" t="str">
        <f t="shared" si="86"/>
        <v>E3-55-Al-2000-4-pf</v>
      </c>
    </row>
    <row r="1321" spans="1:20">
      <c r="A1321" s="112" t="s">
        <v>1798</v>
      </c>
      <c r="B1321" s="109">
        <v>2000</v>
      </c>
      <c r="C1321" s="109" t="s">
        <v>444</v>
      </c>
      <c r="D1321" s="110" t="s">
        <v>445</v>
      </c>
      <c r="E1321" s="111">
        <v>73755</v>
      </c>
      <c r="F1321" s="111">
        <f>Таблица14[[#This Row],[ip55]]*1.49987465123196</f>
        <v>110623.25490161321</v>
      </c>
      <c r="G1321" s="112"/>
      <c r="H1321" s="113"/>
      <c r="I1321" s="113"/>
      <c r="J1321" s="113"/>
      <c r="K1321" s="114" t="s">
        <v>141</v>
      </c>
      <c r="L1321" s="114" t="s">
        <v>152</v>
      </c>
      <c r="M1321" s="114" t="str">
        <f t="shared" si="85"/>
        <v>Cu2000ugf</v>
      </c>
      <c r="N1321" s="114"/>
      <c r="O1321" s="109" t="s">
        <v>152</v>
      </c>
      <c r="P1321" s="117" t="s">
        <v>28</v>
      </c>
      <c r="Q1321" s="117">
        <v>55</v>
      </c>
      <c r="R1321" s="117" t="s">
        <v>29</v>
      </c>
      <c r="S1321" s="117">
        <v>4</v>
      </c>
      <c r="T1321" s="118" t="str">
        <f t="shared" si="86"/>
        <v>E3-55-Al-2000-4-ugf</v>
      </c>
    </row>
    <row r="1322" spans="1:20">
      <c r="A1322" s="112" t="s">
        <v>1799</v>
      </c>
      <c r="B1322" s="109">
        <v>2000</v>
      </c>
      <c r="C1322" s="109" t="s">
        <v>447</v>
      </c>
      <c r="D1322" s="110" t="s">
        <v>448</v>
      </c>
      <c r="E1322" s="111">
        <v>86523</v>
      </c>
      <c r="F1322" s="111">
        <f>Таблица14[[#This Row],[ip55]]*1.49987465123196</f>
        <v>129773.65444854287</v>
      </c>
      <c r="G1322" s="112"/>
      <c r="H1322" s="113"/>
      <c r="I1322" s="113"/>
      <c r="J1322" s="113"/>
      <c r="K1322" s="114" t="s">
        <v>141</v>
      </c>
      <c r="L1322" s="114" t="s">
        <v>156</v>
      </c>
      <c r="M1322" s="114" t="str">
        <f t="shared" si="85"/>
        <v>Cu2000uvf</v>
      </c>
      <c r="N1322" s="114"/>
      <c r="O1322" s="109" t="s">
        <v>156</v>
      </c>
      <c r="P1322" s="117" t="s">
        <v>28</v>
      </c>
      <c r="Q1322" s="117">
        <v>55</v>
      </c>
      <c r="R1322" s="117" t="s">
        <v>29</v>
      </c>
      <c r="S1322" s="117">
        <v>4</v>
      </c>
      <c r="T1322" s="118" t="str">
        <f t="shared" si="86"/>
        <v>E3-55-Al-2000-4-uvf</v>
      </c>
    </row>
    <row r="1323" spans="1:20">
      <c r="A1323" s="112" t="s">
        <v>1800</v>
      </c>
      <c r="B1323" s="109">
        <v>2000</v>
      </c>
      <c r="C1323" s="109" t="s">
        <v>450</v>
      </c>
      <c r="D1323" s="110" t="s">
        <v>451</v>
      </c>
      <c r="E1323" s="111">
        <v>52517</v>
      </c>
      <c r="F1323" s="111">
        <f>Таблица14[[#This Row],[ip55]]*1.49987465123196</f>
        <v>78768.917058748848</v>
      </c>
      <c r="G1323" s="112"/>
      <c r="H1323" s="113"/>
      <c r="I1323" s="113"/>
      <c r="J1323" s="113"/>
      <c r="K1323" s="114" t="s">
        <v>141</v>
      </c>
      <c r="L1323" s="114"/>
      <c r="M1323" s="114" t="str">
        <f t="shared" si="85"/>
        <v>Cu2000</v>
      </c>
      <c r="N1323" s="114"/>
      <c r="O1323" s="109" t="s">
        <v>450</v>
      </c>
      <c r="P1323" s="117" t="s">
        <v>28</v>
      </c>
      <c r="Q1323" s="117">
        <v>55</v>
      </c>
      <c r="R1323" s="117" t="s">
        <v>29</v>
      </c>
      <c r="S1323" s="117">
        <v>4</v>
      </c>
      <c r="T1323" s="118" t="str">
        <f t="shared" si="86"/>
        <v>E3-55-Al-2000-4-ПФТ</v>
      </c>
    </row>
    <row r="1324" spans="1:20">
      <c r="A1324" s="109" t="s">
        <v>1801</v>
      </c>
      <c r="B1324" s="109">
        <v>2000</v>
      </c>
      <c r="C1324" s="109"/>
      <c r="D1324" s="110" t="s">
        <v>453</v>
      </c>
      <c r="E1324" s="111">
        <v>70266</v>
      </c>
      <c r="F1324" s="111">
        <f>Таблица14[[#This Row],[ip55]]*1.49987465123196</f>
        <v>105390.1922434649</v>
      </c>
      <c r="G1324" s="120">
        <f t="shared" ref="G1324:G1325" si="87">G1288</f>
        <v>10.15</v>
      </c>
      <c r="H1324" s="113">
        <v>200</v>
      </c>
      <c r="I1324" s="113">
        <v>300</v>
      </c>
      <c r="J1324" s="113"/>
      <c r="K1324" s="114" t="s">
        <v>141</v>
      </c>
      <c r="L1324" s="114"/>
      <c r="M1324" s="114" t="str">
        <f t="shared" si="85"/>
        <v>Cu2000</v>
      </c>
      <c r="N1324" s="114"/>
      <c r="O1324" s="109"/>
      <c r="P1324" s="117" t="s">
        <v>28</v>
      </c>
      <c r="Q1324" s="117">
        <v>55</v>
      </c>
      <c r="R1324" s="117" t="s">
        <v>29</v>
      </c>
      <c r="S1324" s="117">
        <v>4</v>
      </c>
      <c r="T1324" s="118" t="str">
        <f t="shared" si="86"/>
        <v>E3-55-Al-2000-4-</v>
      </c>
    </row>
    <row r="1325" spans="1:20">
      <c r="A1325" s="109" t="s">
        <v>1802</v>
      </c>
      <c r="B1325" s="109">
        <v>2000</v>
      </c>
      <c r="C1325" s="109" t="s">
        <v>455</v>
      </c>
      <c r="D1325" s="110" t="s">
        <v>456</v>
      </c>
      <c r="E1325" s="111">
        <v>371964</v>
      </c>
      <c r="F1325" s="111">
        <f>Таблица14[[#This Row],[ip55]]*1.49987465123196</f>
        <v>557899.37477084482</v>
      </c>
      <c r="G1325" s="120">
        <f t="shared" si="87"/>
        <v>15.225000000000001</v>
      </c>
      <c r="H1325" s="113">
        <v>500</v>
      </c>
      <c r="I1325" s="113">
        <v>500</v>
      </c>
      <c r="J1325" s="113"/>
      <c r="K1325" s="114" t="s">
        <v>141</v>
      </c>
      <c r="L1325" s="114"/>
      <c r="M1325" s="114" t="str">
        <f t="shared" si="85"/>
        <v>Cu2000</v>
      </c>
      <c r="N1325" s="114"/>
      <c r="O1325" s="109" t="s">
        <v>455</v>
      </c>
      <c r="P1325" s="117" t="s">
        <v>28</v>
      </c>
      <c r="Q1325" s="117">
        <v>55</v>
      </c>
      <c r="R1325" s="117" t="s">
        <v>29</v>
      </c>
      <c r="S1325" s="117">
        <v>4</v>
      </c>
      <c r="T1325" s="118" t="str">
        <f t="shared" si="86"/>
        <v>E3-55-Al-2000-4-ПФК</v>
      </c>
    </row>
    <row r="1326" spans="1:20">
      <c r="A1326" s="109" t="s">
        <v>1803</v>
      </c>
      <c r="B1326" s="109">
        <v>2000</v>
      </c>
      <c r="C1326" s="109"/>
      <c r="D1326" s="110" t="s">
        <v>458</v>
      </c>
      <c r="E1326" s="111">
        <v>89571</v>
      </c>
      <c r="F1326" s="111">
        <f>Таблица14[[#This Row],[ip55]]*1.49987465123196</f>
        <v>134345.2723854979</v>
      </c>
      <c r="G1326" s="120">
        <f>G1289</f>
        <v>15.225000000000001</v>
      </c>
      <c r="H1326" s="113">
        <v>200</v>
      </c>
      <c r="I1326" s="113">
        <v>500</v>
      </c>
      <c r="J1326" s="113"/>
      <c r="K1326" s="114" t="s">
        <v>141</v>
      </c>
      <c r="L1326" s="114"/>
      <c r="M1326" s="114" t="str">
        <f t="shared" si="85"/>
        <v>Cu2000</v>
      </c>
      <c r="N1326" s="114"/>
      <c r="O1326" s="109"/>
      <c r="P1326" s="117" t="s">
        <v>28</v>
      </c>
      <c r="Q1326" s="117">
        <v>55</v>
      </c>
      <c r="R1326" s="117" t="s">
        <v>29</v>
      </c>
      <c r="S1326" s="117">
        <v>4</v>
      </c>
      <c r="T1326" s="118" t="str">
        <f t="shared" si="86"/>
        <v>E3-55-Al-2000-4-</v>
      </c>
    </row>
    <row r="1327" spans="1:20">
      <c r="A1327" s="109" t="s">
        <v>1804</v>
      </c>
      <c r="B1327" s="109">
        <v>2000</v>
      </c>
      <c r="C1327" s="109"/>
      <c r="D1327" s="110" t="s">
        <v>728</v>
      </c>
      <c r="E1327" s="111">
        <v>250620</v>
      </c>
      <c r="F1327" s="111">
        <f>Таблица14[[#This Row],[ip55]]*1.49987465123196</f>
        <v>375898.5850917538</v>
      </c>
      <c r="G1327" s="120">
        <f>G1291</f>
        <v>25.375</v>
      </c>
      <c r="H1327" s="113">
        <v>200</v>
      </c>
      <c r="I1327" s="113">
        <v>1000</v>
      </c>
      <c r="J1327" s="113"/>
      <c r="K1327" s="114" t="s">
        <v>141</v>
      </c>
      <c r="L1327" s="114"/>
      <c r="M1327" s="114" t="str">
        <f t="shared" si="85"/>
        <v>Cu2000</v>
      </c>
      <c r="N1327" s="114"/>
      <c r="O1327" s="109"/>
      <c r="P1327" s="117" t="s">
        <v>28</v>
      </c>
      <c r="Q1327" s="117">
        <v>55</v>
      </c>
      <c r="R1327" s="117" t="s">
        <v>29</v>
      </c>
      <c r="S1327" s="117">
        <v>4</v>
      </c>
      <c r="T1327" s="118" t="str">
        <f t="shared" si="86"/>
        <v>E3-55-Al-2000-4-</v>
      </c>
    </row>
    <row r="1328" spans="1:20">
      <c r="A1328" s="109" t="s">
        <v>1805</v>
      </c>
      <c r="B1328" s="109">
        <v>2000</v>
      </c>
      <c r="C1328" s="109"/>
      <c r="D1328" s="110" t="s">
        <v>462</v>
      </c>
      <c r="E1328" s="111">
        <v>190414</v>
      </c>
      <c r="F1328" s="111">
        <f>Таблица14[[#This Row],[ip55]]*1.49987465123196</f>
        <v>285597.13183968246</v>
      </c>
      <c r="G1328" s="120">
        <f>G1291</f>
        <v>25.375</v>
      </c>
      <c r="H1328" s="113">
        <v>200</v>
      </c>
      <c r="I1328" s="113">
        <v>1000</v>
      </c>
      <c r="J1328" s="113"/>
      <c r="K1328" s="114" t="s">
        <v>141</v>
      </c>
      <c r="L1328" s="114"/>
      <c r="M1328" s="114" t="str">
        <f t="shared" si="85"/>
        <v>Cu2000</v>
      </c>
      <c r="N1328" s="114"/>
      <c r="O1328" s="109"/>
      <c r="P1328" s="117" t="s">
        <v>28</v>
      </c>
      <c r="Q1328" s="117">
        <v>55</v>
      </c>
      <c r="R1328" s="117" t="s">
        <v>29</v>
      </c>
      <c r="S1328" s="117">
        <v>4</v>
      </c>
      <c r="T1328" s="118" t="str">
        <f t="shared" si="86"/>
        <v>E3-55-Al-2000-4-</v>
      </c>
    </row>
    <row r="1329" spans="1:20">
      <c r="A1329" s="109" t="s">
        <v>1806</v>
      </c>
      <c r="B1329" s="109">
        <v>2000</v>
      </c>
      <c r="C1329" s="109"/>
      <c r="D1329" s="110" t="s">
        <v>464</v>
      </c>
      <c r="E1329" s="111">
        <v>129025</v>
      </c>
      <c r="F1329" s="111">
        <f>Таблица14[[#This Row],[ip55]]*1.49987465123196</f>
        <v>193521.32687520364</v>
      </c>
      <c r="G1329" s="120">
        <f t="shared" ref="G1329:G1330" si="88">G1289</f>
        <v>15.225000000000001</v>
      </c>
      <c r="H1329" s="113">
        <v>200</v>
      </c>
      <c r="I1329" s="113">
        <v>500</v>
      </c>
      <c r="J1329" s="113"/>
      <c r="K1329" s="114" t="s">
        <v>141</v>
      </c>
      <c r="L1329" s="114"/>
      <c r="M1329" s="114" t="str">
        <f t="shared" si="85"/>
        <v>Cu2000</v>
      </c>
      <c r="N1329" s="114"/>
      <c r="O1329" s="109"/>
      <c r="P1329" s="117" t="s">
        <v>28</v>
      </c>
      <c r="Q1329" s="117">
        <v>55</v>
      </c>
      <c r="R1329" s="117" t="s">
        <v>29</v>
      </c>
      <c r="S1329" s="117">
        <v>4</v>
      </c>
      <c r="T1329" s="118" t="str">
        <f t="shared" si="86"/>
        <v>E3-55-Al-2000-4-</v>
      </c>
    </row>
    <row r="1330" spans="1:20">
      <c r="A1330" s="109" t="s">
        <v>1807</v>
      </c>
      <c r="B1330" s="109">
        <v>2000</v>
      </c>
      <c r="C1330" s="109" t="s">
        <v>466</v>
      </c>
      <c r="D1330" s="110" t="s">
        <v>467</v>
      </c>
      <c r="E1330" s="111">
        <v>142029</v>
      </c>
      <c r="F1330" s="111">
        <f>Таблица14[[#This Row],[ip55]]*1.49987465123196</f>
        <v>213025.69683982406</v>
      </c>
      <c r="G1330" s="120">
        <f t="shared" si="88"/>
        <v>20.3</v>
      </c>
      <c r="H1330" s="113">
        <v>1000</v>
      </c>
      <c r="I1330" s="113"/>
      <c r="J1330" s="113"/>
      <c r="K1330" s="114" t="s">
        <v>141</v>
      </c>
      <c r="L1330" s="114" t="s">
        <v>203</v>
      </c>
      <c r="M1330" s="114" t="str">
        <f t="shared" si="85"/>
        <v>Cu2000sk</v>
      </c>
      <c r="N1330" s="114"/>
      <c r="O1330" s="109" t="s">
        <v>203</v>
      </c>
      <c r="P1330" s="117" t="s">
        <v>28</v>
      </c>
      <c r="Q1330" s="117">
        <v>55</v>
      </c>
      <c r="R1330" s="117" t="s">
        <v>29</v>
      </c>
      <c r="S1330" s="117">
        <v>4</v>
      </c>
      <c r="T1330" s="118" t="str">
        <f t="shared" si="86"/>
        <v>E3-55-Al-2000-4-sk</v>
      </c>
    </row>
    <row r="1331" spans="1:20">
      <c r="A1331" s="109" t="s">
        <v>1808</v>
      </c>
      <c r="B1331" s="109">
        <v>2000</v>
      </c>
      <c r="C1331" s="109"/>
      <c r="D1331" s="110" t="s">
        <v>469</v>
      </c>
      <c r="E1331" s="111">
        <v>334767</v>
      </c>
      <c r="F1331" s="111">
        <f>Таблица14[[#This Row],[ip55]]*1.49987465123196</f>
        <v>502108.53736896958</v>
      </c>
      <c r="G1331" s="112">
        <f>G1290</f>
        <v>20.3</v>
      </c>
      <c r="H1331" s="113">
        <v>1000</v>
      </c>
      <c r="I1331" s="113"/>
      <c r="J1331" s="113"/>
      <c r="K1331" s="114" t="s">
        <v>141</v>
      </c>
      <c r="L1331" s="114"/>
      <c r="M1331" s="114" t="str">
        <f t="shared" si="85"/>
        <v>Cu2000</v>
      </c>
      <c r="N1331" s="114"/>
      <c r="O1331" s="109"/>
      <c r="P1331" s="117" t="s">
        <v>28</v>
      </c>
      <c r="Q1331" s="117">
        <v>55</v>
      </c>
      <c r="R1331" s="117" t="s">
        <v>29</v>
      </c>
      <c r="S1331" s="117">
        <v>4</v>
      </c>
      <c r="T1331" s="118" t="str">
        <f t="shared" si="86"/>
        <v>E3-55-Al-2000-4-</v>
      </c>
    </row>
    <row r="1332" spans="1:20">
      <c r="A1332" s="109" t="s">
        <v>1809</v>
      </c>
      <c r="B1332" s="109">
        <v>2000</v>
      </c>
      <c r="C1332" s="109"/>
      <c r="D1332" s="110" t="s">
        <v>471</v>
      </c>
      <c r="E1332" s="111">
        <v>316169</v>
      </c>
      <c r="F1332" s="111">
        <f>Таблица14[[#This Row],[ip55]]*1.49987465123196</f>
        <v>474213.86860535759</v>
      </c>
      <c r="G1332" s="112">
        <f>G1290</f>
        <v>20.3</v>
      </c>
      <c r="H1332" s="113">
        <v>1000</v>
      </c>
      <c r="I1332" s="113"/>
      <c r="J1332" s="113"/>
      <c r="K1332" s="114" t="s">
        <v>141</v>
      </c>
      <c r="L1332" s="114"/>
      <c r="M1332" s="114" t="str">
        <f t="shared" si="85"/>
        <v>Cu2000</v>
      </c>
      <c r="N1332" s="114"/>
      <c r="O1332" s="109"/>
      <c r="P1332" s="117" t="s">
        <v>28</v>
      </c>
      <c r="Q1332" s="117">
        <v>55</v>
      </c>
      <c r="R1332" s="117" t="s">
        <v>29</v>
      </c>
      <c r="S1332" s="117">
        <v>4</v>
      </c>
      <c r="T1332" s="118" t="str">
        <f t="shared" si="86"/>
        <v>E3-55-Al-2000-4-</v>
      </c>
    </row>
    <row r="1333" spans="1:20">
      <c r="A1333" s="109" t="s">
        <v>1810</v>
      </c>
      <c r="B1333" s="109">
        <v>2000</v>
      </c>
      <c r="C1333" s="109"/>
      <c r="D1333" s="110" t="s">
        <v>473</v>
      </c>
      <c r="E1333" s="111">
        <v>451936</v>
      </c>
      <c r="F1333" s="111">
        <f>Таблица14[[#This Row],[ip55]]*1.49987465123196</f>
        <v>677847.35037916712</v>
      </c>
      <c r="G1333" s="112">
        <f>G1290</f>
        <v>20.3</v>
      </c>
      <c r="H1333" s="113">
        <v>1000</v>
      </c>
      <c r="I1333" s="113"/>
      <c r="J1333" s="113"/>
      <c r="K1333" s="114" t="s">
        <v>141</v>
      </c>
      <c r="L1333" s="114"/>
      <c r="M1333" s="114" t="str">
        <f t="shared" si="85"/>
        <v>Cu2000</v>
      </c>
      <c r="N1333" s="114"/>
      <c r="O1333" s="109"/>
      <c r="P1333" s="117" t="s">
        <v>28</v>
      </c>
      <c r="Q1333" s="117">
        <v>55</v>
      </c>
      <c r="R1333" s="117" t="s">
        <v>29</v>
      </c>
      <c r="S1333" s="117">
        <v>4</v>
      </c>
      <c r="T1333" s="118" t="str">
        <f t="shared" si="86"/>
        <v>E3-55-Al-2000-4-</v>
      </c>
    </row>
    <row r="1334" spans="1:20">
      <c r="A1334" s="109" t="s">
        <v>1811</v>
      </c>
      <c r="B1334" s="109">
        <v>2000</v>
      </c>
      <c r="C1334" s="109"/>
      <c r="D1334" s="110" t="s">
        <v>475</v>
      </c>
      <c r="E1334" s="111">
        <v>123166</v>
      </c>
      <c r="F1334" s="111">
        <f>Таблица14[[#This Row],[ip55]]*1.49987465123196</f>
        <v>184733.5612936356</v>
      </c>
      <c r="G1334" s="112">
        <f>G1290</f>
        <v>20.3</v>
      </c>
      <c r="H1334" s="113">
        <v>1000</v>
      </c>
      <c r="I1334" s="113"/>
      <c r="J1334" s="113"/>
      <c r="K1334" s="114" t="s">
        <v>141</v>
      </c>
      <c r="L1334" s="114"/>
      <c r="M1334" s="114" t="str">
        <f t="shared" si="85"/>
        <v>Cu2000</v>
      </c>
      <c r="N1334" s="114"/>
      <c r="O1334" s="109"/>
      <c r="P1334" s="117" t="s">
        <v>28</v>
      </c>
      <c r="Q1334" s="117">
        <v>55</v>
      </c>
      <c r="R1334" s="117" t="s">
        <v>29</v>
      </c>
      <c r="S1334" s="117">
        <v>4</v>
      </c>
      <c r="T1334" s="118" t="str">
        <f t="shared" si="86"/>
        <v>E3-55-Al-2000-4-</v>
      </c>
    </row>
    <row r="1335" spans="1:20">
      <c r="A1335" s="109" t="s">
        <v>1812</v>
      </c>
      <c r="B1335" s="109">
        <v>2000</v>
      </c>
      <c r="C1335" s="109"/>
      <c r="D1335" s="110" t="s">
        <v>477</v>
      </c>
      <c r="E1335" s="111">
        <v>322668</v>
      </c>
      <c r="F1335" s="111">
        <f>Таблица14[[#This Row],[ip55]]*1.49987465123196</f>
        <v>483961.5539637141</v>
      </c>
      <c r="G1335" s="112">
        <f>G1290</f>
        <v>20.3</v>
      </c>
      <c r="H1335" s="113">
        <v>1000</v>
      </c>
      <c r="I1335" s="113"/>
      <c r="J1335" s="113"/>
      <c r="K1335" s="114" t="s">
        <v>141</v>
      </c>
      <c r="L1335" s="114"/>
      <c r="M1335" s="114" t="str">
        <f t="shared" si="85"/>
        <v>Cu2000</v>
      </c>
      <c r="N1335" s="114"/>
      <c r="O1335" s="109"/>
      <c r="P1335" s="117" t="s">
        <v>28</v>
      </c>
      <c r="Q1335" s="117">
        <v>55</v>
      </c>
      <c r="R1335" s="117" t="s">
        <v>29</v>
      </c>
      <c r="S1335" s="117">
        <v>4</v>
      </c>
      <c r="T1335" s="118" t="str">
        <f t="shared" si="86"/>
        <v>E3-55-Al-2000-4-</v>
      </c>
    </row>
    <row r="1336" spans="1:20">
      <c r="A1336" s="109" t="s">
        <v>1813</v>
      </c>
      <c r="B1336" s="109">
        <v>2000</v>
      </c>
      <c r="C1336" s="109"/>
      <c r="D1336" s="110" t="s">
        <v>554</v>
      </c>
      <c r="E1336" s="111">
        <v>530357</v>
      </c>
      <c r="F1336" s="111">
        <f>Таблица14[[#This Row],[ip55]]*1.49987465123196</f>
        <v>795469.0204034287</v>
      </c>
      <c r="G1336" s="112">
        <f>G1290</f>
        <v>20.3</v>
      </c>
      <c r="H1336" s="113">
        <v>1000</v>
      </c>
      <c r="I1336" s="113"/>
      <c r="J1336" s="113"/>
      <c r="K1336" s="114" t="s">
        <v>141</v>
      </c>
      <c r="L1336" s="114"/>
      <c r="M1336" s="114" t="str">
        <f t="shared" si="85"/>
        <v>Cu2000</v>
      </c>
      <c r="N1336" s="114"/>
      <c r="O1336" s="109"/>
      <c r="P1336" s="117" t="s">
        <v>28</v>
      </c>
      <c r="Q1336" s="117">
        <v>55</v>
      </c>
      <c r="R1336" s="117" t="s">
        <v>29</v>
      </c>
      <c r="S1336" s="117">
        <v>4</v>
      </c>
      <c r="T1336" s="118" t="str">
        <f t="shared" si="86"/>
        <v>E3-55-Al-2000-4-</v>
      </c>
    </row>
    <row r="1337" spans="1:20">
      <c r="A1337" s="109" t="s">
        <v>1814</v>
      </c>
      <c r="B1337" s="109">
        <v>2000</v>
      </c>
      <c r="C1337" s="109"/>
      <c r="D1337" s="110" t="s">
        <v>481</v>
      </c>
      <c r="E1337" s="111">
        <v>459829</v>
      </c>
      <c r="F1337" s="111">
        <f>Таблица14[[#This Row],[ip55]]*1.49987465123196</f>
        <v>689685.86100134102</v>
      </c>
      <c r="G1337" s="112">
        <f>G1290</f>
        <v>20.3</v>
      </c>
      <c r="H1337" s="113">
        <v>1000</v>
      </c>
      <c r="I1337" s="113"/>
      <c r="J1337" s="113"/>
      <c r="K1337" s="114" t="s">
        <v>141</v>
      </c>
      <c r="L1337" s="114"/>
      <c r="M1337" s="114" t="str">
        <f t="shared" si="85"/>
        <v>Cu2000</v>
      </c>
      <c r="N1337" s="114"/>
      <c r="O1337" s="109"/>
      <c r="P1337" s="117" t="s">
        <v>28</v>
      </c>
      <c r="Q1337" s="117">
        <v>55</v>
      </c>
      <c r="R1337" s="117" t="s">
        <v>29</v>
      </c>
      <c r="S1337" s="117">
        <v>4</v>
      </c>
      <c r="T1337" s="118" t="str">
        <f t="shared" si="86"/>
        <v>E3-55-Al-2000-4-</v>
      </c>
    </row>
    <row r="1338" spans="1:20">
      <c r="A1338" s="109" t="s">
        <v>1815</v>
      </c>
      <c r="B1338" s="109">
        <v>2000</v>
      </c>
      <c r="C1338" s="109"/>
      <c r="D1338" s="110" t="s">
        <v>617</v>
      </c>
      <c r="E1338" s="111">
        <v>693657</v>
      </c>
      <c r="F1338" s="111">
        <f>Таблица14[[#This Row],[ip55]]*1.49987465123196</f>
        <v>1040398.5509496077</v>
      </c>
      <c r="G1338" s="112"/>
      <c r="H1338" s="113">
        <v>0</v>
      </c>
      <c r="I1338" s="113"/>
      <c r="J1338" s="113"/>
      <c r="K1338" s="114" t="s">
        <v>141</v>
      </c>
      <c r="L1338" s="114"/>
      <c r="M1338" s="114" t="str">
        <f t="shared" si="85"/>
        <v>Cu2000</v>
      </c>
      <c r="N1338" s="114"/>
      <c r="O1338" s="109"/>
      <c r="P1338" s="117" t="s">
        <v>28</v>
      </c>
      <c r="Q1338" s="117">
        <v>55</v>
      </c>
      <c r="R1338" s="117" t="s">
        <v>29</v>
      </c>
      <c r="S1338" s="117">
        <v>4</v>
      </c>
      <c r="T1338" s="118" t="str">
        <f t="shared" si="86"/>
        <v>E3-55-Al-2000-4-</v>
      </c>
    </row>
    <row r="1339" spans="1:20">
      <c r="A1339" s="109" t="s">
        <v>1816</v>
      </c>
      <c r="B1339" s="109">
        <v>2000</v>
      </c>
      <c r="C1339" s="109" t="s">
        <v>485</v>
      </c>
      <c r="D1339" s="110" t="s">
        <v>486</v>
      </c>
      <c r="E1339" s="111">
        <v>218995</v>
      </c>
      <c r="F1339" s="111">
        <f>Таблица14[[#This Row],[ip55]]*1.49987465123196</f>
        <v>328465.04924654309</v>
      </c>
      <c r="G1339" s="112">
        <f>G1291</f>
        <v>25.375</v>
      </c>
      <c r="H1339" s="113">
        <v>1500</v>
      </c>
      <c r="I1339" s="113"/>
      <c r="J1339" s="113"/>
      <c r="K1339" s="114" t="s">
        <v>141</v>
      </c>
      <c r="L1339" s="114" t="s">
        <v>487</v>
      </c>
      <c r="M1339" s="114" t="str">
        <f t="shared" si="85"/>
        <v>Cu2000tsv</v>
      </c>
      <c r="N1339" s="114"/>
      <c r="O1339" s="109" t="s">
        <v>487</v>
      </c>
      <c r="P1339" s="117" t="s">
        <v>28</v>
      </c>
      <c r="Q1339" s="117">
        <v>55</v>
      </c>
      <c r="R1339" s="117" t="s">
        <v>29</v>
      </c>
      <c r="S1339" s="117">
        <v>4</v>
      </c>
      <c r="T1339" s="118" t="str">
        <f t="shared" si="86"/>
        <v>E3-55-Al-2000-4-tsv</v>
      </c>
    </row>
    <row r="1340" spans="1:20">
      <c r="A1340" s="109" t="s">
        <v>1817</v>
      </c>
      <c r="B1340" s="109">
        <v>2000</v>
      </c>
      <c r="C1340" s="109"/>
      <c r="D1340" s="110" t="s">
        <v>489</v>
      </c>
      <c r="E1340" s="111">
        <v>274979</v>
      </c>
      <c r="F1340" s="111">
        <f>Таблица14[[#This Row],[ip55]]*1.49987465123196</f>
        <v>412434.03172111313</v>
      </c>
      <c r="G1340" s="112">
        <f>G1290</f>
        <v>20.3</v>
      </c>
      <c r="H1340" s="113">
        <v>1500</v>
      </c>
      <c r="I1340" s="113">
        <v>500</v>
      </c>
      <c r="J1340" s="113"/>
      <c r="K1340" s="114" t="s">
        <v>141</v>
      </c>
      <c r="L1340" s="114"/>
      <c r="M1340" s="114" t="str">
        <f t="shared" si="85"/>
        <v>Cu2000</v>
      </c>
      <c r="N1340" s="114"/>
      <c r="O1340" s="109"/>
      <c r="P1340" s="117" t="s">
        <v>28</v>
      </c>
      <c r="Q1340" s="117">
        <v>55</v>
      </c>
      <c r="R1340" s="117" t="s">
        <v>29</v>
      </c>
      <c r="S1340" s="117">
        <v>4</v>
      </c>
      <c r="T1340" s="118" t="str">
        <f t="shared" si="86"/>
        <v>E3-55-Al-2000-4-</v>
      </c>
    </row>
    <row r="1341" spans="1:20">
      <c r="A1341" s="109" t="s">
        <v>1818</v>
      </c>
      <c r="B1341" s="109">
        <v>2000</v>
      </c>
      <c r="C1341" s="109"/>
      <c r="D1341" s="110" t="s">
        <v>491</v>
      </c>
      <c r="E1341" s="111">
        <v>110603</v>
      </c>
      <c r="F1341" s="111">
        <f>Таблица14[[#This Row],[ip55]]*1.49987465123196</f>
        <v>165890.63605020847</v>
      </c>
      <c r="G1341" s="112">
        <f>G1294</f>
        <v>40.6</v>
      </c>
      <c r="H1341" s="113">
        <v>1500</v>
      </c>
      <c r="I1341" s="113"/>
      <c r="J1341" s="113"/>
      <c r="K1341" s="114" t="s">
        <v>141</v>
      </c>
      <c r="L1341" s="114"/>
      <c r="M1341" s="114" t="str">
        <f t="shared" si="85"/>
        <v>Cu2000</v>
      </c>
      <c r="N1341" s="114"/>
      <c r="O1341" s="109"/>
      <c r="P1341" s="117" t="s">
        <v>28</v>
      </c>
      <c r="Q1341" s="117">
        <v>55</v>
      </c>
      <c r="R1341" s="117" t="s">
        <v>29</v>
      </c>
      <c r="S1341" s="117">
        <v>4</v>
      </c>
      <c r="T1341" s="118" t="str">
        <f t="shared" si="86"/>
        <v>E3-55-Al-2000-4-</v>
      </c>
    </row>
    <row r="1342" spans="1:20">
      <c r="A1342" s="109" t="s">
        <v>1819</v>
      </c>
      <c r="B1342" s="109">
        <v>2000</v>
      </c>
      <c r="C1342" s="109"/>
      <c r="D1342" s="110" t="s">
        <v>493</v>
      </c>
      <c r="E1342" s="111">
        <v>182767</v>
      </c>
      <c r="F1342" s="111">
        <f>Таблица14[[#This Row],[ip55]]*1.49987465123196</f>
        <v>274127.59038171166</v>
      </c>
      <c r="G1342" s="112">
        <f>G1293</f>
        <v>35.524999999999999</v>
      </c>
      <c r="H1342" s="113">
        <v>1500</v>
      </c>
      <c r="I1342" s="113">
        <v>500</v>
      </c>
      <c r="J1342" s="113"/>
      <c r="K1342" s="114" t="s">
        <v>141</v>
      </c>
      <c r="L1342" s="114"/>
      <c r="M1342" s="114" t="str">
        <f t="shared" si="85"/>
        <v>Cu2000</v>
      </c>
      <c r="N1342" s="114"/>
      <c r="O1342" s="109"/>
      <c r="P1342" s="117" t="s">
        <v>28</v>
      </c>
      <c r="Q1342" s="117">
        <v>55</v>
      </c>
      <c r="R1342" s="117" t="s">
        <v>29</v>
      </c>
      <c r="S1342" s="117">
        <v>4</v>
      </c>
      <c r="T1342" s="118" t="str">
        <f t="shared" si="86"/>
        <v>E3-55-Al-2000-4-</v>
      </c>
    </row>
    <row r="1343" spans="1:20">
      <c r="A1343" s="109" t="s">
        <v>924</v>
      </c>
      <c r="B1343" s="109">
        <v>2000</v>
      </c>
      <c r="C1343" s="109"/>
      <c r="D1343" s="110" t="s">
        <v>495</v>
      </c>
      <c r="E1343" s="111">
        <v>140308</v>
      </c>
      <c r="F1343" s="111">
        <f>Таблица14[[#This Row],[ip55]]*1.49987465123196</f>
        <v>210444.41256505385</v>
      </c>
      <c r="G1343" s="112"/>
      <c r="H1343" s="113">
        <v>500</v>
      </c>
      <c r="I1343" s="113"/>
      <c r="J1343" s="113"/>
      <c r="K1343" s="114" t="s">
        <v>141</v>
      </c>
      <c r="L1343" s="114"/>
      <c r="M1343" s="114" t="str">
        <f t="shared" si="85"/>
        <v>Cu2000</v>
      </c>
      <c r="N1343" s="114"/>
      <c r="O1343" s="109"/>
      <c r="P1343" s="117" t="s">
        <v>28</v>
      </c>
      <c r="Q1343" s="117">
        <v>55</v>
      </c>
      <c r="R1343" s="117" t="s">
        <v>29</v>
      </c>
      <c r="S1343" s="117">
        <v>4</v>
      </c>
      <c r="T1343" s="118" t="str">
        <f t="shared" si="86"/>
        <v>E3-55-Al-2000-4-</v>
      </c>
    </row>
    <row r="1344" spans="1:20">
      <c r="A1344" s="109" t="s">
        <v>1820</v>
      </c>
      <c r="B1344" s="109">
        <v>2000</v>
      </c>
      <c r="C1344" s="109"/>
      <c r="D1344" s="110" t="s">
        <v>497</v>
      </c>
      <c r="E1344" s="111">
        <v>15705</v>
      </c>
      <c r="F1344" s="111">
        <f>Таблица14[[#This Row],[ip55]]*1.49987465123196</f>
        <v>23555.531397597933</v>
      </c>
      <c r="G1344" s="112"/>
      <c r="H1344" s="113">
        <v>200</v>
      </c>
      <c r="I1344" s="113"/>
      <c r="J1344" s="113"/>
      <c r="K1344" s="114" t="s">
        <v>141</v>
      </c>
      <c r="L1344" s="114" t="s">
        <v>236</v>
      </c>
      <c r="M1344" s="114" t="str">
        <f t="shared" si="85"/>
        <v>Cu2000sb</v>
      </c>
      <c r="N1344" s="114"/>
      <c r="O1344" s="109"/>
      <c r="P1344" s="117" t="s">
        <v>28</v>
      </c>
      <c r="Q1344" s="117">
        <v>55</v>
      </c>
      <c r="R1344" s="117" t="s">
        <v>29</v>
      </c>
      <c r="S1344" s="117">
        <v>4</v>
      </c>
      <c r="T1344" s="118" t="str">
        <f t="shared" si="86"/>
        <v>E3-55-Al-2000-4-</v>
      </c>
    </row>
    <row r="1345" spans="1:20">
      <c r="A1345" s="109" t="s">
        <v>1821</v>
      </c>
      <c r="B1345" s="109">
        <v>2000</v>
      </c>
      <c r="C1345" s="109"/>
      <c r="D1345" s="110" t="s">
        <v>499</v>
      </c>
      <c r="E1345" s="111">
        <v>1038</v>
      </c>
      <c r="F1345" s="111">
        <f>Таблица14[[#This Row],[ip55]]*1.49987465123196</f>
        <v>1556.8698879787746</v>
      </c>
      <c r="G1345" s="112"/>
      <c r="H1345" s="113">
        <v>200</v>
      </c>
      <c r="I1345" s="113"/>
      <c r="J1345" s="113"/>
      <c r="K1345" s="114" t="s">
        <v>141</v>
      </c>
      <c r="L1345" s="114"/>
      <c r="M1345" s="114" t="str">
        <f t="shared" si="85"/>
        <v>Cu2000</v>
      </c>
      <c r="N1345" s="114"/>
      <c r="O1345" s="109"/>
      <c r="P1345" s="117" t="s">
        <v>28</v>
      </c>
      <c r="Q1345" s="117">
        <v>55</v>
      </c>
      <c r="R1345" s="117" t="s">
        <v>29</v>
      </c>
      <c r="S1345" s="117">
        <v>4</v>
      </c>
      <c r="T1345" s="118" t="str">
        <f t="shared" si="86"/>
        <v>E3-55-Al-2000-4-</v>
      </c>
    </row>
    <row r="1346" spans="1:20">
      <c r="A1346" s="109" t="s">
        <v>1822</v>
      </c>
      <c r="B1346" s="109">
        <v>2000</v>
      </c>
      <c r="C1346" s="109" t="s">
        <v>501</v>
      </c>
      <c r="D1346" s="110" t="s">
        <v>502</v>
      </c>
      <c r="E1346" s="111">
        <v>34082</v>
      </c>
      <c r="F1346" s="111">
        <f>Таблица14[[#This Row],[ip55]]*1.49987465123196</f>
        <v>51118.727863287662</v>
      </c>
      <c r="G1346" s="112"/>
      <c r="H1346" s="113">
        <v>200</v>
      </c>
      <c r="I1346" s="113"/>
      <c r="J1346" s="113"/>
      <c r="K1346" s="114" t="s">
        <v>141</v>
      </c>
      <c r="L1346" s="114" t="s">
        <v>233</v>
      </c>
      <c r="M1346" s="114" t="str">
        <f t="shared" ref="M1346:M1409" si="89">K1346&amp;B1346&amp;L1346&amp;N1346</f>
        <v>Cu2000kz</v>
      </c>
      <c r="N1346" s="114"/>
      <c r="O1346" s="109" t="s">
        <v>233</v>
      </c>
      <c r="P1346" s="117" t="s">
        <v>28</v>
      </c>
      <c r="Q1346" s="117">
        <v>55</v>
      </c>
      <c r="R1346" s="117" t="s">
        <v>29</v>
      </c>
      <c r="S1346" s="117">
        <v>4</v>
      </c>
      <c r="T1346" s="118" t="str">
        <f t="shared" si="86"/>
        <v>E3-55-Al-2000-4-kz</v>
      </c>
    </row>
    <row r="1347" spans="1:20">
      <c r="A1347" s="109" t="s">
        <v>1823</v>
      </c>
      <c r="B1347" s="109">
        <v>2000</v>
      </c>
      <c r="C1347" s="109"/>
      <c r="D1347" s="110" t="s">
        <v>504</v>
      </c>
      <c r="E1347" s="111">
        <v>31026</v>
      </c>
      <c r="F1347" s="111">
        <f>Таблица14[[#This Row],[ip55]]*1.49987465123196</f>
        <v>46535.110929122791</v>
      </c>
      <c r="G1347" s="112"/>
      <c r="H1347" s="113"/>
      <c r="I1347" s="113"/>
      <c r="J1347" s="113"/>
      <c r="K1347" s="114" t="s">
        <v>141</v>
      </c>
      <c r="L1347" s="114"/>
      <c r="M1347" s="114" t="str">
        <f t="shared" si="89"/>
        <v>Cu2000</v>
      </c>
      <c r="N1347" s="114"/>
      <c r="O1347" s="109"/>
      <c r="P1347" s="117" t="s">
        <v>28</v>
      </c>
      <c r="Q1347" s="117">
        <v>55</v>
      </c>
      <c r="R1347" s="117" t="s">
        <v>29</v>
      </c>
      <c r="S1347" s="117">
        <v>4</v>
      </c>
      <c r="T1347" s="118" t="str">
        <f t="shared" ref="T1347:T1410" si="90">P1347&amp;"-"&amp;Q1347&amp;"-"&amp;R1347&amp;"-"&amp;B1347&amp;"-"&amp;S1347&amp;"-"&amp;O1347&amp;N1347</f>
        <v>E3-55-Al-2000-4-</v>
      </c>
    </row>
    <row r="1348" spans="1:20">
      <c r="A1348" s="109" t="s">
        <v>1824</v>
      </c>
      <c r="B1348" s="109">
        <v>2500</v>
      </c>
      <c r="C1348" s="109" t="s">
        <v>369</v>
      </c>
      <c r="D1348" s="110" t="s">
        <v>370</v>
      </c>
      <c r="E1348" s="111">
        <v>20131</v>
      </c>
      <c r="F1348" s="111">
        <f>Таблица14[[#This Row],[ip55]]*1.49987465123196</f>
        <v>30193.976603950588</v>
      </c>
      <c r="G1348" s="112">
        <f>G1350*0.5</f>
        <v>12</v>
      </c>
      <c r="H1348" s="113">
        <v>500</v>
      </c>
      <c r="I1348" s="113"/>
      <c r="J1348" s="113"/>
      <c r="K1348" s="114" t="s">
        <v>141</v>
      </c>
      <c r="L1348" s="114" t="s">
        <v>139</v>
      </c>
      <c r="M1348" s="114" t="str">
        <f t="shared" si="89"/>
        <v>Cu2500pt0.5</v>
      </c>
      <c r="N1348" s="115" t="s">
        <v>371</v>
      </c>
      <c r="O1348" s="116" t="s">
        <v>139</v>
      </c>
      <c r="P1348" s="117" t="s">
        <v>28</v>
      </c>
      <c r="Q1348" s="117">
        <v>55</v>
      </c>
      <c r="R1348" s="117" t="s">
        <v>29</v>
      </c>
      <c r="S1348" s="117">
        <v>4</v>
      </c>
      <c r="T1348" s="118" t="str">
        <f t="shared" si="90"/>
        <v>E3-55-Al-2500-4-pt0.5</v>
      </c>
    </row>
    <row r="1349" spans="1:20">
      <c r="A1349" s="109" t="s">
        <v>1825</v>
      </c>
      <c r="B1349" s="109">
        <v>2500</v>
      </c>
      <c r="C1349" s="109" t="s">
        <v>369</v>
      </c>
      <c r="D1349" s="110" t="s">
        <v>370</v>
      </c>
      <c r="E1349" s="111">
        <v>35832</v>
      </c>
      <c r="F1349" s="111">
        <f>Таблица14[[#This Row],[ip55]]*1.49987465123196</f>
        <v>53743.508502943594</v>
      </c>
      <c r="G1349" s="112">
        <f>G1350*0.75</f>
        <v>18</v>
      </c>
      <c r="H1349" s="113">
        <v>750</v>
      </c>
      <c r="I1349" s="113"/>
      <c r="J1349" s="113"/>
      <c r="K1349" s="114" t="s">
        <v>141</v>
      </c>
      <c r="L1349" s="114" t="s">
        <v>139</v>
      </c>
      <c r="M1349" s="114" t="str">
        <f t="shared" si="89"/>
        <v>Cu2500pt0.9</v>
      </c>
      <c r="N1349" s="115" t="s">
        <v>373</v>
      </c>
      <c r="O1349" s="116" t="s">
        <v>139</v>
      </c>
      <c r="P1349" s="117" t="s">
        <v>28</v>
      </c>
      <c r="Q1349" s="117">
        <v>55</v>
      </c>
      <c r="R1349" s="117" t="s">
        <v>29</v>
      </c>
      <c r="S1349" s="117">
        <v>4</v>
      </c>
      <c r="T1349" s="118" t="str">
        <f t="shared" si="90"/>
        <v>E3-55-Al-2500-4-pt0.9</v>
      </c>
    </row>
    <row r="1350" spans="1:20">
      <c r="A1350" s="109" t="s">
        <v>1826</v>
      </c>
      <c r="B1350" s="109">
        <v>2500</v>
      </c>
      <c r="C1350" s="109" t="s">
        <v>369</v>
      </c>
      <c r="D1350" s="110" t="s">
        <v>375</v>
      </c>
      <c r="E1350" s="111">
        <v>40261</v>
      </c>
      <c r="F1350" s="111">
        <f>Таблица14[[#This Row],[ip55]]*1.49987465123196</f>
        <v>60386.453333249941</v>
      </c>
      <c r="G1350" s="112">
        <v>24</v>
      </c>
      <c r="H1350" s="113">
        <v>1000</v>
      </c>
      <c r="I1350" s="113"/>
      <c r="J1350" s="113"/>
      <c r="K1350" s="114" t="s">
        <v>141</v>
      </c>
      <c r="L1350" s="114" t="s">
        <v>139</v>
      </c>
      <c r="M1350" s="114" t="str">
        <f t="shared" si="89"/>
        <v>Cu2500pt1.0</v>
      </c>
      <c r="N1350" s="115" t="s">
        <v>376</v>
      </c>
      <c r="O1350" s="116" t="s">
        <v>139</v>
      </c>
      <c r="P1350" s="117" t="s">
        <v>28</v>
      </c>
      <c r="Q1350" s="117">
        <v>55</v>
      </c>
      <c r="R1350" s="117" t="s">
        <v>29</v>
      </c>
      <c r="S1350" s="117">
        <v>4</v>
      </c>
      <c r="T1350" s="118" t="str">
        <f t="shared" si="90"/>
        <v>E3-55-Al-2500-4-pt1.0</v>
      </c>
    </row>
    <row r="1351" spans="1:20">
      <c r="A1351" s="109" t="s">
        <v>1827</v>
      </c>
      <c r="B1351" s="109">
        <v>2500</v>
      </c>
      <c r="C1351" s="109" t="s">
        <v>369</v>
      </c>
      <c r="D1351" s="110" t="s">
        <v>370</v>
      </c>
      <c r="E1351" s="111">
        <v>55963</v>
      </c>
      <c r="F1351" s="111">
        <f>Таблица14[[#This Row],[ip55]]*1.49987465123196</f>
        <v>83937.485106894179</v>
      </c>
      <c r="G1351" s="112">
        <f>G1350*1.25</f>
        <v>30</v>
      </c>
      <c r="H1351" s="113">
        <v>1250</v>
      </c>
      <c r="I1351" s="113"/>
      <c r="J1351" s="113"/>
      <c r="K1351" s="114" t="s">
        <v>141</v>
      </c>
      <c r="L1351" s="114" t="s">
        <v>139</v>
      </c>
      <c r="M1351" s="114" t="str">
        <f t="shared" si="89"/>
        <v>Cu2500pt1.4</v>
      </c>
      <c r="N1351" s="115" t="s">
        <v>378</v>
      </c>
      <c r="O1351" s="116" t="s">
        <v>139</v>
      </c>
      <c r="P1351" s="117" t="s">
        <v>28</v>
      </c>
      <c r="Q1351" s="117">
        <v>55</v>
      </c>
      <c r="R1351" s="117" t="s">
        <v>29</v>
      </c>
      <c r="S1351" s="117">
        <v>4</v>
      </c>
      <c r="T1351" s="118" t="str">
        <f t="shared" si="90"/>
        <v>E3-55-Al-2500-4-pt1.4</v>
      </c>
    </row>
    <row r="1352" spans="1:20">
      <c r="A1352" s="109" t="s">
        <v>1828</v>
      </c>
      <c r="B1352" s="109">
        <v>2500</v>
      </c>
      <c r="C1352" s="109" t="s">
        <v>369</v>
      </c>
      <c r="D1352" s="110" t="s">
        <v>370</v>
      </c>
      <c r="E1352" s="111">
        <v>60392</v>
      </c>
      <c r="F1352" s="111">
        <f>Таблица14[[#This Row],[ip55]]*1.49987465123196</f>
        <v>90580.429937200533</v>
      </c>
      <c r="G1352" s="112">
        <f>G1350*1.5</f>
        <v>36</v>
      </c>
      <c r="H1352" s="113">
        <v>1500</v>
      </c>
      <c r="I1352" s="113"/>
      <c r="J1352" s="113"/>
      <c r="K1352" s="114" t="s">
        <v>141</v>
      </c>
      <c r="L1352" s="114" t="s">
        <v>139</v>
      </c>
      <c r="M1352" s="114" t="str">
        <f t="shared" si="89"/>
        <v>Cu2500pt1.5</v>
      </c>
      <c r="N1352" s="115" t="s">
        <v>380</v>
      </c>
      <c r="O1352" s="116" t="s">
        <v>139</v>
      </c>
      <c r="P1352" s="117" t="s">
        <v>28</v>
      </c>
      <c r="Q1352" s="117">
        <v>55</v>
      </c>
      <c r="R1352" s="117" t="s">
        <v>29</v>
      </c>
      <c r="S1352" s="117">
        <v>4</v>
      </c>
      <c r="T1352" s="118" t="str">
        <f t="shared" si="90"/>
        <v>E3-55-Al-2500-4-pt1.5</v>
      </c>
    </row>
    <row r="1353" spans="1:20">
      <c r="A1353" s="109" t="s">
        <v>1829</v>
      </c>
      <c r="B1353" s="109">
        <v>2500</v>
      </c>
      <c r="C1353" s="109" t="s">
        <v>369</v>
      </c>
      <c r="D1353" s="110" t="s">
        <v>370</v>
      </c>
      <c r="E1353" s="111">
        <v>76093</v>
      </c>
      <c r="F1353" s="111">
        <f>Таблица14[[#This Row],[ip55]]*1.49987465123196</f>
        <v>114129.96183619354</v>
      </c>
      <c r="G1353" s="112">
        <f>G1350*1.75</f>
        <v>42</v>
      </c>
      <c r="H1353" s="113">
        <v>1750</v>
      </c>
      <c r="I1353" s="113"/>
      <c r="J1353" s="113"/>
      <c r="K1353" s="114" t="s">
        <v>141</v>
      </c>
      <c r="L1353" s="114" t="s">
        <v>139</v>
      </c>
      <c r="M1353" s="114" t="str">
        <f t="shared" si="89"/>
        <v>Cu2500pt1.9</v>
      </c>
      <c r="N1353" s="115" t="s">
        <v>382</v>
      </c>
      <c r="O1353" s="116" t="s">
        <v>139</v>
      </c>
      <c r="P1353" s="117" t="s">
        <v>28</v>
      </c>
      <c r="Q1353" s="117">
        <v>55</v>
      </c>
      <c r="R1353" s="117" t="s">
        <v>29</v>
      </c>
      <c r="S1353" s="117">
        <v>4</v>
      </c>
      <c r="T1353" s="118" t="str">
        <f t="shared" si="90"/>
        <v>E3-55-Al-2500-4-pt1.9</v>
      </c>
    </row>
    <row r="1354" spans="1:20">
      <c r="A1354" s="109" t="s">
        <v>1830</v>
      </c>
      <c r="B1354" s="109">
        <v>2500</v>
      </c>
      <c r="C1354" s="109" t="s">
        <v>369</v>
      </c>
      <c r="D1354" s="110" t="s">
        <v>384</v>
      </c>
      <c r="E1354" s="111">
        <v>80522</v>
      </c>
      <c r="F1354" s="111">
        <f>Таблица14[[#This Row],[ip55]]*1.49987465123196</f>
        <v>120772.90666649988</v>
      </c>
      <c r="G1354" s="112">
        <f>G1350*2</f>
        <v>48</v>
      </c>
      <c r="H1354" s="113">
        <v>2000</v>
      </c>
      <c r="I1354" s="113"/>
      <c r="J1354" s="113"/>
      <c r="K1354" s="114" t="s">
        <v>141</v>
      </c>
      <c r="L1354" s="114" t="s">
        <v>139</v>
      </c>
      <c r="M1354" s="114" t="str">
        <f t="shared" si="89"/>
        <v>Cu2500pt2.0</v>
      </c>
      <c r="N1354" s="115" t="s">
        <v>385</v>
      </c>
      <c r="O1354" s="116" t="s">
        <v>139</v>
      </c>
      <c r="P1354" s="117" t="s">
        <v>28</v>
      </c>
      <c r="Q1354" s="117">
        <v>55</v>
      </c>
      <c r="R1354" s="117" t="s">
        <v>29</v>
      </c>
      <c r="S1354" s="117">
        <v>4</v>
      </c>
      <c r="T1354" s="118" t="str">
        <f t="shared" si="90"/>
        <v>E3-55-Al-2500-4-pt2.0</v>
      </c>
    </row>
    <row r="1355" spans="1:20">
      <c r="A1355" s="109" t="s">
        <v>1831</v>
      </c>
      <c r="B1355" s="109">
        <v>2500</v>
      </c>
      <c r="C1355" s="109" t="s">
        <v>369</v>
      </c>
      <c r="D1355" s="110" t="s">
        <v>370</v>
      </c>
      <c r="E1355" s="111">
        <v>96224</v>
      </c>
      <c r="F1355" s="111">
        <f>Таблица14[[#This Row],[ip55]]*1.49987465123196</f>
        <v>144323.93844014412</v>
      </c>
      <c r="G1355" s="112">
        <f>G1350*2.25</f>
        <v>54</v>
      </c>
      <c r="H1355" s="113">
        <v>2250</v>
      </c>
      <c r="I1355" s="113"/>
      <c r="J1355" s="113"/>
      <c r="K1355" s="114" t="s">
        <v>141</v>
      </c>
      <c r="L1355" s="114" t="s">
        <v>139</v>
      </c>
      <c r="M1355" s="114" t="str">
        <f t="shared" si="89"/>
        <v>Cu2500pt2.4</v>
      </c>
      <c r="N1355" s="115" t="s">
        <v>387</v>
      </c>
      <c r="O1355" s="116" t="s">
        <v>139</v>
      </c>
      <c r="P1355" s="117" t="s">
        <v>28</v>
      </c>
      <c r="Q1355" s="117">
        <v>55</v>
      </c>
      <c r="R1355" s="117" t="s">
        <v>29</v>
      </c>
      <c r="S1355" s="117">
        <v>4</v>
      </c>
      <c r="T1355" s="118" t="str">
        <f t="shared" si="90"/>
        <v>E3-55-Al-2500-4-pt2.4</v>
      </c>
    </row>
    <row r="1356" spans="1:20">
      <c r="A1356" s="109" t="s">
        <v>1832</v>
      </c>
      <c r="B1356" s="109">
        <v>2500</v>
      </c>
      <c r="C1356" s="109" t="s">
        <v>369</v>
      </c>
      <c r="D1356" s="110" t="s">
        <v>370</v>
      </c>
      <c r="E1356" s="111">
        <v>100653</v>
      </c>
      <c r="F1356" s="111">
        <f>Таблица14[[#This Row],[ip55]]*1.49987465123196</f>
        <v>150966.88327045049</v>
      </c>
      <c r="G1356" s="112">
        <f>G1350*2.5</f>
        <v>60</v>
      </c>
      <c r="H1356" s="113">
        <v>2500</v>
      </c>
      <c r="I1356" s="113"/>
      <c r="J1356" s="113"/>
      <c r="K1356" s="114" t="s">
        <v>141</v>
      </c>
      <c r="L1356" s="114" t="s">
        <v>139</v>
      </c>
      <c r="M1356" s="114" t="str">
        <f t="shared" si="89"/>
        <v>Cu2500pt2.5</v>
      </c>
      <c r="N1356" s="115" t="s">
        <v>389</v>
      </c>
      <c r="O1356" s="116" t="s">
        <v>139</v>
      </c>
      <c r="P1356" s="117" t="s">
        <v>28</v>
      </c>
      <c r="Q1356" s="117">
        <v>55</v>
      </c>
      <c r="R1356" s="117" t="s">
        <v>29</v>
      </c>
      <c r="S1356" s="117">
        <v>4</v>
      </c>
      <c r="T1356" s="118" t="str">
        <f t="shared" si="90"/>
        <v>E3-55-Al-2500-4-pt2.5</v>
      </c>
    </row>
    <row r="1357" spans="1:20">
      <c r="A1357" s="109" t="s">
        <v>1833</v>
      </c>
      <c r="B1357" s="109">
        <v>2500</v>
      </c>
      <c r="C1357" s="109" t="s">
        <v>369</v>
      </c>
      <c r="D1357" s="110" t="s">
        <v>370</v>
      </c>
      <c r="E1357" s="111">
        <v>116354</v>
      </c>
      <c r="F1357" s="111">
        <f>Таблица14[[#This Row],[ip55]]*1.49987465123196</f>
        <v>174516.41516944347</v>
      </c>
      <c r="G1357" s="112">
        <f>G1350*2.75</f>
        <v>66</v>
      </c>
      <c r="H1357" s="113">
        <v>2750</v>
      </c>
      <c r="I1357" s="113"/>
      <c r="J1357" s="113"/>
      <c r="K1357" s="114" t="s">
        <v>141</v>
      </c>
      <c r="L1357" s="114" t="s">
        <v>139</v>
      </c>
      <c r="M1357" s="114" t="str">
        <f t="shared" si="89"/>
        <v>Cu2500pt2.9</v>
      </c>
      <c r="N1357" s="115" t="s">
        <v>391</v>
      </c>
      <c r="O1357" s="116" t="s">
        <v>139</v>
      </c>
      <c r="P1357" s="117" t="s">
        <v>28</v>
      </c>
      <c r="Q1357" s="117">
        <v>55</v>
      </c>
      <c r="R1357" s="117" t="s">
        <v>29</v>
      </c>
      <c r="S1357" s="117">
        <v>4</v>
      </c>
      <c r="T1357" s="118" t="str">
        <f t="shared" si="90"/>
        <v>E3-55-Al-2500-4-pt2.9</v>
      </c>
    </row>
    <row r="1358" spans="1:20">
      <c r="A1358" s="109" t="s">
        <v>1834</v>
      </c>
      <c r="B1358" s="109">
        <v>2500</v>
      </c>
      <c r="C1358" s="109" t="s">
        <v>369</v>
      </c>
      <c r="D1358" s="110" t="s">
        <v>393</v>
      </c>
      <c r="E1358" s="111">
        <v>120783</v>
      </c>
      <c r="F1358" s="111">
        <f>Таблица14[[#This Row],[ip55]]*1.49987465123196</f>
        <v>181159.35999974984</v>
      </c>
      <c r="G1358" s="112">
        <f>G1350*3</f>
        <v>72</v>
      </c>
      <c r="H1358" s="113">
        <v>3000</v>
      </c>
      <c r="I1358" s="113"/>
      <c r="J1358" s="113"/>
      <c r="K1358" s="114" t="s">
        <v>141</v>
      </c>
      <c r="L1358" s="114" t="s">
        <v>139</v>
      </c>
      <c r="M1358" s="114" t="str">
        <f t="shared" si="89"/>
        <v>Cu2500pt3.0</v>
      </c>
      <c r="N1358" s="115" t="s">
        <v>394</v>
      </c>
      <c r="O1358" s="116" t="s">
        <v>139</v>
      </c>
      <c r="P1358" s="117" t="s">
        <v>28</v>
      </c>
      <c r="Q1358" s="117">
        <v>55</v>
      </c>
      <c r="R1358" s="117" t="s">
        <v>29</v>
      </c>
      <c r="S1358" s="117">
        <v>4</v>
      </c>
      <c r="T1358" s="118" t="str">
        <f t="shared" si="90"/>
        <v>E3-55-Al-2500-4-pt3.0</v>
      </c>
    </row>
    <row r="1359" spans="1:20">
      <c r="A1359" s="109" t="s">
        <v>1835</v>
      </c>
      <c r="B1359" s="109">
        <v>2500</v>
      </c>
      <c r="C1359" s="109" t="s">
        <v>369</v>
      </c>
      <c r="D1359" s="110" t="s">
        <v>370</v>
      </c>
      <c r="E1359" s="111">
        <v>136485</v>
      </c>
      <c r="F1359" s="111">
        <f>Таблица14[[#This Row],[ip55]]*1.49987465123196</f>
        <v>204710.39177339408</v>
      </c>
      <c r="G1359" s="112">
        <f>G1350*3.25</f>
        <v>78</v>
      </c>
      <c r="H1359" s="113">
        <v>3250</v>
      </c>
      <c r="I1359" s="113"/>
      <c r="J1359" s="113"/>
      <c r="K1359" s="114" t="s">
        <v>141</v>
      </c>
      <c r="L1359" s="114" t="s">
        <v>139</v>
      </c>
      <c r="M1359" s="114" t="str">
        <f t="shared" si="89"/>
        <v>Cu2500pt</v>
      </c>
      <c r="N1359" s="114"/>
      <c r="O1359" s="116" t="s">
        <v>139</v>
      </c>
      <c r="P1359" s="117" t="s">
        <v>28</v>
      </c>
      <c r="Q1359" s="117">
        <v>55</v>
      </c>
      <c r="R1359" s="117" t="s">
        <v>29</v>
      </c>
      <c r="S1359" s="117">
        <v>4</v>
      </c>
      <c r="T1359" s="118" t="str">
        <f t="shared" si="90"/>
        <v>E3-55-Al-2500-4-pt</v>
      </c>
    </row>
    <row r="1360" spans="1:20">
      <c r="A1360" s="109" t="s">
        <v>1836</v>
      </c>
      <c r="B1360" s="109">
        <v>2500</v>
      </c>
      <c r="C1360" s="109" t="s">
        <v>369</v>
      </c>
      <c r="D1360" s="110" t="s">
        <v>370</v>
      </c>
      <c r="E1360" s="111">
        <v>140914</v>
      </c>
      <c r="F1360" s="111">
        <f>Таблица14[[#This Row],[ip55]]*1.49987465123196</f>
        <v>211353.33660370042</v>
      </c>
      <c r="G1360" s="112">
        <f>G1350*3.5</f>
        <v>84</v>
      </c>
      <c r="H1360" s="113">
        <v>3500</v>
      </c>
      <c r="I1360" s="113"/>
      <c r="J1360" s="113"/>
      <c r="K1360" s="114" t="s">
        <v>141</v>
      </c>
      <c r="L1360" s="114" t="s">
        <v>139</v>
      </c>
      <c r="M1360" s="114" t="str">
        <f t="shared" si="89"/>
        <v>Cu2500pt</v>
      </c>
      <c r="N1360" s="114"/>
      <c r="O1360" s="116" t="s">
        <v>139</v>
      </c>
      <c r="P1360" s="117" t="s">
        <v>28</v>
      </c>
      <c r="Q1360" s="117">
        <v>55</v>
      </c>
      <c r="R1360" s="117" t="s">
        <v>29</v>
      </c>
      <c r="S1360" s="117">
        <v>4</v>
      </c>
      <c r="T1360" s="118" t="str">
        <f t="shared" si="90"/>
        <v>E3-55-Al-2500-4-pt</v>
      </c>
    </row>
    <row r="1361" spans="1:20">
      <c r="A1361" s="109" t="s">
        <v>1837</v>
      </c>
      <c r="B1361" s="109">
        <v>2500</v>
      </c>
      <c r="C1361" s="109" t="s">
        <v>369</v>
      </c>
      <c r="D1361" s="110" t="s">
        <v>370</v>
      </c>
      <c r="E1361" s="111">
        <v>156615</v>
      </c>
      <c r="F1361" s="111">
        <f>Таблица14[[#This Row],[ip55]]*1.49987465123196</f>
        <v>234902.86850269343</v>
      </c>
      <c r="G1361" s="112">
        <f>G1350*3.75</f>
        <v>90</v>
      </c>
      <c r="H1361" s="113">
        <v>3750</v>
      </c>
      <c r="I1361" s="113"/>
      <c r="J1361" s="113"/>
      <c r="K1361" s="114" t="s">
        <v>141</v>
      </c>
      <c r="L1361" s="114" t="s">
        <v>139</v>
      </c>
      <c r="M1361" s="114" t="str">
        <f t="shared" si="89"/>
        <v>Cu2500pt</v>
      </c>
      <c r="N1361" s="114"/>
      <c r="O1361" s="116" t="s">
        <v>139</v>
      </c>
      <c r="P1361" s="117" t="s">
        <v>28</v>
      </c>
      <c r="Q1361" s="117">
        <v>55</v>
      </c>
      <c r="R1361" s="117" t="s">
        <v>29</v>
      </c>
      <c r="S1361" s="117">
        <v>4</v>
      </c>
      <c r="T1361" s="118" t="str">
        <f t="shared" si="90"/>
        <v>E3-55-Al-2500-4-pt</v>
      </c>
    </row>
    <row r="1362" spans="1:20">
      <c r="A1362" s="109" t="s">
        <v>1838</v>
      </c>
      <c r="B1362" s="109">
        <v>2500</v>
      </c>
      <c r="C1362" s="109" t="s">
        <v>369</v>
      </c>
      <c r="D1362" s="110" t="s">
        <v>370</v>
      </c>
      <c r="E1362" s="111">
        <v>161044</v>
      </c>
      <c r="F1362" s="111">
        <f>Таблица14[[#This Row],[ip55]]*1.49987465123196</f>
        <v>241545.81333299977</v>
      </c>
      <c r="G1362" s="112">
        <f>G1350*4</f>
        <v>96</v>
      </c>
      <c r="H1362" s="113">
        <v>4000</v>
      </c>
      <c r="I1362" s="113"/>
      <c r="J1362" s="113"/>
      <c r="K1362" s="114" t="s">
        <v>141</v>
      </c>
      <c r="L1362" s="114" t="s">
        <v>139</v>
      </c>
      <c r="M1362" s="114" t="str">
        <f t="shared" si="89"/>
        <v>Cu2500pt</v>
      </c>
      <c r="N1362" s="114"/>
      <c r="O1362" s="116" t="s">
        <v>139</v>
      </c>
      <c r="P1362" s="117" t="s">
        <v>28</v>
      </c>
      <c r="Q1362" s="117">
        <v>55</v>
      </c>
      <c r="R1362" s="117" t="s">
        <v>29</v>
      </c>
      <c r="S1362" s="117">
        <v>4</v>
      </c>
      <c r="T1362" s="118" t="str">
        <f t="shared" si="90"/>
        <v>E3-55-Al-2500-4-pt</v>
      </c>
    </row>
    <row r="1363" spans="1:20">
      <c r="A1363" s="109" t="s">
        <v>1839</v>
      </c>
      <c r="B1363" s="109">
        <v>2500</v>
      </c>
      <c r="C1363" s="109" t="s">
        <v>400</v>
      </c>
      <c r="D1363" s="110" t="s">
        <v>401</v>
      </c>
      <c r="E1363" s="111">
        <v>125124</v>
      </c>
      <c r="F1363" s="119">
        <f>Таблица14[[#This Row],[ip55]]*1.49987465123196</f>
        <v>187670.31586074777</v>
      </c>
      <c r="G1363" s="112">
        <f>G1358</f>
        <v>72</v>
      </c>
      <c r="H1363" s="113">
        <v>3000</v>
      </c>
      <c r="I1363" s="113"/>
      <c r="J1363" s="113"/>
      <c r="K1363" s="114" t="s">
        <v>141</v>
      </c>
      <c r="L1363" s="114" t="s">
        <v>158</v>
      </c>
      <c r="M1363" s="114" t="str">
        <f t="shared" si="89"/>
        <v>Cu2500pr1</v>
      </c>
      <c r="N1363" s="114">
        <v>1</v>
      </c>
      <c r="O1363" s="109" t="s">
        <v>158</v>
      </c>
      <c r="P1363" s="117" t="s">
        <v>28</v>
      </c>
      <c r="Q1363" s="117">
        <v>55</v>
      </c>
      <c r="R1363" s="117" t="s">
        <v>29</v>
      </c>
      <c r="S1363" s="117">
        <v>4</v>
      </c>
      <c r="T1363" s="118" t="str">
        <f t="shared" si="90"/>
        <v>E3-55-Al-2500-4-pr1</v>
      </c>
    </row>
    <row r="1364" spans="1:20">
      <c r="A1364" s="109" t="s">
        <v>1840</v>
      </c>
      <c r="B1364" s="109">
        <v>2500</v>
      </c>
      <c r="C1364" s="109" t="s">
        <v>400</v>
      </c>
      <c r="D1364" s="110" t="s">
        <v>403</v>
      </c>
      <c r="E1364" s="111">
        <v>129466</v>
      </c>
      <c r="F1364" s="119">
        <f>Таблица14[[#This Row],[ip55]]*1.49987465123196</f>
        <v>194182.77159639695</v>
      </c>
      <c r="G1364" s="112">
        <f>G1358</f>
        <v>72</v>
      </c>
      <c r="H1364" s="113">
        <v>3000</v>
      </c>
      <c r="I1364" s="113"/>
      <c r="J1364" s="113"/>
      <c r="K1364" s="114" t="s">
        <v>141</v>
      </c>
      <c r="L1364" s="114" t="s">
        <v>158</v>
      </c>
      <c r="M1364" s="114" t="str">
        <f t="shared" si="89"/>
        <v>Cu2500pr3</v>
      </c>
      <c r="N1364" s="114">
        <v>3</v>
      </c>
      <c r="O1364" s="109" t="s">
        <v>158</v>
      </c>
      <c r="P1364" s="117" t="s">
        <v>28</v>
      </c>
      <c r="Q1364" s="117">
        <v>55</v>
      </c>
      <c r="R1364" s="117" t="s">
        <v>29</v>
      </c>
      <c r="S1364" s="117">
        <v>4</v>
      </c>
      <c r="T1364" s="118" t="str">
        <f t="shared" si="90"/>
        <v>E3-55-Al-2500-4-pr3</v>
      </c>
    </row>
    <row r="1365" spans="1:20">
      <c r="A1365" s="109" t="s">
        <v>1841</v>
      </c>
      <c r="B1365" s="109">
        <v>2500</v>
      </c>
      <c r="C1365" s="109" t="s">
        <v>400</v>
      </c>
      <c r="D1365" s="110" t="s">
        <v>405</v>
      </c>
      <c r="E1365" s="111">
        <v>133806</v>
      </c>
      <c r="F1365" s="119">
        <f>Таблица14[[#This Row],[ip55]]*1.49987465123196</f>
        <v>200692.22758274365</v>
      </c>
      <c r="G1365" s="112">
        <f>G1358</f>
        <v>72</v>
      </c>
      <c r="H1365" s="113">
        <v>3000</v>
      </c>
      <c r="I1365" s="113"/>
      <c r="J1365" s="113"/>
      <c r="K1365" s="114" t="s">
        <v>141</v>
      </c>
      <c r="L1365" s="114" t="s">
        <v>158</v>
      </c>
      <c r="M1365" s="114" t="str">
        <f t="shared" si="89"/>
        <v>Cu2500pr5</v>
      </c>
      <c r="N1365" s="114">
        <v>5</v>
      </c>
      <c r="O1365" s="109" t="s">
        <v>158</v>
      </c>
      <c r="P1365" s="117" t="s">
        <v>28</v>
      </c>
      <c r="Q1365" s="117">
        <v>55</v>
      </c>
      <c r="R1365" s="117" t="s">
        <v>29</v>
      </c>
      <c r="S1365" s="117">
        <v>4</v>
      </c>
      <c r="T1365" s="118" t="str">
        <f t="shared" si="90"/>
        <v>E3-55-Al-2500-4-pr5</v>
      </c>
    </row>
    <row r="1366" spans="1:20">
      <c r="A1366" s="109" t="s">
        <v>1842</v>
      </c>
      <c r="B1366" s="109">
        <v>2500</v>
      </c>
      <c r="C1366" s="109" t="s">
        <v>400</v>
      </c>
      <c r="D1366" s="110" t="s">
        <v>407</v>
      </c>
      <c r="E1366" s="111">
        <v>138147</v>
      </c>
      <c r="F1366" s="119">
        <f>Таблица14[[#This Row],[ip55]]*1.49987465123196</f>
        <v>207203.18344374158</v>
      </c>
      <c r="G1366" s="112">
        <f>G1358</f>
        <v>72</v>
      </c>
      <c r="H1366" s="113">
        <v>3000</v>
      </c>
      <c r="I1366" s="113"/>
      <c r="J1366" s="113"/>
      <c r="K1366" s="114" t="s">
        <v>141</v>
      </c>
      <c r="L1366" s="114" t="s">
        <v>158</v>
      </c>
      <c r="M1366" s="114" t="str">
        <f t="shared" si="89"/>
        <v>Cu2500pr4</v>
      </c>
      <c r="N1366" s="114">
        <v>4</v>
      </c>
      <c r="O1366" s="109" t="s">
        <v>158</v>
      </c>
      <c r="P1366" s="117" t="s">
        <v>28</v>
      </c>
      <c r="Q1366" s="117">
        <v>55</v>
      </c>
      <c r="R1366" s="117" t="s">
        <v>29</v>
      </c>
      <c r="S1366" s="117">
        <v>4</v>
      </c>
      <c r="T1366" s="118" t="str">
        <f t="shared" si="90"/>
        <v>E3-55-Al-2500-4-pr4</v>
      </c>
    </row>
    <row r="1367" spans="1:20">
      <c r="A1367" s="109" t="s">
        <v>1843</v>
      </c>
      <c r="B1367" s="109">
        <v>2500</v>
      </c>
      <c r="C1367" s="109" t="s">
        <v>400</v>
      </c>
      <c r="D1367" s="110" t="s">
        <v>409</v>
      </c>
      <c r="E1367" s="111">
        <v>142489</v>
      </c>
      <c r="F1367" s="119">
        <f>Таблица14[[#This Row],[ip55]]*1.49987465123196</f>
        <v>213715.63917939077</v>
      </c>
      <c r="G1367" s="112">
        <f>G1358</f>
        <v>72</v>
      </c>
      <c r="H1367" s="113">
        <v>3000</v>
      </c>
      <c r="I1367" s="113"/>
      <c r="J1367" s="113"/>
      <c r="K1367" s="114" t="s">
        <v>141</v>
      </c>
      <c r="L1367" s="114" t="s">
        <v>158</v>
      </c>
      <c r="M1367" s="114" t="str">
        <f t="shared" si="89"/>
        <v>Cu2500pr</v>
      </c>
      <c r="N1367" s="114"/>
      <c r="O1367" s="109" t="s">
        <v>158</v>
      </c>
      <c r="P1367" s="117" t="s">
        <v>28</v>
      </c>
      <c r="Q1367" s="117">
        <v>55</v>
      </c>
      <c r="R1367" s="117" t="s">
        <v>29</v>
      </c>
      <c r="S1367" s="117">
        <v>4</v>
      </c>
      <c r="T1367" s="118" t="str">
        <f t="shared" si="90"/>
        <v>E3-55-Al-2500-4-pr</v>
      </c>
    </row>
    <row r="1368" spans="1:20">
      <c r="A1368" s="109" t="s">
        <v>1844</v>
      </c>
      <c r="B1368" s="109">
        <v>2500</v>
      </c>
      <c r="C1368" s="109" t="s">
        <v>400</v>
      </c>
      <c r="D1368" s="110" t="s">
        <v>411</v>
      </c>
      <c r="E1368" s="111">
        <v>146830</v>
      </c>
      <c r="F1368" s="119">
        <f>Таблица14[[#This Row],[ip55]]*1.49987465123196</f>
        <v>220226.5950403887</v>
      </c>
      <c r="G1368" s="112">
        <f>G1358</f>
        <v>72</v>
      </c>
      <c r="H1368" s="113">
        <v>3000</v>
      </c>
      <c r="I1368" s="113"/>
      <c r="J1368" s="113"/>
      <c r="K1368" s="114" t="s">
        <v>141</v>
      </c>
      <c r="L1368" s="114" t="s">
        <v>158</v>
      </c>
      <c r="M1368" s="114" t="str">
        <f t="shared" si="89"/>
        <v>Cu2500pr6</v>
      </c>
      <c r="N1368" s="114">
        <v>6</v>
      </c>
      <c r="O1368" s="109" t="s">
        <v>158</v>
      </c>
      <c r="P1368" s="117" t="s">
        <v>28</v>
      </c>
      <c r="Q1368" s="117">
        <v>55</v>
      </c>
      <c r="R1368" s="117" t="s">
        <v>29</v>
      </c>
      <c r="S1368" s="117">
        <v>4</v>
      </c>
      <c r="T1368" s="118" t="str">
        <f t="shared" si="90"/>
        <v>E3-55-Al-2500-4-pr6</v>
      </c>
    </row>
    <row r="1369" spans="1:20">
      <c r="A1369" s="109" t="s">
        <v>1845</v>
      </c>
      <c r="B1369" s="109">
        <v>2500</v>
      </c>
      <c r="C1369" s="109" t="s">
        <v>400</v>
      </c>
      <c r="D1369" s="110" t="s">
        <v>413</v>
      </c>
      <c r="E1369" s="111">
        <v>165103</v>
      </c>
      <c r="F1369" s="111">
        <f>Таблица14[[#This Row],[ip55]]*1.49987465123196</f>
        <v>247633.80454235029</v>
      </c>
      <c r="G1369" s="112">
        <f>G1358</f>
        <v>72</v>
      </c>
      <c r="H1369" s="113">
        <v>3000</v>
      </c>
      <c r="I1369" s="113"/>
      <c r="J1369" s="113"/>
      <c r="K1369" s="114" t="s">
        <v>141</v>
      </c>
      <c r="L1369" s="114" t="s">
        <v>165</v>
      </c>
      <c r="M1369" s="114" t="str">
        <f t="shared" si="89"/>
        <v>Cu2500prf1</v>
      </c>
      <c r="N1369" s="114">
        <v>1</v>
      </c>
      <c r="O1369" s="109" t="s">
        <v>158</v>
      </c>
      <c r="P1369" s="117" t="s">
        <v>28</v>
      </c>
      <c r="Q1369" s="117">
        <v>55</v>
      </c>
      <c r="R1369" s="117" t="s">
        <v>29</v>
      </c>
      <c r="S1369" s="117">
        <v>4</v>
      </c>
      <c r="T1369" s="118" t="str">
        <f t="shared" si="90"/>
        <v>E3-55-Al-2500-4-pr1</v>
      </c>
    </row>
    <row r="1370" spans="1:20">
      <c r="A1370" s="109" t="s">
        <v>1846</v>
      </c>
      <c r="B1370" s="109">
        <v>2500</v>
      </c>
      <c r="C1370" s="109" t="s">
        <v>400</v>
      </c>
      <c r="D1370" s="110" t="s">
        <v>415</v>
      </c>
      <c r="E1370" s="111">
        <v>209422</v>
      </c>
      <c r="F1370" s="111">
        <f>Таблица14[[#This Row],[ip55]]*1.49987465123196</f>
        <v>314106.74921029952</v>
      </c>
      <c r="G1370" s="112">
        <f>G1358</f>
        <v>72</v>
      </c>
      <c r="H1370" s="113">
        <v>3000</v>
      </c>
      <c r="I1370" s="113"/>
      <c r="J1370" s="113"/>
      <c r="K1370" s="114" t="s">
        <v>141</v>
      </c>
      <c r="L1370" s="114" t="s">
        <v>165</v>
      </c>
      <c r="M1370" s="114" t="str">
        <f t="shared" si="89"/>
        <v>Cu2500prf2</v>
      </c>
      <c r="N1370" s="114">
        <v>2</v>
      </c>
      <c r="O1370" s="109" t="s">
        <v>158</v>
      </c>
      <c r="P1370" s="117" t="s">
        <v>28</v>
      </c>
      <c r="Q1370" s="117">
        <v>55</v>
      </c>
      <c r="R1370" s="117" t="s">
        <v>29</v>
      </c>
      <c r="S1370" s="117">
        <v>4</v>
      </c>
      <c r="T1370" s="118" t="str">
        <f t="shared" si="90"/>
        <v>E3-55-Al-2500-4-pr2</v>
      </c>
    </row>
    <row r="1371" spans="1:20">
      <c r="A1371" s="109" t="s">
        <v>1847</v>
      </c>
      <c r="B1371" s="109">
        <v>2500</v>
      </c>
      <c r="C1371" s="109" t="s">
        <v>400</v>
      </c>
      <c r="D1371" s="110" t="s">
        <v>417</v>
      </c>
      <c r="E1371" s="111">
        <v>298061</v>
      </c>
      <c r="F1371" s="111">
        <f>Таблица14[[#This Row],[ip55]]*1.49987465123196</f>
        <v>447054.13842084922</v>
      </c>
      <c r="G1371" s="112">
        <f>G1358</f>
        <v>72</v>
      </c>
      <c r="H1371" s="113">
        <v>3000</v>
      </c>
      <c r="I1371" s="113"/>
      <c r="J1371" s="113"/>
      <c r="K1371" s="114" t="s">
        <v>141</v>
      </c>
      <c r="L1371" s="114" t="s">
        <v>165</v>
      </c>
      <c r="M1371" s="114" t="str">
        <f t="shared" si="89"/>
        <v>Cu2500prf3</v>
      </c>
      <c r="N1371" s="114">
        <v>3</v>
      </c>
      <c r="O1371" s="109" t="s">
        <v>158</v>
      </c>
      <c r="P1371" s="117" t="s">
        <v>28</v>
      </c>
      <c r="Q1371" s="117">
        <v>55</v>
      </c>
      <c r="R1371" s="117" t="s">
        <v>29</v>
      </c>
      <c r="S1371" s="117">
        <v>4</v>
      </c>
      <c r="T1371" s="118" t="str">
        <f t="shared" si="90"/>
        <v>E3-55-Al-2500-4-pr3</v>
      </c>
    </row>
    <row r="1372" spans="1:20">
      <c r="A1372" s="109" t="s">
        <v>1848</v>
      </c>
      <c r="B1372" s="109">
        <v>2500</v>
      </c>
      <c r="C1372" s="109" t="s">
        <v>419</v>
      </c>
      <c r="D1372" s="110" t="s">
        <v>420</v>
      </c>
      <c r="E1372" s="111">
        <v>72010</v>
      </c>
      <c r="F1372" s="111">
        <f>Таблица14[[#This Row],[ip55]]*1.49987465123196</f>
        <v>108005.97363521345</v>
      </c>
      <c r="G1372" s="112">
        <f>G1350</f>
        <v>24</v>
      </c>
      <c r="H1372" s="113">
        <v>350</v>
      </c>
      <c r="I1372" s="113">
        <v>350</v>
      </c>
      <c r="J1372" s="113"/>
      <c r="K1372" s="114" t="s">
        <v>141</v>
      </c>
      <c r="L1372" s="114" t="s">
        <v>154</v>
      </c>
      <c r="M1372" s="114" t="str">
        <f t="shared" si="89"/>
        <v>Cu2500uv</v>
      </c>
      <c r="N1372" s="114"/>
      <c r="O1372" s="109" t="s">
        <v>154</v>
      </c>
      <c r="P1372" s="117" t="s">
        <v>28</v>
      </c>
      <c r="Q1372" s="117">
        <v>55</v>
      </c>
      <c r="R1372" s="117" t="s">
        <v>29</v>
      </c>
      <c r="S1372" s="117">
        <v>4</v>
      </c>
      <c r="T1372" s="118" t="str">
        <f t="shared" si="90"/>
        <v>E3-55-Al-2500-4-uv</v>
      </c>
    </row>
    <row r="1373" spans="1:20">
      <c r="A1373" s="109" t="s">
        <v>1849</v>
      </c>
      <c r="B1373" s="109">
        <v>2500</v>
      </c>
      <c r="C1373" s="109" t="s">
        <v>422</v>
      </c>
      <c r="D1373" s="110" t="s">
        <v>423</v>
      </c>
      <c r="E1373" s="111">
        <v>57540</v>
      </c>
      <c r="F1373" s="111">
        <f>Таблица14[[#This Row],[ip55]]*1.49987465123196</f>
        <v>86302.787431886987</v>
      </c>
      <c r="G1373" s="112">
        <f>G1350</f>
        <v>24</v>
      </c>
      <c r="H1373" s="113">
        <v>350</v>
      </c>
      <c r="I1373" s="113">
        <v>350</v>
      </c>
      <c r="J1373" s="113"/>
      <c r="K1373" s="114" t="s">
        <v>141</v>
      </c>
      <c r="L1373" s="114" t="s">
        <v>149</v>
      </c>
      <c r="M1373" s="114" t="str">
        <f t="shared" si="89"/>
        <v>Cu2500ug</v>
      </c>
      <c r="N1373" s="114"/>
      <c r="O1373" s="109" t="s">
        <v>149</v>
      </c>
      <c r="P1373" s="117" t="s">
        <v>28</v>
      </c>
      <c r="Q1373" s="117">
        <v>55</v>
      </c>
      <c r="R1373" s="117" t="s">
        <v>29</v>
      </c>
      <c r="S1373" s="117">
        <v>4</v>
      </c>
      <c r="T1373" s="118" t="str">
        <f t="shared" si="90"/>
        <v>E3-55-Al-2500-4-ug</v>
      </c>
    </row>
    <row r="1374" spans="1:20">
      <c r="A1374" s="109" t="s">
        <v>1850</v>
      </c>
      <c r="B1374" s="109">
        <v>2500</v>
      </c>
      <c r="C1374" s="109" t="s">
        <v>425</v>
      </c>
      <c r="D1374" s="110" t="s">
        <v>66</v>
      </c>
      <c r="E1374" s="111">
        <v>122485</v>
      </c>
      <c r="F1374" s="111">
        <f>Таблица14[[#This Row],[ip55]]*1.49987465123196</f>
        <v>183712.14665614662</v>
      </c>
      <c r="G1374" s="112">
        <f>G1352</f>
        <v>36</v>
      </c>
      <c r="H1374" s="113">
        <v>350</v>
      </c>
      <c r="I1374" s="113">
        <v>150</v>
      </c>
      <c r="J1374" s="113">
        <v>350</v>
      </c>
      <c r="K1374" s="114" t="s">
        <v>141</v>
      </c>
      <c r="L1374" s="114" t="s">
        <v>192</v>
      </c>
      <c r="M1374" s="114" t="str">
        <f t="shared" si="89"/>
        <v>Cu2500zv</v>
      </c>
      <c r="N1374" s="114"/>
      <c r="O1374" s="109" t="s">
        <v>192</v>
      </c>
      <c r="P1374" s="117" t="s">
        <v>28</v>
      </c>
      <c r="Q1374" s="117">
        <v>55</v>
      </c>
      <c r="R1374" s="117" t="s">
        <v>29</v>
      </c>
      <c r="S1374" s="117">
        <v>4</v>
      </c>
      <c r="T1374" s="118" t="str">
        <f t="shared" si="90"/>
        <v>E3-55-Al-2500-4-zv</v>
      </c>
    </row>
    <row r="1375" spans="1:20">
      <c r="A1375" s="109" t="s">
        <v>1851</v>
      </c>
      <c r="B1375" s="109">
        <v>2500</v>
      </c>
      <c r="C1375" s="109" t="s">
        <v>427</v>
      </c>
      <c r="D1375" s="110" t="s">
        <v>428</v>
      </c>
      <c r="E1375" s="111">
        <v>93545</v>
      </c>
      <c r="F1375" s="111">
        <f>Таблица14[[#This Row],[ip55]]*1.49987465123196</f>
        <v>140305.7742494937</v>
      </c>
      <c r="G1375" s="112">
        <f>G1352</f>
        <v>36</v>
      </c>
      <c r="H1375" s="113">
        <v>350</v>
      </c>
      <c r="I1375" s="113">
        <v>150</v>
      </c>
      <c r="J1375" s="113">
        <v>350</v>
      </c>
      <c r="K1375" s="114" t="s">
        <v>141</v>
      </c>
      <c r="L1375" s="114" t="s">
        <v>196</v>
      </c>
      <c r="M1375" s="114" t="str">
        <f t="shared" si="89"/>
        <v>Cu2500zg</v>
      </c>
      <c r="N1375" s="114"/>
      <c r="O1375" s="109" t="s">
        <v>196</v>
      </c>
      <c r="P1375" s="117" t="s">
        <v>28</v>
      </c>
      <c r="Q1375" s="117">
        <v>55</v>
      </c>
      <c r="R1375" s="117" t="s">
        <v>29</v>
      </c>
      <c r="S1375" s="117">
        <v>4</v>
      </c>
      <c r="T1375" s="118" t="str">
        <f t="shared" si="90"/>
        <v>E3-55-Al-2500-4-zg</v>
      </c>
    </row>
    <row r="1376" spans="1:20">
      <c r="A1376" s="109" t="s">
        <v>1852</v>
      </c>
      <c r="B1376" s="109">
        <v>2500</v>
      </c>
      <c r="C1376" s="109" t="s">
        <v>430</v>
      </c>
      <c r="D1376" s="110" t="s">
        <v>431</v>
      </c>
      <c r="E1376" s="111">
        <v>151157</v>
      </c>
      <c r="F1376" s="111">
        <f>Таблица14[[#This Row],[ip55]]*1.49987465123196</f>
        <v>226716.5526562694</v>
      </c>
      <c r="G1376" s="112">
        <f>G1352</f>
        <v>36</v>
      </c>
      <c r="H1376" s="113">
        <v>350</v>
      </c>
      <c r="I1376" s="113">
        <v>350</v>
      </c>
      <c r="J1376" s="113">
        <v>350</v>
      </c>
      <c r="K1376" s="114" t="s">
        <v>141</v>
      </c>
      <c r="L1376" s="114" t="s">
        <v>198</v>
      </c>
      <c r="M1376" s="114" t="str">
        <f t="shared" si="89"/>
        <v>Cu2500tv</v>
      </c>
      <c r="N1376" s="114"/>
      <c r="O1376" s="109" t="s">
        <v>198</v>
      </c>
      <c r="P1376" s="117" t="s">
        <v>28</v>
      </c>
      <c r="Q1376" s="117">
        <v>55</v>
      </c>
      <c r="R1376" s="117" t="s">
        <v>29</v>
      </c>
      <c r="S1376" s="117">
        <v>4</v>
      </c>
      <c r="T1376" s="118" t="str">
        <f t="shared" si="90"/>
        <v>E3-55-Al-2500-4-tv</v>
      </c>
    </row>
    <row r="1377" spans="1:20">
      <c r="A1377" s="109" t="s">
        <v>1853</v>
      </c>
      <c r="B1377" s="109">
        <v>2500</v>
      </c>
      <c r="C1377" s="109" t="s">
        <v>433</v>
      </c>
      <c r="D1377" s="110" t="s">
        <v>434</v>
      </c>
      <c r="E1377" s="111">
        <v>194841</v>
      </c>
      <c r="F1377" s="111">
        <f>Таблица14[[#This Row],[ip55]]*1.49987465123196</f>
        <v>292237.07692068635</v>
      </c>
      <c r="G1377" s="112">
        <f>G1352</f>
        <v>36</v>
      </c>
      <c r="H1377" s="113">
        <v>350</v>
      </c>
      <c r="I1377" s="113">
        <v>350</v>
      </c>
      <c r="J1377" s="113">
        <v>350</v>
      </c>
      <c r="K1377" s="114" t="s">
        <v>141</v>
      </c>
      <c r="L1377" s="114" t="s">
        <v>201</v>
      </c>
      <c r="M1377" s="114" t="str">
        <f t="shared" si="89"/>
        <v>Cu2500tg</v>
      </c>
      <c r="N1377" s="114"/>
      <c r="O1377" s="109" t="s">
        <v>201</v>
      </c>
      <c r="P1377" s="117" t="s">
        <v>28</v>
      </c>
      <c r="Q1377" s="117">
        <v>55</v>
      </c>
      <c r="R1377" s="117" t="s">
        <v>29</v>
      </c>
      <c r="S1377" s="117">
        <v>4</v>
      </c>
      <c r="T1377" s="118" t="str">
        <f t="shared" si="90"/>
        <v>E3-55-Al-2500-4-tg</v>
      </c>
    </row>
    <row r="1378" spans="1:20">
      <c r="A1378" s="109" t="s">
        <v>1854</v>
      </c>
      <c r="B1378" s="109">
        <v>2500</v>
      </c>
      <c r="C1378" s="109" t="s">
        <v>436</v>
      </c>
      <c r="D1378" s="110" t="s">
        <v>437</v>
      </c>
      <c r="E1378" s="111">
        <v>108015</v>
      </c>
      <c r="F1378" s="111">
        <f>Таблица14[[#This Row],[ip55]]*1.49987465123196</f>
        <v>162008.96045282017</v>
      </c>
      <c r="G1378" s="112">
        <v>36</v>
      </c>
      <c r="H1378" s="113">
        <v>500</v>
      </c>
      <c r="I1378" s="113">
        <v>500</v>
      </c>
      <c r="J1378" s="113">
        <v>500</v>
      </c>
      <c r="K1378" s="114" t="s">
        <v>141</v>
      </c>
      <c r="L1378" s="114" t="s">
        <v>184</v>
      </c>
      <c r="M1378" s="114" t="str">
        <f t="shared" si="89"/>
        <v>Cu2500kl</v>
      </c>
      <c r="N1378" s="114"/>
      <c r="O1378" s="109" t="s">
        <v>184</v>
      </c>
      <c r="P1378" s="117" t="s">
        <v>28</v>
      </c>
      <c r="Q1378" s="117">
        <v>55</v>
      </c>
      <c r="R1378" s="117" t="s">
        <v>29</v>
      </c>
      <c r="S1378" s="117">
        <v>4</v>
      </c>
      <c r="T1378" s="118" t="str">
        <f t="shared" si="90"/>
        <v>E3-55-Al-2500-4-kl</v>
      </c>
    </row>
    <row r="1379" spans="1:20">
      <c r="A1379" s="109" t="s">
        <v>1855</v>
      </c>
      <c r="B1379" s="109">
        <v>2500</v>
      </c>
      <c r="C1379" s="109" t="s">
        <v>439</v>
      </c>
      <c r="D1379" s="110" t="s">
        <v>437</v>
      </c>
      <c r="E1379" s="111">
        <v>108015</v>
      </c>
      <c r="F1379" s="111">
        <f>Таблица14[[#This Row],[ip55]]*1.49987465123196</f>
        <v>162008.96045282017</v>
      </c>
      <c r="G1379" s="112">
        <f>G1352</f>
        <v>36</v>
      </c>
      <c r="H1379" s="113">
        <v>500</v>
      </c>
      <c r="I1379" s="113">
        <v>500</v>
      </c>
      <c r="J1379" s="113">
        <v>500</v>
      </c>
      <c r="K1379" s="114" t="s">
        <v>141</v>
      </c>
      <c r="L1379" s="114" t="s">
        <v>173</v>
      </c>
      <c r="M1379" s="114" t="str">
        <f t="shared" si="89"/>
        <v>Cu2500kp</v>
      </c>
      <c r="N1379" s="114"/>
      <c r="O1379" s="109" t="s">
        <v>173</v>
      </c>
      <c r="P1379" s="117" t="s">
        <v>28</v>
      </c>
      <c r="Q1379" s="117">
        <v>55</v>
      </c>
      <c r="R1379" s="117" t="s">
        <v>29</v>
      </c>
      <c r="S1379" s="117">
        <v>4</v>
      </c>
      <c r="T1379" s="118" t="str">
        <f t="shared" si="90"/>
        <v>E3-55-Al-2500-4-kp</v>
      </c>
    </row>
    <row r="1380" spans="1:20">
      <c r="A1380" s="112" t="s">
        <v>1856</v>
      </c>
      <c r="B1380" s="109">
        <v>2500</v>
      </c>
      <c r="C1380" s="109" t="s">
        <v>441</v>
      </c>
      <c r="D1380" s="110" t="s">
        <v>442</v>
      </c>
      <c r="E1380" s="111">
        <v>22918</v>
      </c>
      <c r="F1380" s="111">
        <f>Таблица14[[#This Row],[ip55]]*1.49987465123196</f>
        <v>34374.127256934058</v>
      </c>
      <c r="G1380" s="112">
        <f>G1348</f>
        <v>12</v>
      </c>
      <c r="H1380" s="113">
        <v>200</v>
      </c>
      <c r="I1380" s="113">
        <v>300</v>
      </c>
      <c r="J1380" s="113"/>
      <c r="K1380" s="114" t="s">
        <v>141</v>
      </c>
      <c r="L1380" s="114" t="s">
        <v>143</v>
      </c>
      <c r="M1380" s="114" t="str">
        <f t="shared" si="89"/>
        <v>Cu2500pf</v>
      </c>
      <c r="N1380" s="114"/>
      <c r="O1380" s="109" t="s">
        <v>143</v>
      </c>
      <c r="P1380" s="117" t="s">
        <v>28</v>
      </c>
      <c r="Q1380" s="117">
        <v>55</v>
      </c>
      <c r="R1380" s="117" t="s">
        <v>29</v>
      </c>
      <c r="S1380" s="117">
        <v>4</v>
      </c>
      <c r="T1380" s="118" t="str">
        <f t="shared" si="90"/>
        <v>E3-55-Al-2500-4-pf</v>
      </c>
    </row>
    <row r="1381" spans="1:20">
      <c r="A1381" s="112" t="s">
        <v>1857</v>
      </c>
      <c r="B1381" s="109">
        <v>2500</v>
      </c>
      <c r="C1381" s="109" t="s">
        <v>444</v>
      </c>
      <c r="D1381" s="110" t="s">
        <v>445</v>
      </c>
      <c r="E1381" s="111">
        <v>80458</v>
      </c>
      <c r="F1381" s="111">
        <f>Таблица14[[#This Row],[ip55]]*1.49987465123196</f>
        <v>120676.91468882104</v>
      </c>
      <c r="G1381" s="112"/>
      <c r="H1381" s="113"/>
      <c r="I1381" s="113"/>
      <c r="J1381" s="113"/>
      <c r="K1381" s="114" t="s">
        <v>141</v>
      </c>
      <c r="L1381" s="114" t="s">
        <v>152</v>
      </c>
      <c r="M1381" s="114" t="str">
        <f t="shared" si="89"/>
        <v>Cu2500ugf</v>
      </c>
      <c r="N1381" s="114"/>
      <c r="O1381" s="109" t="s">
        <v>152</v>
      </c>
      <c r="P1381" s="117" t="s">
        <v>28</v>
      </c>
      <c r="Q1381" s="117">
        <v>55</v>
      </c>
      <c r="R1381" s="117" t="s">
        <v>29</v>
      </c>
      <c r="S1381" s="117">
        <v>4</v>
      </c>
      <c r="T1381" s="118" t="str">
        <f t="shared" si="90"/>
        <v>E3-55-Al-2500-4-ugf</v>
      </c>
    </row>
    <row r="1382" spans="1:20">
      <c r="A1382" s="112" t="s">
        <v>1858</v>
      </c>
      <c r="B1382" s="109">
        <v>2500</v>
      </c>
      <c r="C1382" s="109" t="s">
        <v>447</v>
      </c>
      <c r="D1382" s="110" t="s">
        <v>448</v>
      </c>
      <c r="E1382" s="111">
        <v>94928</v>
      </c>
      <c r="F1382" s="111">
        <f>Таблица14[[#This Row],[ip55]]*1.49987465123196</f>
        <v>142380.10089214751</v>
      </c>
      <c r="G1382" s="112"/>
      <c r="H1382" s="113"/>
      <c r="I1382" s="113"/>
      <c r="J1382" s="113"/>
      <c r="K1382" s="114" t="s">
        <v>141</v>
      </c>
      <c r="L1382" s="114" t="s">
        <v>156</v>
      </c>
      <c r="M1382" s="114" t="str">
        <f t="shared" si="89"/>
        <v>Cu2500uvf</v>
      </c>
      <c r="N1382" s="114"/>
      <c r="O1382" s="109" t="s">
        <v>156</v>
      </c>
      <c r="P1382" s="117" t="s">
        <v>28</v>
      </c>
      <c r="Q1382" s="117">
        <v>55</v>
      </c>
      <c r="R1382" s="117" t="s">
        <v>29</v>
      </c>
      <c r="S1382" s="117">
        <v>4</v>
      </c>
      <c r="T1382" s="118" t="str">
        <f t="shared" si="90"/>
        <v>E3-55-Al-2500-4-uvf</v>
      </c>
    </row>
    <row r="1383" spans="1:20">
      <c r="A1383" s="112" t="s">
        <v>1859</v>
      </c>
      <c r="B1383" s="109">
        <v>2500</v>
      </c>
      <c r="C1383" s="109" t="s">
        <v>450</v>
      </c>
      <c r="D1383" s="110" t="s">
        <v>451</v>
      </c>
      <c r="E1383" s="111">
        <v>45836</v>
      </c>
      <c r="F1383" s="111">
        <f>Таблица14[[#This Row],[ip55]]*1.49987465123196</f>
        <v>68748.254513868116</v>
      </c>
      <c r="G1383" s="112"/>
      <c r="H1383" s="113"/>
      <c r="I1383" s="113"/>
      <c r="J1383" s="113"/>
      <c r="K1383" s="114" t="s">
        <v>141</v>
      </c>
      <c r="L1383" s="114"/>
      <c r="M1383" s="114" t="str">
        <f t="shared" si="89"/>
        <v>Cu2500</v>
      </c>
      <c r="N1383" s="114"/>
      <c r="O1383" s="109" t="s">
        <v>450</v>
      </c>
      <c r="P1383" s="117" t="s">
        <v>28</v>
      </c>
      <c r="Q1383" s="117">
        <v>55</v>
      </c>
      <c r="R1383" s="117" t="s">
        <v>29</v>
      </c>
      <c r="S1383" s="117">
        <v>4</v>
      </c>
      <c r="T1383" s="118" t="str">
        <f t="shared" si="90"/>
        <v>E3-55-Al-2500-4-ПФТ</v>
      </c>
    </row>
    <row r="1384" spans="1:20">
      <c r="A1384" s="109" t="s">
        <v>1860</v>
      </c>
      <c r="B1384" s="109">
        <v>2500</v>
      </c>
      <c r="C1384" s="109"/>
      <c r="D1384" s="110" t="s">
        <v>453</v>
      </c>
      <c r="E1384" s="111">
        <v>107390</v>
      </c>
      <c r="F1384" s="111">
        <f>Таблица14[[#This Row],[ip55]]*1.49987465123196</f>
        <v>161071.53879580018</v>
      </c>
      <c r="G1384" s="120">
        <f t="shared" ref="G1384:G1385" si="91">G1348</f>
        <v>12</v>
      </c>
      <c r="H1384" s="113">
        <v>200</v>
      </c>
      <c r="I1384" s="113">
        <v>300</v>
      </c>
      <c r="J1384" s="113"/>
      <c r="K1384" s="114" t="s">
        <v>141</v>
      </c>
      <c r="L1384" s="114"/>
      <c r="M1384" s="114" t="str">
        <f t="shared" si="89"/>
        <v>Cu2500</v>
      </c>
      <c r="N1384" s="114"/>
      <c r="O1384" s="109"/>
      <c r="P1384" s="117" t="s">
        <v>28</v>
      </c>
      <c r="Q1384" s="117">
        <v>55</v>
      </c>
      <c r="R1384" s="117" t="s">
        <v>29</v>
      </c>
      <c r="S1384" s="117">
        <v>4</v>
      </c>
      <c r="T1384" s="118" t="str">
        <f t="shared" si="90"/>
        <v>E3-55-Al-2500-4-</v>
      </c>
    </row>
    <row r="1385" spans="1:20">
      <c r="A1385" s="109" t="s">
        <v>1861</v>
      </c>
      <c r="B1385" s="109">
        <v>2500</v>
      </c>
      <c r="C1385" s="109" t="s">
        <v>455</v>
      </c>
      <c r="D1385" s="110" t="s">
        <v>456</v>
      </c>
      <c r="E1385" s="111">
        <v>502152</v>
      </c>
      <c r="F1385" s="111">
        <f>Таблица14[[#This Row],[ip55]]*1.49987465123196</f>
        <v>753165.0558654312</v>
      </c>
      <c r="G1385" s="120">
        <f t="shared" si="91"/>
        <v>18</v>
      </c>
      <c r="H1385" s="113">
        <v>500</v>
      </c>
      <c r="I1385" s="113">
        <v>500</v>
      </c>
      <c r="J1385" s="113"/>
      <c r="K1385" s="114" t="s">
        <v>141</v>
      </c>
      <c r="L1385" s="114"/>
      <c r="M1385" s="114" t="str">
        <f t="shared" si="89"/>
        <v>Cu2500</v>
      </c>
      <c r="N1385" s="114"/>
      <c r="O1385" s="109" t="s">
        <v>455</v>
      </c>
      <c r="P1385" s="117" t="s">
        <v>28</v>
      </c>
      <c r="Q1385" s="117">
        <v>55</v>
      </c>
      <c r="R1385" s="117" t="s">
        <v>29</v>
      </c>
      <c r="S1385" s="117">
        <v>4</v>
      </c>
      <c r="T1385" s="118" t="str">
        <f t="shared" si="90"/>
        <v>E3-55-Al-2500-4-ПФК</v>
      </c>
    </row>
    <row r="1386" spans="1:20">
      <c r="A1386" s="109" t="s">
        <v>1862</v>
      </c>
      <c r="B1386" s="109">
        <v>2500</v>
      </c>
      <c r="C1386" s="109"/>
      <c r="D1386" s="110" t="s">
        <v>458</v>
      </c>
      <c r="E1386" s="111">
        <v>133452</v>
      </c>
      <c r="F1386" s="111">
        <f>Таблица14[[#This Row],[ip55]]*1.49987465123196</f>
        <v>200161.27195620752</v>
      </c>
      <c r="G1386" s="120">
        <f>G1349</f>
        <v>18</v>
      </c>
      <c r="H1386" s="113">
        <v>200</v>
      </c>
      <c r="I1386" s="113">
        <v>500</v>
      </c>
      <c r="J1386" s="113"/>
      <c r="K1386" s="114" t="s">
        <v>141</v>
      </c>
      <c r="L1386" s="114"/>
      <c r="M1386" s="114" t="str">
        <f t="shared" si="89"/>
        <v>Cu2500</v>
      </c>
      <c r="N1386" s="114"/>
      <c r="O1386" s="109"/>
      <c r="P1386" s="117" t="s">
        <v>28</v>
      </c>
      <c r="Q1386" s="117">
        <v>55</v>
      </c>
      <c r="R1386" s="117" t="s">
        <v>29</v>
      </c>
      <c r="S1386" s="117">
        <v>4</v>
      </c>
      <c r="T1386" s="118" t="str">
        <f t="shared" si="90"/>
        <v>E3-55-Al-2500-4-</v>
      </c>
    </row>
    <row r="1387" spans="1:20">
      <c r="A1387" s="109" t="s">
        <v>1863</v>
      </c>
      <c r="B1387" s="109">
        <v>2500</v>
      </c>
      <c r="C1387" s="109"/>
      <c r="D1387" s="110" t="s">
        <v>728</v>
      </c>
      <c r="E1387" s="111">
        <v>338337</v>
      </c>
      <c r="F1387" s="111">
        <f>Таблица14[[#This Row],[ip55]]*1.49987465123196</f>
        <v>507463.08987386769</v>
      </c>
      <c r="G1387" s="120">
        <f>G1351</f>
        <v>30</v>
      </c>
      <c r="H1387" s="113">
        <v>200</v>
      </c>
      <c r="I1387" s="113">
        <v>1000</v>
      </c>
      <c r="J1387" s="113"/>
      <c r="K1387" s="114" t="s">
        <v>141</v>
      </c>
      <c r="L1387" s="114"/>
      <c r="M1387" s="114" t="str">
        <f t="shared" si="89"/>
        <v>Cu2500</v>
      </c>
      <c r="N1387" s="114"/>
      <c r="O1387" s="109"/>
      <c r="P1387" s="117" t="s">
        <v>28</v>
      </c>
      <c r="Q1387" s="117">
        <v>55</v>
      </c>
      <c r="R1387" s="117" t="s">
        <v>29</v>
      </c>
      <c r="S1387" s="117">
        <v>4</v>
      </c>
      <c r="T1387" s="118" t="str">
        <f t="shared" si="90"/>
        <v>E3-55-Al-2500-4-</v>
      </c>
    </row>
    <row r="1388" spans="1:20">
      <c r="A1388" s="109" t="s">
        <v>1864</v>
      </c>
      <c r="B1388" s="109">
        <v>2500</v>
      </c>
      <c r="C1388" s="109"/>
      <c r="D1388" s="110" t="s">
        <v>462</v>
      </c>
      <c r="E1388" s="111">
        <v>257057</v>
      </c>
      <c r="F1388" s="111">
        <f>Таблица14[[#This Row],[ip55]]*1.49987465123196</f>
        <v>385553.27822173398</v>
      </c>
      <c r="G1388" s="120">
        <f>G1351</f>
        <v>30</v>
      </c>
      <c r="H1388" s="113">
        <v>200</v>
      </c>
      <c r="I1388" s="113">
        <v>1000</v>
      </c>
      <c r="J1388" s="113"/>
      <c r="K1388" s="114" t="s">
        <v>141</v>
      </c>
      <c r="L1388" s="114"/>
      <c r="M1388" s="114" t="str">
        <f t="shared" si="89"/>
        <v>Cu2500</v>
      </c>
      <c r="N1388" s="114"/>
      <c r="O1388" s="109"/>
      <c r="P1388" s="117" t="s">
        <v>28</v>
      </c>
      <c r="Q1388" s="117">
        <v>55</v>
      </c>
      <c r="R1388" s="117" t="s">
        <v>29</v>
      </c>
      <c r="S1388" s="117">
        <v>4</v>
      </c>
      <c r="T1388" s="118" t="str">
        <f t="shared" si="90"/>
        <v>E3-55-Al-2500-4-</v>
      </c>
    </row>
    <row r="1389" spans="1:20">
      <c r="A1389" s="109" t="s">
        <v>1865</v>
      </c>
      <c r="B1389" s="109">
        <v>2500</v>
      </c>
      <c r="C1389" s="109"/>
      <c r="D1389" s="110" t="s">
        <v>464</v>
      </c>
      <c r="E1389" s="111">
        <v>186715</v>
      </c>
      <c r="F1389" s="111">
        <f>Таблица14[[#This Row],[ip55]]*1.49987465123196</f>
        <v>280049.09550477541</v>
      </c>
      <c r="G1389" s="120">
        <f t="shared" ref="G1389:G1390" si="92">G1349</f>
        <v>18</v>
      </c>
      <c r="H1389" s="113">
        <v>200</v>
      </c>
      <c r="I1389" s="113">
        <v>500</v>
      </c>
      <c r="J1389" s="113"/>
      <c r="K1389" s="114" t="s">
        <v>141</v>
      </c>
      <c r="L1389" s="114"/>
      <c r="M1389" s="114" t="str">
        <f t="shared" si="89"/>
        <v>Cu2500</v>
      </c>
      <c r="N1389" s="114"/>
      <c r="O1389" s="109"/>
      <c r="P1389" s="117" t="s">
        <v>28</v>
      </c>
      <c r="Q1389" s="117">
        <v>55</v>
      </c>
      <c r="R1389" s="117" t="s">
        <v>29</v>
      </c>
      <c r="S1389" s="117">
        <v>4</v>
      </c>
      <c r="T1389" s="118" t="str">
        <f t="shared" si="90"/>
        <v>E3-55-Al-2500-4-</v>
      </c>
    </row>
    <row r="1390" spans="1:20">
      <c r="A1390" s="109" t="s">
        <v>1866</v>
      </c>
      <c r="B1390" s="109">
        <v>2500</v>
      </c>
      <c r="C1390" s="109" t="s">
        <v>466</v>
      </c>
      <c r="D1390" s="110" t="s">
        <v>467</v>
      </c>
      <c r="E1390" s="111">
        <v>191739</v>
      </c>
      <c r="F1390" s="111">
        <f>Таблица14[[#This Row],[ip55]]*1.49987465123196</f>
        <v>287584.46575256478</v>
      </c>
      <c r="G1390" s="120">
        <f t="shared" si="92"/>
        <v>24</v>
      </c>
      <c r="H1390" s="113">
        <v>1000</v>
      </c>
      <c r="I1390" s="113"/>
      <c r="J1390" s="113"/>
      <c r="K1390" s="114" t="s">
        <v>141</v>
      </c>
      <c r="L1390" s="114" t="s">
        <v>203</v>
      </c>
      <c r="M1390" s="114" t="str">
        <f t="shared" si="89"/>
        <v>Cu2500sk</v>
      </c>
      <c r="N1390" s="114"/>
      <c r="O1390" s="109" t="s">
        <v>203</v>
      </c>
      <c r="P1390" s="117" t="s">
        <v>28</v>
      </c>
      <c r="Q1390" s="117">
        <v>55</v>
      </c>
      <c r="R1390" s="117" t="s">
        <v>29</v>
      </c>
      <c r="S1390" s="117">
        <v>4</v>
      </c>
      <c r="T1390" s="118" t="str">
        <f t="shared" si="90"/>
        <v>E3-55-Al-2500-4-sk</v>
      </c>
    </row>
    <row r="1391" spans="1:20">
      <c r="A1391" s="109" t="s">
        <v>1867</v>
      </c>
      <c r="B1391" s="109">
        <v>2500</v>
      </c>
      <c r="C1391" s="109"/>
      <c r="D1391" s="110" t="s">
        <v>469</v>
      </c>
      <c r="E1391" s="111">
        <v>451936</v>
      </c>
      <c r="F1391" s="111">
        <f>Таблица14[[#This Row],[ip55]]*1.49987465123196</f>
        <v>677847.35037916712</v>
      </c>
      <c r="G1391" s="112">
        <f>G1350</f>
        <v>24</v>
      </c>
      <c r="H1391" s="113">
        <v>1000</v>
      </c>
      <c r="I1391" s="113"/>
      <c r="J1391" s="113"/>
      <c r="K1391" s="114" t="s">
        <v>141</v>
      </c>
      <c r="L1391" s="114"/>
      <c r="M1391" s="114" t="str">
        <f t="shared" si="89"/>
        <v>Cu2500</v>
      </c>
      <c r="N1391" s="114"/>
      <c r="O1391" s="109"/>
      <c r="P1391" s="117" t="s">
        <v>28</v>
      </c>
      <c r="Q1391" s="117">
        <v>55</v>
      </c>
      <c r="R1391" s="117" t="s">
        <v>29</v>
      </c>
      <c r="S1391" s="117">
        <v>4</v>
      </c>
      <c r="T1391" s="118" t="str">
        <f t="shared" si="90"/>
        <v>E3-55-Al-2500-4-</v>
      </c>
    </row>
    <row r="1392" spans="1:20">
      <c r="A1392" s="109" t="s">
        <v>1868</v>
      </c>
      <c r="B1392" s="109">
        <v>2500</v>
      </c>
      <c r="C1392" s="109"/>
      <c r="D1392" s="110" t="s">
        <v>471</v>
      </c>
      <c r="E1392" s="111">
        <v>426829</v>
      </c>
      <c r="F1392" s="111">
        <f>Таблица14[[#This Row],[ip55]]*1.49987465123196</f>
        <v>640189.99751068628</v>
      </c>
      <c r="G1392" s="112">
        <f>G1350</f>
        <v>24</v>
      </c>
      <c r="H1392" s="113">
        <v>1000</v>
      </c>
      <c r="I1392" s="113"/>
      <c r="J1392" s="113"/>
      <c r="K1392" s="114" t="s">
        <v>141</v>
      </c>
      <c r="L1392" s="114"/>
      <c r="M1392" s="114" t="str">
        <f t="shared" si="89"/>
        <v>Cu2500</v>
      </c>
      <c r="N1392" s="114"/>
      <c r="O1392" s="109"/>
      <c r="P1392" s="117" t="s">
        <v>28</v>
      </c>
      <c r="Q1392" s="117">
        <v>55</v>
      </c>
      <c r="R1392" s="117" t="s">
        <v>29</v>
      </c>
      <c r="S1392" s="117">
        <v>4</v>
      </c>
      <c r="T1392" s="118" t="str">
        <f t="shared" si="90"/>
        <v>E3-55-Al-2500-4-</v>
      </c>
    </row>
    <row r="1393" spans="1:20">
      <c r="A1393" s="109" t="s">
        <v>1869</v>
      </c>
      <c r="B1393" s="109">
        <v>2500</v>
      </c>
      <c r="C1393" s="109"/>
      <c r="D1393" s="110" t="s">
        <v>473</v>
      </c>
      <c r="E1393" s="111">
        <v>610115</v>
      </c>
      <c r="F1393" s="111">
        <f>Таблица14[[#This Row],[ip55]]*1.49987465123196</f>
        <v>915096.02283638727</v>
      </c>
      <c r="G1393" s="112">
        <f>G1350</f>
        <v>24</v>
      </c>
      <c r="H1393" s="113">
        <v>1000</v>
      </c>
      <c r="I1393" s="113"/>
      <c r="J1393" s="113"/>
      <c r="K1393" s="114" t="s">
        <v>141</v>
      </c>
      <c r="L1393" s="114"/>
      <c r="M1393" s="114" t="str">
        <f t="shared" si="89"/>
        <v>Cu2500</v>
      </c>
      <c r="N1393" s="114"/>
      <c r="O1393" s="109"/>
      <c r="P1393" s="117" t="s">
        <v>28</v>
      </c>
      <c r="Q1393" s="117">
        <v>55</v>
      </c>
      <c r="R1393" s="117" t="s">
        <v>29</v>
      </c>
      <c r="S1393" s="117">
        <v>4</v>
      </c>
      <c r="T1393" s="118" t="str">
        <f t="shared" si="90"/>
        <v>E3-55-Al-2500-4-</v>
      </c>
    </row>
    <row r="1394" spans="1:20">
      <c r="A1394" s="109" t="s">
        <v>1870</v>
      </c>
      <c r="B1394" s="109">
        <v>2500</v>
      </c>
      <c r="C1394" s="109"/>
      <c r="D1394" s="110" t="s">
        <v>475</v>
      </c>
      <c r="E1394" s="111">
        <v>166273</v>
      </c>
      <c r="F1394" s="111">
        <f>Таблица14[[#This Row],[ip55]]*1.49987465123196</f>
        <v>249388.65788429169</v>
      </c>
      <c r="G1394" s="112">
        <f>G1350</f>
        <v>24</v>
      </c>
      <c r="H1394" s="113">
        <v>1000</v>
      </c>
      <c r="I1394" s="113"/>
      <c r="J1394" s="113"/>
      <c r="K1394" s="114" t="s">
        <v>141</v>
      </c>
      <c r="L1394" s="114"/>
      <c r="M1394" s="114" t="str">
        <f t="shared" si="89"/>
        <v>Cu2500</v>
      </c>
      <c r="N1394" s="114"/>
      <c r="O1394" s="109"/>
      <c r="P1394" s="117" t="s">
        <v>28</v>
      </c>
      <c r="Q1394" s="117">
        <v>55</v>
      </c>
      <c r="R1394" s="117" t="s">
        <v>29</v>
      </c>
      <c r="S1394" s="117">
        <v>4</v>
      </c>
      <c r="T1394" s="118" t="str">
        <f t="shared" si="90"/>
        <v>E3-55-Al-2500-4-</v>
      </c>
    </row>
    <row r="1395" spans="1:20">
      <c r="A1395" s="109" t="s">
        <v>1871</v>
      </c>
      <c r="B1395" s="109">
        <v>2500</v>
      </c>
      <c r="C1395" s="109"/>
      <c r="D1395" s="110" t="s">
        <v>477</v>
      </c>
      <c r="E1395" s="111">
        <v>435601</v>
      </c>
      <c r="F1395" s="111">
        <f>Таблица14[[#This Row],[ip55]]*1.49987465123196</f>
        <v>653346.89795129304</v>
      </c>
      <c r="G1395" s="112">
        <f>G1350</f>
        <v>24</v>
      </c>
      <c r="H1395" s="113">
        <v>1000</v>
      </c>
      <c r="I1395" s="113"/>
      <c r="J1395" s="113"/>
      <c r="K1395" s="114" t="s">
        <v>141</v>
      </c>
      <c r="L1395" s="114"/>
      <c r="M1395" s="114" t="str">
        <f t="shared" si="89"/>
        <v>Cu2500</v>
      </c>
      <c r="N1395" s="114"/>
      <c r="O1395" s="109"/>
      <c r="P1395" s="117" t="s">
        <v>28</v>
      </c>
      <c r="Q1395" s="117">
        <v>55</v>
      </c>
      <c r="R1395" s="117" t="s">
        <v>29</v>
      </c>
      <c r="S1395" s="117">
        <v>4</v>
      </c>
      <c r="T1395" s="118" t="str">
        <f t="shared" si="90"/>
        <v>E3-55-Al-2500-4-</v>
      </c>
    </row>
    <row r="1396" spans="1:20">
      <c r="A1396" s="109" t="s">
        <v>1872</v>
      </c>
      <c r="B1396" s="109">
        <v>2500</v>
      </c>
      <c r="C1396" s="109"/>
      <c r="D1396" s="110" t="s">
        <v>554</v>
      </c>
      <c r="E1396" s="111">
        <v>715982</v>
      </c>
      <c r="F1396" s="111">
        <f>Таблица14[[#This Row],[ip55]]*1.49987465123196</f>
        <v>1073883.2525383611</v>
      </c>
      <c r="G1396" s="112">
        <f>G1350</f>
        <v>24</v>
      </c>
      <c r="H1396" s="113">
        <v>1000</v>
      </c>
      <c r="I1396" s="113"/>
      <c r="J1396" s="113"/>
      <c r="K1396" s="114" t="s">
        <v>141</v>
      </c>
      <c r="L1396" s="114"/>
      <c r="M1396" s="114" t="str">
        <f t="shared" si="89"/>
        <v>Cu2500</v>
      </c>
      <c r="N1396" s="114"/>
      <c r="O1396" s="109"/>
      <c r="P1396" s="117" t="s">
        <v>28</v>
      </c>
      <c r="Q1396" s="117">
        <v>55</v>
      </c>
      <c r="R1396" s="117" t="s">
        <v>29</v>
      </c>
      <c r="S1396" s="117">
        <v>4</v>
      </c>
      <c r="T1396" s="118" t="str">
        <f t="shared" si="90"/>
        <v>E3-55-Al-2500-4-</v>
      </c>
    </row>
    <row r="1397" spans="1:20">
      <c r="A1397" s="109" t="s">
        <v>1873</v>
      </c>
      <c r="B1397" s="109">
        <v>2500</v>
      </c>
      <c r="C1397" s="109"/>
      <c r="D1397" s="110" t="s">
        <v>481</v>
      </c>
      <c r="E1397" s="111">
        <v>620769</v>
      </c>
      <c r="F1397" s="111">
        <f>Таблица14[[#This Row],[ip55]]*1.49987465123196</f>
        <v>931075.68737061264</v>
      </c>
      <c r="G1397" s="112">
        <f>G1350</f>
        <v>24</v>
      </c>
      <c r="H1397" s="113">
        <v>1000</v>
      </c>
      <c r="I1397" s="113"/>
      <c r="J1397" s="113"/>
      <c r="K1397" s="114" t="s">
        <v>141</v>
      </c>
      <c r="L1397" s="114"/>
      <c r="M1397" s="114" t="str">
        <f t="shared" si="89"/>
        <v>Cu2500</v>
      </c>
      <c r="N1397" s="114"/>
      <c r="O1397" s="109"/>
      <c r="P1397" s="117" t="s">
        <v>28</v>
      </c>
      <c r="Q1397" s="117">
        <v>55</v>
      </c>
      <c r="R1397" s="117" t="s">
        <v>29</v>
      </c>
      <c r="S1397" s="117">
        <v>4</v>
      </c>
      <c r="T1397" s="118" t="str">
        <f t="shared" si="90"/>
        <v>E3-55-Al-2500-4-</v>
      </c>
    </row>
    <row r="1398" spans="1:20">
      <c r="A1398" s="109" t="s">
        <v>1874</v>
      </c>
      <c r="B1398" s="109">
        <v>2500</v>
      </c>
      <c r="C1398" s="109"/>
      <c r="D1398" s="110" t="s">
        <v>617</v>
      </c>
      <c r="E1398" s="111">
        <v>936436</v>
      </c>
      <c r="F1398" s="111">
        <f>Таблица14[[#This Row],[ip55]]*1.49987465123196</f>
        <v>1404536.6189010518</v>
      </c>
      <c r="G1398" s="112"/>
      <c r="H1398" s="113">
        <v>0</v>
      </c>
      <c r="I1398" s="113"/>
      <c r="J1398" s="113"/>
      <c r="K1398" s="114" t="s">
        <v>141</v>
      </c>
      <c r="L1398" s="114"/>
      <c r="M1398" s="114" t="str">
        <f t="shared" si="89"/>
        <v>Cu2500</v>
      </c>
      <c r="N1398" s="114"/>
      <c r="O1398" s="109"/>
      <c r="P1398" s="117" t="s">
        <v>28</v>
      </c>
      <c r="Q1398" s="117">
        <v>55</v>
      </c>
      <c r="R1398" s="117" t="s">
        <v>29</v>
      </c>
      <c r="S1398" s="117">
        <v>4</v>
      </c>
      <c r="T1398" s="118" t="str">
        <f t="shared" si="90"/>
        <v>E3-55-Al-2500-4-</v>
      </c>
    </row>
    <row r="1399" spans="1:20">
      <c r="A1399" s="109" t="s">
        <v>1875</v>
      </c>
      <c r="B1399" s="109">
        <v>2500</v>
      </c>
      <c r="C1399" s="109" t="s">
        <v>485</v>
      </c>
      <c r="D1399" s="110" t="s">
        <v>486</v>
      </c>
      <c r="E1399" s="111">
        <v>295642</v>
      </c>
      <c r="F1399" s="111">
        <f>Таблица14[[#This Row],[ip55]]*1.49987465123196</f>
        <v>443425.94163951912</v>
      </c>
      <c r="G1399" s="112">
        <f>G1351</f>
        <v>30</v>
      </c>
      <c r="H1399" s="113">
        <v>1500</v>
      </c>
      <c r="I1399" s="113"/>
      <c r="J1399" s="113"/>
      <c r="K1399" s="114" t="s">
        <v>141</v>
      </c>
      <c r="L1399" s="114" t="s">
        <v>487</v>
      </c>
      <c r="M1399" s="114" t="str">
        <f t="shared" si="89"/>
        <v>Cu2500tsv</v>
      </c>
      <c r="N1399" s="114"/>
      <c r="O1399" s="109" t="s">
        <v>487</v>
      </c>
      <c r="P1399" s="117" t="s">
        <v>28</v>
      </c>
      <c r="Q1399" s="117">
        <v>55</v>
      </c>
      <c r="R1399" s="117" t="s">
        <v>29</v>
      </c>
      <c r="S1399" s="117">
        <v>4</v>
      </c>
      <c r="T1399" s="118" t="str">
        <f t="shared" si="90"/>
        <v>E3-55-Al-2500-4-tsv</v>
      </c>
    </row>
    <row r="1400" spans="1:20">
      <c r="A1400" s="109" t="s">
        <v>1876</v>
      </c>
      <c r="B1400" s="109">
        <v>2500</v>
      </c>
      <c r="C1400" s="109"/>
      <c r="D1400" s="110" t="s">
        <v>489</v>
      </c>
      <c r="E1400" s="111">
        <v>371221</v>
      </c>
      <c r="F1400" s="111">
        <f>Таблица14[[#This Row],[ip55]]*1.49987465123196</f>
        <v>556784.96790497948</v>
      </c>
      <c r="G1400" s="112">
        <f>G1350</f>
        <v>24</v>
      </c>
      <c r="H1400" s="113">
        <v>1500</v>
      </c>
      <c r="I1400" s="113">
        <v>500</v>
      </c>
      <c r="J1400" s="113"/>
      <c r="K1400" s="114" t="s">
        <v>141</v>
      </c>
      <c r="L1400" s="114"/>
      <c r="M1400" s="114" t="str">
        <f t="shared" si="89"/>
        <v>Cu2500</v>
      </c>
      <c r="N1400" s="114"/>
      <c r="O1400" s="109"/>
      <c r="P1400" s="117" t="s">
        <v>28</v>
      </c>
      <c r="Q1400" s="117">
        <v>55</v>
      </c>
      <c r="R1400" s="117" t="s">
        <v>29</v>
      </c>
      <c r="S1400" s="117">
        <v>4</v>
      </c>
      <c r="T1400" s="118" t="str">
        <f t="shared" si="90"/>
        <v>E3-55-Al-2500-4-</v>
      </c>
    </row>
    <row r="1401" spans="1:20">
      <c r="A1401" s="109" t="s">
        <v>1877</v>
      </c>
      <c r="B1401" s="109">
        <v>2500</v>
      </c>
      <c r="C1401" s="109"/>
      <c r="D1401" s="110" t="s">
        <v>491</v>
      </c>
      <c r="E1401" s="111">
        <v>149315</v>
      </c>
      <c r="F1401" s="111">
        <f>Таблица14[[#This Row],[ip55]]*1.49987465123196</f>
        <v>223953.78354870013</v>
      </c>
      <c r="G1401" s="112">
        <f>G1354</f>
        <v>48</v>
      </c>
      <c r="H1401" s="113">
        <v>1500</v>
      </c>
      <c r="I1401" s="113"/>
      <c r="J1401" s="113"/>
      <c r="K1401" s="114" t="s">
        <v>141</v>
      </c>
      <c r="L1401" s="114"/>
      <c r="M1401" s="114" t="str">
        <f t="shared" si="89"/>
        <v>Cu2500</v>
      </c>
      <c r="N1401" s="114"/>
      <c r="O1401" s="109"/>
      <c r="P1401" s="117" t="s">
        <v>28</v>
      </c>
      <c r="Q1401" s="117">
        <v>55</v>
      </c>
      <c r="R1401" s="117" t="s">
        <v>29</v>
      </c>
      <c r="S1401" s="117">
        <v>4</v>
      </c>
      <c r="T1401" s="118" t="str">
        <f t="shared" si="90"/>
        <v>E3-55-Al-2500-4-</v>
      </c>
    </row>
    <row r="1402" spans="1:20">
      <c r="A1402" s="109" t="s">
        <v>1878</v>
      </c>
      <c r="B1402" s="109">
        <v>2500</v>
      </c>
      <c r="C1402" s="109"/>
      <c r="D1402" s="110" t="s">
        <v>493</v>
      </c>
      <c r="E1402" s="111">
        <v>246735</v>
      </c>
      <c r="F1402" s="111">
        <f>Таблица14[[#This Row],[ip55]]*1.49987465123196</f>
        <v>370071.57207171764</v>
      </c>
      <c r="G1402" s="112">
        <f>G1353</f>
        <v>42</v>
      </c>
      <c r="H1402" s="113">
        <v>1500</v>
      </c>
      <c r="I1402" s="113">
        <v>500</v>
      </c>
      <c r="J1402" s="113"/>
      <c r="K1402" s="114" t="s">
        <v>141</v>
      </c>
      <c r="L1402" s="114"/>
      <c r="M1402" s="114" t="str">
        <f t="shared" si="89"/>
        <v>Cu2500</v>
      </c>
      <c r="N1402" s="114"/>
      <c r="O1402" s="109"/>
      <c r="P1402" s="117" t="s">
        <v>28</v>
      </c>
      <c r="Q1402" s="117">
        <v>55</v>
      </c>
      <c r="R1402" s="117" t="s">
        <v>29</v>
      </c>
      <c r="S1402" s="117">
        <v>4</v>
      </c>
      <c r="T1402" s="118" t="str">
        <f t="shared" si="90"/>
        <v>E3-55-Al-2500-4-</v>
      </c>
    </row>
    <row r="1403" spans="1:20">
      <c r="A1403" s="109" t="s">
        <v>984</v>
      </c>
      <c r="B1403" s="109">
        <v>2500</v>
      </c>
      <c r="C1403" s="109"/>
      <c r="D1403" s="110" t="s">
        <v>495</v>
      </c>
      <c r="E1403" s="111">
        <v>152542</v>
      </c>
      <c r="F1403" s="111">
        <f>Таблица14[[#This Row],[ip55]]*1.49987465123196</f>
        <v>228793.87904822564</v>
      </c>
      <c r="G1403" s="112"/>
      <c r="H1403" s="113">
        <v>500</v>
      </c>
      <c r="I1403" s="113"/>
      <c r="J1403" s="113"/>
      <c r="K1403" s="114" t="s">
        <v>141</v>
      </c>
      <c r="L1403" s="114"/>
      <c r="M1403" s="114" t="str">
        <f t="shared" si="89"/>
        <v>Cu2500</v>
      </c>
      <c r="N1403" s="114"/>
      <c r="O1403" s="109"/>
      <c r="P1403" s="117" t="s">
        <v>28</v>
      </c>
      <c r="Q1403" s="117">
        <v>55</v>
      </c>
      <c r="R1403" s="117" t="s">
        <v>29</v>
      </c>
      <c r="S1403" s="117">
        <v>4</v>
      </c>
      <c r="T1403" s="118" t="str">
        <f t="shared" si="90"/>
        <v>E3-55-Al-2500-4-</v>
      </c>
    </row>
    <row r="1404" spans="1:20">
      <c r="A1404" s="109" t="s">
        <v>1879</v>
      </c>
      <c r="B1404" s="109">
        <v>2500</v>
      </c>
      <c r="C1404" s="109"/>
      <c r="D1404" s="110" t="s">
        <v>497</v>
      </c>
      <c r="E1404" s="111">
        <v>21201</v>
      </c>
      <c r="F1404" s="111">
        <f>Таблица14[[#This Row],[ip55]]*1.49987465123196</f>
        <v>31798.842480768784</v>
      </c>
      <c r="G1404" s="112"/>
      <c r="H1404" s="113">
        <v>200</v>
      </c>
      <c r="I1404" s="113"/>
      <c r="J1404" s="113"/>
      <c r="K1404" s="114" t="s">
        <v>141</v>
      </c>
      <c r="L1404" s="114" t="s">
        <v>236</v>
      </c>
      <c r="M1404" s="114" t="str">
        <f t="shared" si="89"/>
        <v>Cu2500sb</v>
      </c>
      <c r="N1404" s="114"/>
      <c r="O1404" s="109"/>
      <c r="P1404" s="117" t="s">
        <v>28</v>
      </c>
      <c r="Q1404" s="117">
        <v>55</v>
      </c>
      <c r="R1404" s="117" t="s">
        <v>29</v>
      </c>
      <c r="S1404" s="117">
        <v>4</v>
      </c>
      <c r="T1404" s="118" t="str">
        <f t="shared" si="90"/>
        <v>E3-55-Al-2500-4-</v>
      </c>
    </row>
    <row r="1405" spans="1:20">
      <c r="A1405" s="109" t="s">
        <v>1880</v>
      </c>
      <c r="B1405" s="109">
        <v>2500</v>
      </c>
      <c r="C1405" s="109"/>
      <c r="D1405" s="110" t="s">
        <v>499</v>
      </c>
      <c r="E1405" s="111">
        <v>1038</v>
      </c>
      <c r="F1405" s="111">
        <f>Таблица14[[#This Row],[ip55]]*1.49987465123196</f>
        <v>1556.8698879787746</v>
      </c>
      <c r="G1405" s="112"/>
      <c r="H1405" s="113">
        <v>200</v>
      </c>
      <c r="I1405" s="113"/>
      <c r="J1405" s="113"/>
      <c r="K1405" s="114" t="s">
        <v>141</v>
      </c>
      <c r="L1405" s="114"/>
      <c r="M1405" s="114" t="str">
        <f t="shared" si="89"/>
        <v>Cu2500</v>
      </c>
      <c r="N1405" s="114"/>
      <c r="O1405" s="109"/>
      <c r="P1405" s="117" t="s">
        <v>28</v>
      </c>
      <c r="Q1405" s="117">
        <v>55</v>
      </c>
      <c r="R1405" s="117" t="s">
        <v>29</v>
      </c>
      <c r="S1405" s="117">
        <v>4</v>
      </c>
      <c r="T1405" s="118" t="str">
        <f t="shared" si="90"/>
        <v>E3-55-Al-2500-4-</v>
      </c>
    </row>
    <row r="1406" spans="1:20">
      <c r="A1406" s="109" t="s">
        <v>1881</v>
      </c>
      <c r="B1406" s="109">
        <v>2500</v>
      </c>
      <c r="C1406" s="109" t="s">
        <v>501</v>
      </c>
      <c r="D1406" s="110" t="s">
        <v>502</v>
      </c>
      <c r="E1406" s="111">
        <v>51123</v>
      </c>
      <c r="F1406" s="111">
        <f>Таблица14[[#This Row],[ip55]]*1.49987465123196</f>
        <v>76678.09179493149</v>
      </c>
      <c r="G1406" s="112"/>
      <c r="H1406" s="113">
        <v>200</v>
      </c>
      <c r="I1406" s="113"/>
      <c r="J1406" s="113"/>
      <c r="K1406" s="114" t="s">
        <v>141</v>
      </c>
      <c r="L1406" s="114" t="s">
        <v>233</v>
      </c>
      <c r="M1406" s="114" t="str">
        <f t="shared" si="89"/>
        <v>Cu2500kz</v>
      </c>
      <c r="N1406" s="114"/>
      <c r="O1406" s="109" t="s">
        <v>233</v>
      </c>
      <c r="P1406" s="117" t="s">
        <v>28</v>
      </c>
      <c r="Q1406" s="117">
        <v>55</v>
      </c>
      <c r="R1406" s="117" t="s">
        <v>29</v>
      </c>
      <c r="S1406" s="117">
        <v>4</v>
      </c>
      <c r="T1406" s="118" t="str">
        <f t="shared" si="90"/>
        <v>E3-55-Al-2500-4-kz</v>
      </c>
    </row>
    <row r="1407" spans="1:20">
      <c r="A1407" s="109" t="s">
        <v>1882</v>
      </c>
      <c r="B1407" s="109">
        <v>2500</v>
      </c>
      <c r="C1407" s="109"/>
      <c r="D1407" s="110" t="s">
        <v>504</v>
      </c>
      <c r="E1407" s="111">
        <v>41885</v>
      </c>
      <c r="F1407" s="111">
        <f>Таблица14[[#This Row],[ip55]]*1.49987465123196</f>
        <v>62822.249766850648</v>
      </c>
      <c r="G1407" s="112"/>
      <c r="H1407" s="113"/>
      <c r="I1407" s="113"/>
      <c r="J1407" s="113"/>
      <c r="K1407" s="114" t="s">
        <v>141</v>
      </c>
      <c r="L1407" s="114"/>
      <c r="M1407" s="114" t="str">
        <f t="shared" si="89"/>
        <v>Cu2500</v>
      </c>
      <c r="N1407" s="114"/>
      <c r="O1407" s="109"/>
      <c r="P1407" s="117" t="s">
        <v>28</v>
      </c>
      <c r="Q1407" s="117">
        <v>55</v>
      </c>
      <c r="R1407" s="117" t="s">
        <v>29</v>
      </c>
      <c r="S1407" s="117">
        <v>4</v>
      </c>
      <c r="T1407" s="118" t="str">
        <f t="shared" si="90"/>
        <v>E3-55-Al-2500-4-</v>
      </c>
    </row>
    <row r="1408" spans="1:20">
      <c r="A1408" s="109" t="s">
        <v>1883</v>
      </c>
      <c r="B1408" s="109">
        <v>3200</v>
      </c>
      <c r="C1408" s="109" t="s">
        <v>369</v>
      </c>
      <c r="D1408" s="110" t="s">
        <v>370</v>
      </c>
      <c r="E1408" s="111">
        <v>25962</v>
      </c>
      <c r="F1408" s="111">
        <f>Таблица14[[#This Row],[ip55]]*1.49987465123196</f>
        <v>38939.745695284146</v>
      </c>
      <c r="G1408" s="112">
        <f>G1410*0.5</f>
        <v>16</v>
      </c>
      <c r="H1408" s="113">
        <v>500</v>
      </c>
      <c r="I1408" s="113"/>
      <c r="J1408" s="113"/>
      <c r="K1408" s="114" t="s">
        <v>141</v>
      </c>
      <c r="L1408" s="114" t="s">
        <v>139</v>
      </c>
      <c r="M1408" s="114" t="str">
        <f t="shared" si="89"/>
        <v>Cu3200pt0.5</v>
      </c>
      <c r="N1408" s="115" t="s">
        <v>371</v>
      </c>
      <c r="O1408" s="116" t="s">
        <v>139</v>
      </c>
      <c r="P1408" s="117" t="s">
        <v>28</v>
      </c>
      <c r="Q1408" s="117">
        <v>55</v>
      </c>
      <c r="R1408" s="117" t="s">
        <v>29</v>
      </c>
      <c r="S1408" s="117">
        <v>4</v>
      </c>
      <c r="T1408" s="118" t="str">
        <f t="shared" si="90"/>
        <v>E3-55-Al-3200-4-pt0.5</v>
      </c>
    </row>
    <row r="1409" spans="1:20">
      <c r="A1409" s="109" t="s">
        <v>1884</v>
      </c>
      <c r="B1409" s="109">
        <v>3200</v>
      </c>
      <c r="C1409" s="109" t="s">
        <v>369</v>
      </c>
      <c r="D1409" s="110" t="s">
        <v>370</v>
      </c>
      <c r="E1409" s="111">
        <v>46211</v>
      </c>
      <c r="F1409" s="111">
        <f>Таблица14[[#This Row],[ip55]]*1.49987465123196</f>
        <v>69310.707508080101</v>
      </c>
      <c r="G1409" s="112">
        <f>G1410*0.75</f>
        <v>24</v>
      </c>
      <c r="H1409" s="113">
        <v>750</v>
      </c>
      <c r="I1409" s="113"/>
      <c r="J1409" s="113"/>
      <c r="K1409" s="114" t="s">
        <v>141</v>
      </c>
      <c r="L1409" s="114" t="s">
        <v>139</v>
      </c>
      <c r="M1409" s="114" t="str">
        <f t="shared" si="89"/>
        <v>Cu3200pt0.9</v>
      </c>
      <c r="N1409" s="115" t="s">
        <v>373</v>
      </c>
      <c r="O1409" s="116" t="s">
        <v>139</v>
      </c>
      <c r="P1409" s="117" t="s">
        <v>28</v>
      </c>
      <c r="Q1409" s="117">
        <v>55</v>
      </c>
      <c r="R1409" s="117" t="s">
        <v>29</v>
      </c>
      <c r="S1409" s="117">
        <v>4</v>
      </c>
      <c r="T1409" s="118" t="str">
        <f t="shared" si="90"/>
        <v>E3-55-Al-3200-4-pt0.9</v>
      </c>
    </row>
    <row r="1410" spans="1:20">
      <c r="A1410" s="109" t="s">
        <v>1885</v>
      </c>
      <c r="B1410" s="109">
        <v>3200</v>
      </c>
      <c r="C1410" s="109" t="s">
        <v>369</v>
      </c>
      <c r="D1410" s="110" t="s">
        <v>375</v>
      </c>
      <c r="E1410" s="111">
        <v>51922</v>
      </c>
      <c r="F1410" s="111">
        <f>Таблица14[[#This Row],[ip55]]*1.49987465123196</f>
        <v>77876.491641265835</v>
      </c>
      <c r="G1410" s="112">
        <v>32</v>
      </c>
      <c r="H1410" s="113">
        <v>1000</v>
      </c>
      <c r="I1410" s="113"/>
      <c r="J1410" s="113"/>
      <c r="K1410" s="114" t="s">
        <v>141</v>
      </c>
      <c r="L1410" s="114" t="s">
        <v>139</v>
      </c>
      <c r="M1410" s="114" t="str">
        <f t="shared" ref="M1410:M1473" si="93">K1410&amp;B1410&amp;L1410&amp;N1410</f>
        <v>Cu3200pt1.0</v>
      </c>
      <c r="N1410" s="115" t="s">
        <v>376</v>
      </c>
      <c r="O1410" s="116" t="s">
        <v>139</v>
      </c>
      <c r="P1410" s="117" t="s">
        <v>28</v>
      </c>
      <c r="Q1410" s="117">
        <v>55</v>
      </c>
      <c r="R1410" s="117" t="s">
        <v>29</v>
      </c>
      <c r="S1410" s="117">
        <v>4</v>
      </c>
      <c r="T1410" s="118" t="str">
        <f t="shared" si="90"/>
        <v>E3-55-Al-3200-4-pt1.0</v>
      </c>
    </row>
    <row r="1411" spans="1:20">
      <c r="A1411" s="109" t="s">
        <v>1886</v>
      </c>
      <c r="B1411" s="109">
        <v>3200</v>
      </c>
      <c r="C1411" s="109" t="s">
        <v>369</v>
      </c>
      <c r="D1411" s="110" t="s">
        <v>370</v>
      </c>
      <c r="E1411" s="111">
        <v>72172</v>
      </c>
      <c r="F1411" s="111">
        <f>Таблица14[[#This Row],[ip55]]*1.49987465123196</f>
        <v>108248.95332871302</v>
      </c>
      <c r="G1411" s="112">
        <f>G1410*1.25</f>
        <v>40</v>
      </c>
      <c r="H1411" s="113">
        <v>1250</v>
      </c>
      <c r="I1411" s="113"/>
      <c r="J1411" s="113"/>
      <c r="K1411" s="114" t="s">
        <v>141</v>
      </c>
      <c r="L1411" s="114" t="s">
        <v>139</v>
      </c>
      <c r="M1411" s="114" t="str">
        <f t="shared" si="93"/>
        <v>Cu3200pt1.4</v>
      </c>
      <c r="N1411" s="115" t="s">
        <v>378</v>
      </c>
      <c r="O1411" s="116" t="s">
        <v>139</v>
      </c>
      <c r="P1411" s="117" t="s">
        <v>28</v>
      </c>
      <c r="Q1411" s="117">
        <v>55</v>
      </c>
      <c r="R1411" s="117" t="s">
        <v>29</v>
      </c>
      <c r="S1411" s="117">
        <v>4</v>
      </c>
      <c r="T1411" s="118" t="str">
        <f t="shared" ref="T1411:T1474" si="94">P1411&amp;"-"&amp;Q1411&amp;"-"&amp;R1411&amp;"-"&amp;B1411&amp;"-"&amp;S1411&amp;"-"&amp;O1411&amp;N1411</f>
        <v>E3-55-Al-3200-4-pt1.4</v>
      </c>
    </row>
    <row r="1412" spans="1:20">
      <c r="A1412" s="109" t="s">
        <v>1887</v>
      </c>
      <c r="B1412" s="109">
        <v>3200</v>
      </c>
      <c r="C1412" s="109" t="s">
        <v>369</v>
      </c>
      <c r="D1412" s="110" t="s">
        <v>370</v>
      </c>
      <c r="E1412" s="111">
        <v>77884</v>
      </c>
      <c r="F1412" s="111">
        <f>Таблица14[[#This Row],[ip55]]*1.49987465123196</f>
        <v>116816.23733654998</v>
      </c>
      <c r="G1412" s="112">
        <f>G1410*1.5</f>
        <v>48</v>
      </c>
      <c r="H1412" s="113">
        <v>1500</v>
      </c>
      <c r="I1412" s="113"/>
      <c r="J1412" s="113"/>
      <c r="K1412" s="114" t="s">
        <v>141</v>
      </c>
      <c r="L1412" s="114" t="s">
        <v>139</v>
      </c>
      <c r="M1412" s="114" t="str">
        <f t="shared" si="93"/>
        <v>Cu3200pt1.5</v>
      </c>
      <c r="N1412" s="115" t="s">
        <v>380</v>
      </c>
      <c r="O1412" s="116" t="s">
        <v>139</v>
      </c>
      <c r="P1412" s="117" t="s">
        <v>28</v>
      </c>
      <c r="Q1412" s="117">
        <v>55</v>
      </c>
      <c r="R1412" s="117" t="s">
        <v>29</v>
      </c>
      <c r="S1412" s="117">
        <v>4</v>
      </c>
      <c r="T1412" s="118" t="str">
        <f t="shared" si="94"/>
        <v>E3-55-Al-3200-4-pt1.5</v>
      </c>
    </row>
    <row r="1413" spans="1:20">
      <c r="A1413" s="109" t="s">
        <v>1888</v>
      </c>
      <c r="B1413" s="109">
        <v>3200</v>
      </c>
      <c r="C1413" s="109" t="s">
        <v>369</v>
      </c>
      <c r="D1413" s="110" t="s">
        <v>370</v>
      </c>
      <c r="E1413" s="111">
        <v>98134</v>
      </c>
      <c r="F1413" s="111">
        <f>Таблица14[[#This Row],[ip55]]*1.49987465123196</f>
        <v>147188.69902399718</v>
      </c>
      <c r="G1413" s="112">
        <f>G1410*1.75</f>
        <v>56</v>
      </c>
      <c r="H1413" s="113">
        <v>1750</v>
      </c>
      <c r="I1413" s="113"/>
      <c r="J1413" s="113"/>
      <c r="K1413" s="114" t="s">
        <v>141</v>
      </c>
      <c r="L1413" s="114" t="s">
        <v>139</v>
      </c>
      <c r="M1413" s="114" t="str">
        <f t="shared" si="93"/>
        <v>Cu3200pt1.9</v>
      </c>
      <c r="N1413" s="115" t="s">
        <v>382</v>
      </c>
      <c r="O1413" s="116" t="s">
        <v>139</v>
      </c>
      <c r="P1413" s="117" t="s">
        <v>28</v>
      </c>
      <c r="Q1413" s="117">
        <v>55</v>
      </c>
      <c r="R1413" s="117" t="s">
        <v>29</v>
      </c>
      <c r="S1413" s="117">
        <v>4</v>
      </c>
      <c r="T1413" s="118" t="str">
        <f t="shared" si="94"/>
        <v>E3-55-Al-3200-4-pt1.9</v>
      </c>
    </row>
    <row r="1414" spans="1:20">
      <c r="A1414" s="109" t="s">
        <v>1889</v>
      </c>
      <c r="B1414" s="109">
        <v>3200</v>
      </c>
      <c r="C1414" s="109" t="s">
        <v>369</v>
      </c>
      <c r="D1414" s="110" t="s">
        <v>384</v>
      </c>
      <c r="E1414" s="111">
        <v>103845</v>
      </c>
      <c r="F1414" s="111">
        <f>Таблица14[[#This Row],[ip55]]*1.49987465123196</f>
        <v>155754.4831571829</v>
      </c>
      <c r="G1414" s="112">
        <f>G1410*2</f>
        <v>64</v>
      </c>
      <c r="H1414" s="113">
        <v>2000</v>
      </c>
      <c r="I1414" s="113"/>
      <c r="J1414" s="113"/>
      <c r="K1414" s="114" t="s">
        <v>141</v>
      </c>
      <c r="L1414" s="114" t="s">
        <v>139</v>
      </c>
      <c r="M1414" s="114" t="str">
        <f t="shared" si="93"/>
        <v>Cu3200pt2.0</v>
      </c>
      <c r="N1414" s="115" t="s">
        <v>385</v>
      </c>
      <c r="O1414" s="116" t="s">
        <v>139</v>
      </c>
      <c r="P1414" s="117" t="s">
        <v>28</v>
      </c>
      <c r="Q1414" s="117">
        <v>55</v>
      </c>
      <c r="R1414" s="117" t="s">
        <v>29</v>
      </c>
      <c r="S1414" s="117">
        <v>4</v>
      </c>
      <c r="T1414" s="118" t="str">
        <f t="shared" si="94"/>
        <v>E3-55-Al-3200-4-pt2.0</v>
      </c>
    </row>
    <row r="1415" spans="1:20">
      <c r="A1415" s="109" t="s">
        <v>1890</v>
      </c>
      <c r="B1415" s="109">
        <v>3200</v>
      </c>
      <c r="C1415" s="109" t="s">
        <v>369</v>
      </c>
      <c r="D1415" s="110" t="s">
        <v>370</v>
      </c>
      <c r="E1415" s="111">
        <v>124094</v>
      </c>
      <c r="F1415" s="111">
        <f>Таблица14[[#This Row],[ip55]]*1.49987465123196</f>
        <v>186125.44496997885</v>
      </c>
      <c r="G1415" s="112">
        <f>G1410*2.25</f>
        <v>72</v>
      </c>
      <c r="H1415" s="113">
        <v>2250</v>
      </c>
      <c r="I1415" s="113"/>
      <c r="J1415" s="113"/>
      <c r="K1415" s="114" t="s">
        <v>141</v>
      </c>
      <c r="L1415" s="114" t="s">
        <v>139</v>
      </c>
      <c r="M1415" s="114" t="str">
        <f t="shared" si="93"/>
        <v>Cu3200pt2.4</v>
      </c>
      <c r="N1415" s="115" t="s">
        <v>387</v>
      </c>
      <c r="O1415" s="116" t="s">
        <v>139</v>
      </c>
      <c r="P1415" s="117" t="s">
        <v>28</v>
      </c>
      <c r="Q1415" s="117">
        <v>55</v>
      </c>
      <c r="R1415" s="117" t="s">
        <v>29</v>
      </c>
      <c r="S1415" s="117">
        <v>4</v>
      </c>
      <c r="T1415" s="118" t="str">
        <f t="shared" si="94"/>
        <v>E3-55-Al-3200-4-pt2.4</v>
      </c>
    </row>
    <row r="1416" spans="1:20">
      <c r="A1416" s="109" t="s">
        <v>1891</v>
      </c>
      <c r="B1416" s="109">
        <v>3200</v>
      </c>
      <c r="C1416" s="109" t="s">
        <v>369</v>
      </c>
      <c r="D1416" s="110" t="s">
        <v>370</v>
      </c>
      <c r="E1416" s="111">
        <v>129806</v>
      </c>
      <c r="F1416" s="111">
        <f>Таблица14[[#This Row],[ip55]]*1.49987465123196</f>
        <v>194692.7289778158</v>
      </c>
      <c r="G1416" s="112">
        <f>G1410*2.5</f>
        <v>80</v>
      </c>
      <c r="H1416" s="113">
        <v>2500</v>
      </c>
      <c r="I1416" s="113"/>
      <c r="J1416" s="113"/>
      <c r="K1416" s="114" t="s">
        <v>141</v>
      </c>
      <c r="L1416" s="114" t="s">
        <v>139</v>
      </c>
      <c r="M1416" s="114" t="str">
        <f t="shared" si="93"/>
        <v>Cu3200pt2.5</v>
      </c>
      <c r="N1416" s="115" t="s">
        <v>389</v>
      </c>
      <c r="O1416" s="116" t="s">
        <v>139</v>
      </c>
      <c r="P1416" s="117" t="s">
        <v>28</v>
      </c>
      <c r="Q1416" s="117">
        <v>55</v>
      </c>
      <c r="R1416" s="117" t="s">
        <v>29</v>
      </c>
      <c r="S1416" s="117">
        <v>4</v>
      </c>
      <c r="T1416" s="118" t="str">
        <f t="shared" si="94"/>
        <v>E3-55-Al-3200-4-pt2.5</v>
      </c>
    </row>
    <row r="1417" spans="1:20">
      <c r="A1417" s="109" t="s">
        <v>1892</v>
      </c>
      <c r="B1417" s="109">
        <v>3200</v>
      </c>
      <c r="C1417" s="109" t="s">
        <v>369</v>
      </c>
      <c r="D1417" s="110" t="s">
        <v>370</v>
      </c>
      <c r="E1417" s="111">
        <v>150056</v>
      </c>
      <c r="F1417" s="111">
        <f>Таблица14[[#This Row],[ip55]]*1.49987465123196</f>
        <v>225065.19066526301</v>
      </c>
      <c r="G1417" s="112">
        <f>G1410*2.75</f>
        <v>88</v>
      </c>
      <c r="H1417" s="113">
        <v>2750</v>
      </c>
      <c r="I1417" s="113"/>
      <c r="J1417" s="113"/>
      <c r="K1417" s="114" t="s">
        <v>141</v>
      </c>
      <c r="L1417" s="114" t="s">
        <v>139</v>
      </c>
      <c r="M1417" s="114" t="str">
        <f t="shared" si="93"/>
        <v>Cu3200pt2.9</v>
      </c>
      <c r="N1417" s="115" t="s">
        <v>391</v>
      </c>
      <c r="O1417" s="116" t="s">
        <v>139</v>
      </c>
      <c r="P1417" s="117" t="s">
        <v>28</v>
      </c>
      <c r="Q1417" s="117">
        <v>55</v>
      </c>
      <c r="R1417" s="117" t="s">
        <v>29</v>
      </c>
      <c r="S1417" s="117">
        <v>4</v>
      </c>
      <c r="T1417" s="118" t="str">
        <f t="shared" si="94"/>
        <v>E3-55-Al-3200-4-pt2.9</v>
      </c>
    </row>
    <row r="1418" spans="1:20">
      <c r="A1418" s="109" t="s">
        <v>1893</v>
      </c>
      <c r="B1418" s="109">
        <v>3200</v>
      </c>
      <c r="C1418" s="109" t="s">
        <v>369</v>
      </c>
      <c r="D1418" s="110" t="s">
        <v>393</v>
      </c>
      <c r="E1418" s="111">
        <v>155767</v>
      </c>
      <c r="F1418" s="111">
        <f>Таблица14[[#This Row],[ip55]]*1.49987465123196</f>
        <v>233630.97479844873</v>
      </c>
      <c r="G1418" s="112">
        <f>G1410*3</f>
        <v>96</v>
      </c>
      <c r="H1418" s="113">
        <v>3000</v>
      </c>
      <c r="I1418" s="113"/>
      <c r="J1418" s="113"/>
      <c r="K1418" s="114" t="s">
        <v>141</v>
      </c>
      <c r="L1418" s="114" t="s">
        <v>139</v>
      </c>
      <c r="M1418" s="114" t="str">
        <f t="shared" si="93"/>
        <v>Cu3200pt3.0</v>
      </c>
      <c r="N1418" s="115" t="s">
        <v>394</v>
      </c>
      <c r="O1418" s="116" t="s">
        <v>139</v>
      </c>
      <c r="P1418" s="117" t="s">
        <v>28</v>
      </c>
      <c r="Q1418" s="117">
        <v>55</v>
      </c>
      <c r="R1418" s="117" t="s">
        <v>29</v>
      </c>
      <c r="S1418" s="117">
        <v>4</v>
      </c>
      <c r="T1418" s="118" t="str">
        <f t="shared" si="94"/>
        <v>E3-55-Al-3200-4-pt3.0</v>
      </c>
    </row>
    <row r="1419" spans="1:20">
      <c r="A1419" s="109" t="s">
        <v>1894</v>
      </c>
      <c r="B1419" s="109">
        <v>3200</v>
      </c>
      <c r="C1419" s="109" t="s">
        <v>369</v>
      </c>
      <c r="D1419" s="110" t="s">
        <v>370</v>
      </c>
      <c r="E1419" s="111">
        <v>176017</v>
      </c>
      <c r="F1419" s="111">
        <f>Таблица14[[#This Row],[ip55]]*1.49987465123196</f>
        <v>264003.43648589589</v>
      </c>
      <c r="G1419" s="112">
        <f>G1410*3.25</f>
        <v>104</v>
      </c>
      <c r="H1419" s="113">
        <v>3250</v>
      </c>
      <c r="I1419" s="113"/>
      <c r="J1419" s="113"/>
      <c r="K1419" s="114" t="s">
        <v>141</v>
      </c>
      <c r="L1419" s="114" t="s">
        <v>139</v>
      </c>
      <c r="M1419" s="114" t="str">
        <f t="shared" si="93"/>
        <v>Cu3200pt</v>
      </c>
      <c r="N1419" s="114"/>
      <c r="O1419" s="116" t="s">
        <v>139</v>
      </c>
      <c r="P1419" s="117" t="s">
        <v>28</v>
      </c>
      <c r="Q1419" s="117">
        <v>55</v>
      </c>
      <c r="R1419" s="117" t="s">
        <v>29</v>
      </c>
      <c r="S1419" s="117">
        <v>4</v>
      </c>
      <c r="T1419" s="118" t="str">
        <f t="shared" si="94"/>
        <v>E3-55-Al-3200-4-pt</v>
      </c>
    </row>
    <row r="1420" spans="1:20">
      <c r="A1420" s="109" t="s">
        <v>1895</v>
      </c>
      <c r="B1420" s="109">
        <v>3200</v>
      </c>
      <c r="C1420" s="109" t="s">
        <v>369</v>
      </c>
      <c r="D1420" s="110" t="s">
        <v>370</v>
      </c>
      <c r="E1420" s="111">
        <v>181729</v>
      </c>
      <c r="F1420" s="111">
        <f>Таблица14[[#This Row],[ip55]]*1.49987465123196</f>
        <v>272570.72049373289</v>
      </c>
      <c r="G1420" s="112">
        <f>G1410*3.5</f>
        <v>112</v>
      </c>
      <c r="H1420" s="113">
        <v>3500</v>
      </c>
      <c r="I1420" s="113"/>
      <c r="J1420" s="113"/>
      <c r="K1420" s="114" t="s">
        <v>141</v>
      </c>
      <c r="L1420" s="114" t="s">
        <v>139</v>
      </c>
      <c r="M1420" s="114" t="str">
        <f t="shared" si="93"/>
        <v>Cu3200pt</v>
      </c>
      <c r="N1420" s="114"/>
      <c r="O1420" s="116" t="s">
        <v>139</v>
      </c>
      <c r="P1420" s="117" t="s">
        <v>28</v>
      </c>
      <c r="Q1420" s="117">
        <v>55</v>
      </c>
      <c r="R1420" s="117" t="s">
        <v>29</v>
      </c>
      <c r="S1420" s="117">
        <v>4</v>
      </c>
      <c r="T1420" s="118" t="str">
        <f t="shared" si="94"/>
        <v>E3-55-Al-3200-4-pt</v>
      </c>
    </row>
    <row r="1421" spans="1:20">
      <c r="A1421" s="109" t="s">
        <v>1896</v>
      </c>
      <c r="B1421" s="109">
        <v>3200</v>
      </c>
      <c r="C1421" s="109" t="s">
        <v>369</v>
      </c>
      <c r="D1421" s="110" t="s">
        <v>370</v>
      </c>
      <c r="E1421" s="111">
        <v>201978</v>
      </c>
      <c r="F1421" s="111">
        <f>Таблица14[[#This Row],[ip55]]*1.49987465123196</f>
        <v>302941.68230652885</v>
      </c>
      <c r="G1421" s="112">
        <f>G1410*3.75</f>
        <v>120</v>
      </c>
      <c r="H1421" s="113">
        <v>3750</v>
      </c>
      <c r="I1421" s="113"/>
      <c r="J1421" s="113"/>
      <c r="K1421" s="114" t="s">
        <v>141</v>
      </c>
      <c r="L1421" s="114" t="s">
        <v>139</v>
      </c>
      <c r="M1421" s="114" t="str">
        <f t="shared" si="93"/>
        <v>Cu3200pt</v>
      </c>
      <c r="N1421" s="114"/>
      <c r="O1421" s="116" t="s">
        <v>139</v>
      </c>
      <c r="P1421" s="117" t="s">
        <v>28</v>
      </c>
      <c r="Q1421" s="117">
        <v>55</v>
      </c>
      <c r="R1421" s="117" t="s">
        <v>29</v>
      </c>
      <c r="S1421" s="117">
        <v>4</v>
      </c>
      <c r="T1421" s="118" t="str">
        <f t="shared" si="94"/>
        <v>E3-55-Al-3200-4-pt</v>
      </c>
    </row>
    <row r="1422" spans="1:20">
      <c r="A1422" s="109" t="s">
        <v>1897</v>
      </c>
      <c r="B1422" s="109">
        <v>3200</v>
      </c>
      <c r="C1422" s="109" t="s">
        <v>369</v>
      </c>
      <c r="D1422" s="110" t="s">
        <v>370</v>
      </c>
      <c r="E1422" s="111">
        <v>207689</v>
      </c>
      <c r="F1422" s="111">
        <f>Таблица14[[#This Row],[ip55]]*1.49987465123196</f>
        <v>311507.46643971454</v>
      </c>
      <c r="G1422" s="112">
        <f>G1410*4</f>
        <v>128</v>
      </c>
      <c r="H1422" s="113">
        <v>4000</v>
      </c>
      <c r="I1422" s="113"/>
      <c r="J1422" s="113"/>
      <c r="K1422" s="114" t="s">
        <v>141</v>
      </c>
      <c r="L1422" s="114" t="s">
        <v>139</v>
      </c>
      <c r="M1422" s="114" t="str">
        <f t="shared" si="93"/>
        <v>Cu3200pt</v>
      </c>
      <c r="N1422" s="114"/>
      <c r="O1422" s="116" t="s">
        <v>139</v>
      </c>
      <c r="P1422" s="117" t="s">
        <v>28</v>
      </c>
      <c r="Q1422" s="117">
        <v>55</v>
      </c>
      <c r="R1422" s="117" t="s">
        <v>29</v>
      </c>
      <c r="S1422" s="117">
        <v>4</v>
      </c>
      <c r="T1422" s="118" t="str">
        <f t="shared" si="94"/>
        <v>E3-55-Al-3200-4-pt</v>
      </c>
    </row>
    <row r="1423" spans="1:20">
      <c r="A1423" s="109" t="s">
        <v>1898</v>
      </c>
      <c r="B1423" s="109">
        <v>3200</v>
      </c>
      <c r="C1423" s="109" t="s">
        <v>400</v>
      </c>
      <c r="D1423" s="110" t="s">
        <v>401</v>
      </c>
      <c r="E1423" s="111">
        <v>160108</v>
      </c>
      <c r="F1423" s="119">
        <f>Таблица14[[#This Row],[ip55]]*1.49987465123196</f>
        <v>240141.93065944666</v>
      </c>
      <c r="G1423" s="112">
        <f>G1418</f>
        <v>96</v>
      </c>
      <c r="H1423" s="113">
        <v>3000</v>
      </c>
      <c r="I1423" s="113"/>
      <c r="J1423" s="113"/>
      <c r="K1423" s="114" t="s">
        <v>141</v>
      </c>
      <c r="L1423" s="114" t="s">
        <v>158</v>
      </c>
      <c r="M1423" s="114" t="str">
        <f t="shared" si="93"/>
        <v>Cu3200pr1</v>
      </c>
      <c r="N1423" s="114">
        <v>1</v>
      </c>
      <c r="O1423" s="109" t="s">
        <v>158</v>
      </c>
      <c r="P1423" s="117" t="s">
        <v>28</v>
      </c>
      <c r="Q1423" s="117">
        <v>55</v>
      </c>
      <c r="R1423" s="117" t="s">
        <v>29</v>
      </c>
      <c r="S1423" s="117">
        <v>4</v>
      </c>
      <c r="T1423" s="118" t="str">
        <f t="shared" si="94"/>
        <v>E3-55-Al-3200-4-pr1</v>
      </c>
    </row>
    <row r="1424" spans="1:20">
      <c r="A1424" s="109" t="s">
        <v>1899</v>
      </c>
      <c r="B1424" s="109">
        <v>3200</v>
      </c>
      <c r="C1424" s="109" t="s">
        <v>400</v>
      </c>
      <c r="D1424" s="110" t="s">
        <v>403</v>
      </c>
      <c r="E1424" s="111">
        <v>164449</v>
      </c>
      <c r="F1424" s="119">
        <f>Таблица14[[#This Row],[ip55]]*1.49987465123196</f>
        <v>246652.88652044459</v>
      </c>
      <c r="G1424" s="112">
        <f>G1418</f>
        <v>96</v>
      </c>
      <c r="H1424" s="113">
        <v>3000</v>
      </c>
      <c r="I1424" s="113"/>
      <c r="J1424" s="113"/>
      <c r="K1424" s="114" t="s">
        <v>141</v>
      </c>
      <c r="L1424" s="114" t="s">
        <v>158</v>
      </c>
      <c r="M1424" s="114" t="str">
        <f t="shared" si="93"/>
        <v>Cu3200pr3</v>
      </c>
      <c r="N1424" s="114">
        <v>3</v>
      </c>
      <c r="O1424" s="109" t="s">
        <v>158</v>
      </c>
      <c r="P1424" s="117" t="s">
        <v>28</v>
      </c>
      <c r="Q1424" s="117">
        <v>55</v>
      </c>
      <c r="R1424" s="117" t="s">
        <v>29</v>
      </c>
      <c r="S1424" s="117">
        <v>4</v>
      </c>
      <c r="T1424" s="118" t="str">
        <f t="shared" si="94"/>
        <v>E3-55-Al-3200-4-pr3</v>
      </c>
    </row>
    <row r="1425" spans="1:20">
      <c r="A1425" s="109" t="s">
        <v>1900</v>
      </c>
      <c r="B1425" s="109">
        <v>3200</v>
      </c>
      <c r="C1425" s="109" t="s">
        <v>400</v>
      </c>
      <c r="D1425" s="110" t="s">
        <v>405</v>
      </c>
      <c r="E1425" s="111">
        <v>168790</v>
      </c>
      <c r="F1425" s="119">
        <f>Таблица14[[#This Row],[ip55]]*1.49987465123196</f>
        <v>253163.84238144255</v>
      </c>
      <c r="G1425" s="112">
        <f>G1418</f>
        <v>96</v>
      </c>
      <c r="H1425" s="113">
        <v>3000</v>
      </c>
      <c r="I1425" s="113"/>
      <c r="J1425" s="113"/>
      <c r="K1425" s="114" t="s">
        <v>141</v>
      </c>
      <c r="L1425" s="114" t="s">
        <v>158</v>
      </c>
      <c r="M1425" s="114" t="str">
        <f t="shared" si="93"/>
        <v>Cu3200pr5</v>
      </c>
      <c r="N1425" s="114">
        <v>5</v>
      </c>
      <c r="O1425" s="109" t="s">
        <v>158</v>
      </c>
      <c r="P1425" s="117" t="s">
        <v>28</v>
      </c>
      <c r="Q1425" s="117">
        <v>55</v>
      </c>
      <c r="R1425" s="117" t="s">
        <v>29</v>
      </c>
      <c r="S1425" s="117">
        <v>4</v>
      </c>
      <c r="T1425" s="118" t="str">
        <f t="shared" si="94"/>
        <v>E3-55-Al-3200-4-pr5</v>
      </c>
    </row>
    <row r="1426" spans="1:20">
      <c r="A1426" s="109" t="s">
        <v>1901</v>
      </c>
      <c r="B1426" s="109">
        <v>3200</v>
      </c>
      <c r="C1426" s="109" t="s">
        <v>400</v>
      </c>
      <c r="D1426" s="110" t="s">
        <v>407</v>
      </c>
      <c r="E1426" s="111">
        <v>173132</v>
      </c>
      <c r="F1426" s="119">
        <f>Таблица14[[#This Row],[ip55]]*1.49987465123196</f>
        <v>259676.2981170917</v>
      </c>
      <c r="G1426" s="112">
        <f>G1418</f>
        <v>96</v>
      </c>
      <c r="H1426" s="113">
        <v>3000</v>
      </c>
      <c r="I1426" s="113"/>
      <c r="J1426" s="113"/>
      <c r="K1426" s="114" t="s">
        <v>141</v>
      </c>
      <c r="L1426" s="114" t="s">
        <v>158</v>
      </c>
      <c r="M1426" s="114" t="str">
        <f t="shared" si="93"/>
        <v>Cu3200pr4</v>
      </c>
      <c r="N1426" s="114">
        <v>4</v>
      </c>
      <c r="O1426" s="109" t="s">
        <v>158</v>
      </c>
      <c r="P1426" s="117" t="s">
        <v>28</v>
      </c>
      <c r="Q1426" s="117">
        <v>55</v>
      </c>
      <c r="R1426" s="117" t="s">
        <v>29</v>
      </c>
      <c r="S1426" s="117">
        <v>4</v>
      </c>
      <c r="T1426" s="118" t="str">
        <f t="shared" si="94"/>
        <v>E3-55-Al-3200-4-pr4</v>
      </c>
    </row>
    <row r="1427" spans="1:20">
      <c r="A1427" s="109" t="s">
        <v>1902</v>
      </c>
      <c r="B1427" s="109">
        <v>3200</v>
      </c>
      <c r="C1427" s="109" t="s">
        <v>400</v>
      </c>
      <c r="D1427" s="110" t="s">
        <v>409</v>
      </c>
      <c r="E1427" s="111">
        <v>177473</v>
      </c>
      <c r="F1427" s="119">
        <f>Таблица14[[#This Row],[ip55]]*1.49987465123196</f>
        <v>266187.25397808966</v>
      </c>
      <c r="G1427" s="112">
        <f>G1418</f>
        <v>96</v>
      </c>
      <c r="H1427" s="113">
        <v>3000</v>
      </c>
      <c r="I1427" s="113"/>
      <c r="J1427" s="113"/>
      <c r="K1427" s="114" t="s">
        <v>141</v>
      </c>
      <c r="L1427" s="114" t="s">
        <v>158</v>
      </c>
      <c r="M1427" s="114" t="str">
        <f t="shared" si="93"/>
        <v>Cu3200pr</v>
      </c>
      <c r="N1427" s="114"/>
      <c r="O1427" s="109" t="s">
        <v>158</v>
      </c>
      <c r="P1427" s="117" t="s">
        <v>28</v>
      </c>
      <c r="Q1427" s="117">
        <v>55</v>
      </c>
      <c r="R1427" s="117" t="s">
        <v>29</v>
      </c>
      <c r="S1427" s="117">
        <v>4</v>
      </c>
      <c r="T1427" s="118" t="str">
        <f t="shared" si="94"/>
        <v>E3-55-Al-3200-4-pr</v>
      </c>
    </row>
    <row r="1428" spans="1:20">
      <c r="A1428" s="109" t="s">
        <v>1903</v>
      </c>
      <c r="B1428" s="109">
        <v>3200</v>
      </c>
      <c r="C1428" s="109" t="s">
        <v>400</v>
      </c>
      <c r="D1428" s="110" t="s">
        <v>411</v>
      </c>
      <c r="E1428" s="111">
        <v>181813</v>
      </c>
      <c r="F1428" s="119">
        <f>Таблица14[[#This Row],[ip55]]*1.49987465123196</f>
        <v>272696.70996443636</v>
      </c>
      <c r="G1428" s="112">
        <f>G1418</f>
        <v>96</v>
      </c>
      <c r="H1428" s="113">
        <v>3000</v>
      </c>
      <c r="I1428" s="113"/>
      <c r="J1428" s="113"/>
      <c r="K1428" s="114" t="s">
        <v>141</v>
      </c>
      <c r="L1428" s="114" t="s">
        <v>158</v>
      </c>
      <c r="M1428" s="114" t="str">
        <f t="shared" si="93"/>
        <v>Cu3200pr6</v>
      </c>
      <c r="N1428" s="114">
        <v>6</v>
      </c>
      <c r="O1428" s="109" t="s">
        <v>158</v>
      </c>
      <c r="P1428" s="117" t="s">
        <v>28</v>
      </c>
      <c r="Q1428" s="117">
        <v>55</v>
      </c>
      <c r="R1428" s="117" t="s">
        <v>29</v>
      </c>
      <c r="S1428" s="117">
        <v>4</v>
      </c>
      <c r="T1428" s="118" t="str">
        <f t="shared" si="94"/>
        <v>E3-55-Al-3200-4-pr6</v>
      </c>
    </row>
    <row r="1429" spans="1:20">
      <c r="A1429" s="109" t="s">
        <v>1904</v>
      </c>
      <c r="B1429" s="109">
        <v>3200</v>
      </c>
      <c r="C1429" s="109" t="s">
        <v>400</v>
      </c>
      <c r="D1429" s="110" t="s">
        <v>413</v>
      </c>
      <c r="E1429" s="111">
        <v>212924</v>
      </c>
      <c r="F1429" s="111">
        <f>Таблица14[[#This Row],[ip55]]*1.49987465123196</f>
        <v>319359.31023891387</v>
      </c>
      <c r="G1429" s="112">
        <f>G1418</f>
        <v>96</v>
      </c>
      <c r="H1429" s="113">
        <v>3000</v>
      </c>
      <c r="I1429" s="113"/>
      <c r="J1429" s="113"/>
      <c r="K1429" s="114" t="s">
        <v>141</v>
      </c>
      <c r="L1429" s="114" t="s">
        <v>165</v>
      </c>
      <c r="M1429" s="114" t="str">
        <f t="shared" si="93"/>
        <v>Cu3200prf1</v>
      </c>
      <c r="N1429" s="114">
        <v>1</v>
      </c>
      <c r="O1429" s="109" t="s">
        <v>158</v>
      </c>
      <c r="P1429" s="117" t="s">
        <v>28</v>
      </c>
      <c r="Q1429" s="117">
        <v>55</v>
      </c>
      <c r="R1429" s="117" t="s">
        <v>29</v>
      </c>
      <c r="S1429" s="117">
        <v>4</v>
      </c>
      <c r="T1429" s="118" t="str">
        <f t="shared" si="94"/>
        <v>E3-55-Al-3200-4-pr1</v>
      </c>
    </row>
    <row r="1430" spans="1:20">
      <c r="A1430" s="109" t="s">
        <v>1905</v>
      </c>
      <c r="B1430" s="109">
        <v>3200</v>
      </c>
      <c r="C1430" s="109" t="s">
        <v>400</v>
      </c>
      <c r="D1430" s="110" t="s">
        <v>415</v>
      </c>
      <c r="E1430" s="111">
        <v>270079</v>
      </c>
      <c r="F1430" s="111">
        <f>Таблица14[[#This Row],[ip55]]*1.49987465123196</f>
        <v>405084.64593007654</v>
      </c>
      <c r="G1430" s="112">
        <f>G1418</f>
        <v>96</v>
      </c>
      <c r="H1430" s="113">
        <v>3000</v>
      </c>
      <c r="I1430" s="113"/>
      <c r="J1430" s="113"/>
      <c r="K1430" s="114" t="s">
        <v>141</v>
      </c>
      <c r="L1430" s="114" t="s">
        <v>165</v>
      </c>
      <c r="M1430" s="114" t="str">
        <f t="shared" si="93"/>
        <v>Cu3200prf2</v>
      </c>
      <c r="N1430" s="114">
        <v>2</v>
      </c>
      <c r="O1430" s="109" t="s">
        <v>158</v>
      </c>
      <c r="P1430" s="117" t="s">
        <v>28</v>
      </c>
      <c r="Q1430" s="117">
        <v>55</v>
      </c>
      <c r="R1430" s="117" t="s">
        <v>29</v>
      </c>
      <c r="S1430" s="117">
        <v>4</v>
      </c>
      <c r="T1430" s="118" t="str">
        <f t="shared" si="94"/>
        <v>E3-55-Al-3200-4-pr2</v>
      </c>
    </row>
    <row r="1431" spans="1:20">
      <c r="A1431" s="109" t="s">
        <v>1906</v>
      </c>
      <c r="B1431" s="109">
        <v>3200</v>
      </c>
      <c r="C1431" s="109" t="s">
        <v>400</v>
      </c>
      <c r="D1431" s="110" t="s">
        <v>417</v>
      </c>
      <c r="E1431" s="111">
        <v>384392</v>
      </c>
      <c r="F1431" s="111">
        <f>Таблица14[[#This Row],[ip55]]*1.49987465123196</f>
        <v>576539.81693635555</v>
      </c>
      <c r="G1431" s="112">
        <f>G1418</f>
        <v>96</v>
      </c>
      <c r="H1431" s="113">
        <v>3000</v>
      </c>
      <c r="I1431" s="113"/>
      <c r="J1431" s="113"/>
      <c r="K1431" s="114" t="s">
        <v>141</v>
      </c>
      <c r="L1431" s="114" t="s">
        <v>165</v>
      </c>
      <c r="M1431" s="114" t="str">
        <f t="shared" si="93"/>
        <v>Cu3200prf3</v>
      </c>
      <c r="N1431" s="114">
        <v>3</v>
      </c>
      <c r="O1431" s="109" t="s">
        <v>158</v>
      </c>
      <c r="P1431" s="117" t="s">
        <v>28</v>
      </c>
      <c r="Q1431" s="117">
        <v>55</v>
      </c>
      <c r="R1431" s="117" t="s">
        <v>29</v>
      </c>
      <c r="S1431" s="117">
        <v>4</v>
      </c>
      <c r="T1431" s="118" t="str">
        <f t="shared" si="94"/>
        <v>E3-55-Al-3200-4-pr3</v>
      </c>
    </row>
    <row r="1432" spans="1:20">
      <c r="A1432" s="109" t="s">
        <v>1907</v>
      </c>
      <c r="B1432" s="109">
        <v>3200</v>
      </c>
      <c r="C1432" s="109" t="s">
        <v>419</v>
      </c>
      <c r="D1432" s="110" t="s">
        <v>420</v>
      </c>
      <c r="E1432" s="111">
        <v>83076</v>
      </c>
      <c r="F1432" s="111">
        <f>Таблица14[[#This Row],[ip55]]*1.49987465123196</f>
        <v>124603.58652574632</v>
      </c>
      <c r="G1432" s="112">
        <f>G1410</f>
        <v>32</v>
      </c>
      <c r="H1432" s="113">
        <v>350</v>
      </c>
      <c r="I1432" s="113">
        <v>350</v>
      </c>
      <c r="J1432" s="113"/>
      <c r="K1432" s="114" t="s">
        <v>141</v>
      </c>
      <c r="L1432" s="114" t="s">
        <v>154</v>
      </c>
      <c r="M1432" s="114" t="str">
        <f t="shared" si="93"/>
        <v>Cu3200uv</v>
      </c>
      <c r="N1432" s="114"/>
      <c r="O1432" s="109" t="s">
        <v>154</v>
      </c>
      <c r="P1432" s="117" t="s">
        <v>28</v>
      </c>
      <c r="Q1432" s="117">
        <v>55</v>
      </c>
      <c r="R1432" s="117" t="s">
        <v>29</v>
      </c>
      <c r="S1432" s="117">
        <v>4</v>
      </c>
      <c r="T1432" s="118" t="str">
        <f t="shared" si="94"/>
        <v>E3-55-Al-3200-4-uv</v>
      </c>
    </row>
    <row r="1433" spans="1:20">
      <c r="A1433" s="109" t="s">
        <v>1908</v>
      </c>
      <c r="B1433" s="109">
        <v>3200</v>
      </c>
      <c r="C1433" s="109" t="s">
        <v>422</v>
      </c>
      <c r="D1433" s="110" t="s">
        <v>423</v>
      </c>
      <c r="E1433" s="111">
        <v>67925</v>
      </c>
      <c r="F1433" s="111">
        <f>Таблица14[[#This Row],[ip55]]*1.49987465123196</f>
        <v>101878.98568493089</v>
      </c>
      <c r="G1433" s="112">
        <f>G1410</f>
        <v>32</v>
      </c>
      <c r="H1433" s="113">
        <v>350</v>
      </c>
      <c r="I1433" s="113">
        <v>350</v>
      </c>
      <c r="J1433" s="113"/>
      <c r="K1433" s="114" t="s">
        <v>141</v>
      </c>
      <c r="L1433" s="114" t="s">
        <v>149</v>
      </c>
      <c r="M1433" s="114" t="str">
        <f t="shared" si="93"/>
        <v>Cu3200ug</v>
      </c>
      <c r="N1433" s="114"/>
      <c r="O1433" s="109" t="s">
        <v>149</v>
      </c>
      <c r="P1433" s="117" t="s">
        <v>28</v>
      </c>
      <c r="Q1433" s="117">
        <v>55</v>
      </c>
      <c r="R1433" s="117" t="s">
        <v>29</v>
      </c>
      <c r="S1433" s="117">
        <v>4</v>
      </c>
      <c r="T1433" s="118" t="str">
        <f t="shared" si="94"/>
        <v>E3-55-Al-3200-4-ug</v>
      </c>
    </row>
    <row r="1434" spans="1:20">
      <c r="A1434" s="109" t="s">
        <v>1909</v>
      </c>
      <c r="B1434" s="109">
        <v>3200</v>
      </c>
      <c r="C1434" s="109" t="s">
        <v>425</v>
      </c>
      <c r="D1434" s="110" t="s">
        <v>66</v>
      </c>
      <c r="E1434" s="111">
        <v>139764</v>
      </c>
      <c r="F1434" s="111">
        <f>Таблица14[[#This Row],[ip55]]*1.49987465123196</f>
        <v>209628.48075478367</v>
      </c>
      <c r="G1434" s="112">
        <f>G1412</f>
        <v>48</v>
      </c>
      <c r="H1434" s="113">
        <v>350</v>
      </c>
      <c r="I1434" s="113">
        <v>150</v>
      </c>
      <c r="J1434" s="113">
        <v>350</v>
      </c>
      <c r="K1434" s="114" t="s">
        <v>141</v>
      </c>
      <c r="L1434" s="114" t="s">
        <v>192</v>
      </c>
      <c r="M1434" s="114" t="str">
        <f t="shared" si="93"/>
        <v>Cu3200zv</v>
      </c>
      <c r="N1434" s="114"/>
      <c r="O1434" s="109" t="s">
        <v>192</v>
      </c>
      <c r="P1434" s="117" t="s">
        <v>28</v>
      </c>
      <c r="Q1434" s="117">
        <v>55</v>
      </c>
      <c r="R1434" s="117" t="s">
        <v>29</v>
      </c>
      <c r="S1434" s="117">
        <v>4</v>
      </c>
      <c r="T1434" s="118" t="str">
        <f t="shared" si="94"/>
        <v>E3-55-Al-3200-4-zv</v>
      </c>
    </row>
    <row r="1435" spans="1:20">
      <c r="A1435" s="109" t="s">
        <v>1910</v>
      </c>
      <c r="B1435" s="109">
        <v>3200</v>
      </c>
      <c r="C1435" s="109" t="s">
        <v>427</v>
      </c>
      <c r="D1435" s="110" t="s">
        <v>428</v>
      </c>
      <c r="E1435" s="111">
        <v>109462</v>
      </c>
      <c r="F1435" s="111">
        <f>Таблица14[[#This Row],[ip55]]*1.49987465123196</f>
        <v>164179.27907315281</v>
      </c>
      <c r="G1435" s="112">
        <f>G1412</f>
        <v>48</v>
      </c>
      <c r="H1435" s="113">
        <v>350</v>
      </c>
      <c r="I1435" s="113">
        <v>150</v>
      </c>
      <c r="J1435" s="113">
        <v>350</v>
      </c>
      <c r="K1435" s="114" t="s">
        <v>141</v>
      </c>
      <c r="L1435" s="114" t="s">
        <v>196</v>
      </c>
      <c r="M1435" s="114" t="str">
        <f t="shared" si="93"/>
        <v>Cu3200zg</v>
      </c>
      <c r="N1435" s="114"/>
      <c r="O1435" s="109" t="s">
        <v>196</v>
      </c>
      <c r="P1435" s="117" t="s">
        <v>28</v>
      </c>
      <c r="Q1435" s="117">
        <v>55</v>
      </c>
      <c r="R1435" s="117" t="s">
        <v>29</v>
      </c>
      <c r="S1435" s="117">
        <v>4</v>
      </c>
      <c r="T1435" s="118" t="str">
        <f t="shared" si="94"/>
        <v>E3-55-Al-3200-4-zg</v>
      </c>
    </row>
    <row r="1436" spans="1:20">
      <c r="A1436" s="109" t="s">
        <v>1911</v>
      </c>
      <c r="B1436" s="109">
        <v>3200</v>
      </c>
      <c r="C1436" s="109" t="s">
        <v>430</v>
      </c>
      <c r="D1436" s="110" t="s">
        <v>431</v>
      </c>
      <c r="E1436" s="111">
        <v>165880</v>
      </c>
      <c r="F1436" s="111">
        <f>Таблица14[[#This Row],[ip55]]*1.49987465123196</f>
        <v>248799.20714635754</v>
      </c>
      <c r="G1436" s="112">
        <f>G1412</f>
        <v>48</v>
      </c>
      <c r="H1436" s="113">
        <v>350</v>
      </c>
      <c r="I1436" s="113">
        <v>350</v>
      </c>
      <c r="J1436" s="113">
        <v>350</v>
      </c>
      <c r="K1436" s="114" t="s">
        <v>141</v>
      </c>
      <c r="L1436" s="114" t="s">
        <v>198</v>
      </c>
      <c r="M1436" s="114" t="str">
        <f t="shared" si="93"/>
        <v>Cu3200tv</v>
      </c>
      <c r="N1436" s="114"/>
      <c r="O1436" s="109" t="s">
        <v>198</v>
      </c>
      <c r="P1436" s="117" t="s">
        <v>28</v>
      </c>
      <c r="Q1436" s="117">
        <v>55</v>
      </c>
      <c r="R1436" s="117" t="s">
        <v>29</v>
      </c>
      <c r="S1436" s="117">
        <v>4</v>
      </c>
      <c r="T1436" s="118" t="str">
        <f t="shared" si="94"/>
        <v>E3-55-Al-3200-4-tv</v>
      </c>
    </row>
    <row r="1437" spans="1:20">
      <c r="A1437" s="109" t="s">
        <v>1912</v>
      </c>
      <c r="B1437" s="109">
        <v>3200</v>
      </c>
      <c r="C1437" s="109" t="s">
        <v>433</v>
      </c>
      <c r="D1437" s="110" t="s">
        <v>434</v>
      </c>
      <c r="E1437" s="111">
        <v>213818</v>
      </c>
      <c r="F1437" s="111">
        <f>Таблица14[[#This Row],[ip55]]*1.49987465123196</f>
        <v>320700.19817711524</v>
      </c>
      <c r="G1437" s="112">
        <f>G1412</f>
        <v>48</v>
      </c>
      <c r="H1437" s="113">
        <v>350</v>
      </c>
      <c r="I1437" s="113">
        <v>350</v>
      </c>
      <c r="J1437" s="113">
        <v>350</v>
      </c>
      <c r="K1437" s="114" t="s">
        <v>141</v>
      </c>
      <c r="L1437" s="114" t="s">
        <v>201</v>
      </c>
      <c r="M1437" s="114" t="str">
        <f t="shared" si="93"/>
        <v>Cu3200tg</v>
      </c>
      <c r="N1437" s="114"/>
      <c r="O1437" s="109" t="s">
        <v>201</v>
      </c>
      <c r="P1437" s="117" t="s">
        <v>28</v>
      </c>
      <c r="Q1437" s="117">
        <v>55</v>
      </c>
      <c r="R1437" s="117" t="s">
        <v>29</v>
      </c>
      <c r="S1437" s="117">
        <v>4</v>
      </c>
      <c r="T1437" s="118" t="str">
        <f t="shared" si="94"/>
        <v>E3-55-Al-3200-4-tg</v>
      </c>
    </row>
    <row r="1438" spans="1:20">
      <c r="A1438" s="109" t="s">
        <v>1913</v>
      </c>
      <c r="B1438" s="109">
        <v>3200</v>
      </c>
      <c r="C1438" s="109" t="s">
        <v>436</v>
      </c>
      <c r="D1438" s="110" t="s">
        <v>437</v>
      </c>
      <c r="E1438" s="111">
        <v>160364</v>
      </c>
      <c r="F1438" s="111">
        <f>Таблица14[[#This Row],[ip55]]*1.49987465123196</f>
        <v>240525.89857016204</v>
      </c>
      <c r="G1438" s="112">
        <v>48</v>
      </c>
      <c r="H1438" s="113">
        <v>500</v>
      </c>
      <c r="I1438" s="113">
        <v>500</v>
      </c>
      <c r="J1438" s="113">
        <v>500</v>
      </c>
      <c r="K1438" s="114" t="s">
        <v>141</v>
      </c>
      <c r="L1438" s="114" t="s">
        <v>184</v>
      </c>
      <c r="M1438" s="114" t="str">
        <f t="shared" si="93"/>
        <v>Cu3200kl</v>
      </c>
      <c r="N1438" s="114"/>
      <c r="O1438" s="109" t="s">
        <v>184</v>
      </c>
      <c r="P1438" s="117" t="s">
        <v>28</v>
      </c>
      <c r="Q1438" s="117">
        <v>55</v>
      </c>
      <c r="R1438" s="117" t="s">
        <v>29</v>
      </c>
      <c r="S1438" s="117">
        <v>4</v>
      </c>
      <c r="T1438" s="118" t="str">
        <f t="shared" si="94"/>
        <v>E3-55-Al-3200-4-kl</v>
      </c>
    </row>
    <row r="1439" spans="1:20">
      <c r="A1439" s="109" t="s">
        <v>1914</v>
      </c>
      <c r="B1439" s="109">
        <v>3200</v>
      </c>
      <c r="C1439" s="109" t="s">
        <v>439</v>
      </c>
      <c r="D1439" s="110" t="s">
        <v>437</v>
      </c>
      <c r="E1439" s="111">
        <v>160364</v>
      </c>
      <c r="F1439" s="111">
        <f>Таблица14[[#This Row],[ip55]]*1.49987465123196</f>
        <v>240525.89857016204</v>
      </c>
      <c r="G1439" s="112">
        <f>G1412</f>
        <v>48</v>
      </c>
      <c r="H1439" s="113">
        <v>500</v>
      </c>
      <c r="I1439" s="113">
        <v>500</v>
      </c>
      <c r="J1439" s="113">
        <v>500</v>
      </c>
      <c r="K1439" s="114" t="s">
        <v>141</v>
      </c>
      <c r="L1439" s="114" t="s">
        <v>173</v>
      </c>
      <c r="M1439" s="114" t="str">
        <f t="shared" si="93"/>
        <v>Cu3200kp</v>
      </c>
      <c r="N1439" s="114"/>
      <c r="O1439" s="109" t="s">
        <v>173</v>
      </c>
      <c r="P1439" s="117" t="s">
        <v>28</v>
      </c>
      <c r="Q1439" s="117">
        <v>55</v>
      </c>
      <c r="R1439" s="117" t="s">
        <v>29</v>
      </c>
      <c r="S1439" s="117">
        <v>4</v>
      </c>
      <c r="T1439" s="118" t="str">
        <f t="shared" si="94"/>
        <v>E3-55-Al-3200-4-kp</v>
      </c>
    </row>
    <row r="1440" spans="1:20">
      <c r="A1440" s="112" t="s">
        <v>1915</v>
      </c>
      <c r="B1440" s="109">
        <v>3200</v>
      </c>
      <c r="C1440" s="109" t="s">
        <v>441</v>
      </c>
      <c r="D1440" s="110" t="s">
        <v>442</v>
      </c>
      <c r="E1440" s="111">
        <v>42559</v>
      </c>
      <c r="F1440" s="111">
        <f>Таблица14[[#This Row],[ip55]]*1.49987465123196</f>
        <v>63833.165281780988</v>
      </c>
      <c r="G1440" s="112">
        <f>G1408</f>
        <v>16</v>
      </c>
      <c r="H1440" s="113">
        <v>200</v>
      </c>
      <c r="I1440" s="113">
        <v>300</v>
      </c>
      <c r="J1440" s="113"/>
      <c r="K1440" s="114" t="s">
        <v>141</v>
      </c>
      <c r="L1440" s="114" t="s">
        <v>143</v>
      </c>
      <c r="M1440" s="114" t="str">
        <f t="shared" si="93"/>
        <v>Cu3200pf</v>
      </c>
      <c r="N1440" s="114"/>
      <c r="O1440" s="109" t="s">
        <v>143</v>
      </c>
      <c r="P1440" s="117" t="s">
        <v>28</v>
      </c>
      <c r="Q1440" s="117">
        <v>55</v>
      </c>
      <c r="R1440" s="117" t="s">
        <v>29</v>
      </c>
      <c r="S1440" s="117">
        <v>4</v>
      </c>
      <c r="T1440" s="118" t="str">
        <f t="shared" si="94"/>
        <v>E3-55-Al-3200-4-pf</v>
      </c>
    </row>
    <row r="1441" spans="1:20">
      <c r="A1441" s="112" t="s">
        <v>1916</v>
      </c>
      <c r="B1441" s="109">
        <v>3200</v>
      </c>
      <c r="C1441" s="109" t="s">
        <v>444</v>
      </c>
      <c r="D1441" s="110" t="s">
        <v>445</v>
      </c>
      <c r="E1441" s="111">
        <v>110484</v>
      </c>
      <c r="F1441" s="111">
        <f>Таблица14[[#This Row],[ip55]]*1.49987465123196</f>
        <v>165712.15096671187</v>
      </c>
      <c r="G1441" s="112"/>
      <c r="H1441" s="113"/>
      <c r="I1441" s="113"/>
      <c r="J1441" s="113"/>
      <c r="K1441" s="114" t="s">
        <v>141</v>
      </c>
      <c r="L1441" s="114" t="s">
        <v>152</v>
      </c>
      <c r="M1441" s="114" t="str">
        <f t="shared" si="93"/>
        <v>Cu3200ugf</v>
      </c>
      <c r="N1441" s="114"/>
      <c r="O1441" s="109" t="s">
        <v>152</v>
      </c>
      <c r="P1441" s="117" t="s">
        <v>28</v>
      </c>
      <c r="Q1441" s="117">
        <v>55</v>
      </c>
      <c r="R1441" s="117" t="s">
        <v>29</v>
      </c>
      <c r="S1441" s="117">
        <v>4</v>
      </c>
      <c r="T1441" s="118" t="str">
        <f t="shared" si="94"/>
        <v>E3-55-Al-3200-4-ugf</v>
      </c>
    </row>
    <row r="1442" spans="1:20">
      <c r="A1442" s="112" t="s">
        <v>1917</v>
      </c>
      <c r="B1442" s="109">
        <v>3200</v>
      </c>
      <c r="C1442" s="109" t="s">
        <v>447</v>
      </c>
      <c r="D1442" s="110" t="s">
        <v>448</v>
      </c>
      <c r="E1442" s="111">
        <v>125635</v>
      </c>
      <c r="F1442" s="111">
        <f>Таблица14[[#This Row],[ip55]]*1.49987465123196</f>
        <v>188436.7518075273</v>
      </c>
      <c r="G1442" s="112"/>
      <c r="H1442" s="113"/>
      <c r="I1442" s="113"/>
      <c r="J1442" s="113"/>
      <c r="K1442" s="114" t="s">
        <v>141</v>
      </c>
      <c r="L1442" s="114" t="s">
        <v>156</v>
      </c>
      <c r="M1442" s="114" t="str">
        <f t="shared" si="93"/>
        <v>Cu3200uvf</v>
      </c>
      <c r="N1442" s="114"/>
      <c r="O1442" s="109" t="s">
        <v>156</v>
      </c>
      <c r="P1442" s="117" t="s">
        <v>28</v>
      </c>
      <c r="Q1442" s="117">
        <v>55</v>
      </c>
      <c r="R1442" s="117" t="s">
        <v>29</v>
      </c>
      <c r="S1442" s="117">
        <v>4</v>
      </c>
      <c r="T1442" s="118" t="str">
        <f t="shared" si="94"/>
        <v>E3-55-Al-3200-4-uvf</v>
      </c>
    </row>
    <row r="1443" spans="1:20">
      <c r="A1443" s="112" t="s">
        <v>1918</v>
      </c>
      <c r="B1443" s="109">
        <v>3200</v>
      </c>
      <c r="C1443" s="109" t="s">
        <v>450</v>
      </c>
      <c r="D1443" s="110" t="s">
        <v>451</v>
      </c>
      <c r="E1443" s="111">
        <v>85119</v>
      </c>
      <c r="F1443" s="111">
        <f>Таблица14[[#This Row],[ip55]]*1.49987465123196</f>
        <v>127667.8304382132</v>
      </c>
      <c r="G1443" s="112"/>
      <c r="H1443" s="113"/>
      <c r="I1443" s="113"/>
      <c r="J1443" s="113"/>
      <c r="K1443" s="114" t="s">
        <v>141</v>
      </c>
      <c r="L1443" s="114"/>
      <c r="M1443" s="114" t="str">
        <f t="shared" si="93"/>
        <v>Cu3200</v>
      </c>
      <c r="N1443" s="114"/>
      <c r="O1443" s="109" t="s">
        <v>450</v>
      </c>
      <c r="P1443" s="117" t="s">
        <v>28</v>
      </c>
      <c r="Q1443" s="117">
        <v>55</v>
      </c>
      <c r="R1443" s="117" t="s">
        <v>29</v>
      </c>
      <c r="S1443" s="117">
        <v>4</v>
      </c>
      <c r="T1443" s="118" t="str">
        <f t="shared" si="94"/>
        <v>E3-55-Al-3200-4-ПФТ</v>
      </c>
    </row>
    <row r="1444" spans="1:20">
      <c r="A1444" s="109" t="s">
        <v>1919</v>
      </c>
      <c r="B1444" s="109">
        <v>3200</v>
      </c>
      <c r="C1444" s="109"/>
      <c r="D1444" s="110" t="s">
        <v>453</v>
      </c>
      <c r="E1444" s="111">
        <v>116949</v>
      </c>
      <c r="F1444" s="111">
        <f>Таблица14[[#This Row],[ip55]]*1.49987465123196</f>
        <v>175408.8405869265</v>
      </c>
      <c r="G1444" s="120">
        <f t="shared" ref="G1444:G1445" si="95">G1408</f>
        <v>16</v>
      </c>
      <c r="H1444" s="113">
        <v>200</v>
      </c>
      <c r="I1444" s="113">
        <v>300</v>
      </c>
      <c r="J1444" s="113"/>
      <c r="K1444" s="114" t="s">
        <v>141</v>
      </c>
      <c r="L1444" s="114"/>
      <c r="M1444" s="114" t="str">
        <f t="shared" si="93"/>
        <v>Cu3200</v>
      </c>
      <c r="N1444" s="114"/>
      <c r="O1444" s="109"/>
      <c r="P1444" s="117" t="s">
        <v>28</v>
      </c>
      <c r="Q1444" s="117">
        <v>55</v>
      </c>
      <c r="R1444" s="117" t="s">
        <v>29</v>
      </c>
      <c r="S1444" s="117">
        <v>4</v>
      </c>
      <c r="T1444" s="118" t="str">
        <f t="shared" si="94"/>
        <v>E3-55-Al-3200-4-</v>
      </c>
    </row>
    <row r="1445" spans="1:20">
      <c r="A1445" s="109" t="s">
        <v>1920</v>
      </c>
      <c r="B1445" s="109">
        <v>3200</v>
      </c>
      <c r="C1445" s="109" t="s">
        <v>455</v>
      </c>
      <c r="D1445" s="110" t="s">
        <v>456</v>
      </c>
      <c r="E1445" s="111">
        <v>551058</v>
      </c>
      <c r="F1445" s="111">
        <f>Таблица14[[#This Row],[ip55]]*1.49987465123196</f>
        <v>826517.92555858148</v>
      </c>
      <c r="G1445" s="120">
        <f t="shared" si="95"/>
        <v>24</v>
      </c>
      <c r="H1445" s="113">
        <v>500</v>
      </c>
      <c r="I1445" s="113">
        <v>500</v>
      </c>
      <c r="J1445" s="113"/>
      <c r="K1445" s="114" t="s">
        <v>141</v>
      </c>
      <c r="L1445" s="114"/>
      <c r="M1445" s="114" t="str">
        <f t="shared" si="93"/>
        <v>Cu3200</v>
      </c>
      <c r="N1445" s="114"/>
      <c r="O1445" s="109" t="s">
        <v>455</v>
      </c>
      <c r="P1445" s="117" t="s">
        <v>28</v>
      </c>
      <c r="Q1445" s="117">
        <v>55</v>
      </c>
      <c r="R1445" s="117" t="s">
        <v>29</v>
      </c>
      <c r="S1445" s="117">
        <v>4</v>
      </c>
      <c r="T1445" s="118" t="str">
        <f t="shared" si="94"/>
        <v>E3-55-Al-3200-4-ПФК</v>
      </c>
    </row>
    <row r="1446" spans="1:20">
      <c r="A1446" s="109" t="s">
        <v>1921</v>
      </c>
      <c r="B1446" s="109">
        <v>3200</v>
      </c>
      <c r="C1446" s="109"/>
      <c r="D1446" s="110" t="s">
        <v>458</v>
      </c>
      <c r="E1446" s="111">
        <v>129040</v>
      </c>
      <c r="F1446" s="111">
        <f>Таблица14[[#This Row],[ip55]]*1.49987465123196</f>
        <v>193543.82499497212</v>
      </c>
      <c r="G1446" s="120">
        <f>G1409</f>
        <v>24</v>
      </c>
      <c r="H1446" s="113">
        <v>200</v>
      </c>
      <c r="I1446" s="113">
        <v>500</v>
      </c>
      <c r="J1446" s="113"/>
      <c r="K1446" s="114" t="s">
        <v>141</v>
      </c>
      <c r="L1446" s="114"/>
      <c r="M1446" s="114" t="str">
        <f t="shared" si="93"/>
        <v>Cu3200</v>
      </c>
      <c r="N1446" s="114"/>
      <c r="O1446" s="109"/>
      <c r="P1446" s="117" t="s">
        <v>28</v>
      </c>
      <c r="Q1446" s="117">
        <v>55</v>
      </c>
      <c r="R1446" s="117" t="s">
        <v>29</v>
      </c>
      <c r="S1446" s="117">
        <v>4</v>
      </c>
      <c r="T1446" s="118" t="str">
        <f t="shared" si="94"/>
        <v>E3-55-Al-3200-4-</v>
      </c>
    </row>
    <row r="1447" spans="1:20">
      <c r="A1447" s="109" t="s">
        <v>1922</v>
      </c>
      <c r="B1447" s="109">
        <v>3200</v>
      </c>
      <c r="C1447" s="109"/>
      <c r="D1447" s="110" t="s">
        <v>728</v>
      </c>
      <c r="E1447" s="111">
        <v>371289</v>
      </c>
      <c r="F1447" s="111">
        <f>Таблица14[[#This Row],[ip55]]*1.49987465123196</f>
        <v>556886.95938126324</v>
      </c>
      <c r="G1447" s="120">
        <f>G1411</f>
        <v>40</v>
      </c>
      <c r="H1447" s="113">
        <v>200</v>
      </c>
      <c r="I1447" s="113">
        <v>1000</v>
      </c>
      <c r="J1447" s="113"/>
      <c r="K1447" s="114" t="s">
        <v>141</v>
      </c>
      <c r="L1447" s="114"/>
      <c r="M1447" s="114" t="str">
        <f t="shared" si="93"/>
        <v>Cu3200</v>
      </c>
      <c r="N1447" s="114"/>
      <c r="O1447" s="109"/>
      <c r="P1447" s="117" t="s">
        <v>28</v>
      </c>
      <c r="Q1447" s="117">
        <v>55</v>
      </c>
      <c r="R1447" s="117" t="s">
        <v>29</v>
      </c>
      <c r="S1447" s="117">
        <v>4</v>
      </c>
      <c r="T1447" s="118" t="str">
        <f t="shared" si="94"/>
        <v>E3-55-Al-3200-4-</v>
      </c>
    </row>
    <row r="1448" spans="1:20">
      <c r="A1448" s="109" t="s">
        <v>1923</v>
      </c>
      <c r="B1448" s="109">
        <v>3200</v>
      </c>
      <c r="C1448" s="109"/>
      <c r="D1448" s="110" t="s">
        <v>462</v>
      </c>
      <c r="E1448" s="111">
        <v>282094</v>
      </c>
      <c r="F1448" s="111">
        <f>Таблица14[[#This Row],[ip55]]*1.49987465123196</f>
        <v>423105.63986462855</v>
      </c>
      <c r="G1448" s="120">
        <f>G1411</f>
        <v>40</v>
      </c>
      <c r="H1448" s="113">
        <v>200</v>
      </c>
      <c r="I1448" s="113">
        <v>1000</v>
      </c>
      <c r="J1448" s="113"/>
      <c r="K1448" s="114" t="s">
        <v>141</v>
      </c>
      <c r="L1448" s="114"/>
      <c r="M1448" s="114" t="str">
        <f t="shared" si="93"/>
        <v>Cu3200</v>
      </c>
      <c r="N1448" s="114"/>
      <c r="O1448" s="109"/>
      <c r="P1448" s="117" t="s">
        <v>28</v>
      </c>
      <c r="Q1448" s="117">
        <v>55</v>
      </c>
      <c r="R1448" s="117" t="s">
        <v>29</v>
      </c>
      <c r="S1448" s="117">
        <v>4</v>
      </c>
      <c r="T1448" s="118" t="str">
        <f t="shared" si="94"/>
        <v>E3-55-Al-3200-4-</v>
      </c>
    </row>
    <row r="1449" spans="1:20">
      <c r="A1449" s="109" t="s">
        <v>1924</v>
      </c>
      <c r="B1449" s="109">
        <v>3200</v>
      </c>
      <c r="C1449" s="109"/>
      <c r="D1449" s="110" t="s">
        <v>464</v>
      </c>
      <c r="E1449" s="111">
        <v>187491</v>
      </c>
      <c r="F1449" s="111">
        <f>Таблица14[[#This Row],[ip55]]*1.49987465123196</f>
        <v>281212.99823413143</v>
      </c>
      <c r="G1449" s="120">
        <f t="shared" ref="G1449:G1450" si="96">G1409</f>
        <v>24</v>
      </c>
      <c r="H1449" s="113">
        <v>200</v>
      </c>
      <c r="I1449" s="113">
        <v>500</v>
      </c>
      <c r="J1449" s="113"/>
      <c r="K1449" s="114" t="s">
        <v>141</v>
      </c>
      <c r="L1449" s="114"/>
      <c r="M1449" s="114" t="str">
        <f t="shared" si="93"/>
        <v>Cu3200</v>
      </c>
      <c r="N1449" s="114"/>
      <c r="O1449" s="109"/>
      <c r="P1449" s="117" t="s">
        <v>28</v>
      </c>
      <c r="Q1449" s="117">
        <v>55</v>
      </c>
      <c r="R1449" s="117" t="s">
        <v>29</v>
      </c>
      <c r="S1449" s="117">
        <v>4</v>
      </c>
      <c r="T1449" s="118" t="str">
        <f t="shared" si="94"/>
        <v>E3-55-Al-3200-4-</v>
      </c>
    </row>
    <row r="1450" spans="1:20">
      <c r="A1450" s="109" t="s">
        <v>1925</v>
      </c>
      <c r="B1450" s="109">
        <v>3200</v>
      </c>
      <c r="C1450" s="109" t="s">
        <v>466</v>
      </c>
      <c r="D1450" s="110" t="s">
        <v>467</v>
      </c>
      <c r="E1450" s="111">
        <v>210413</v>
      </c>
      <c r="F1450" s="111">
        <f>Таблица14[[#This Row],[ip55]]*1.49987465123196</f>
        <v>315593.12498967041</v>
      </c>
      <c r="G1450" s="120">
        <f t="shared" si="96"/>
        <v>32</v>
      </c>
      <c r="H1450" s="113">
        <v>1000</v>
      </c>
      <c r="I1450" s="113"/>
      <c r="J1450" s="113"/>
      <c r="K1450" s="114" t="s">
        <v>141</v>
      </c>
      <c r="L1450" s="114" t="s">
        <v>203</v>
      </c>
      <c r="M1450" s="114" t="str">
        <f t="shared" si="93"/>
        <v>Cu3200sk</v>
      </c>
      <c r="N1450" s="114"/>
      <c r="O1450" s="109" t="s">
        <v>203</v>
      </c>
      <c r="P1450" s="117" t="s">
        <v>28</v>
      </c>
      <c r="Q1450" s="117">
        <v>55</v>
      </c>
      <c r="R1450" s="117" t="s">
        <v>29</v>
      </c>
      <c r="S1450" s="117">
        <v>4</v>
      </c>
      <c r="T1450" s="118" t="str">
        <f t="shared" si="94"/>
        <v>E3-55-Al-3200-4-sk</v>
      </c>
    </row>
    <row r="1451" spans="1:20">
      <c r="A1451" s="109" t="s">
        <v>1926</v>
      </c>
      <c r="B1451" s="109">
        <v>3200</v>
      </c>
      <c r="C1451" s="109"/>
      <c r="D1451" s="110" t="s">
        <v>469</v>
      </c>
      <c r="E1451" s="111">
        <v>495952</v>
      </c>
      <c r="F1451" s="111">
        <f>Таблица14[[#This Row],[ip55]]*1.49987465123196</f>
        <v>743865.83302779309</v>
      </c>
      <c r="G1451" s="112">
        <f>G1410</f>
        <v>32</v>
      </c>
      <c r="H1451" s="113">
        <v>1000</v>
      </c>
      <c r="I1451" s="113"/>
      <c r="J1451" s="113"/>
      <c r="K1451" s="114" t="s">
        <v>141</v>
      </c>
      <c r="L1451" s="114"/>
      <c r="M1451" s="114" t="str">
        <f t="shared" si="93"/>
        <v>Cu3200</v>
      </c>
      <c r="N1451" s="114"/>
      <c r="O1451" s="109"/>
      <c r="P1451" s="117" t="s">
        <v>28</v>
      </c>
      <c r="Q1451" s="117">
        <v>55</v>
      </c>
      <c r="R1451" s="117" t="s">
        <v>29</v>
      </c>
      <c r="S1451" s="117">
        <v>4</v>
      </c>
      <c r="T1451" s="118" t="str">
        <f t="shared" si="94"/>
        <v>E3-55-Al-3200-4-</v>
      </c>
    </row>
    <row r="1452" spans="1:20">
      <c r="A1452" s="109" t="s">
        <v>1927</v>
      </c>
      <c r="B1452" s="109">
        <v>3200</v>
      </c>
      <c r="C1452" s="109"/>
      <c r="D1452" s="110" t="s">
        <v>471</v>
      </c>
      <c r="E1452" s="111">
        <v>468400</v>
      </c>
      <c r="F1452" s="111">
        <f>Таблица14[[#This Row],[ip55]]*1.49987465123196</f>
        <v>702541.2866370501</v>
      </c>
      <c r="G1452" s="112">
        <f>G1410</f>
        <v>32</v>
      </c>
      <c r="H1452" s="113">
        <v>1000</v>
      </c>
      <c r="I1452" s="113"/>
      <c r="J1452" s="113"/>
      <c r="K1452" s="114" t="s">
        <v>141</v>
      </c>
      <c r="L1452" s="114"/>
      <c r="M1452" s="114" t="str">
        <f t="shared" si="93"/>
        <v>Cu3200</v>
      </c>
      <c r="N1452" s="114"/>
      <c r="O1452" s="109"/>
      <c r="P1452" s="117" t="s">
        <v>28</v>
      </c>
      <c r="Q1452" s="117">
        <v>55</v>
      </c>
      <c r="R1452" s="117" t="s">
        <v>29</v>
      </c>
      <c r="S1452" s="117">
        <v>4</v>
      </c>
      <c r="T1452" s="118" t="str">
        <f t="shared" si="94"/>
        <v>E3-55-Al-3200-4-</v>
      </c>
    </row>
    <row r="1453" spans="1:20">
      <c r="A1453" s="109" t="s">
        <v>1928</v>
      </c>
      <c r="B1453" s="109">
        <v>3200</v>
      </c>
      <c r="C1453" s="109"/>
      <c r="D1453" s="110" t="s">
        <v>473</v>
      </c>
      <c r="E1453" s="111">
        <v>669536</v>
      </c>
      <c r="F1453" s="111">
        <f>Таблица14[[#This Row],[ip55]]*1.49987465123196</f>
        <v>1004220.0744872416</v>
      </c>
      <c r="G1453" s="112">
        <f>G1410</f>
        <v>32</v>
      </c>
      <c r="H1453" s="113">
        <v>1000</v>
      </c>
      <c r="I1453" s="113"/>
      <c r="J1453" s="113"/>
      <c r="K1453" s="114" t="s">
        <v>141</v>
      </c>
      <c r="L1453" s="114"/>
      <c r="M1453" s="114" t="str">
        <f t="shared" si="93"/>
        <v>Cu3200</v>
      </c>
      <c r="N1453" s="114"/>
      <c r="O1453" s="109"/>
      <c r="P1453" s="117" t="s">
        <v>28</v>
      </c>
      <c r="Q1453" s="117">
        <v>55</v>
      </c>
      <c r="R1453" s="117" t="s">
        <v>29</v>
      </c>
      <c r="S1453" s="117">
        <v>4</v>
      </c>
      <c r="T1453" s="118" t="str">
        <f t="shared" si="94"/>
        <v>E3-55-Al-3200-4-</v>
      </c>
    </row>
    <row r="1454" spans="1:20">
      <c r="A1454" s="109" t="s">
        <v>1929</v>
      </c>
      <c r="B1454" s="109">
        <v>3200</v>
      </c>
      <c r="C1454" s="109"/>
      <c r="D1454" s="110" t="s">
        <v>475</v>
      </c>
      <c r="E1454" s="111">
        <v>182467</v>
      </c>
      <c r="F1454" s="111">
        <f>Таблица14[[#This Row],[ip55]]*1.49987465123196</f>
        <v>273677.62798634206</v>
      </c>
      <c r="G1454" s="112">
        <f>G1410</f>
        <v>32</v>
      </c>
      <c r="H1454" s="113">
        <v>1000</v>
      </c>
      <c r="I1454" s="113"/>
      <c r="J1454" s="113"/>
      <c r="K1454" s="114" t="s">
        <v>141</v>
      </c>
      <c r="L1454" s="114"/>
      <c r="M1454" s="114" t="str">
        <f t="shared" si="93"/>
        <v>Cu3200</v>
      </c>
      <c r="N1454" s="114"/>
      <c r="O1454" s="109"/>
      <c r="P1454" s="117" t="s">
        <v>28</v>
      </c>
      <c r="Q1454" s="117">
        <v>55</v>
      </c>
      <c r="R1454" s="117" t="s">
        <v>29</v>
      </c>
      <c r="S1454" s="117">
        <v>4</v>
      </c>
      <c r="T1454" s="118" t="str">
        <f t="shared" si="94"/>
        <v>E3-55-Al-3200-4-</v>
      </c>
    </row>
    <row r="1455" spans="1:20">
      <c r="A1455" s="109" t="s">
        <v>1930</v>
      </c>
      <c r="B1455" s="109">
        <v>3200</v>
      </c>
      <c r="C1455" s="109"/>
      <c r="D1455" s="110" t="s">
        <v>477</v>
      </c>
      <c r="E1455" s="111">
        <v>478026</v>
      </c>
      <c r="F1455" s="111">
        <f>Таблица14[[#This Row],[ip55]]*1.49987465123196</f>
        <v>716979.08002980892</v>
      </c>
      <c r="G1455" s="112">
        <f>G1410</f>
        <v>32</v>
      </c>
      <c r="H1455" s="113">
        <v>1000</v>
      </c>
      <c r="I1455" s="113"/>
      <c r="J1455" s="113"/>
      <c r="K1455" s="114" t="s">
        <v>141</v>
      </c>
      <c r="L1455" s="114"/>
      <c r="M1455" s="114" t="str">
        <f t="shared" si="93"/>
        <v>Cu3200</v>
      </c>
      <c r="N1455" s="114"/>
      <c r="O1455" s="109"/>
      <c r="P1455" s="117" t="s">
        <v>28</v>
      </c>
      <c r="Q1455" s="117">
        <v>55</v>
      </c>
      <c r="R1455" s="117" t="s">
        <v>29</v>
      </c>
      <c r="S1455" s="117">
        <v>4</v>
      </c>
      <c r="T1455" s="118" t="str">
        <f t="shared" si="94"/>
        <v>E3-55-Al-3200-4-</v>
      </c>
    </row>
    <row r="1456" spans="1:20">
      <c r="A1456" s="109" t="s">
        <v>1931</v>
      </c>
      <c r="B1456" s="109">
        <v>3200</v>
      </c>
      <c r="C1456" s="109"/>
      <c r="D1456" s="110" t="s">
        <v>554</v>
      </c>
      <c r="E1456" s="111">
        <v>785714</v>
      </c>
      <c r="F1456" s="111">
        <f>Таблица14[[#This Row],[ip55]]*1.49987465123196</f>
        <v>1178472.5117180683</v>
      </c>
      <c r="G1456" s="112">
        <f>G1410</f>
        <v>32</v>
      </c>
      <c r="H1456" s="113">
        <v>1000</v>
      </c>
      <c r="I1456" s="113"/>
      <c r="J1456" s="113"/>
      <c r="K1456" s="114" t="s">
        <v>141</v>
      </c>
      <c r="L1456" s="114"/>
      <c r="M1456" s="114" t="str">
        <f t="shared" si="93"/>
        <v>Cu3200</v>
      </c>
      <c r="N1456" s="114"/>
      <c r="O1456" s="109"/>
      <c r="P1456" s="117" t="s">
        <v>28</v>
      </c>
      <c r="Q1456" s="117">
        <v>55</v>
      </c>
      <c r="R1456" s="117" t="s">
        <v>29</v>
      </c>
      <c r="S1456" s="117">
        <v>4</v>
      </c>
      <c r="T1456" s="118" t="str">
        <f t="shared" si="94"/>
        <v>E3-55-Al-3200-4-</v>
      </c>
    </row>
    <row r="1457" spans="1:20">
      <c r="A1457" s="109" t="s">
        <v>1932</v>
      </c>
      <c r="B1457" s="109">
        <v>3200</v>
      </c>
      <c r="C1457" s="109"/>
      <c r="D1457" s="110" t="s">
        <v>481</v>
      </c>
      <c r="E1457" s="111">
        <v>681228</v>
      </c>
      <c r="F1457" s="111">
        <f>Таблица14[[#This Row],[ip55]]*1.49987465123196</f>
        <v>1021756.6089094457</v>
      </c>
      <c r="G1457" s="112">
        <f>G1410</f>
        <v>32</v>
      </c>
      <c r="H1457" s="113">
        <v>1000</v>
      </c>
      <c r="I1457" s="113"/>
      <c r="J1457" s="113"/>
      <c r="K1457" s="114" t="s">
        <v>141</v>
      </c>
      <c r="L1457" s="114"/>
      <c r="M1457" s="114" t="str">
        <f t="shared" si="93"/>
        <v>Cu3200</v>
      </c>
      <c r="N1457" s="114"/>
      <c r="O1457" s="109"/>
      <c r="P1457" s="117" t="s">
        <v>28</v>
      </c>
      <c r="Q1457" s="117">
        <v>55</v>
      </c>
      <c r="R1457" s="117" t="s">
        <v>29</v>
      </c>
      <c r="S1457" s="117">
        <v>4</v>
      </c>
      <c r="T1457" s="118" t="str">
        <f t="shared" si="94"/>
        <v>E3-55-Al-3200-4-</v>
      </c>
    </row>
    <row r="1458" spans="1:20">
      <c r="A1458" s="109" t="s">
        <v>1933</v>
      </c>
      <c r="B1458" s="109">
        <v>3200</v>
      </c>
      <c r="C1458" s="109"/>
      <c r="D1458" s="110" t="s">
        <v>617</v>
      </c>
      <c r="E1458" s="111">
        <v>1027639</v>
      </c>
      <c r="F1458" s="111">
        <f>Таблица14[[#This Row],[ip55]]*1.49987465123196</f>
        <v>1541329.6867173603</v>
      </c>
      <c r="G1458" s="112"/>
      <c r="H1458" s="113">
        <v>0</v>
      </c>
      <c r="I1458" s="113"/>
      <c r="J1458" s="113"/>
      <c r="K1458" s="114" t="s">
        <v>141</v>
      </c>
      <c r="L1458" s="114"/>
      <c r="M1458" s="114" t="str">
        <f t="shared" si="93"/>
        <v>Cu3200</v>
      </c>
      <c r="N1458" s="114"/>
      <c r="O1458" s="109"/>
      <c r="P1458" s="117" t="s">
        <v>28</v>
      </c>
      <c r="Q1458" s="117">
        <v>55</v>
      </c>
      <c r="R1458" s="117" t="s">
        <v>29</v>
      </c>
      <c r="S1458" s="117">
        <v>4</v>
      </c>
      <c r="T1458" s="118" t="str">
        <f t="shared" si="94"/>
        <v>E3-55-Al-3200-4-</v>
      </c>
    </row>
    <row r="1459" spans="1:20">
      <c r="A1459" s="109" t="s">
        <v>1934</v>
      </c>
      <c r="B1459" s="109">
        <v>3200</v>
      </c>
      <c r="C1459" s="109" t="s">
        <v>485</v>
      </c>
      <c r="D1459" s="110" t="s">
        <v>486</v>
      </c>
      <c r="E1459" s="111">
        <v>324436</v>
      </c>
      <c r="F1459" s="111">
        <f>Таблица14[[#This Row],[ip55]]*1.49987465123196</f>
        <v>486613.33234709222</v>
      </c>
      <c r="G1459" s="112">
        <f>G1411</f>
        <v>40</v>
      </c>
      <c r="H1459" s="113">
        <v>1500</v>
      </c>
      <c r="I1459" s="113"/>
      <c r="J1459" s="113"/>
      <c r="K1459" s="114" t="s">
        <v>141</v>
      </c>
      <c r="L1459" s="114" t="s">
        <v>487</v>
      </c>
      <c r="M1459" s="114" t="str">
        <f t="shared" si="93"/>
        <v>Cu3200tsv</v>
      </c>
      <c r="N1459" s="114"/>
      <c r="O1459" s="109" t="s">
        <v>487</v>
      </c>
      <c r="P1459" s="117" t="s">
        <v>28</v>
      </c>
      <c r="Q1459" s="117">
        <v>55</v>
      </c>
      <c r="R1459" s="117" t="s">
        <v>29</v>
      </c>
      <c r="S1459" s="117">
        <v>4</v>
      </c>
      <c r="T1459" s="118" t="str">
        <f t="shared" si="94"/>
        <v>E3-55-Al-3200-4-tsv</v>
      </c>
    </row>
    <row r="1460" spans="1:20">
      <c r="A1460" s="109" t="s">
        <v>1935</v>
      </c>
      <c r="B1460" s="109">
        <v>3200</v>
      </c>
      <c r="C1460" s="109"/>
      <c r="D1460" s="110" t="s">
        <v>489</v>
      </c>
      <c r="E1460" s="111">
        <v>407376</v>
      </c>
      <c r="F1460" s="111">
        <f>Таблица14[[#This Row],[ip55]]*1.49987465123196</f>
        <v>611012.93592027097</v>
      </c>
      <c r="G1460" s="112">
        <f>G1410</f>
        <v>32</v>
      </c>
      <c r="H1460" s="113">
        <v>1500</v>
      </c>
      <c r="I1460" s="113">
        <v>500</v>
      </c>
      <c r="J1460" s="113"/>
      <c r="K1460" s="114" t="s">
        <v>141</v>
      </c>
      <c r="L1460" s="114"/>
      <c r="M1460" s="114" t="str">
        <f t="shared" si="93"/>
        <v>Cu3200</v>
      </c>
      <c r="N1460" s="114"/>
      <c r="O1460" s="109"/>
      <c r="P1460" s="117" t="s">
        <v>28</v>
      </c>
      <c r="Q1460" s="117">
        <v>55</v>
      </c>
      <c r="R1460" s="117" t="s">
        <v>29</v>
      </c>
      <c r="S1460" s="117">
        <v>4</v>
      </c>
      <c r="T1460" s="118" t="str">
        <f t="shared" si="94"/>
        <v>E3-55-Al-3200-4-</v>
      </c>
    </row>
    <row r="1461" spans="1:20">
      <c r="A1461" s="109" t="s">
        <v>1936</v>
      </c>
      <c r="B1461" s="109">
        <v>3200</v>
      </c>
      <c r="C1461" s="109"/>
      <c r="D1461" s="110" t="s">
        <v>491</v>
      </c>
      <c r="E1461" s="111">
        <v>163857</v>
      </c>
      <c r="F1461" s="111">
        <f>Таблица14[[#This Row],[ip55]]*1.49987465123196</f>
        <v>245764.96072691528</v>
      </c>
      <c r="G1461" s="112">
        <f>G1414</f>
        <v>64</v>
      </c>
      <c r="H1461" s="113">
        <v>1500</v>
      </c>
      <c r="I1461" s="113"/>
      <c r="J1461" s="113"/>
      <c r="K1461" s="114" t="s">
        <v>141</v>
      </c>
      <c r="L1461" s="114"/>
      <c r="M1461" s="114" t="str">
        <f t="shared" si="93"/>
        <v>Cu3200</v>
      </c>
      <c r="N1461" s="114"/>
      <c r="O1461" s="109"/>
      <c r="P1461" s="117" t="s">
        <v>28</v>
      </c>
      <c r="Q1461" s="117">
        <v>55</v>
      </c>
      <c r="R1461" s="117" t="s">
        <v>29</v>
      </c>
      <c r="S1461" s="117">
        <v>4</v>
      </c>
      <c r="T1461" s="118" t="str">
        <f t="shared" si="94"/>
        <v>E3-55-Al-3200-4-</v>
      </c>
    </row>
    <row r="1462" spans="1:20">
      <c r="A1462" s="109" t="s">
        <v>1937</v>
      </c>
      <c r="B1462" s="109">
        <v>3200</v>
      </c>
      <c r="C1462" s="109"/>
      <c r="D1462" s="110" t="s">
        <v>493</v>
      </c>
      <c r="E1462" s="111">
        <v>270766</v>
      </c>
      <c r="F1462" s="111">
        <f>Таблица14[[#This Row],[ip55]]*1.49987465123196</f>
        <v>406115.05981547292</v>
      </c>
      <c r="G1462" s="112">
        <f>G1413</f>
        <v>56</v>
      </c>
      <c r="H1462" s="113">
        <v>1500</v>
      </c>
      <c r="I1462" s="113">
        <v>500</v>
      </c>
      <c r="J1462" s="113"/>
      <c r="K1462" s="114" t="s">
        <v>141</v>
      </c>
      <c r="L1462" s="114"/>
      <c r="M1462" s="114" t="str">
        <f t="shared" si="93"/>
        <v>Cu3200</v>
      </c>
      <c r="N1462" s="114"/>
      <c r="O1462" s="109"/>
      <c r="P1462" s="117" t="s">
        <v>28</v>
      </c>
      <c r="Q1462" s="117">
        <v>55</v>
      </c>
      <c r="R1462" s="117" t="s">
        <v>29</v>
      </c>
      <c r="S1462" s="117">
        <v>4</v>
      </c>
      <c r="T1462" s="118" t="str">
        <f t="shared" si="94"/>
        <v>E3-55-Al-3200-4-</v>
      </c>
    </row>
    <row r="1463" spans="1:20">
      <c r="A1463" s="109" t="s">
        <v>1044</v>
      </c>
      <c r="B1463" s="109">
        <v>3200</v>
      </c>
      <c r="C1463" s="109"/>
      <c r="D1463" s="110" t="s">
        <v>495</v>
      </c>
      <c r="E1463" s="111">
        <v>152542</v>
      </c>
      <c r="F1463" s="111">
        <f>Таблица14[[#This Row],[ip55]]*1.49987465123196</f>
        <v>228793.87904822564</v>
      </c>
      <c r="G1463" s="112"/>
      <c r="H1463" s="113">
        <v>500</v>
      </c>
      <c r="I1463" s="113"/>
      <c r="J1463" s="113"/>
      <c r="K1463" s="114" t="s">
        <v>141</v>
      </c>
      <c r="L1463" s="114"/>
      <c r="M1463" s="114" t="str">
        <f t="shared" si="93"/>
        <v>Cu3200</v>
      </c>
      <c r="N1463" s="114"/>
      <c r="O1463" s="109"/>
      <c r="P1463" s="117" t="s">
        <v>28</v>
      </c>
      <c r="Q1463" s="117">
        <v>55</v>
      </c>
      <c r="R1463" s="117" t="s">
        <v>29</v>
      </c>
      <c r="S1463" s="117">
        <v>4</v>
      </c>
      <c r="T1463" s="118" t="str">
        <f t="shared" si="94"/>
        <v>E3-55-Al-3200-4-</v>
      </c>
    </row>
    <row r="1464" spans="1:20">
      <c r="A1464" s="109" t="s">
        <v>1938</v>
      </c>
      <c r="B1464" s="109">
        <v>3200</v>
      </c>
      <c r="C1464" s="109"/>
      <c r="D1464" s="110" t="s">
        <v>497</v>
      </c>
      <c r="E1464" s="111">
        <v>22599</v>
      </c>
      <c r="F1464" s="111">
        <f>Таблица14[[#This Row],[ip55]]*1.49987465123196</f>
        <v>33895.667243191063</v>
      </c>
      <c r="G1464" s="112"/>
      <c r="H1464" s="113">
        <v>200</v>
      </c>
      <c r="I1464" s="113"/>
      <c r="J1464" s="113"/>
      <c r="K1464" s="114" t="s">
        <v>141</v>
      </c>
      <c r="L1464" s="114" t="s">
        <v>236</v>
      </c>
      <c r="M1464" s="114" t="str">
        <f t="shared" si="93"/>
        <v>Cu3200sb</v>
      </c>
      <c r="N1464" s="114"/>
      <c r="O1464" s="109"/>
      <c r="P1464" s="117" t="s">
        <v>28</v>
      </c>
      <c r="Q1464" s="117">
        <v>55</v>
      </c>
      <c r="R1464" s="117" t="s">
        <v>29</v>
      </c>
      <c r="S1464" s="117">
        <v>4</v>
      </c>
      <c r="T1464" s="118" t="str">
        <f t="shared" si="94"/>
        <v>E3-55-Al-3200-4-</v>
      </c>
    </row>
    <row r="1465" spans="1:20">
      <c r="A1465" s="109" t="s">
        <v>1939</v>
      </c>
      <c r="B1465" s="109">
        <v>3200</v>
      </c>
      <c r="C1465" s="109"/>
      <c r="D1465" s="110" t="s">
        <v>499</v>
      </c>
      <c r="E1465" s="111">
        <v>1038</v>
      </c>
      <c r="F1465" s="111">
        <f>Таблица14[[#This Row],[ip55]]*1.49987465123196</f>
        <v>1556.8698879787746</v>
      </c>
      <c r="G1465" s="112"/>
      <c r="H1465" s="113">
        <v>200</v>
      </c>
      <c r="I1465" s="113"/>
      <c r="J1465" s="113"/>
      <c r="K1465" s="114" t="s">
        <v>141</v>
      </c>
      <c r="L1465" s="114"/>
      <c r="M1465" s="114" t="str">
        <f t="shared" si="93"/>
        <v>Cu3200</v>
      </c>
      <c r="N1465" s="114"/>
      <c r="O1465" s="109"/>
      <c r="P1465" s="117" t="s">
        <v>28</v>
      </c>
      <c r="Q1465" s="117">
        <v>55</v>
      </c>
      <c r="R1465" s="117" t="s">
        <v>29</v>
      </c>
      <c r="S1465" s="117">
        <v>4</v>
      </c>
      <c r="T1465" s="118" t="str">
        <f t="shared" si="94"/>
        <v>E3-55-Al-3200-4-</v>
      </c>
    </row>
    <row r="1466" spans="1:20">
      <c r="A1466" s="109" t="s">
        <v>1940</v>
      </c>
      <c r="B1466" s="109">
        <v>3200</v>
      </c>
      <c r="C1466" s="109" t="s">
        <v>501</v>
      </c>
      <c r="D1466" s="110" t="s">
        <v>502</v>
      </c>
      <c r="E1466" s="111">
        <v>51123</v>
      </c>
      <c r="F1466" s="111">
        <f>Таблица14[[#This Row],[ip55]]*1.49987465123196</f>
        <v>76678.09179493149</v>
      </c>
      <c r="G1466" s="112"/>
      <c r="H1466" s="113">
        <v>200</v>
      </c>
      <c r="I1466" s="113"/>
      <c r="J1466" s="113"/>
      <c r="K1466" s="114" t="s">
        <v>141</v>
      </c>
      <c r="L1466" s="114" t="s">
        <v>233</v>
      </c>
      <c r="M1466" s="114" t="str">
        <f t="shared" si="93"/>
        <v>Cu3200kz</v>
      </c>
      <c r="N1466" s="114"/>
      <c r="O1466" s="109" t="s">
        <v>233</v>
      </c>
      <c r="P1466" s="117" t="s">
        <v>28</v>
      </c>
      <c r="Q1466" s="117">
        <v>55</v>
      </c>
      <c r="R1466" s="117" t="s">
        <v>29</v>
      </c>
      <c r="S1466" s="117">
        <v>4</v>
      </c>
      <c r="T1466" s="118" t="str">
        <f t="shared" si="94"/>
        <v>E3-55-Al-3200-4-kz</v>
      </c>
    </row>
    <row r="1467" spans="1:20">
      <c r="A1467" s="109" t="s">
        <v>1941</v>
      </c>
      <c r="B1467" s="109">
        <v>3200</v>
      </c>
      <c r="C1467" s="109"/>
      <c r="D1467" s="110" t="s">
        <v>504</v>
      </c>
      <c r="E1467" s="111">
        <v>41885</v>
      </c>
      <c r="F1467" s="111">
        <f>Таблица14[[#This Row],[ip55]]*1.49987465123196</f>
        <v>62822.249766850648</v>
      </c>
      <c r="G1467" s="112"/>
      <c r="H1467" s="113"/>
      <c r="I1467" s="113"/>
      <c r="J1467" s="113"/>
      <c r="K1467" s="114" t="s">
        <v>141</v>
      </c>
      <c r="L1467" s="114"/>
      <c r="M1467" s="114" t="str">
        <f t="shared" si="93"/>
        <v>Cu3200</v>
      </c>
      <c r="N1467" s="114"/>
      <c r="O1467" s="109"/>
      <c r="P1467" s="117" t="s">
        <v>28</v>
      </c>
      <c r="Q1467" s="117">
        <v>55</v>
      </c>
      <c r="R1467" s="117" t="s">
        <v>29</v>
      </c>
      <c r="S1467" s="117">
        <v>4</v>
      </c>
      <c r="T1467" s="118" t="str">
        <f t="shared" si="94"/>
        <v>E3-55-Al-3200-4-</v>
      </c>
    </row>
    <row r="1468" spans="1:20">
      <c r="A1468" s="109" t="s">
        <v>1942</v>
      </c>
      <c r="B1468" s="109">
        <v>4000</v>
      </c>
      <c r="C1468" s="109" t="s">
        <v>369</v>
      </c>
      <c r="D1468" s="110" t="s">
        <v>370</v>
      </c>
      <c r="E1468" s="111">
        <v>33622</v>
      </c>
      <c r="F1468" s="111">
        <f>Таблица14[[#This Row],[ip55]]*1.49987465123196</f>
        <v>50428.785523720959</v>
      </c>
      <c r="G1468" s="112">
        <f>G1470*0.5</f>
        <v>19.149999999999999</v>
      </c>
      <c r="H1468" s="113">
        <v>500</v>
      </c>
      <c r="I1468" s="113"/>
      <c r="J1468" s="113"/>
      <c r="K1468" s="114" t="s">
        <v>141</v>
      </c>
      <c r="L1468" s="114" t="s">
        <v>139</v>
      </c>
      <c r="M1468" s="114" t="str">
        <f t="shared" si="93"/>
        <v>Cu4000pt0.5</v>
      </c>
      <c r="N1468" s="115" t="s">
        <v>371</v>
      </c>
      <c r="O1468" s="116" t="s">
        <v>139</v>
      </c>
      <c r="P1468" s="117" t="s">
        <v>28</v>
      </c>
      <c r="Q1468" s="117">
        <v>55</v>
      </c>
      <c r="R1468" s="117" t="s">
        <v>29</v>
      </c>
      <c r="S1468" s="117">
        <v>4</v>
      </c>
      <c r="T1468" s="118" t="str">
        <f t="shared" si="94"/>
        <v>E3-55-Al-4000-4-pt0.5</v>
      </c>
    </row>
    <row r="1469" spans="1:20">
      <c r="A1469" s="109" t="s">
        <v>1943</v>
      </c>
      <c r="B1469" s="109">
        <v>4000</v>
      </c>
      <c r="C1469" s="109" t="s">
        <v>369</v>
      </c>
      <c r="D1469" s="110" t="s">
        <v>370</v>
      </c>
      <c r="E1469" s="111">
        <v>59846</v>
      </c>
      <c r="F1469" s="111">
        <f>Таблица14[[#This Row],[ip55]]*1.49987465123196</f>
        <v>89761.498377627882</v>
      </c>
      <c r="G1469" s="112">
        <f>G1470*0.75</f>
        <v>28.724999999999998</v>
      </c>
      <c r="H1469" s="113">
        <v>750</v>
      </c>
      <c r="I1469" s="113"/>
      <c r="J1469" s="113"/>
      <c r="K1469" s="114" t="s">
        <v>141</v>
      </c>
      <c r="L1469" s="114" t="s">
        <v>139</v>
      </c>
      <c r="M1469" s="114" t="str">
        <f t="shared" si="93"/>
        <v>Cu4000pt0.9</v>
      </c>
      <c r="N1469" s="115" t="s">
        <v>373</v>
      </c>
      <c r="O1469" s="116" t="s">
        <v>139</v>
      </c>
      <c r="P1469" s="117" t="s">
        <v>28</v>
      </c>
      <c r="Q1469" s="117">
        <v>55</v>
      </c>
      <c r="R1469" s="117" t="s">
        <v>29</v>
      </c>
      <c r="S1469" s="117">
        <v>4</v>
      </c>
      <c r="T1469" s="118" t="str">
        <f t="shared" si="94"/>
        <v>E3-55-Al-4000-4-pt0.9</v>
      </c>
    </row>
    <row r="1470" spans="1:20">
      <c r="A1470" s="109" t="s">
        <v>1944</v>
      </c>
      <c r="B1470" s="109">
        <v>4000</v>
      </c>
      <c r="C1470" s="109" t="s">
        <v>369</v>
      </c>
      <c r="D1470" s="110" t="s">
        <v>375</v>
      </c>
      <c r="E1470" s="111">
        <v>67244</v>
      </c>
      <c r="F1470" s="111">
        <f>Таблица14[[#This Row],[ip55]]*1.49987465123196</f>
        <v>100857.57104744192</v>
      </c>
      <c r="G1470" s="112">
        <v>38.299999999999997</v>
      </c>
      <c r="H1470" s="113">
        <v>1000</v>
      </c>
      <c r="I1470" s="113"/>
      <c r="J1470" s="113"/>
      <c r="K1470" s="114" t="s">
        <v>141</v>
      </c>
      <c r="L1470" s="114" t="s">
        <v>139</v>
      </c>
      <c r="M1470" s="114" t="str">
        <f t="shared" si="93"/>
        <v>Cu4000pt1.0</v>
      </c>
      <c r="N1470" s="115" t="s">
        <v>376</v>
      </c>
      <c r="O1470" s="116" t="s">
        <v>139</v>
      </c>
      <c r="P1470" s="117" t="s">
        <v>28</v>
      </c>
      <c r="Q1470" s="117">
        <v>55</v>
      </c>
      <c r="R1470" s="117" t="s">
        <v>29</v>
      </c>
      <c r="S1470" s="117">
        <v>4</v>
      </c>
      <c r="T1470" s="118" t="str">
        <f t="shared" si="94"/>
        <v>E3-55-Al-4000-4-pt1.0</v>
      </c>
    </row>
    <row r="1471" spans="1:20">
      <c r="A1471" s="109" t="s">
        <v>1945</v>
      </c>
      <c r="B1471" s="109">
        <v>4000</v>
      </c>
      <c r="C1471" s="109" t="s">
        <v>369</v>
      </c>
      <c r="D1471" s="110" t="s">
        <v>370</v>
      </c>
      <c r="E1471" s="111">
        <v>93469</v>
      </c>
      <c r="F1471" s="111">
        <f>Таблица14[[#This Row],[ip55]]*1.49987465123196</f>
        <v>140191.78377600008</v>
      </c>
      <c r="G1471" s="112">
        <f>G1470*1.25</f>
        <v>47.875</v>
      </c>
      <c r="H1471" s="113">
        <v>1250</v>
      </c>
      <c r="I1471" s="113"/>
      <c r="J1471" s="113"/>
      <c r="K1471" s="114" t="s">
        <v>141</v>
      </c>
      <c r="L1471" s="114" t="s">
        <v>139</v>
      </c>
      <c r="M1471" s="114" t="str">
        <f t="shared" si="93"/>
        <v>Cu4000pt1.4</v>
      </c>
      <c r="N1471" s="115" t="s">
        <v>378</v>
      </c>
      <c r="O1471" s="116" t="s">
        <v>139</v>
      </c>
      <c r="P1471" s="117" t="s">
        <v>28</v>
      </c>
      <c r="Q1471" s="117">
        <v>55</v>
      </c>
      <c r="R1471" s="117" t="s">
        <v>29</v>
      </c>
      <c r="S1471" s="117">
        <v>4</v>
      </c>
      <c r="T1471" s="118" t="str">
        <f t="shared" si="94"/>
        <v>E3-55-Al-4000-4-pt1.4</v>
      </c>
    </row>
    <row r="1472" spans="1:20">
      <c r="A1472" s="109" t="s">
        <v>1946</v>
      </c>
      <c r="B1472" s="109">
        <v>4000</v>
      </c>
      <c r="C1472" s="109" t="s">
        <v>369</v>
      </c>
      <c r="D1472" s="110" t="s">
        <v>370</v>
      </c>
      <c r="E1472" s="111">
        <v>100866</v>
      </c>
      <c r="F1472" s="111">
        <f>Таблица14[[#This Row],[ip55]]*1.49987465123196</f>
        <v>151286.35657116288</v>
      </c>
      <c r="G1472" s="112">
        <f>G1470*1.5</f>
        <v>57.449999999999996</v>
      </c>
      <c r="H1472" s="113">
        <v>1500</v>
      </c>
      <c r="I1472" s="113"/>
      <c r="J1472" s="113"/>
      <c r="K1472" s="114" t="s">
        <v>141</v>
      </c>
      <c r="L1472" s="114" t="s">
        <v>139</v>
      </c>
      <c r="M1472" s="114" t="str">
        <f t="shared" si="93"/>
        <v>Cu4000pt1.5</v>
      </c>
      <c r="N1472" s="115" t="s">
        <v>380</v>
      </c>
      <c r="O1472" s="116" t="s">
        <v>139</v>
      </c>
      <c r="P1472" s="117" t="s">
        <v>28</v>
      </c>
      <c r="Q1472" s="117">
        <v>55</v>
      </c>
      <c r="R1472" s="117" t="s">
        <v>29</v>
      </c>
      <c r="S1472" s="117">
        <v>4</v>
      </c>
      <c r="T1472" s="118" t="str">
        <f t="shared" si="94"/>
        <v>E3-55-Al-4000-4-pt1.5</v>
      </c>
    </row>
    <row r="1473" spans="1:20">
      <c r="A1473" s="109" t="s">
        <v>1947</v>
      </c>
      <c r="B1473" s="109">
        <v>4000</v>
      </c>
      <c r="C1473" s="109" t="s">
        <v>369</v>
      </c>
      <c r="D1473" s="110" t="s">
        <v>370</v>
      </c>
      <c r="E1473" s="111">
        <v>127090</v>
      </c>
      <c r="F1473" s="111">
        <f>Таблица14[[#This Row],[ip55]]*1.49987465123196</f>
        <v>190619.06942506981</v>
      </c>
      <c r="G1473" s="112">
        <f>G1470*1.75</f>
        <v>67.024999999999991</v>
      </c>
      <c r="H1473" s="113">
        <v>1750</v>
      </c>
      <c r="I1473" s="113"/>
      <c r="J1473" s="113"/>
      <c r="K1473" s="114" t="s">
        <v>141</v>
      </c>
      <c r="L1473" s="114" t="s">
        <v>139</v>
      </c>
      <c r="M1473" s="114" t="str">
        <f t="shared" si="93"/>
        <v>Cu4000pt1.9</v>
      </c>
      <c r="N1473" s="115" t="s">
        <v>382</v>
      </c>
      <c r="O1473" s="116" t="s">
        <v>139</v>
      </c>
      <c r="P1473" s="117" t="s">
        <v>28</v>
      </c>
      <c r="Q1473" s="117">
        <v>55</v>
      </c>
      <c r="R1473" s="117" t="s">
        <v>29</v>
      </c>
      <c r="S1473" s="117">
        <v>4</v>
      </c>
      <c r="T1473" s="118" t="str">
        <f t="shared" si="94"/>
        <v>E3-55-Al-4000-4-pt1.9</v>
      </c>
    </row>
    <row r="1474" spans="1:20">
      <c r="A1474" s="109" t="s">
        <v>1948</v>
      </c>
      <c r="B1474" s="109">
        <v>4000</v>
      </c>
      <c r="C1474" s="109" t="s">
        <v>369</v>
      </c>
      <c r="D1474" s="110" t="s">
        <v>384</v>
      </c>
      <c r="E1474" s="111">
        <v>134487</v>
      </c>
      <c r="F1474" s="111">
        <f>Таблица14[[#This Row],[ip55]]*1.49987465123196</f>
        <v>201713.64222023261</v>
      </c>
      <c r="G1474" s="112">
        <f>G1470*2</f>
        <v>76.599999999999994</v>
      </c>
      <c r="H1474" s="113">
        <v>2000</v>
      </c>
      <c r="I1474" s="113"/>
      <c r="J1474" s="113"/>
      <c r="K1474" s="114" t="s">
        <v>141</v>
      </c>
      <c r="L1474" s="114" t="s">
        <v>139</v>
      </c>
      <c r="M1474" s="114" t="str">
        <f t="shared" ref="M1474:M1537" si="97">K1474&amp;B1474&amp;L1474&amp;N1474</f>
        <v>Cu4000pt2.0</v>
      </c>
      <c r="N1474" s="115" t="s">
        <v>385</v>
      </c>
      <c r="O1474" s="116" t="s">
        <v>139</v>
      </c>
      <c r="P1474" s="117" t="s">
        <v>28</v>
      </c>
      <c r="Q1474" s="117">
        <v>55</v>
      </c>
      <c r="R1474" s="117" t="s">
        <v>29</v>
      </c>
      <c r="S1474" s="117">
        <v>4</v>
      </c>
      <c r="T1474" s="118" t="str">
        <f t="shared" si="94"/>
        <v>E3-55-Al-4000-4-pt2.0</v>
      </c>
    </row>
    <row r="1475" spans="1:20">
      <c r="A1475" s="109" t="s">
        <v>1949</v>
      </c>
      <c r="B1475" s="109">
        <v>4000</v>
      </c>
      <c r="C1475" s="109" t="s">
        <v>369</v>
      </c>
      <c r="D1475" s="110" t="s">
        <v>370</v>
      </c>
      <c r="E1475" s="111">
        <v>160713</v>
      </c>
      <c r="F1475" s="111">
        <f>Таблица14[[#This Row],[ip55]]*1.49987465123196</f>
        <v>241049.354823442</v>
      </c>
      <c r="G1475" s="112">
        <f>G1470*2.25</f>
        <v>86.174999999999997</v>
      </c>
      <c r="H1475" s="113">
        <v>2250</v>
      </c>
      <c r="I1475" s="113"/>
      <c r="J1475" s="113"/>
      <c r="K1475" s="114" t="s">
        <v>141</v>
      </c>
      <c r="L1475" s="114" t="s">
        <v>139</v>
      </c>
      <c r="M1475" s="114" t="str">
        <f t="shared" si="97"/>
        <v>Cu4000pt2.4</v>
      </c>
      <c r="N1475" s="115" t="s">
        <v>387</v>
      </c>
      <c r="O1475" s="116" t="s">
        <v>139</v>
      </c>
      <c r="P1475" s="117" t="s">
        <v>28</v>
      </c>
      <c r="Q1475" s="117">
        <v>55</v>
      </c>
      <c r="R1475" s="117" t="s">
        <v>29</v>
      </c>
      <c r="S1475" s="117">
        <v>4</v>
      </c>
      <c r="T1475" s="118" t="str">
        <f t="shared" ref="T1475:T1538" si="98">P1475&amp;"-"&amp;Q1475&amp;"-"&amp;R1475&amp;"-"&amp;B1475&amp;"-"&amp;S1475&amp;"-"&amp;O1475&amp;N1475</f>
        <v>E3-55-Al-4000-4-pt2.4</v>
      </c>
    </row>
    <row r="1476" spans="1:20">
      <c r="A1476" s="109" t="s">
        <v>1950</v>
      </c>
      <c r="B1476" s="109">
        <v>4000</v>
      </c>
      <c r="C1476" s="109" t="s">
        <v>369</v>
      </c>
      <c r="D1476" s="110" t="s">
        <v>370</v>
      </c>
      <c r="E1476" s="111">
        <v>168110</v>
      </c>
      <c r="F1476" s="111">
        <f>Таблица14[[#This Row],[ip55]]*1.49987465123196</f>
        <v>252143.92761860479</v>
      </c>
      <c r="G1476" s="112">
        <f>G1470*2.5</f>
        <v>95.75</v>
      </c>
      <c r="H1476" s="113">
        <v>2500</v>
      </c>
      <c r="I1476" s="113"/>
      <c r="J1476" s="113"/>
      <c r="K1476" s="114" t="s">
        <v>141</v>
      </c>
      <c r="L1476" s="114" t="s">
        <v>139</v>
      </c>
      <c r="M1476" s="114" t="str">
        <f t="shared" si="97"/>
        <v>Cu4000pt2.5</v>
      </c>
      <c r="N1476" s="115" t="s">
        <v>389</v>
      </c>
      <c r="O1476" s="116" t="s">
        <v>139</v>
      </c>
      <c r="P1476" s="117" t="s">
        <v>28</v>
      </c>
      <c r="Q1476" s="117">
        <v>55</v>
      </c>
      <c r="R1476" s="117" t="s">
        <v>29</v>
      </c>
      <c r="S1476" s="117">
        <v>4</v>
      </c>
      <c r="T1476" s="118" t="str">
        <f t="shared" si="98"/>
        <v>E3-55-Al-4000-4-pt2.5</v>
      </c>
    </row>
    <row r="1477" spans="1:20">
      <c r="A1477" s="109" t="s">
        <v>1951</v>
      </c>
      <c r="B1477" s="109">
        <v>4000</v>
      </c>
      <c r="C1477" s="109" t="s">
        <v>369</v>
      </c>
      <c r="D1477" s="110" t="s">
        <v>370</v>
      </c>
      <c r="E1477" s="111">
        <v>194334</v>
      </c>
      <c r="F1477" s="111">
        <f>Таблица14[[#This Row],[ip55]]*1.49987465123196</f>
        <v>291476.6404725117</v>
      </c>
      <c r="G1477" s="112">
        <f>G1470*2.75</f>
        <v>105.32499999999999</v>
      </c>
      <c r="H1477" s="113">
        <v>2750</v>
      </c>
      <c r="I1477" s="113"/>
      <c r="J1477" s="113"/>
      <c r="K1477" s="114" t="s">
        <v>141</v>
      </c>
      <c r="L1477" s="114" t="s">
        <v>139</v>
      </c>
      <c r="M1477" s="114" t="str">
        <f t="shared" si="97"/>
        <v>Cu4000pt2.9</v>
      </c>
      <c r="N1477" s="115" t="s">
        <v>391</v>
      </c>
      <c r="O1477" s="116" t="s">
        <v>139</v>
      </c>
      <c r="P1477" s="117" t="s">
        <v>28</v>
      </c>
      <c r="Q1477" s="117">
        <v>55</v>
      </c>
      <c r="R1477" s="117" t="s">
        <v>29</v>
      </c>
      <c r="S1477" s="117">
        <v>4</v>
      </c>
      <c r="T1477" s="118" t="str">
        <f t="shared" si="98"/>
        <v>E3-55-Al-4000-4-pt2.9</v>
      </c>
    </row>
    <row r="1478" spans="1:20">
      <c r="A1478" s="109" t="s">
        <v>1952</v>
      </c>
      <c r="B1478" s="109">
        <v>4000</v>
      </c>
      <c r="C1478" s="109" t="s">
        <v>369</v>
      </c>
      <c r="D1478" s="110" t="s">
        <v>393</v>
      </c>
      <c r="E1478" s="111">
        <v>201731</v>
      </c>
      <c r="F1478" s="111">
        <f>Таблица14[[#This Row],[ip55]]*1.49987465123196</f>
        <v>302571.21326767455</v>
      </c>
      <c r="G1478" s="112">
        <f>G1470*3</f>
        <v>114.89999999999999</v>
      </c>
      <c r="H1478" s="113">
        <v>3000</v>
      </c>
      <c r="I1478" s="113"/>
      <c r="J1478" s="113"/>
      <c r="K1478" s="114" t="s">
        <v>141</v>
      </c>
      <c r="L1478" s="114" t="s">
        <v>139</v>
      </c>
      <c r="M1478" s="114" t="str">
        <f t="shared" si="97"/>
        <v>Cu4000pt3.0</v>
      </c>
      <c r="N1478" s="115" t="s">
        <v>394</v>
      </c>
      <c r="O1478" s="116" t="s">
        <v>139</v>
      </c>
      <c r="P1478" s="117" t="s">
        <v>28</v>
      </c>
      <c r="Q1478" s="117">
        <v>55</v>
      </c>
      <c r="R1478" s="117" t="s">
        <v>29</v>
      </c>
      <c r="S1478" s="117">
        <v>4</v>
      </c>
      <c r="T1478" s="118" t="str">
        <f t="shared" si="98"/>
        <v>E3-55-Al-4000-4-pt3.0</v>
      </c>
    </row>
    <row r="1479" spans="1:20">
      <c r="A1479" s="109" t="s">
        <v>1953</v>
      </c>
      <c r="B1479" s="109">
        <v>4000</v>
      </c>
      <c r="C1479" s="109" t="s">
        <v>369</v>
      </c>
      <c r="D1479" s="110" t="s">
        <v>370</v>
      </c>
      <c r="E1479" s="111">
        <v>227956</v>
      </c>
      <c r="F1479" s="111">
        <f>Таблица14[[#This Row],[ip55]]*1.49987465123196</f>
        <v>341905.42599623266</v>
      </c>
      <c r="G1479" s="112">
        <f>G1470*3.25</f>
        <v>124.47499999999999</v>
      </c>
      <c r="H1479" s="113">
        <v>3250</v>
      </c>
      <c r="I1479" s="113"/>
      <c r="J1479" s="113"/>
      <c r="K1479" s="114" t="s">
        <v>141</v>
      </c>
      <c r="L1479" s="114" t="s">
        <v>139</v>
      </c>
      <c r="M1479" s="114" t="str">
        <f t="shared" si="97"/>
        <v>Cu4000pt</v>
      </c>
      <c r="N1479" s="114"/>
      <c r="O1479" s="116" t="s">
        <v>139</v>
      </c>
      <c r="P1479" s="117" t="s">
        <v>28</v>
      </c>
      <c r="Q1479" s="117">
        <v>55</v>
      </c>
      <c r="R1479" s="117" t="s">
        <v>29</v>
      </c>
      <c r="S1479" s="117">
        <v>4</v>
      </c>
      <c r="T1479" s="118" t="str">
        <f t="shared" si="98"/>
        <v>E3-55-Al-4000-4-pt</v>
      </c>
    </row>
    <row r="1480" spans="1:20">
      <c r="A1480" s="109" t="s">
        <v>1954</v>
      </c>
      <c r="B1480" s="109">
        <v>4000</v>
      </c>
      <c r="C1480" s="109" t="s">
        <v>369</v>
      </c>
      <c r="D1480" s="110" t="s">
        <v>370</v>
      </c>
      <c r="E1480" s="111">
        <v>235354</v>
      </c>
      <c r="F1480" s="111">
        <f>Таблица14[[#This Row],[ip55]]*1.49987465123196</f>
        <v>353001.49866604671</v>
      </c>
      <c r="G1480" s="112">
        <f>G1470*3.5</f>
        <v>134.04999999999998</v>
      </c>
      <c r="H1480" s="113">
        <v>3500</v>
      </c>
      <c r="I1480" s="113"/>
      <c r="J1480" s="113"/>
      <c r="K1480" s="114" t="s">
        <v>141</v>
      </c>
      <c r="L1480" s="114" t="s">
        <v>139</v>
      </c>
      <c r="M1480" s="114" t="str">
        <f t="shared" si="97"/>
        <v>Cu4000pt</v>
      </c>
      <c r="N1480" s="114"/>
      <c r="O1480" s="116" t="s">
        <v>139</v>
      </c>
      <c r="P1480" s="117" t="s">
        <v>28</v>
      </c>
      <c r="Q1480" s="117">
        <v>55</v>
      </c>
      <c r="R1480" s="117" t="s">
        <v>29</v>
      </c>
      <c r="S1480" s="117">
        <v>4</v>
      </c>
      <c r="T1480" s="118" t="str">
        <f t="shared" si="98"/>
        <v>E3-55-Al-4000-4-pt</v>
      </c>
    </row>
    <row r="1481" spans="1:20">
      <c r="A1481" s="109" t="s">
        <v>1955</v>
      </c>
      <c r="B1481" s="109">
        <v>4000</v>
      </c>
      <c r="C1481" s="109" t="s">
        <v>369</v>
      </c>
      <c r="D1481" s="110" t="s">
        <v>370</v>
      </c>
      <c r="E1481" s="111">
        <v>261578</v>
      </c>
      <c r="F1481" s="111">
        <f>Таблица14[[#This Row],[ip55]]*1.49987465123196</f>
        <v>392334.21151995368</v>
      </c>
      <c r="G1481" s="112">
        <f>G1470*3.75</f>
        <v>143.625</v>
      </c>
      <c r="H1481" s="113">
        <v>3750</v>
      </c>
      <c r="I1481" s="113"/>
      <c r="J1481" s="113"/>
      <c r="K1481" s="114" t="s">
        <v>141</v>
      </c>
      <c r="L1481" s="114" t="s">
        <v>139</v>
      </c>
      <c r="M1481" s="114" t="str">
        <f t="shared" si="97"/>
        <v>Cu4000pt</v>
      </c>
      <c r="N1481" s="114"/>
      <c r="O1481" s="116" t="s">
        <v>139</v>
      </c>
      <c r="P1481" s="117" t="s">
        <v>28</v>
      </c>
      <c r="Q1481" s="117">
        <v>55</v>
      </c>
      <c r="R1481" s="117" t="s">
        <v>29</v>
      </c>
      <c r="S1481" s="117">
        <v>4</v>
      </c>
      <c r="T1481" s="118" t="str">
        <f t="shared" si="98"/>
        <v>E3-55-Al-4000-4-pt</v>
      </c>
    </row>
    <row r="1482" spans="1:20">
      <c r="A1482" s="109" t="s">
        <v>1956</v>
      </c>
      <c r="B1482" s="109">
        <v>4000</v>
      </c>
      <c r="C1482" s="109" t="s">
        <v>369</v>
      </c>
      <c r="D1482" s="110" t="s">
        <v>370</v>
      </c>
      <c r="E1482" s="111">
        <v>268975</v>
      </c>
      <c r="F1482" s="111">
        <f>Таблица14[[#This Row],[ip55]]*1.49987465123196</f>
        <v>403428.78431511647</v>
      </c>
      <c r="G1482" s="112">
        <f>G1470*4</f>
        <v>153.19999999999999</v>
      </c>
      <c r="H1482" s="113">
        <v>4000</v>
      </c>
      <c r="I1482" s="113"/>
      <c r="J1482" s="113"/>
      <c r="K1482" s="114" t="s">
        <v>141</v>
      </c>
      <c r="L1482" s="114" t="s">
        <v>139</v>
      </c>
      <c r="M1482" s="114" t="str">
        <f t="shared" si="97"/>
        <v>Cu4000pt</v>
      </c>
      <c r="N1482" s="114"/>
      <c r="O1482" s="116" t="s">
        <v>139</v>
      </c>
      <c r="P1482" s="117" t="s">
        <v>28</v>
      </c>
      <c r="Q1482" s="117">
        <v>55</v>
      </c>
      <c r="R1482" s="117" t="s">
        <v>29</v>
      </c>
      <c r="S1482" s="117">
        <v>4</v>
      </c>
      <c r="T1482" s="118" t="str">
        <f t="shared" si="98"/>
        <v>E3-55-Al-4000-4-pt</v>
      </c>
    </row>
    <row r="1483" spans="1:20">
      <c r="A1483" s="109" t="s">
        <v>1957</v>
      </c>
      <c r="B1483" s="109">
        <v>4000</v>
      </c>
      <c r="C1483" s="109" t="s">
        <v>400</v>
      </c>
      <c r="D1483" s="110" t="s">
        <v>401</v>
      </c>
      <c r="E1483" s="111">
        <v>206073</v>
      </c>
      <c r="F1483" s="119">
        <f>Таблица14[[#This Row],[ip55]]*1.49987465123196</f>
        <v>309083.66900332371</v>
      </c>
      <c r="G1483" s="112">
        <f>G1478</f>
        <v>114.89999999999999</v>
      </c>
      <c r="H1483" s="113">
        <v>3000</v>
      </c>
      <c r="I1483" s="113"/>
      <c r="J1483" s="113"/>
      <c r="K1483" s="114" t="s">
        <v>141</v>
      </c>
      <c r="L1483" s="114" t="s">
        <v>158</v>
      </c>
      <c r="M1483" s="114" t="str">
        <f t="shared" si="97"/>
        <v>Cu4000pr1</v>
      </c>
      <c r="N1483" s="114">
        <v>1</v>
      </c>
      <c r="O1483" s="109" t="s">
        <v>158</v>
      </c>
      <c r="P1483" s="117" t="s">
        <v>28</v>
      </c>
      <c r="Q1483" s="117">
        <v>55</v>
      </c>
      <c r="R1483" s="117" t="s">
        <v>29</v>
      </c>
      <c r="S1483" s="117">
        <v>4</v>
      </c>
      <c r="T1483" s="118" t="str">
        <f t="shared" si="98"/>
        <v>E3-55-Al-4000-4-pr1</v>
      </c>
    </row>
    <row r="1484" spans="1:20">
      <c r="A1484" s="109" t="s">
        <v>1958</v>
      </c>
      <c r="B1484" s="109">
        <v>4000</v>
      </c>
      <c r="C1484" s="109" t="s">
        <v>400</v>
      </c>
      <c r="D1484" s="110" t="s">
        <v>403</v>
      </c>
      <c r="E1484" s="111">
        <v>210413</v>
      </c>
      <c r="F1484" s="119">
        <f>Таблица14[[#This Row],[ip55]]*1.49987465123196</f>
        <v>315593.12498967041</v>
      </c>
      <c r="G1484" s="112">
        <f>G1478</f>
        <v>114.89999999999999</v>
      </c>
      <c r="H1484" s="113">
        <v>3000</v>
      </c>
      <c r="I1484" s="113"/>
      <c r="J1484" s="113"/>
      <c r="K1484" s="114" t="s">
        <v>141</v>
      </c>
      <c r="L1484" s="114" t="s">
        <v>158</v>
      </c>
      <c r="M1484" s="114" t="str">
        <f t="shared" si="97"/>
        <v>Cu4000pr3</v>
      </c>
      <c r="N1484" s="114">
        <v>3</v>
      </c>
      <c r="O1484" s="109" t="s">
        <v>158</v>
      </c>
      <c r="P1484" s="117" t="s">
        <v>28</v>
      </c>
      <c r="Q1484" s="117">
        <v>55</v>
      </c>
      <c r="R1484" s="117" t="s">
        <v>29</v>
      </c>
      <c r="S1484" s="117">
        <v>4</v>
      </c>
      <c r="T1484" s="118" t="str">
        <f t="shared" si="98"/>
        <v>E3-55-Al-4000-4-pr3</v>
      </c>
    </row>
    <row r="1485" spans="1:20">
      <c r="A1485" s="109" t="s">
        <v>1959</v>
      </c>
      <c r="B1485" s="109">
        <v>4000</v>
      </c>
      <c r="C1485" s="109" t="s">
        <v>400</v>
      </c>
      <c r="D1485" s="110" t="s">
        <v>405</v>
      </c>
      <c r="E1485" s="111">
        <v>214754</v>
      </c>
      <c r="F1485" s="119">
        <f>Таблица14[[#This Row],[ip55]]*1.49987465123196</f>
        <v>322104.08085066837</v>
      </c>
      <c r="G1485" s="112">
        <f>G1478</f>
        <v>114.89999999999999</v>
      </c>
      <c r="H1485" s="113">
        <v>3000</v>
      </c>
      <c r="I1485" s="113"/>
      <c r="J1485" s="113"/>
      <c r="K1485" s="114" t="s">
        <v>141</v>
      </c>
      <c r="L1485" s="114" t="s">
        <v>158</v>
      </c>
      <c r="M1485" s="114" t="str">
        <f t="shared" si="97"/>
        <v>Cu4000pr5</v>
      </c>
      <c r="N1485" s="114">
        <v>5</v>
      </c>
      <c r="O1485" s="109" t="s">
        <v>158</v>
      </c>
      <c r="P1485" s="117" t="s">
        <v>28</v>
      </c>
      <c r="Q1485" s="117">
        <v>55</v>
      </c>
      <c r="R1485" s="117" t="s">
        <v>29</v>
      </c>
      <c r="S1485" s="117">
        <v>4</v>
      </c>
      <c r="T1485" s="118" t="str">
        <f t="shared" si="98"/>
        <v>E3-55-Al-4000-4-pr5</v>
      </c>
    </row>
    <row r="1486" spans="1:20">
      <c r="A1486" s="109" t="s">
        <v>1960</v>
      </c>
      <c r="B1486" s="109">
        <v>4000</v>
      </c>
      <c r="C1486" s="109" t="s">
        <v>400</v>
      </c>
      <c r="D1486" s="110" t="s">
        <v>407</v>
      </c>
      <c r="E1486" s="111">
        <v>219096</v>
      </c>
      <c r="F1486" s="119">
        <f>Таблица14[[#This Row],[ip55]]*1.49987465123196</f>
        <v>328616.53658631752</v>
      </c>
      <c r="G1486" s="112">
        <f>G1478</f>
        <v>114.89999999999999</v>
      </c>
      <c r="H1486" s="113">
        <v>3000</v>
      </c>
      <c r="I1486" s="113"/>
      <c r="J1486" s="113"/>
      <c r="K1486" s="114" t="s">
        <v>141</v>
      </c>
      <c r="L1486" s="114" t="s">
        <v>158</v>
      </c>
      <c r="M1486" s="114" t="str">
        <f t="shared" si="97"/>
        <v>Cu4000pr4</v>
      </c>
      <c r="N1486" s="114">
        <v>4</v>
      </c>
      <c r="O1486" s="109" t="s">
        <v>158</v>
      </c>
      <c r="P1486" s="117" t="s">
        <v>28</v>
      </c>
      <c r="Q1486" s="117">
        <v>55</v>
      </c>
      <c r="R1486" s="117" t="s">
        <v>29</v>
      </c>
      <c r="S1486" s="117">
        <v>4</v>
      </c>
      <c r="T1486" s="118" t="str">
        <f t="shared" si="98"/>
        <v>E3-55-Al-4000-4-pr4</v>
      </c>
    </row>
    <row r="1487" spans="1:20">
      <c r="A1487" s="109" t="s">
        <v>1961</v>
      </c>
      <c r="B1487" s="109">
        <v>4000</v>
      </c>
      <c r="C1487" s="109" t="s">
        <v>400</v>
      </c>
      <c r="D1487" s="110" t="s">
        <v>409</v>
      </c>
      <c r="E1487" s="111">
        <v>223437</v>
      </c>
      <c r="F1487" s="119">
        <f>Таблица14[[#This Row],[ip55]]*1.49987465123196</f>
        <v>335127.49244731548</v>
      </c>
      <c r="G1487" s="112">
        <f>G1478</f>
        <v>114.89999999999999</v>
      </c>
      <c r="H1487" s="113">
        <v>3000</v>
      </c>
      <c r="I1487" s="113"/>
      <c r="J1487" s="113"/>
      <c r="K1487" s="114" t="s">
        <v>141</v>
      </c>
      <c r="L1487" s="114" t="s">
        <v>158</v>
      </c>
      <c r="M1487" s="114" t="str">
        <f t="shared" si="97"/>
        <v>Cu4000pr</v>
      </c>
      <c r="N1487" s="114"/>
      <c r="O1487" s="109" t="s">
        <v>158</v>
      </c>
      <c r="P1487" s="117" t="s">
        <v>28</v>
      </c>
      <c r="Q1487" s="117">
        <v>55</v>
      </c>
      <c r="R1487" s="117" t="s">
        <v>29</v>
      </c>
      <c r="S1487" s="117">
        <v>4</v>
      </c>
      <c r="T1487" s="118" t="str">
        <f t="shared" si="98"/>
        <v>E3-55-Al-4000-4-pr</v>
      </c>
    </row>
    <row r="1488" spans="1:20">
      <c r="A1488" s="109" t="s">
        <v>1962</v>
      </c>
      <c r="B1488" s="109">
        <v>4000</v>
      </c>
      <c r="C1488" s="109" t="s">
        <v>400</v>
      </c>
      <c r="D1488" s="110" t="s">
        <v>411</v>
      </c>
      <c r="E1488" s="111">
        <v>227777</v>
      </c>
      <c r="F1488" s="119">
        <f>Таблица14[[#This Row],[ip55]]*1.49987465123196</f>
        <v>341636.94843366218</v>
      </c>
      <c r="G1488" s="112">
        <f>G1478</f>
        <v>114.89999999999999</v>
      </c>
      <c r="H1488" s="113">
        <v>3000</v>
      </c>
      <c r="I1488" s="113"/>
      <c r="J1488" s="113"/>
      <c r="K1488" s="114" t="s">
        <v>141</v>
      </c>
      <c r="L1488" s="114" t="s">
        <v>158</v>
      </c>
      <c r="M1488" s="114" t="str">
        <f t="shared" si="97"/>
        <v>Cu4000pr6</v>
      </c>
      <c r="N1488" s="114">
        <v>6</v>
      </c>
      <c r="O1488" s="109" t="s">
        <v>158</v>
      </c>
      <c r="P1488" s="117" t="s">
        <v>28</v>
      </c>
      <c r="Q1488" s="117">
        <v>55</v>
      </c>
      <c r="R1488" s="117" t="s">
        <v>29</v>
      </c>
      <c r="S1488" s="117">
        <v>4</v>
      </c>
      <c r="T1488" s="118" t="str">
        <f t="shared" si="98"/>
        <v>E3-55-Al-4000-4-pr6</v>
      </c>
    </row>
    <row r="1489" spans="1:20">
      <c r="A1489" s="109" t="s">
        <v>1963</v>
      </c>
      <c r="B1489" s="109">
        <v>4000</v>
      </c>
      <c r="C1489" s="109" t="s">
        <v>400</v>
      </c>
      <c r="D1489" s="110" t="s">
        <v>413</v>
      </c>
      <c r="E1489" s="111">
        <v>275753</v>
      </c>
      <c r="F1489" s="111">
        <f>Таблица14[[#This Row],[ip55]]*1.49987465123196</f>
        <v>413594.9347011667</v>
      </c>
      <c r="G1489" s="112">
        <f>G1478</f>
        <v>114.89999999999999</v>
      </c>
      <c r="H1489" s="113">
        <v>3000</v>
      </c>
      <c r="I1489" s="113"/>
      <c r="J1489" s="113"/>
      <c r="K1489" s="114" t="s">
        <v>141</v>
      </c>
      <c r="L1489" s="114" t="s">
        <v>165</v>
      </c>
      <c r="M1489" s="114" t="str">
        <f t="shared" si="97"/>
        <v>Cu4000prf1</v>
      </c>
      <c r="N1489" s="114">
        <v>1</v>
      </c>
      <c r="O1489" s="109" t="s">
        <v>158</v>
      </c>
      <c r="P1489" s="117" t="s">
        <v>28</v>
      </c>
      <c r="Q1489" s="117">
        <v>55</v>
      </c>
      <c r="R1489" s="117" t="s">
        <v>29</v>
      </c>
      <c r="S1489" s="117">
        <v>4</v>
      </c>
      <c r="T1489" s="118" t="str">
        <f t="shared" si="98"/>
        <v>E3-55-Al-4000-4-pr1</v>
      </c>
    </row>
    <row r="1490" spans="1:20">
      <c r="A1490" s="109" t="s">
        <v>1964</v>
      </c>
      <c r="B1490" s="109">
        <v>4000</v>
      </c>
      <c r="C1490" s="109" t="s">
        <v>400</v>
      </c>
      <c r="D1490" s="110" t="s">
        <v>415</v>
      </c>
      <c r="E1490" s="111">
        <v>349775</v>
      </c>
      <c r="F1490" s="111">
        <f>Таблица14[[#This Row],[ip55]]*1.49987465123196</f>
        <v>524618.65613465884</v>
      </c>
      <c r="G1490" s="112">
        <f>G1478</f>
        <v>114.89999999999999</v>
      </c>
      <c r="H1490" s="113">
        <v>3000</v>
      </c>
      <c r="I1490" s="113"/>
      <c r="J1490" s="113"/>
      <c r="K1490" s="114" t="s">
        <v>141</v>
      </c>
      <c r="L1490" s="114" t="s">
        <v>165</v>
      </c>
      <c r="M1490" s="114" t="str">
        <f t="shared" si="97"/>
        <v>Cu4000prf2</v>
      </c>
      <c r="N1490" s="114">
        <v>2</v>
      </c>
      <c r="O1490" s="109" t="s">
        <v>158</v>
      </c>
      <c r="P1490" s="117" t="s">
        <v>28</v>
      </c>
      <c r="Q1490" s="117">
        <v>55</v>
      </c>
      <c r="R1490" s="117" t="s">
        <v>29</v>
      </c>
      <c r="S1490" s="117">
        <v>4</v>
      </c>
      <c r="T1490" s="118" t="str">
        <f t="shared" si="98"/>
        <v>E3-55-Al-4000-4-pr2</v>
      </c>
    </row>
    <row r="1491" spans="1:20">
      <c r="A1491" s="109" t="s">
        <v>1965</v>
      </c>
      <c r="B1491" s="109">
        <v>4000</v>
      </c>
      <c r="C1491" s="109" t="s">
        <v>400</v>
      </c>
      <c r="D1491" s="110" t="s">
        <v>417</v>
      </c>
      <c r="E1491" s="111">
        <v>497819</v>
      </c>
      <c r="F1491" s="111">
        <f>Таблица14[[#This Row],[ip55]]*1.49987465123196</f>
        <v>746666.09900164313</v>
      </c>
      <c r="G1491" s="112">
        <f>G1478</f>
        <v>114.89999999999999</v>
      </c>
      <c r="H1491" s="113">
        <v>3000</v>
      </c>
      <c r="I1491" s="113"/>
      <c r="J1491" s="113"/>
      <c r="K1491" s="114" t="s">
        <v>141</v>
      </c>
      <c r="L1491" s="114" t="s">
        <v>165</v>
      </c>
      <c r="M1491" s="114" t="str">
        <f t="shared" si="97"/>
        <v>Cu4000prf3</v>
      </c>
      <c r="N1491" s="114">
        <v>3</v>
      </c>
      <c r="O1491" s="109" t="s">
        <v>158</v>
      </c>
      <c r="P1491" s="117" t="s">
        <v>28</v>
      </c>
      <c r="Q1491" s="117">
        <v>55</v>
      </c>
      <c r="R1491" s="117" t="s">
        <v>29</v>
      </c>
      <c r="S1491" s="117">
        <v>4</v>
      </c>
      <c r="T1491" s="118" t="str">
        <f t="shared" si="98"/>
        <v>E3-55-Al-4000-4-pr3</v>
      </c>
    </row>
    <row r="1492" spans="1:20">
      <c r="A1492" s="109" t="s">
        <v>1966</v>
      </c>
      <c r="B1492" s="109">
        <v>4000</v>
      </c>
      <c r="C1492" s="109" t="s">
        <v>419</v>
      </c>
      <c r="D1492" s="110" t="s">
        <v>420</v>
      </c>
      <c r="E1492" s="111">
        <v>120528</v>
      </c>
      <c r="F1492" s="111">
        <f>Таблица14[[#This Row],[ip55]]*1.49987465123196</f>
        <v>180776.89196368569</v>
      </c>
      <c r="G1492" s="112">
        <f>G1470</f>
        <v>38.299999999999997</v>
      </c>
      <c r="H1492" s="113">
        <v>350</v>
      </c>
      <c r="I1492" s="113">
        <v>350</v>
      </c>
      <c r="J1492" s="113"/>
      <c r="K1492" s="114" t="s">
        <v>141</v>
      </c>
      <c r="L1492" s="114" t="s">
        <v>154</v>
      </c>
      <c r="M1492" s="114" t="str">
        <f t="shared" si="97"/>
        <v>Cu4000uv</v>
      </c>
      <c r="N1492" s="114"/>
      <c r="O1492" s="109" t="s">
        <v>154</v>
      </c>
      <c r="P1492" s="117" t="s">
        <v>28</v>
      </c>
      <c r="Q1492" s="117">
        <v>55</v>
      </c>
      <c r="R1492" s="117" t="s">
        <v>29</v>
      </c>
      <c r="S1492" s="117">
        <v>4</v>
      </c>
      <c r="T1492" s="118" t="str">
        <f t="shared" si="98"/>
        <v>E3-55-Al-4000-4-uv</v>
      </c>
    </row>
    <row r="1493" spans="1:20">
      <c r="A1493" s="109" t="s">
        <v>1967</v>
      </c>
      <c r="B1493" s="109">
        <v>4000</v>
      </c>
      <c r="C1493" s="109" t="s">
        <v>422</v>
      </c>
      <c r="D1493" s="110" t="s">
        <v>423</v>
      </c>
      <c r="E1493" s="111">
        <v>94992</v>
      </c>
      <c r="F1493" s="111">
        <f>Таблица14[[#This Row],[ip55]]*1.49987465123196</f>
        <v>142476.09286982636</v>
      </c>
      <c r="G1493" s="112">
        <f>G1470</f>
        <v>38.299999999999997</v>
      </c>
      <c r="H1493" s="113">
        <v>350</v>
      </c>
      <c r="I1493" s="113">
        <v>350</v>
      </c>
      <c r="J1493" s="113"/>
      <c r="K1493" s="114" t="s">
        <v>141</v>
      </c>
      <c r="L1493" s="114" t="s">
        <v>149</v>
      </c>
      <c r="M1493" s="114" t="str">
        <f t="shared" si="97"/>
        <v>Cu4000ug</v>
      </c>
      <c r="N1493" s="114"/>
      <c r="O1493" s="109" t="s">
        <v>149</v>
      </c>
      <c r="P1493" s="117" t="s">
        <v>28</v>
      </c>
      <c r="Q1493" s="117">
        <v>55</v>
      </c>
      <c r="R1493" s="117" t="s">
        <v>29</v>
      </c>
      <c r="S1493" s="117">
        <v>4</v>
      </c>
      <c r="T1493" s="118" t="str">
        <f t="shared" si="98"/>
        <v>E3-55-Al-4000-4-ug</v>
      </c>
    </row>
    <row r="1494" spans="1:20">
      <c r="A1494" s="109" t="s">
        <v>1968</v>
      </c>
      <c r="B1494" s="109">
        <v>4000</v>
      </c>
      <c r="C1494" s="109" t="s">
        <v>425</v>
      </c>
      <c r="D1494" s="110" t="s">
        <v>66</v>
      </c>
      <c r="E1494" s="111">
        <v>206328</v>
      </c>
      <c r="F1494" s="111">
        <f>Таблица14[[#This Row],[ip55]]*1.49987465123196</f>
        <v>309466.13703938783</v>
      </c>
      <c r="G1494" s="112">
        <f>G1472</f>
        <v>57.449999999999996</v>
      </c>
      <c r="H1494" s="113">
        <v>350</v>
      </c>
      <c r="I1494" s="113">
        <v>150</v>
      </c>
      <c r="J1494" s="113">
        <v>350</v>
      </c>
      <c r="K1494" s="114" t="s">
        <v>141</v>
      </c>
      <c r="L1494" s="114" t="s">
        <v>192</v>
      </c>
      <c r="M1494" s="114" t="str">
        <f t="shared" si="97"/>
        <v>Cu4000zv</v>
      </c>
      <c r="N1494" s="114"/>
      <c r="O1494" s="109" t="s">
        <v>192</v>
      </c>
      <c r="P1494" s="117" t="s">
        <v>28</v>
      </c>
      <c r="Q1494" s="117">
        <v>55</v>
      </c>
      <c r="R1494" s="117" t="s">
        <v>29</v>
      </c>
      <c r="S1494" s="117">
        <v>4</v>
      </c>
      <c r="T1494" s="118" t="str">
        <f t="shared" si="98"/>
        <v>E3-55-Al-4000-4-zv</v>
      </c>
    </row>
    <row r="1495" spans="1:20">
      <c r="A1495" s="109" t="s">
        <v>1969</v>
      </c>
      <c r="B1495" s="109">
        <v>4000</v>
      </c>
      <c r="C1495" s="109" t="s">
        <v>427</v>
      </c>
      <c r="D1495" s="110" t="s">
        <v>428</v>
      </c>
      <c r="E1495" s="111">
        <v>155257</v>
      </c>
      <c r="F1495" s="111">
        <f>Таблица14[[#This Row],[ip55]]*1.49987465123196</f>
        <v>232866.03872632043</v>
      </c>
      <c r="G1495" s="112">
        <f>G1472</f>
        <v>57.449999999999996</v>
      </c>
      <c r="H1495" s="113">
        <v>350</v>
      </c>
      <c r="I1495" s="113">
        <v>150</v>
      </c>
      <c r="J1495" s="113">
        <v>350</v>
      </c>
      <c r="K1495" s="114" t="s">
        <v>141</v>
      </c>
      <c r="L1495" s="114" t="s">
        <v>196</v>
      </c>
      <c r="M1495" s="114" t="str">
        <f t="shared" si="97"/>
        <v>Cu4000zg</v>
      </c>
      <c r="N1495" s="114"/>
      <c r="O1495" s="109" t="s">
        <v>196</v>
      </c>
      <c r="P1495" s="117" t="s">
        <v>28</v>
      </c>
      <c r="Q1495" s="117">
        <v>55</v>
      </c>
      <c r="R1495" s="117" t="s">
        <v>29</v>
      </c>
      <c r="S1495" s="117">
        <v>4</v>
      </c>
      <c r="T1495" s="118" t="str">
        <f t="shared" si="98"/>
        <v>E3-55-Al-4000-4-zg</v>
      </c>
    </row>
    <row r="1496" spans="1:20">
      <c r="A1496" s="109" t="s">
        <v>1970</v>
      </c>
      <c r="B1496" s="109">
        <v>4000</v>
      </c>
      <c r="C1496" s="109" t="s">
        <v>430</v>
      </c>
      <c r="D1496" s="110" t="s">
        <v>431</v>
      </c>
      <c r="E1496" s="111">
        <v>223937</v>
      </c>
      <c r="F1496" s="111">
        <f>Таблица14[[#This Row],[ip55]]*1.49987465123196</f>
        <v>335877.42977293144</v>
      </c>
      <c r="G1496" s="112">
        <f>G1472</f>
        <v>57.449999999999996</v>
      </c>
      <c r="H1496" s="113">
        <v>350</v>
      </c>
      <c r="I1496" s="113">
        <v>350</v>
      </c>
      <c r="J1496" s="113">
        <v>350</v>
      </c>
      <c r="K1496" s="114" t="s">
        <v>141</v>
      </c>
      <c r="L1496" s="114" t="s">
        <v>198</v>
      </c>
      <c r="M1496" s="114" t="str">
        <f t="shared" si="97"/>
        <v>Cu4000tv</v>
      </c>
      <c r="N1496" s="114"/>
      <c r="O1496" s="109" t="s">
        <v>198</v>
      </c>
      <c r="P1496" s="117" t="s">
        <v>28</v>
      </c>
      <c r="Q1496" s="117">
        <v>55</v>
      </c>
      <c r="R1496" s="117" t="s">
        <v>29</v>
      </c>
      <c r="S1496" s="117">
        <v>4</v>
      </c>
      <c r="T1496" s="118" t="str">
        <f t="shared" si="98"/>
        <v>E3-55-Al-4000-4-tv</v>
      </c>
    </row>
    <row r="1497" spans="1:20">
      <c r="A1497" s="109" t="s">
        <v>1971</v>
      </c>
      <c r="B1497" s="109">
        <v>4000</v>
      </c>
      <c r="C1497" s="109" t="s">
        <v>433</v>
      </c>
      <c r="D1497" s="110" t="s">
        <v>434</v>
      </c>
      <c r="E1497" s="111">
        <v>288654</v>
      </c>
      <c r="F1497" s="111">
        <f>Таблица14[[#This Row],[ip55]]*1.49987465123196</f>
        <v>432944.81757671019</v>
      </c>
      <c r="G1497" s="112">
        <f>G1472</f>
        <v>57.449999999999996</v>
      </c>
      <c r="H1497" s="113">
        <v>350</v>
      </c>
      <c r="I1497" s="113">
        <v>350</v>
      </c>
      <c r="J1497" s="113">
        <v>350</v>
      </c>
      <c r="K1497" s="114" t="s">
        <v>141</v>
      </c>
      <c r="L1497" s="114" t="s">
        <v>201</v>
      </c>
      <c r="M1497" s="114" t="str">
        <f t="shared" si="97"/>
        <v>Cu4000tg</v>
      </c>
      <c r="N1497" s="114"/>
      <c r="O1497" s="109" t="s">
        <v>201</v>
      </c>
      <c r="P1497" s="117" t="s">
        <v>28</v>
      </c>
      <c r="Q1497" s="117">
        <v>55</v>
      </c>
      <c r="R1497" s="117" t="s">
        <v>29</v>
      </c>
      <c r="S1497" s="117">
        <v>4</v>
      </c>
      <c r="T1497" s="118" t="str">
        <f t="shared" si="98"/>
        <v>E3-55-Al-4000-4-tg</v>
      </c>
    </row>
    <row r="1498" spans="1:20">
      <c r="A1498" s="109" t="s">
        <v>1972</v>
      </c>
      <c r="B1498" s="109">
        <v>4000</v>
      </c>
      <c r="C1498" s="109" t="s">
        <v>436</v>
      </c>
      <c r="D1498" s="110" t="s">
        <v>437</v>
      </c>
      <c r="E1498" s="111">
        <v>216491</v>
      </c>
      <c r="F1498" s="111">
        <f>Таблица14[[#This Row],[ip55]]*1.49987465123196</f>
        <v>324709.36311985826</v>
      </c>
      <c r="G1498" s="112">
        <v>57.449999999999996</v>
      </c>
      <c r="H1498" s="113">
        <v>500</v>
      </c>
      <c r="I1498" s="113">
        <v>500</v>
      </c>
      <c r="J1498" s="113">
        <v>500</v>
      </c>
      <c r="K1498" s="114" t="s">
        <v>141</v>
      </c>
      <c r="L1498" s="114" t="s">
        <v>184</v>
      </c>
      <c r="M1498" s="114" t="str">
        <f t="shared" si="97"/>
        <v>Cu4000kl</v>
      </c>
      <c r="N1498" s="114"/>
      <c r="O1498" s="109" t="s">
        <v>184</v>
      </c>
      <c r="P1498" s="117" t="s">
        <v>28</v>
      </c>
      <c r="Q1498" s="117">
        <v>55</v>
      </c>
      <c r="R1498" s="117" t="s">
        <v>29</v>
      </c>
      <c r="S1498" s="117">
        <v>4</v>
      </c>
      <c r="T1498" s="118" t="str">
        <f t="shared" si="98"/>
        <v>E3-55-Al-4000-4-kl</v>
      </c>
    </row>
    <row r="1499" spans="1:20">
      <c r="A1499" s="109" t="s">
        <v>1973</v>
      </c>
      <c r="B1499" s="109">
        <v>4000</v>
      </c>
      <c r="C1499" s="109" t="s">
        <v>439</v>
      </c>
      <c r="D1499" s="110" t="s">
        <v>437</v>
      </c>
      <c r="E1499" s="111">
        <v>216491</v>
      </c>
      <c r="F1499" s="111">
        <f>Таблица14[[#This Row],[ip55]]*1.49987465123196</f>
        <v>324709.36311985826</v>
      </c>
      <c r="G1499" s="112">
        <f>G1472</f>
        <v>57.449999999999996</v>
      </c>
      <c r="H1499" s="113">
        <v>500</v>
      </c>
      <c r="I1499" s="113">
        <v>500</v>
      </c>
      <c r="J1499" s="113">
        <v>500</v>
      </c>
      <c r="K1499" s="114" t="s">
        <v>141</v>
      </c>
      <c r="L1499" s="114" t="s">
        <v>173</v>
      </c>
      <c r="M1499" s="114" t="str">
        <f t="shared" si="97"/>
        <v>Cu4000kp</v>
      </c>
      <c r="N1499" s="114"/>
      <c r="O1499" s="109" t="s">
        <v>173</v>
      </c>
      <c r="P1499" s="117" t="s">
        <v>28</v>
      </c>
      <c r="Q1499" s="117">
        <v>55</v>
      </c>
      <c r="R1499" s="117" t="s">
        <v>29</v>
      </c>
      <c r="S1499" s="117">
        <v>4</v>
      </c>
      <c r="T1499" s="118" t="str">
        <f t="shared" si="98"/>
        <v>E3-55-Al-4000-4-kp</v>
      </c>
    </row>
    <row r="1500" spans="1:20">
      <c r="A1500" s="112" t="s">
        <v>1974</v>
      </c>
      <c r="B1500" s="109">
        <v>4000</v>
      </c>
      <c r="C1500" s="109" t="s">
        <v>441</v>
      </c>
      <c r="D1500" s="110" t="s">
        <v>442</v>
      </c>
      <c r="E1500" s="111">
        <v>55327</v>
      </c>
      <c r="F1500" s="111">
        <f>Таблица14[[#This Row],[ip55]]*1.49987465123196</f>
        <v>82983.56482871066</v>
      </c>
      <c r="G1500" s="112">
        <f>G1468</f>
        <v>19.149999999999999</v>
      </c>
      <c r="H1500" s="113">
        <v>200</v>
      </c>
      <c r="I1500" s="113">
        <v>300</v>
      </c>
      <c r="J1500" s="113"/>
      <c r="K1500" s="114" t="s">
        <v>141</v>
      </c>
      <c r="L1500" s="114" t="s">
        <v>143</v>
      </c>
      <c r="M1500" s="114" t="str">
        <f t="shared" si="97"/>
        <v>Cu4000pf</v>
      </c>
      <c r="N1500" s="114"/>
      <c r="O1500" s="109" t="s">
        <v>143</v>
      </c>
      <c r="P1500" s="117" t="s">
        <v>28</v>
      </c>
      <c r="Q1500" s="117">
        <v>55</v>
      </c>
      <c r="R1500" s="117" t="s">
        <v>29</v>
      </c>
      <c r="S1500" s="117">
        <v>4</v>
      </c>
      <c r="T1500" s="118" t="str">
        <f t="shared" si="98"/>
        <v>E3-55-Al-4000-4-pf</v>
      </c>
    </row>
    <row r="1501" spans="1:20">
      <c r="A1501" s="112" t="s">
        <v>1975</v>
      </c>
      <c r="B1501" s="109">
        <v>4000</v>
      </c>
      <c r="C1501" s="109" t="s">
        <v>444</v>
      </c>
      <c r="D1501" s="110" t="s">
        <v>445</v>
      </c>
      <c r="E1501" s="111">
        <v>150319</v>
      </c>
      <c r="F1501" s="111">
        <f>Таблица14[[#This Row],[ip55]]*1.49987465123196</f>
        <v>225459.65769853702</v>
      </c>
      <c r="G1501" s="112"/>
      <c r="H1501" s="113"/>
      <c r="I1501" s="113"/>
      <c r="J1501" s="113"/>
      <c r="K1501" s="114" t="s">
        <v>141</v>
      </c>
      <c r="L1501" s="114" t="s">
        <v>152</v>
      </c>
      <c r="M1501" s="114" t="str">
        <f t="shared" si="97"/>
        <v>Cu4000ugf</v>
      </c>
      <c r="N1501" s="114"/>
      <c r="O1501" s="109" t="s">
        <v>152</v>
      </c>
      <c r="P1501" s="117" t="s">
        <v>28</v>
      </c>
      <c r="Q1501" s="117">
        <v>55</v>
      </c>
      <c r="R1501" s="117" t="s">
        <v>29</v>
      </c>
      <c r="S1501" s="117">
        <v>4</v>
      </c>
      <c r="T1501" s="118" t="str">
        <f t="shared" si="98"/>
        <v>E3-55-Al-4000-4-ugf</v>
      </c>
    </row>
    <row r="1502" spans="1:20">
      <c r="A1502" s="112" t="s">
        <v>1976</v>
      </c>
      <c r="B1502" s="109">
        <v>4000</v>
      </c>
      <c r="C1502" s="109" t="s">
        <v>447</v>
      </c>
      <c r="D1502" s="110" t="s">
        <v>448</v>
      </c>
      <c r="E1502" s="111">
        <v>175855</v>
      </c>
      <c r="F1502" s="111">
        <f>Таблица14[[#This Row],[ip55]]*1.49987465123196</f>
        <v>263760.45679239632</v>
      </c>
      <c r="G1502" s="112"/>
      <c r="H1502" s="113"/>
      <c r="I1502" s="113"/>
      <c r="J1502" s="113"/>
      <c r="K1502" s="114" t="s">
        <v>141</v>
      </c>
      <c r="L1502" s="114" t="s">
        <v>156</v>
      </c>
      <c r="M1502" s="114" t="str">
        <f t="shared" si="97"/>
        <v>Cu4000uvf</v>
      </c>
      <c r="N1502" s="114"/>
      <c r="O1502" s="109" t="s">
        <v>156</v>
      </c>
      <c r="P1502" s="117" t="s">
        <v>28</v>
      </c>
      <c r="Q1502" s="117">
        <v>55</v>
      </c>
      <c r="R1502" s="117" t="s">
        <v>29</v>
      </c>
      <c r="S1502" s="117">
        <v>4</v>
      </c>
      <c r="T1502" s="118" t="str">
        <f t="shared" si="98"/>
        <v>E3-55-Al-4000-4-uvf</v>
      </c>
    </row>
    <row r="1503" spans="1:20">
      <c r="A1503" s="112" t="s">
        <v>1977</v>
      </c>
      <c r="B1503" s="109">
        <v>4000</v>
      </c>
      <c r="C1503" s="109" t="s">
        <v>450</v>
      </c>
      <c r="D1503" s="110" t="s">
        <v>451</v>
      </c>
      <c r="E1503" s="111">
        <v>110654</v>
      </c>
      <c r="F1503" s="111">
        <f>Таблица14[[#This Row],[ip55]]*1.49987465123196</f>
        <v>165967.12965742132</v>
      </c>
      <c r="G1503" s="112"/>
      <c r="H1503" s="113"/>
      <c r="I1503" s="113"/>
      <c r="J1503" s="113"/>
      <c r="K1503" s="114" t="s">
        <v>141</v>
      </c>
      <c r="L1503" s="114"/>
      <c r="M1503" s="114" t="str">
        <f t="shared" si="97"/>
        <v>Cu4000</v>
      </c>
      <c r="N1503" s="114"/>
      <c r="O1503" s="109" t="s">
        <v>450</v>
      </c>
      <c r="P1503" s="117" t="s">
        <v>28</v>
      </c>
      <c r="Q1503" s="117">
        <v>55</v>
      </c>
      <c r="R1503" s="117" t="s">
        <v>29</v>
      </c>
      <c r="S1503" s="117">
        <v>4</v>
      </c>
      <c r="T1503" s="118" t="str">
        <f t="shared" si="98"/>
        <v>E3-55-Al-4000-4-ПФТ</v>
      </c>
    </row>
    <row r="1504" spans="1:20">
      <c r="A1504" s="109" t="s">
        <v>1978</v>
      </c>
      <c r="B1504" s="109">
        <v>4000</v>
      </c>
      <c r="C1504" s="109"/>
      <c r="D1504" s="110" t="s">
        <v>453</v>
      </c>
      <c r="E1504" s="111">
        <v>137722</v>
      </c>
      <c r="F1504" s="111">
        <f>Таблица14[[#This Row],[ip55]]*1.49987465123196</f>
        <v>206565.73671696801</v>
      </c>
      <c r="G1504" s="120">
        <f t="shared" ref="G1504:G1505" si="99">G1468</f>
        <v>19.149999999999999</v>
      </c>
      <c r="H1504" s="113">
        <v>200</v>
      </c>
      <c r="I1504" s="113">
        <v>300</v>
      </c>
      <c r="J1504" s="113"/>
      <c r="K1504" s="114" t="s">
        <v>141</v>
      </c>
      <c r="L1504" s="114"/>
      <c r="M1504" s="114" t="str">
        <f t="shared" si="97"/>
        <v>Cu4000</v>
      </c>
      <c r="N1504" s="114"/>
      <c r="O1504" s="109"/>
      <c r="P1504" s="117" t="s">
        <v>28</v>
      </c>
      <c r="Q1504" s="117">
        <v>55</v>
      </c>
      <c r="R1504" s="117" t="s">
        <v>29</v>
      </c>
      <c r="S1504" s="117">
        <v>4</v>
      </c>
      <c r="T1504" s="118" t="str">
        <f t="shared" si="98"/>
        <v>E3-55-Al-4000-4-</v>
      </c>
    </row>
    <row r="1505" spans="1:20">
      <c r="A1505" s="109" t="s">
        <v>1979</v>
      </c>
      <c r="B1505" s="109">
        <v>4000</v>
      </c>
      <c r="C1505" s="109" t="s">
        <v>455</v>
      </c>
      <c r="D1505" s="110" t="s">
        <v>456</v>
      </c>
      <c r="E1505" s="111">
        <v>743929</v>
      </c>
      <c r="F1505" s="111">
        <f>Таблица14[[#This Row],[ip55]]*1.49987465123196</f>
        <v>1115800.2494163408</v>
      </c>
      <c r="G1505" s="120">
        <f t="shared" si="99"/>
        <v>28.724999999999998</v>
      </c>
      <c r="H1505" s="113">
        <v>500</v>
      </c>
      <c r="I1505" s="113">
        <v>500</v>
      </c>
      <c r="J1505" s="113"/>
      <c r="K1505" s="114" t="s">
        <v>141</v>
      </c>
      <c r="L1505" s="114"/>
      <c r="M1505" s="114" t="str">
        <f t="shared" si="97"/>
        <v>Cu4000</v>
      </c>
      <c r="N1505" s="114"/>
      <c r="O1505" s="109" t="s">
        <v>455</v>
      </c>
      <c r="P1505" s="117" t="s">
        <v>28</v>
      </c>
      <c r="Q1505" s="117">
        <v>55</v>
      </c>
      <c r="R1505" s="117" t="s">
        <v>29</v>
      </c>
      <c r="S1505" s="117">
        <v>4</v>
      </c>
      <c r="T1505" s="118" t="str">
        <f t="shared" si="98"/>
        <v>E3-55-Al-4000-4-ПФК</v>
      </c>
    </row>
    <row r="1506" spans="1:20">
      <c r="A1506" s="109" t="s">
        <v>1980</v>
      </c>
      <c r="B1506" s="109">
        <v>4000</v>
      </c>
      <c r="C1506" s="109"/>
      <c r="D1506" s="110" t="s">
        <v>458</v>
      </c>
      <c r="E1506" s="111">
        <v>176332</v>
      </c>
      <c r="F1506" s="111">
        <f>Таблица14[[#This Row],[ip55]]*1.49987465123196</f>
        <v>264475.897001034</v>
      </c>
      <c r="G1506" s="120">
        <f>G1469</f>
        <v>28.724999999999998</v>
      </c>
      <c r="H1506" s="113">
        <v>200</v>
      </c>
      <c r="I1506" s="113">
        <v>500</v>
      </c>
      <c r="J1506" s="113"/>
      <c r="K1506" s="114" t="s">
        <v>141</v>
      </c>
      <c r="L1506" s="114"/>
      <c r="M1506" s="114" t="str">
        <f t="shared" si="97"/>
        <v>Cu4000</v>
      </c>
      <c r="N1506" s="114"/>
      <c r="O1506" s="109"/>
      <c r="P1506" s="117" t="s">
        <v>28</v>
      </c>
      <c r="Q1506" s="117">
        <v>55</v>
      </c>
      <c r="R1506" s="117" t="s">
        <v>29</v>
      </c>
      <c r="S1506" s="117">
        <v>4</v>
      </c>
      <c r="T1506" s="118" t="str">
        <f t="shared" si="98"/>
        <v>E3-55-Al-4000-4-</v>
      </c>
    </row>
    <row r="1507" spans="1:20">
      <c r="A1507" s="109" t="s">
        <v>1981</v>
      </c>
      <c r="B1507" s="109">
        <v>4000</v>
      </c>
      <c r="C1507" s="109"/>
      <c r="D1507" s="110" t="s">
        <v>728</v>
      </c>
      <c r="E1507" s="111">
        <v>501240</v>
      </c>
      <c r="F1507" s="111">
        <f>Таблица14[[#This Row],[ip55]]*1.49987465123196</f>
        <v>751797.17018350761</v>
      </c>
      <c r="G1507" s="120">
        <f>G1471</f>
        <v>47.875</v>
      </c>
      <c r="H1507" s="113">
        <v>200</v>
      </c>
      <c r="I1507" s="113">
        <v>1000</v>
      </c>
      <c r="J1507" s="113"/>
      <c r="K1507" s="114" t="s">
        <v>141</v>
      </c>
      <c r="L1507" s="114"/>
      <c r="M1507" s="114" t="str">
        <f t="shared" si="97"/>
        <v>Cu4000</v>
      </c>
      <c r="N1507" s="114"/>
      <c r="O1507" s="109"/>
      <c r="P1507" s="117" t="s">
        <v>28</v>
      </c>
      <c r="Q1507" s="117">
        <v>55</v>
      </c>
      <c r="R1507" s="117" t="s">
        <v>29</v>
      </c>
      <c r="S1507" s="117">
        <v>4</v>
      </c>
      <c r="T1507" s="118" t="str">
        <f t="shared" si="98"/>
        <v>E3-55-Al-4000-4-</v>
      </c>
    </row>
    <row r="1508" spans="1:20">
      <c r="A1508" s="109" t="s">
        <v>1982</v>
      </c>
      <c r="B1508" s="109">
        <v>4000</v>
      </c>
      <c r="C1508" s="109"/>
      <c r="D1508" s="110" t="s">
        <v>462</v>
      </c>
      <c r="E1508" s="111">
        <v>380826</v>
      </c>
      <c r="F1508" s="111">
        <f>Таблица14[[#This Row],[ip55]]*1.49987465123196</f>
        <v>571191.26393006241</v>
      </c>
      <c r="G1508" s="120">
        <f>G1471</f>
        <v>47.875</v>
      </c>
      <c r="H1508" s="113">
        <v>200</v>
      </c>
      <c r="I1508" s="113">
        <v>1000</v>
      </c>
      <c r="J1508" s="113"/>
      <c r="K1508" s="114" t="s">
        <v>141</v>
      </c>
      <c r="L1508" s="114"/>
      <c r="M1508" s="114" t="str">
        <f t="shared" si="97"/>
        <v>Cu4000</v>
      </c>
      <c r="N1508" s="114"/>
      <c r="O1508" s="109"/>
      <c r="P1508" s="117" t="s">
        <v>28</v>
      </c>
      <c r="Q1508" s="117">
        <v>55</v>
      </c>
      <c r="R1508" s="117" t="s">
        <v>29</v>
      </c>
      <c r="S1508" s="117">
        <v>4</v>
      </c>
      <c r="T1508" s="118" t="str">
        <f t="shared" si="98"/>
        <v>E3-55-Al-4000-4-</v>
      </c>
    </row>
    <row r="1509" spans="1:20">
      <c r="A1509" s="109" t="s">
        <v>1983</v>
      </c>
      <c r="B1509" s="109">
        <v>4000</v>
      </c>
      <c r="C1509" s="109"/>
      <c r="D1509" s="110" t="s">
        <v>464</v>
      </c>
      <c r="E1509" s="111">
        <v>255241</v>
      </c>
      <c r="F1509" s="111">
        <f>Таблица14[[#This Row],[ip55]]*1.49987465123196</f>
        <v>382829.50585509674</v>
      </c>
      <c r="G1509" s="120">
        <f t="shared" ref="G1509:G1510" si="100">G1469</f>
        <v>28.724999999999998</v>
      </c>
      <c r="H1509" s="113">
        <v>200</v>
      </c>
      <c r="I1509" s="113">
        <v>500</v>
      </c>
      <c r="J1509" s="113"/>
      <c r="K1509" s="114" t="s">
        <v>141</v>
      </c>
      <c r="L1509" s="114"/>
      <c r="M1509" s="114" t="str">
        <f t="shared" si="97"/>
        <v>Cu4000</v>
      </c>
      <c r="N1509" s="114"/>
      <c r="O1509" s="109"/>
      <c r="P1509" s="117" t="s">
        <v>28</v>
      </c>
      <c r="Q1509" s="117">
        <v>55</v>
      </c>
      <c r="R1509" s="117" t="s">
        <v>29</v>
      </c>
      <c r="S1509" s="117">
        <v>4</v>
      </c>
      <c r="T1509" s="118" t="str">
        <f t="shared" si="98"/>
        <v>E3-55-Al-4000-4-</v>
      </c>
    </row>
    <row r="1510" spans="1:20">
      <c r="A1510" s="109" t="s">
        <v>1984</v>
      </c>
      <c r="B1510" s="109">
        <v>4000</v>
      </c>
      <c r="C1510" s="109" t="s">
        <v>466</v>
      </c>
      <c r="D1510" s="110" t="s">
        <v>467</v>
      </c>
      <c r="E1510" s="111">
        <v>284058</v>
      </c>
      <c r="F1510" s="111">
        <f>Таблица14[[#This Row],[ip55]]*1.49987465123196</f>
        <v>426051.39367964811</v>
      </c>
      <c r="G1510" s="120">
        <f t="shared" si="100"/>
        <v>38.299999999999997</v>
      </c>
      <c r="H1510" s="113">
        <v>1000</v>
      </c>
      <c r="I1510" s="113"/>
      <c r="J1510" s="113"/>
      <c r="K1510" s="114" t="s">
        <v>141</v>
      </c>
      <c r="L1510" s="114" t="s">
        <v>203</v>
      </c>
      <c r="M1510" s="114" t="str">
        <f t="shared" si="97"/>
        <v>Cu4000sk</v>
      </c>
      <c r="N1510" s="114"/>
      <c r="O1510" s="109" t="s">
        <v>203</v>
      </c>
      <c r="P1510" s="117" t="s">
        <v>28</v>
      </c>
      <c r="Q1510" s="117">
        <v>55</v>
      </c>
      <c r="R1510" s="117" t="s">
        <v>29</v>
      </c>
      <c r="S1510" s="117">
        <v>4</v>
      </c>
      <c r="T1510" s="118" t="str">
        <f t="shared" si="98"/>
        <v>E3-55-Al-4000-4-sk</v>
      </c>
    </row>
    <row r="1511" spans="1:20">
      <c r="A1511" s="109" t="s">
        <v>1985</v>
      </c>
      <c r="B1511" s="109">
        <v>4000</v>
      </c>
      <c r="C1511" s="109"/>
      <c r="D1511" s="110" t="s">
        <v>469</v>
      </c>
      <c r="E1511" s="111">
        <v>669536</v>
      </c>
      <c r="F1511" s="111">
        <f>Таблица14[[#This Row],[ip55]]*1.49987465123196</f>
        <v>1004220.0744872416</v>
      </c>
      <c r="G1511" s="112">
        <f>G1470</f>
        <v>38.299999999999997</v>
      </c>
      <c r="H1511" s="113">
        <v>1000</v>
      </c>
      <c r="I1511" s="113"/>
      <c r="J1511" s="113"/>
      <c r="K1511" s="114" t="s">
        <v>141</v>
      </c>
      <c r="L1511" s="114"/>
      <c r="M1511" s="114" t="str">
        <f t="shared" si="97"/>
        <v>Cu4000</v>
      </c>
      <c r="N1511" s="114"/>
      <c r="O1511" s="109"/>
      <c r="P1511" s="117" t="s">
        <v>28</v>
      </c>
      <c r="Q1511" s="117">
        <v>55</v>
      </c>
      <c r="R1511" s="117" t="s">
        <v>29</v>
      </c>
      <c r="S1511" s="117">
        <v>4</v>
      </c>
      <c r="T1511" s="118" t="str">
        <f t="shared" si="98"/>
        <v>E3-55-Al-4000-4-</v>
      </c>
    </row>
    <row r="1512" spans="1:20">
      <c r="A1512" s="109" t="s">
        <v>1986</v>
      </c>
      <c r="B1512" s="109">
        <v>4000</v>
      </c>
      <c r="C1512" s="109"/>
      <c r="D1512" s="110" t="s">
        <v>471</v>
      </c>
      <c r="E1512" s="111">
        <v>632339</v>
      </c>
      <c r="F1512" s="111">
        <f>Таблица14[[#This Row],[ip55]]*1.49987465123196</f>
        <v>948429.23708536639</v>
      </c>
      <c r="G1512" s="112">
        <f>G1470</f>
        <v>38.299999999999997</v>
      </c>
      <c r="H1512" s="113">
        <v>1000</v>
      </c>
      <c r="I1512" s="113"/>
      <c r="J1512" s="113"/>
      <c r="K1512" s="114" t="s">
        <v>141</v>
      </c>
      <c r="L1512" s="114"/>
      <c r="M1512" s="114" t="str">
        <f t="shared" si="97"/>
        <v>Cu4000</v>
      </c>
      <c r="N1512" s="114"/>
      <c r="O1512" s="109"/>
      <c r="P1512" s="117" t="s">
        <v>28</v>
      </c>
      <c r="Q1512" s="117">
        <v>55</v>
      </c>
      <c r="R1512" s="117" t="s">
        <v>29</v>
      </c>
      <c r="S1512" s="117">
        <v>4</v>
      </c>
      <c r="T1512" s="118" t="str">
        <f t="shared" si="98"/>
        <v>E3-55-Al-4000-4-</v>
      </c>
    </row>
    <row r="1513" spans="1:20">
      <c r="A1513" s="109" t="s">
        <v>1987</v>
      </c>
      <c r="B1513" s="109">
        <v>4000</v>
      </c>
      <c r="C1513" s="109"/>
      <c r="D1513" s="110" t="s">
        <v>473</v>
      </c>
      <c r="E1513" s="111">
        <v>903874</v>
      </c>
      <c r="F1513" s="111">
        <f>Таблица14[[#This Row],[ip55]]*1.49987465123196</f>
        <v>1355697.7005076366</v>
      </c>
      <c r="G1513" s="112">
        <f>G1470</f>
        <v>38.299999999999997</v>
      </c>
      <c r="H1513" s="113">
        <v>1000</v>
      </c>
      <c r="I1513" s="113"/>
      <c r="J1513" s="113"/>
      <c r="K1513" s="114" t="s">
        <v>141</v>
      </c>
      <c r="L1513" s="114"/>
      <c r="M1513" s="114" t="str">
        <f t="shared" si="97"/>
        <v>Cu4000</v>
      </c>
      <c r="N1513" s="114"/>
      <c r="O1513" s="109"/>
      <c r="P1513" s="117" t="s">
        <v>28</v>
      </c>
      <c r="Q1513" s="117">
        <v>55</v>
      </c>
      <c r="R1513" s="117" t="s">
        <v>29</v>
      </c>
      <c r="S1513" s="117">
        <v>4</v>
      </c>
      <c r="T1513" s="118" t="str">
        <f t="shared" si="98"/>
        <v>E3-55-Al-4000-4-</v>
      </c>
    </row>
    <row r="1514" spans="1:20">
      <c r="A1514" s="109" t="s">
        <v>1988</v>
      </c>
      <c r="B1514" s="109">
        <v>4000</v>
      </c>
      <c r="C1514" s="109"/>
      <c r="D1514" s="110" t="s">
        <v>475</v>
      </c>
      <c r="E1514" s="111">
        <v>246331</v>
      </c>
      <c r="F1514" s="111">
        <f>Таблица14[[#This Row],[ip55]]*1.49987465123196</f>
        <v>369465.62271261995</v>
      </c>
      <c r="G1514" s="112">
        <f>G1470</f>
        <v>38.299999999999997</v>
      </c>
      <c r="H1514" s="113">
        <v>1000</v>
      </c>
      <c r="I1514" s="113"/>
      <c r="J1514" s="113"/>
      <c r="K1514" s="114" t="s">
        <v>141</v>
      </c>
      <c r="L1514" s="114"/>
      <c r="M1514" s="114" t="str">
        <f t="shared" si="97"/>
        <v>Cu4000</v>
      </c>
      <c r="N1514" s="114"/>
      <c r="O1514" s="109"/>
      <c r="P1514" s="117" t="s">
        <v>28</v>
      </c>
      <c r="Q1514" s="117">
        <v>55</v>
      </c>
      <c r="R1514" s="117" t="s">
        <v>29</v>
      </c>
      <c r="S1514" s="117">
        <v>4</v>
      </c>
      <c r="T1514" s="118" t="str">
        <f t="shared" si="98"/>
        <v>E3-55-Al-4000-4-</v>
      </c>
    </row>
    <row r="1515" spans="1:20">
      <c r="A1515" s="109" t="s">
        <v>1989</v>
      </c>
      <c r="B1515" s="109">
        <v>4000</v>
      </c>
      <c r="C1515" s="109"/>
      <c r="D1515" s="110" t="s">
        <v>477</v>
      </c>
      <c r="E1515" s="111">
        <v>645336</v>
      </c>
      <c r="F1515" s="111">
        <f>Таблица14[[#This Row],[ip55]]*1.49987465123196</f>
        <v>967923.10792742821</v>
      </c>
      <c r="G1515" s="112">
        <f>G1470</f>
        <v>38.299999999999997</v>
      </c>
      <c r="H1515" s="113">
        <v>1000</v>
      </c>
      <c r="I1515" s="113"/>
      <c r="J1515" s="113"/>
      <c r="K1515" s="114" t="s">
        <v>141</v>
      </c>
      <c r="L1515" s="114"/>
      <c r="M1515" s="114" t="str">
        <f t="shared" si="97"/>
        <v>Cu4000</v>
      </c>
      <c r="N1515" s="114"/>
      <c r="O1515" s="109"/>
      <c r="P1515" s="117" t="s">
        <v>28</v>
      </c>
      <c r="Q1515" s="117">
        <v>55</v>
      </c>
      <c r="R1515" s="117" t="s">
        <v>29</v>
      </c>
      <c r="S1515" s="117">
        <v>4</v>
      </c>
      <c r="T1515" s="118" t="str">
        <f t="shared" si="98"/>
        <v>E3-55-Al-4000-4-</v>
      </c>
    </row>
    <row r="1516" spans="1:20">
      <c r="A1516" s="109" t="s">
        <v>1990</v>
      </c>
      <c r="B1516" s="109">
        <v>4000</v>
      </c>
      <c r="C1516" s="109"/>
      <c r="D1516" s="110" t="s">
        <v>554</v>
      </c>
      <c r="E1516" s="111">
        <v>1060715</v>
      </c>
      <c r="F1516" s="111">
        <f>Таблица14[[#This Row],[ip55]]*1.49987465123196</f>
        <v>1590939.5406815086</v>
      </c>
      <c r="G1516" s="112">
        <f>G1470</f>
        <v>38.299999999999997</v>
      </c>
      <c r="H1516" s="113">
        <v>1000</v>
      </c>
      <c r="I1516" s="113"/>
      <c r="J1516" s="113"/>
      <c r="K1516" s="114" t="s">
        <v>141</v>
      </c>
      <c r="L1516" s="114"/>
      <c r="M1516" s="114" t="str">
        <f t="shared" si="97"/>
        <v>Cu4000</v>
      </c>
      <c r="N1516" s="114"/>
      <c r="O1516" s="109"/>
      <c r="P1516" s="117" t="s">
        <v>28</v>
      </c>
      <c r="Q1516" s="117">
        <v>55</v>
      </c>
      <c r="R1516" s="117" t="s">
        <v>29</v>
      </c>
      <c r="S1516" s="117">
        <v>4</v>
      </c>
      <c r="T1516" s="118" t="str">
        <f t="shared" si="98"/>
        <v>E3-55-Al-4000-4-</v>
      </c>
    </row>
    <row r="1517" spans="1:20">
      <c r="A1517" s="109" t="s">
        <v>1991</v>
      </c>
      <c r="B1517" s="109">
        <v>4000</v>
      </c>
      <c r="C1517" s="109"/>
      <c r="D1517" s="110" t="s">
        <v>481</v>
      </c>
      <c r="E1517" s="111">
        <v>919658</v>
      </c>
      <c r="F1517" s="111">
        <f>Таблица14[[#This Row],[ip55]]*1.49987465123196</f>
        <v>1379371.722002682</v>
      </c>
      <c r="G1517" s="112">
        <f>G1470</f>
        <v>38.299999999999997</v>
      </c>
      <c r="H1517" s="113">
        <v>1000</v>
      </c>
      <c r="I1517" s="113"/>
      <c r="J1517" s="113"/>
      <c r="K1517" s="114" t="s">
        <v>141</v>
      </c>
      <c r="L1517" s="114"/>
      <c r="M1517" s="114" t="str">
        <f t="shared" si="97"/>
        <v>Cu4000</v>
      </c>
      <c r="N1517" s="114"/>
      <c r="O1517" s="109"/>
      <c r="P1517" s="117" t="s">
        <v>28</v>
      </c>
      <c r="Q1517" s="117">
        <v>55</v>
      </c>
      <c r="R1517" s="117" t="s">
        <v>29</v>
      </c>
      <c r="S1517" s="117">
        <v>4</v>
      </c>
      <c r="T1517" s="118" t="str">
        <f t="shared" si="98"/>
        <v>E3-55-Al-4000-4-</v>
      </c>
    </row>
    <row r="1518" spans="1:20">
      <c r="A1518" s="109" t="s">
        <v>1992</v>
      </c>
      <c r="B1518" s="109">
        <v>4000</v>
      </c>
      <c r="C1518" s="109"/>
      <c r="D1518" s="110" t="s">
        <v>617</v>
      </c>
      <c r="E1518" s="111">
        <v>1387313</v>
      </c>
      <c r="F1518" s="111">
        <f>Таблица14[[#This Row],[ip55]]*1.49987465123196</f>
        <v>2080795.6020245643</v>
      </c>
      <c r="G1518" s="112"/>
      <c r="H1518" s="113">
        <v>0</v>
      </c>
      <c r="I1518" s="113"/>
      <c r="J1518" s="113"/>
      <c r="K1518" s="114" t="s">
        <v>141</v>
      </c>
      <c r="L1518" s="114"/>
      <c r="M1518" s="114" t="str">
        <f t="shared" si="97"/>
        <v>Cu4000</v>
      </c>
      <c r="N1518" s="114"/>
      <c r="O1518" s="109"/>
      <c r="P1518" s="117" t="s">
        <v>28</v>
      </c>
      <c r="Q1518" s="117">
        <v>55</v>
      </c>
      <c r="R1518" s="117" t="s">
        <v>29</v>
      </c>
      <c r="S1518" s="117">
        <v>4</v>
      </c>
      <c r="T1518" s="118" t="str">
        <f t="shared" si="98"/>
        <v>E3-55-Al-4000-4-</v>
      </c>
    </row>
    <row r="1519" spans="1:20">
      <c r="A1519" s="109" t="s">
        <v>1993</v>
      </c>
      <c r="B1519" s="109">
        <v>4000</v>
      </c>
      <c r="C1519" s="109" t="s">
        <v>485</v>
      </c>
      <c r="D1519" s="110" t="s">
        <v>486</v>
      </c>
      <c r="E1519" s="111">
        <v>437989</v>
      </c>
      <c r="F1519" s="111">
        <f>Таблица14[[#This Row],[ip55]]*1.49987465123196</f>
        <v>656928.59861843497</v>
      </c>
      <c r="G1519" s="112">
        <f>G1471</f>
        <v>47.875</v>
      </c>
      <c r="H1519" s="113">
        <v>1500</v>
      </c>
      <c r="I1519" s="113"/>
      <c r="J1519" s="113"/>
      <c r="K1519" s="114" t="s">
        <v>141</v>
      </c>
      <c r="L1519" s="114" t="s">
        <v>487</v>
      </c>
      <c r="M1519" s="114" t="str">
        <f t="shared" si="97"/>
        <v>Cu4000tsv</v>
      </c>
      <c r="N1519" s="114"/>
      <c r="O1519" s="109" t="s">
        <v>487</v>
      </c>
      <c r="P1519" s="117" t="s">
        <v>28</v>
      </c>
      <c r="Q1519" s="117">
        <v>55</v>
      </c>
      <c r="R1519" s="117" t="s">
        <v>29</v>
      </c>
      <c r="S1519" s="117">
        <v>4</v>
      </c>
      <c r="T1519" s="118" t="str">
        <f t="shared" si="98"/>
        <v>E3-55-Al-4000-4-tsv</v>
      </c>
    </row>
    <row r="1520" spans="1:20">
      <c r="A1520" s="109" t="s">
        <v>1994</v>
      </c>
      <c r="B1520" s="109">
        <v>4000</v>
      </c>
      <c r="C1520" s="109"/>
      <c r="D1520" s="110" t="s">
        <v>489</v>
      </c>
      <c r="E1520" s="111">
        <v>549958</v>
      </c>
      <c r="F1520" s="111">
        <f>Таблица14[[#This Row],[ip55]]*1.49987465123196</f>
        <v>824868.06344222627</v>
      </c>
      <c r="G1520" s="112">
        <f>G1470</f>
        <v>38.299999999999997</v>
      </c>
      <c r="H1520" s="113">
        <v>1500</v>
      </c>
      <c r="I1520" s="113">
        <v>500</v>
      </c>
      <c r="J1520" s="113"/>
      <c r="K1520" s="114" t="s">
        <v>141</v>
      </c>
      <c r="L1520" s="114"/>
      <c r="M1520" s="114" t="str">
        <f t="shared" si="97"/>
        <v>Cu4000</v>
      </c>
      <c r="N1520" s="114"/>
      <c r="O1520" s="109"/>
      <c r="P1520" s="117" t="s">
        <v>28</v>
      </c>
      <c r="Q1520" s="117">
        <v>55</v>
      </c>
      <c r="R1520" s="117" t="s">
        <v>29</v>
      </c>
      <c r="S1520" s="117">
        <v>4</v>
      </c>
      <c r="T1520" s="118" t="str">
        <f t="shared" si="98"/>
        <v>E3-55-Al-4000-4-</v>
      </c>
    </row>
    <row r="1521" spans="1:20">
      <c r="A1521" s="109" t="s">
        <v>1995</v>
      </c>
      <c r="B1521" s="109">
        <v>4000</v>
      </c>
      <c r="C1521" s="109"/>
      <c r="D1521" s="110" t="s">
        <v>491</v>
      </c>
      <c r="E1521" s="111">
        <v>221207</v>
      </c>
      <c r="F1521" s="111">
        <f>Таблица14[[#This Row],[ip55]]*1.49987465123196</f>
        <v>331782.7719750682</v>
      </c>
      <c r="G1521" s="112">
        <f>G1474</f>
        <v>76.599999999999994</v>
      </c>
      <c r="H1521" s="113">
        <v>1500</v>
      </c>
      <c r="I1521" s="113"/>
      <c r="J1521" s="113"/>
      <c r="K1521" s="114" t="s">
        <v>141</v>
      </c>
      <c r="L1521" s="114"/>
      <c r="M1521" s="114" t="str">
        <f t="shared" si="97"/>
        <v>Cu4000</v>
      </c>
      <c r="N1521" s="114"/>
      <c r="O1521" s="109"/>
      <c r="P1521" s="117" t="s">
        <v>28</v>
      </c>
      <c r="Q1521" s="117">
        <v>55</v>
      </c>
      <c r="R1521" s="117" t="s">
        <v>29</v>
      </c>
      <c r="S1521" s="117">
        <v>4</v>
      </c>
      <c r="T1521" s="118" t="str">
        <f t="shared" si="98"/>
        <v>E3-55-Al-4000-4-</v>
      </c>
    </row>
    <row r="1522" spans="1:20">
      <c r="A1522" s="109" t="s">
        <v>1996</v>
      </c>
      <c r="B1522" s="109">
        <v>4000</v>
      </c>
      <c r="C1522" s="109"/>
      <c r="D1522" s="110" t="s">
        <v>493</v>
      </c>
      <c r="E1522" s="111">
        <v>365534</v>
      </c>
      <c r="F1522" s="111">
        <f>Таблица14[[#This Row],[ip55]]*1.49987465123196</f>
        <v>548255.18076342333</v>
      </c>
      <c r="G1522" s="112">
        <f>G1473</f>
        <v>67.024999999999991</v>
      </c>
      <c r="H1522" s="113">
        <v>1500</v>
      </c>
      <c r="I1522" s="113">
        <v>500</v>
      </c>
      <c r="J1522" s="113"/>
      <c r="K1522" s="114" t="s">
        <v>141</v>
      </c>
      <c r="L1522" s="114"/>
      <c r="M1522" s="114" t="str">
        <f t="shared" si="97"/>
        <v>Cu4000</v>
      </c>
      <c r="N1522" s="114"/>
      <c r="O1522" s="109"/>
      <c r="P1522" s="117" t="s">
        <v>28</v>
      </c>
      <c r="Q1522" s="117">
        <v>55</v>
      </c>
      <c r="R1522" s="117" t="s">
        <v>29</v>
      </c>
      <c r="S1522" s="117">
        <v>4</v>
      </c>
      <c r="T1522" s="118" t="str">
        <f t="shared" si="98"/>
        <v>E3-55-Al-4000-4-</v>
      </c>
    </row>
    <row r="1523" spans="1:20">
      <c r="A1523" s="109" t="s">
        <v>1104</v>
      </c>
      <c r="B1523" s="109">
        <v>4000</v>
      </c>
      <c r="C1523" s="109"/>
      <c r="D1523" s="110" t="s">
        <v>495</v>
      </c>
      <c r="E1523" s="111">
        <v>152542</v>
      </c>
      <c r="F1523" s="111">
        <f>Таблица14[[#This Row],[ip55]]*1.49987465123196</f>
        <v>228793.87904822564</v>
      </c>
      <c r="G1523" s="112"/>
      <c r="H1523" s="113">
        <v>500</v>
      </c>
      <c r="I1523" s="113"/>
      <c r="J1523" s="113"/>
      <c r="K1523" s="114" t="s">
        <v>141</v>
      </c>
      <c r="L1523" s="114"/>
      <c r="M1523" s="114" t="str">
        <f t="shared" si="97"/>
        <v>Cu4000</v>
      </c>
      <c r="N1523" s="114"/>
      <c r="O1523" s="109"/>
      <c r="P1523" s="117" t="s">
        <v>28</v>
      </c>
      <c r="Q1523" s="117">
        <v>55</v>
      </c>
      <c r="R1523" s="117" t="s">
        <v>29</v>
      </c>
      <c r="S1523" s="117">
        <v>4</v>
      </c>
      <c r="T1523" s="118" t="str">
        <f t="shared" si="98"/>
        <v>E3-55-Al-4000-4-</v>
      </c>
    </row>
    <row r="1524" spans="1:20">
      <c r="A1524" s="109" t="s">
        <v>1997</v>
      </c>
      <c r="B1524" s="109">
        <v>4000</v>
      </c>
      <c r="C1524" s="109"/>
      <c r="D1524" s="110" t="s">
        <v>497</v>
      </c>
      <c r="E1524" s="111">
        <v>31408</v>
      </c>
      <c r="F1524" s="111">
        <f>Таблица14[[#This Row],[ip55]]*1.49987465123196</f>
        <v>47108.063045893403</v>
      </c>
      <c r="G1524" s="112"/>
      <c r="H1524" s="113">
        <v>200</v>
      </c>
      <c r="I1524" s="113"/>
      <c r="J1524" s="113"/>
      <c r="K1524" s="114" t="s">
        <v>141</v>
      </c>
      <c r="L1524" s="114" t="s">
        <v>236</v>
      </c>
      <c r="M1524" s="114" t="str">
        <f t="shared" si="97"/>
        <v>Cu4000sb</v>
      </c>
      <c r="N1524" s="114"/>
      <c r="O1524" s="109"/>
      <c r="P1524" s="117" t="s">
        <v>28</v>
      </c>
      <c r="Q1524" s="117">
        <v>55</v>
      </c>
      <c r="R1524" s="117" t="s">
        <v>29</v>
      </c>
      <c r="S1524" s="117">
        <v>4</v>
      </c>
      <c r="T1524" s="118" t="str">
        <f t="shared" si="98"/>
        <v>E3-55-Al-4000-4-</v>
      </c>
    </row>
    <row r="1525" spans="1:20">
      <c r="A1525" s="109" t="s">
        <v>1998</v>
      </c>
      <c r="B1525" s="109">
        <v>4000</v>
      </c>
      <c r="C1525" s="109"/>
      <c r="D1525" s="110" t="s">
        <v>499</v>
      </c>
      <c r="E1525" s="111">
        <v>1038</v>
      </c>
      <c r="F1525" s="111">
        <f>Таблица14[[#This Row],[ip55]]*1.49987465123196</f>
        <v>1556.8698879787746</v>
      </c>
      <c r="G1525" s="112"/>
      <c r="H1525" s="113">
        <v>200</v>
      </c>
      <c r="I1525" s="113"/>
      <c r="J1525" s="113"/>
      <c r="K1525" s="114" t="s">
        <v>141</v>
      </c>
      <c r="L1525" s="114"/>
      <c r="M1525" s="114" t="str">
        <f t="shared" si="97"/>
        <v>Cu4000</v>
      </c>
      <c r="N1525" s="114"/>
      <c r="O1525" s="109"/>
      <c r="P1525" s="117" t="s">
        <v>28</v>
      </c>
      <c r="Q1525" s="117">
        <v>55</v>
      </c>
      <c r="R1525" s="117" t="s">
        <v>29</v>
      </c>
      <c r="S1525" s="117">
        <v>4</v>
      </c>
      <c r="T1525" s="118" t="str">
        <f t="shared" si="98"/>
        <v>E3-55-Al-4000-4-</v>
      </c>
    </row>
    <row r="1526" spans="1:20">
      <c r="A1526" s="109" t="s">
        <v>1999</v>
      </c>
      <c r="B1526" s="109">
        <v>4000</v>
      </c>
      <c r="C1526" s="109" t="s">
        <v>501</v>
      </c>
      <c r="D1526" s="110" t="s">
        <v>502</v>
      </c>
      <c r="E1526" s="111">
        <v>51123</v>
      </c>
      <c r="F1526" s="111">
        <f>Таблица14[[#This Row],[ip55]]*1.49987465123196</f>
        <v>76678.09179493149</v>
      </c>
      <c r="G1526" s="112"/>
      <c r="H1526" s="113">
        <v>200</v>
      </c>
      <c r="I1526" s="113"/>
      <c r="J1526" s="113"/>
      <c r="K1526" s="114" t="s">
        <v>141</v>
      </c>
      <c r="L1526" s="114" t="s">
        <v>233</v>
      </c>
      <c r="M1526" s="114" t="str">
        <f t="shared" si="97"/>
        <v>Cu4000kz</v>
      </c>
      <c r="N1526" s="114"/>
      <c r="O1526" s="109" t="s">
        <v>233</v>
      </c>
      <c r="P1526" s="117" t="s">
        <v>28</v>
      </c>
      <c r="Q1526" s="117">
        <v>55</v>
      </c>
      <c r="R1526" s="117" t="s">
        <v>29</v>
      </c>
      <c r="S1526" s="117">
        <v>4</v>
      </c>
      <c r="T1526" s="118" t="str">
        <f t="shared" si="98"/>
        <v>E3-55-Al-4000-4-kz</v>
      </c>
    </row>
    <row r="1527" spans="1:20">
      <c r="A1527" s="109" t="s">
        <v>2000</v>
      </c>
      <c r="B1527" s="109">
        <v>4000</v>
      </c>
      <c r="C1527" s="109"/>
      <c r="D1527" s="110" t="s">
        <v>504</v>
      </c>
      <c r="E1527" s="111">
        <v>41885</v>
      </c>
      <c r="F1527" s="111">
        <f>Таблица14[[#This Row],[ip55]]*1.49987465123196</f>
        <v>62822.249766850648</v>
      </c>
      <c r="G1527" s="112"/>
      <c r="H1527" s="113"/>
      <c r="I1527" s="113"/>
      <c r="J1527" s="113"/>
      <c r="K1527" s="114" t="s">
        <v>141</v>
      </c>
      <c r="L1527" s="114"/>
      <c r="M1527" s="114" t="str">
        <f t="shared" si="97"/>
        <v>Cu4000</v>
      </c>
      <c r="N1527" s="114"/>
      <c r="O1527" s="109"/>
      <c r="P1527" s="117" t="s">
        <v>28</v>
      </c>
      <c r="Q1527" s="117">
        <v>55</v>
      </c>
      <c r="R1527" s="117" t="s">
        <v>29</v>
      </c>
      <c r="S1527" s="117">
        <v>4</v>
      </c>
      <c r="T1527" s="118" t="str">
        <f t="shared" si="98"/>
        <v>E3-55-Al-4000-4-</v>
      </c>
    </row>
    <row r="1528" spans="1:20">
      <c r="A1528" s="109" t="s">
        <v>2001</v>
      </c>
      <c r="B1528" s="109">
        <v>5000</v>
      </c>
      <c r="C1528" s="109" t="s">
        <v>369</v>
      </c>
      <c r="D1528" s="110" t="s">
        <v>370</v>
      </c>
      <c r="E1528" s="111">
        <v>40261</v>
      </c>
      <c r="F1528" s="111">
        <f>Таблица14[[#This Row],[ip55]]*1.49987465123196</f>
        <v>60386.453333249941</v>
      </c>
      <c r="G1528" s="112">
        <f>G1530*0.5</f>
        <v>23.3</v>
      </c>
      <c r="H1528" s="113">
        <v>500</v>
      </c>
      <c r="I1528" s="113"/>
      <c r="J1528" s="113"/>
      <c r="K1528" s="114" t="s">
        <v>141</v>
      </c>
      <c r="L1528" s="114" t="s">
        <v>139</v>
      </c>
      <c r="M1528" s="114" t="str">
        <f t="shared" si="97"/>
        <v>Cu5000pt0.5</v>
      </c>
      <c r="N1528" s="115" t="s">
        <v>371</v>
      </c>
      <c r="O1528" s="116" t="s">
        <v>139</v>
      </c>
      <c r="P1528" s="117" t="s">
        <v>28</v>
      </c>
      <c r="Q1528" s="117">
        <v>55</v>
      </c>
      <c r="R1528" s="117" t="s">
        <v>29</v>
      </c>
      <c r="S1528" s="117">
        <v>4</v>
      </c>
      <c r="T1528" s="118" t="str">
        <f t="shared" si="98"/>
        <v>E3-55-Al-5000-4-pt0.5</v>
      </c>
    </row>
    <row r="1529" spans="1:20">
      <c r="A1529" s="109" t="s">
        <v>2002</v>
      </c>
      <c r="B1529" s="109">
        <v>5000</v>
      </c>
      <c r="C1529" s="109" t="s">
        <v>369</v>
      </c>
      <c r="D1529" s="110" t="s">
        <v>370</v>
      </c>
      <c r="E1529" s="111">
        <v>71664</v>
      </c>
      <c r="F1529" s="111">
        <f>Таблица14[[#This Row],[ip55]]*1.49987465123196</f>
        <v>107487.01700588719</v>
      </c>
      <c r="G1529" s="112">
        <f>G1530*0.75</f>
        <v>34.950000000000003</v>
      </c>
      <c r="H1529" s="113">
        <v>750</v>
      </c>
      <c r="I1529" s="113"/>
      <c r="J1529" s="113"/>
      <c r="K1529" s="114" t="s">
        <v>141</v>
      </c>
      <c r="L1529" s="114" t="s">
        <v>139</v>
      </c>
      <c r="M1529" s="114" t="str">
        <f t="shared" si="97"/>
        <v>Cu5000pt0.9</v>
      </c>
      <c r="N1529" s="115" t="s">
        <v>373</v>
      </c>
      <c r="O1529" s="116" t="s">
        <v>139</v>
      </c>
      <c r="P1529" s="117" t="s">
        <v>28</v>
      </c>
      <c r="Q1529" s="117">
        <v>55</v>
      </c>
      <c r="R1529" s="117" t="s">
        <v>29</v>
      </c>
      <c r="S1529" s="117">
        <v>4</v>
      </c>
      <c r="T1529" s="118" t="str">
        <f t="shared" si="98"/>
        <v>E3-55-Al-5000-4-pt0.9</v>
      </c>
    </row>
    <row r="1530" spans="1:20">
      <c r="A1530" s="109" t="s">
        <v>2003</v>
      </c>
      <c r="B1530" s="109">
        <v>5000</v>
      </c>
      <c r="C1530" s="109" t="s">
        <v>369</v>
      </c>
      <c r="D1530" s="110" t="s">
        <v>375</v>
      </c>
      <c r="E1530" s="111">
        <v>80522</v>
      </c>
      <c r="F1530" s="111">
        <f>Таблица14[[#This Row],[ip55]]*1.49987465123196</f>
        <v>120772.90666649988</v>
      </c>
      <c r="G1530" s="112">
        <v>46.6</v>
      </c>
      <c r="H1530" s="113">
        <v>1000</v>
      </c>
      <c r="I1530" s="113"/>
      <c r="J1530" s="113"/>
      <c r="K1530" s="114" t="s">
        <v>141</v>
      </c>
      <c r="L1530" s="114" t="s">
        <v>139</v>
      </c>
      <c r="M1530" s="114" t="str">
        <f t="shared" si="97"/>
        <v>Cu5000pt1.0</v>
      </c>
      <c r="N1530" s="115" t="s">
        <v>376</v>
      </c>
      <c r="O1530" s="116" t="s">
        <v>139</v>
      </c>
      <c r="P1530" s="117" t="s">
        <v>28</v>
      </c>
      <c r="Q1530" s="117">
        <v>55</v>
      </c>
      <c r="R1530" s="117" t="s">
        <v>29</v>
      </c>
      <c r="S1530" s="117">
        <v>4</v>
      </c>
      <c r="T1530" s="118" t="str">
        <f t="shared" si="98"/>
        <v>E3-55-Al-5000-4-pt1.0</v>
      </c>
    </row>
    <row r="1531" spans="1:20">
      <c r="A1531" s="109" t="s">
        <v>2004</v>
      </c>
      <c r="B1531" s="109">
        <v>5000</v>
      </c>
      <c r="C1531" s="109" t="s">
        <v>369</v>
      </c>
      <c r="D1531" s="110" t="s">
        <v>370</v>
      </c>
      <c r="E1531" s="111">
        <v>111925</v>
      </c>
      <c r="F1531" s="111">
        <f>Таблица14[[#This Row],[ip55]]*1.49987465123196</f>
        <v>167873.47033913713</v>
      </c>
      <c r="G1531" s="112">
        <f>G1530*1.25</f>
        <v>58.25</v>
      </c>
      <c r="H1531" s="113">
        <v>1250</v>
      </c>
      <c r="I1531" s="113"/>
      <c r="J1531" s="113"/>
      <c r="K1531" s="114" t="s">
        <v>141</v>
      </c>
      <c r="L1531" s="114" t="s">
        <v>139</v>
      </c>
      <c r="M1531" s="114" t="str">
        <f t="shared" si="97"/>
        <v>Cu5000pt1.4</v>
      </c>
      <c r="N1531" s="115" t="s">
        <v>378</v>
      </c>
      <c r="O1531" s="116" t="s">
        <v>139</v>
      </c>
      <c r="P1531" s="117" t="s">
        <v>28</v>
      </c>
      <c r="Q1531" s="117">
        <v>55</v>
      </c>
      <c r="R1531" s="117" t="s">
        <v>29</v>
      </c>
      <c r="S1531" s="117">
        <v>4</v>
      </c>
      <c r="T1531" s="118" t="str">
        <f t="shared" si="98"/>
        <v>E3-55-Al-5000-4-pt1.4</v>
      </c>
    </row>
    <row r="1532" spans="1:20">
      <c r="A1532" s="109" t="s">
        <v>2005</v>
      </c>
      <c r="B1532" s="109">
        <v>5000</v>
      </c>
      <c r="C1532" s="109" t="s">
        <v>369</v>
      </c>
      <c r="D1532" s="110" t="s">
        <v>370</v>
      </c>
      <c r="E1532" s="111">
        <v>120783</v>
      </c>
      <c r="F1532" s="111">
        <f>Таблица14[[#This Row],[ip55]]*1.49987465123196</f>
        <v>181159.35999974984</v>
      </c>
      <c r="G1532" s="112">
        <f>G1530*1.5</f>
        <v>69.900000000000006</v>
      </c>
      <c r="H1532" s="113">
        <v>1500</v>
      </c>
      <c r="I1532" s="113"/>
      <c r="J1532" s="113"/>
      <c r="K1532" s="114" t="s">
        <v>141</v>
      </c>
      <c r="L1532" s="114" t="s">
        <v>139</v>
      </c>
      <c r="M1532" s="114" t="str">
        <f t="shared" si="97"/>
        <v>Cu5000pt1.5</v>
      </c>
      <c r="N1532" s="115" t="s">
        <v>380</v>
      </c>
      <c r="O1532" s="116" t="s">
        <v>139</v>
      </c>
      <c r="P1532" s="117" t="s">
        <v>28</v>
      </c>
      <c r="Q1532" s="117">
        <v>55</v>
      </c>
      <c r="R1532" s="117" t="s">
        <v>29</v>
      </c>
      <c r="S1532" s="117">
        <v>4</v>
      </c>
      <c r="T1532" s="118" t="str">
        <f t="shared" si="98"/>
        <v>E3-55-Al-5000-4-pt1.5</v>
      </c>
    </row>
    <row r="1533" spans="1:20">
      <c r="A1533" s="109" t="s">
        <v>2006</v>
      </c>
      <c r="B1533" s="109">
        <v>5000</v>
      </c>
      <c r="C1533" s="109" t="s">
        <v>369</v>
      </c>
      <c r="D1533" s="110" t="s">
        <v>370</v>
      </c>
      <c r="E1533" s="111">
        <v>152187</v>
      </c>
      <c r="F1533" s="111">
        <f>Таблица14[[#This Row],[ip55]]*1.49987465123196</f>
        <v>228261.42354703831</v>
      </c>
      <c r="G1533" s="112">
        <f>G1530*1.75</f>
        <v>81.55</v>
      </c>
      <c r="H1533" s="113">
        <v>1750</v>
      </c>
      <c r="I1533" s="113"/>
      <c r="J1533" s="113"/>
      <c r="K1533" s="114" t="s">
        <v>141</v>
      </c>
      <c r="L1533" s="114" t="s">
        <v>139</v>
      </c>
      <c r="M1533" s="114" t="str">
        <f t="shared" si="97"/>
        <v>Cu5000pt1.9</v>
      </c>
      <c r="N1533" s="115" t="s">
        <v>382</v>
      </c>
      <c r="O1533" s="116" t="s">
        <v>139</v>
      </c>
      <c r="P1533" s="117" t="s">
        <v>28</v>
      </c>
      <c r="Q1533" s="117">
        <v>55</v>
      </c>
      <c r="R1533" s="117" t="s">
        <v>29</v>
      </c>
      <c r="S1533" s="117">
        <v>4</v>
      </c>
      <c r="T1533" s="118" t="str">
        <f t="shared" si="98"/>
        <v>E3-55-Al-5000-4-pt1.9</v>
      </c>
    </row>
    <row r="1534" spans="1:20">
      <c r="A1534" s="109" t="s">
        <v>2007</v>
      </c>
      <c r="B1534" s="109">
        <v>5000</v>
      </c>
      <c r="C1534" s="109" t="s">
        <v>369</v>
      </c>
      <c r="D1534" s="110" t="s">
        <v>384</v>
      </c>
      <c r="E1534" s="111">
        <v>161044</v>
      </c>
      <c r="F1534" s="111">
        <f>Таблица14[[#This Row],[ip55]]*1.49987465123196</f>
        <v>241545.81333299977</v>
      </c>
      <c r="G1534" s="112">
        <f>G1530*2</f>
        <v>93.2</v>
      </c>
      <c r="H1534" s="113">
        <v>2000</v>
      </c>
      <c r="I1534" s="113"/>
      <c r="J1534" s="113"/>
      <c r="K1534" s="114" t="s">
        <v>141</v>
      </c>
      <c r="L1534" s="114" t="s">
        <v>139</v>
      </c>
      <c r="M1534" s="114" t="str">
        <f t="shared" si="97"/>
        <v>Cu5000pt2.0</v>
      </c>
      <c r="N1534" s="115" t="s">
        <v>385</v>
      </c>
      <c r="O1534" s="116" t="s">
        <v>139</v>
      </c>
      <c r="P1534" s="117" t="s">
        <v>28</v>
      </c>
      <c r="Q1534" s="117">
        <v>55</v>
      </c>
      <c r="R1534" s="117" t="s">
        <v>29</v>
      </c>
      <c r="S1534" s="117">
        <v>4</v>
      </c>
      <c r="T1534" s="118" t="str">
        <f t="shared" si="98"/>
        <v>E3-55-Al-5000-4-pt2.0</v>
      </c>
    </row>
    <row r="1535" spans="1:20">
      <c r="A1535" s="109" t="s">
        <v>2008</v>
      </c>
      <c r="B1535" s="109">
        <v>5000</v>
      </c>
      <c r="C1535" s="109" t="s">
        <v>369</v>
      </c>
      <c r="D1535" s="110" t="s">
        <v>370</v>
      </c>
      <c r="E1535" s="111">
        <v>192448</v>
      </c>
      <c r="F1535" s="111">
        <f>Таблица14[[#This Row],[ip55]]*1.49987465123196</f>
        <v>288647.87688028824</v>
      </c>
      <c r="G1535" s="112">
        <f>G1530*2.25</f>
        <v>104.85000000000001</v>
      </c>
      <c r="H1535" s="113">
        <v>2250</v>
      </c>
      <c r="I1535" s="113"/>
      <c r="J1535" s="113"/>
      <c r="K1535" s="114" t="s">
        <v>141</v>
      </c>
      <c r="L1535" s="114" t="s">
        <v>139</v>
      </c>
      <c r="M1535" s="114" t="str">
        <f t="shared" si="97"/>
        <v>Cu5000pt2.4</v>
      </c>
      <c r="N1535" s="115" t="s">
        <v>387</v>
      </c>
      <c r="O1535" s="116" t="s">
        <v>139</v>
      </c>
      <c r="P1535" s="117" t="s">
        <v>28</v>
      </c>
      <c r="Q1535" s="117">
        <v>55</v>
      </c>
      <c r="R1535" s="117" t="s">
        <v>29</v>
      </c>
      <c r="S1535" s="117">
        <v>4</v>
      </c>
      <c r="T1535" s="118" t="str">
        <f t="shared" si="98"/>
        <v>E3-55-Al-5000-4-pt2.4</v>
      </c>
    </row>
    <row r="1536" spans="1:20">
      <c r="A1536" s="109" t="s">
        <v>2009</v>
      </c>
      <c r="B1536" s="109">
        <v>5000</v>
      </c>
      <c r="C1536" s="109" t="s">
        <v>369</v>
      </c>
      <c r="D1536" s="110" t="s">
        <v>370</v>
      </c>
      <c r="E1536" s="111">
        <v>201306</v>
      </c>
      <c r="F1536" s="111">
        <f>Таблица14[[#This Row],[ip55]]*1.49987465123196</f>
        <v>301933.76654090098</v>
      </c>
      <c r="G1536" s="112">
        <f>G1530*2.5</f>
        <v>116.5</v>
      </c>
      <c r="H1536" s="113">
        <v>2500</v>
      </c>
      <c r="I1536" s="113"/>
      <c r="J1536" s="113"/>
      <c r="K1536" s="114" t="s">
        <v>141</v>
      </c>
      <c r="L1536" s="114" t="s">
        <v>139</v>
      </c>
      <c r="M1536" s="114" t="str">
        <f t="shared" si="97"/>
        <v>Cu5000pt2.5</v>
      </c>
      <c r="N1536" s="115" t="s">
        <v>389</v>
      </c>
      <c r="O1536" s="116" t="s">
        <v>139</v>
      </c>
      <c r="P1536" s="117" t="s">
        <v>28</v>
      </c>
      <c r="Q1536" s="117">
        <v>55</v>
      </c>
      <c r="R1536" s="117" t="s">
        <v>29</v>
      </c>
      <c r="S1536" s="117">
        <v>4</v>
      </c>
      <c r="T1536" s="118" t="str">
        <f t="shared" si="98"/>
        <v>E3-55-Al-5000-4-pt2.5</v>
      </c>
    </row>
    <row r="1537" spans="1:20">
      <c r="A1537" s="109" t="s">
        <v>2010</v>
      </c>
      <c r="B1537" s="109">
        <v>5000</v>
      </c>
      <c r="C1537" s="109" t="s">
        <v>369</v>
      </c>
      <c r="D1537" s="110" t="s">
        <v>370</v>
      </c>
      <c r="E1537" s="111">
        <v>232709</v>
      </c>
      <c r="F1537" s="111">
        <f>Таблица14[[#This Row],[ip55]]*1.49987465123196</f>
        <v>349034.3302135382</v>
      </c>
      <c r="G1537" s="112">
        <f>G1530*2.75</f>
        <v>128.15</v>
      </c>
      <c r="H1537" s="113">
        <v>2750</v>
      </c>
      <c r="I1537" s="113"/>
      <c r="J1537" s="113"/>
      <c r="K1537" s="114" t="s">
        <v>141</v>
      </c>
      <c r="L1537" s="114" t="s">
        <v>139</v>
      </c>
      <c r="M1537" s="114" t="str">
        <f t="shared" si="97"/>
        <v>Cu5000pt2.9</v>
      </c>
      <c r="N1537" s="115" t="s">
        <v>391</v>
      </c>
      <c r="O1537" s="116" t="s">
        <v>139</v>
      </c>
      <c r="P1537" s="117" t="s">
        <v>28</v>
      </c>
      <c r="Q1537" s="117">
        <v>55</v>
      </c>
      <c r="R1537" s="117" t="s">
        <v>29</v>
      </c>
      <c r="S1537" s="117">
        <v>4</v>
      </c>
      <c r="T1537" s="118" t="str">
        <f t="shared" si="98"/>
        <v>E3-55-Al-5000-4-pt2.9</v>
      </c>
    </row>
    <row r="1538" spans="1:20">
      <c r="A1538" s="109" t="s">
        <v>2011</v>
      </c>
      <c r="B1538" s="109">
        <v>5000</v>
      </c>
      <c r="C1538" s="109" t="s">
        <v>369</v>
      </c>
      <c r="D1538" s="110" t="s">
        <v>393</v>
      </c>
      <c r="E1538" s="111">
        <v>241567</v>
      </c>
      <c r="F1538" s="111">
        <f>Таблица14[[#This Row],[ip55]]*1.49987465123196</f>
        <v>362320.21987415088</v>
      </c>
      <c r="G1538" s="112">
        <f>G1530*3</f>
        <v>139.80000000000001</v>
      </c>
      <c r="H1538" s="113">
        <v>3000</v>
      </c>
      <c r="I1538" s="113"/>
      <c r="J1538" s="113"/>
      <c r="K1538" s="114" t="s">
        <v>141</v>
      </c>
      <c r="L1538" s="114" t="s">
        <v>139</v>
      </c>
      <c r="M1538" s="114" t="str">
        <f t="shared" ref="M1538:M1601" si="101">K1538&amp;B1538&amp;L1538&amp;N1538</f>
        <v>Cu5000pt3.0</v>
      </c>
      <c r="N1538" s="115" t="s">
        <v>394</v>
      </c>
      <c r="O1538" s="116" t="s">
        <v>139</v>
      </c>
      <c r="P1538" s="117" t="s">
        <v>28</v>
      </c>
      <c r="Q1538" s="117">
        <v>55</v>
      </c>
      <c r="R1538" s="117" t="s">
        <v>29</v>
      </c>
      <c r="S1538" s="117">
        <v>4</v>
      </c>
      <c r="T1538" s="118" t="str">
        <f t="shared" si="98"/>
        <v>E3-55-Al-5000-4-pt3.0</v>
      </c>
    </row>
    <row r="1539" spans="1:20">
      <c r="A1539" s="109" t="s">
        <v>2012</v>
      </c>
      <c r="B1539" s="109">
        <v>5000</v>
      </c>
      <c r="C1539" s="109" t="s">
        <v>369</v>
      </c>
      <c r="D1539" s="110" t="s">
        <v>370</v>
      </c>
      <c r="E1539" s="111">
        <v>272971</v>
      </c>
      <c r="F1539" s="111">
        <f>Таблица14[[#This Row],[ip55]]*1.49987465123196</f>
        <v>409422.28342143935</v>
      </c>
      <c r="G1539" s="112">
        <f>G1530*3.25</f>
        <v>151.45000000000002</v>
      </c>
      <c r="H1539" s="113">
        <v>3250</v>
      </c>
      <c r="I1539" s="113"/>
      <c r="J1539" s="113"/>
      <c r="K1539" s="114" t="s">
        <v>141</v>
      </c>
      <c r="L1539" s="114" t="s">
        <v>139</v>
      </c>
      <c r="M1539" s="114" t="str">
        <f t="shared" si="101"/>
        <v>Cu5000pt</v>
      </c>
      <c r="N1539" s="114"/>
      <c r="O1539" s="116" t="s">
        <v>139</v>
      </c>
      <c r="P1539" s="117" t="s">
        <v>28</v>
      </c>
      <c r="Q1539" s="117">
        <v>55</v>
      </c>
      <c r="R1539" s="117" t="s">
        <v>29</v>
      </c>
      <c r="S1539" s="117">
        <v>4</v>
      </c>
      <c r="T1539" s="118" t="str">
        <f t="shared" ref="T1539:T1602" si="102">P1539&amp;"-"&amp;Q1539&amp;"-"&amp;R1539&amp;"-"&amp;B1539&amp;"-"&amp;S1539&amp;"-"&amp;O1539&amp;N1539</f>
        <v>E3-55-Al-5000-4-pt</v>
      </c>
    </row>
    <row r="1540" spans="1:20">
      <c r="A1540" s="109" t="s">
        <v>2013</v>
      </c>
      <c r="B1540" s="109">
        <v>5000</v>
      </c>
      <c r="C1540" s="109" t="s">
        <v>369</v>
      </c>
      <c r="D1540" s="110" t="s">
        <v>370</v>
      </c>
      <c r="E1540" s="111">
        <v>281828</v>
      </c>
      <c r="F1540" s="111">
        <f>Таблица14[[#This Row],[ip55]]*1.49987465123196</f>
        <v>422706.67320740083</v>
      </c>
      <c r="G1540" s="112">
        <f>G1530*3.5</f>
        <v>163.1</v>
      </c>
      <c r="H1540" s="113">
        <v>3500</v>
      </c>
      <c r="I1540" s="113"/>
      <c r="J1540" s="113"/>
      <c r="K1540" s="114" t="s">
        <v>141</v>
      </c>
      <c r="L1540" s="114" t="s">
        <v>139</v>
      </c>
      <c r="M1540" s="114" t="str">
        <f t="shared" si="101"/>
        <v>Cu5000pt</v>
      </c>
      <c r="N1540" s="114"/>
      <c r="O1540" s="116" t="s">
        <v>139</v>
      </c>
      <c r="P1540" s="117" t="s">
        <v>28</v>
      </c>
      <c r="Q1540" s="117">
        <v>55</v>
      </c>
      <c r="R1540" s="117" t="s">
        <v>29</v>
      </c>
      <c r="S1540" s="117">
        <v>4</v>
      </c>
      <c r="T1540" s="118" t="str">
        <f t="shared" si="102"/>
        <v>E3-55-Al-5000-4-pt</v>
      </c>
    </row>
    <row r="1541" spans="1:20">
      <c r="A1541" s="109" t="s">
        <v>2014</v>
      </c>
      <c r="B1541" s="109">
        <v>5000</v>
      </c>
      <c r="C1541" s="109" t="s">
        <v>369</v>
      </c>
      <c r="D1541" s="110" t="s">
        <v>370</v>
      </c>
      <c r="E1541" s="111">
        <v>313232</v>
      </c>
      <c r="F1541" s="111">
        <f>Таблица14[[#This Row],[ip55]]*1.49987465123196</f>
        <v>469808.73675468931</v>
      </c>
      <c r="G1541" s="112">
        <f>G1530*3.75</f>
        <v>174.75</v>
      </c>
      <c r="H1541" s="113">
        <v>3750</v>
      </c>
      <c r="I1541" s="113"/>
      <c r="J1541" s="113"/>
      <c r="K1541" s="114" t="s">
        <v>141</v>
      </c>
      <c r="L1541" s="114" t="s">
        <v>139</v>
      </c>
      <c r="M1541" s="114" t="str">
        <f t="shared" si="101"/>
        <v>Cu5000pt</v>
      </c>
      <c r="N1541" s="114"/>
      <c r="O1541" s="116" t="s">
        <v>139</v>
      </c>
      <c r="P1541" s="117" t="s">
        <v>28</v>
      </c>
      <c r="Q1541" s="117">
        <v>55</v>
      </c>
      <c r="R1541" s="117" t="s">
        <v>29</v>
      </c>
      <c r="S1541" s="117">
        <v>4</v>
      </c>
      <c r="T1541" s="118" t="str">
        <f t="shared" si="102"/>
        <v>E3-55-Al-5000-4-pt</v>
      </c>
    </row>
    <row r="1542" spans="1:20">
      <c r="A1542" s="109" t="s">
        <v>2015</v>
      </c>
      <c r="B1542" s="109">
        <v>5000</v>
      </c>
      <c r="C1542" s="109" t="s">
        <v>369</v>
      </c>
      <c r="D1542" s="110" t="s">
        <v>370</v>
      </c>
      <c r="E1542" s="111">
        <v>322089</v>
      </c>
      <c r="F1542" s="111">
        <f>Таблица14[[#This Row],[ip55]]*1.49987465123196</f>
        <v>483093.12654065079</v>
      </c>
      <c r="G1542" s="112">
        <f>G1530*4</f>
        <v>186.4</v>
      </c>
      <c r="H1542" s="113">
        <v>4000</v>
      </c>
      <c r="I1542" s="113"/>
      <c r="J1542" s="113"/>
      <c r="K1542" s="114" t="s">
        <v>141</v>
      </c>
      <c r="L1542" s="114" t="s">
        <v>139</v>
      </c>
      <c r="M1542" s="114" t="str">
        <f t="shared" si="101"/>
        <v>Cu5000pt</v>
      </c>
      <c r="N1542" s="114"/>
      <c r="O1542" s="116" t="s">
        <v>139</v>
      </c>
      <c r="P1542" s="117" t="s">
        <v>28</v>
      </c>
      <c r="Q1542" s="117">
        <v>55</v>
      </c>
      <c r="R1542" s="117" t="s">
        <v>29</v>
      </c>
      <c r="S1542" s="117">
        <v>4</v>
      </c>
      <c r="T1542" s="118" t="str">
        <f t="shared" si="102"/>
        <v>E3-55-Al-5000-4-pt</v>
      </c>
    </row>
    <row r="1543" spans="1:20">
      <c r="A1543" s="109" t="s">
        <v>2016</v>
      </c>
      <c r="B1543" s="109">
        <v>5000</v>
      </c>
      <c r="C1543" s="109" t="s">
        <v>400</v>
      </c>
      <c r="D1543" s="110" t="s">
        <v>401</v>
      </c>
      <c r="E1543" s="111">
        <v>250249</v>
      </c>
      <c r="F1543" s="119">
        <f>Таблица14[[#This Row],[ip55]]*1.49987465123196</f>
        <v>375342.13159614679</v>
      </c>
      <c r="G1543" s="112">
        <f>G1538</f>
        <v>139.80000000000001</v>
      </c>
      <c r="H1543" s="113">
        <v>3000</v>
      </c>
      <c r="I1543" s="113"/>
      <c r="J1543" s="113"/>
      <c r="K1543" s="114" t="s">
        <v>141</v>
      </c>
      <c r="L1543" s="114" t="s">
        <v>158</v>
      </c>
      <c r="M1543" s="114" t="str">
        <f t="shared" si="101"/>
        <v>Cu5000pr1</v>
      </c>
      <c r="N1543" s="114">
        <v>1</v>
      </c>
      <c r="O1543" s="109" t="s">
        <v>158</v>
      </c>
      <c r="P1543" s="117" t="s">
        <v>28</v>
      </c>
      <c r="Q1543" s="117">
        <v>55</v>
      </c>
      <c r="R1543" s="117" t="s">
        <v>29</v>
      </c>
      <c r="S1543" s="117">
        <v>4</v>
      </c>
      <c r="T1543" s="118" t="str">
        <f t="shared" si="102"/>
        <v>E3-55-Al-5000-4-pr1</v>
      </c>
    </row>
    <row r="1544" spans="1:20">
      <c r="A1544" s="109" t="s">
        <v>2017</v>
      </c>
      <c r="B1544" s="109">
        <v>5000</v>
      </c>
      <c r="C1544" s="109" t="s">
        <v>400</v>
      </c>
      <c r="D1544" s="110" t="s">
        <v>403</v>
      </c>
      <c r="E1544" s="111">
        <v>258931</v>
      </c>
      <c r="F1544" s="119">
        <f>Таблица14[[#This Row],[ip55]]*1.49987465123196</f>
        <v>388364.04331814265</v>
      </c>
      <c r="G1544" s="112">
        <f>G1538</f>
        <v>139.80000000000001</v>
      </c>
      <c r="H1544" s="113">
        <v>3000</v>
      </c>
      <c r="I1544" s="113"/>
      <c r="J1544" s="113"/>
      <c r="K1544" s="114" t="s">
        <v>141</v>
      </c>
      <c r="L1544" s="114" t="s">
        <v>158</v>
      </c>
      <c r="M1544" s="114" t="str">
        <f t="shared" si="101"/>
        <v>Cu5000pr3</v>
      </c>
      <c r="N1544" s="114">
        <v>3</v>
      </c>
      <c r="O1544" s="109" t="s">
        <v>158</v>
      </c>
      <c r="P1544" s="117" t="s">
        <v>28</v>
      </c>
      <c r="Q1544" s="117">
        <v>55</v>
      </c>
      <c r="R1544" s="117" t="s">
        <v>29</v>
      </c>
      <c r="S1544" s="117">
        <v>4</v>
      </c>
      <c r="T1544" s="118" t="str">
        <f t="shared" si="102"/>
        <v>E3-55-Al-5000-4-pr3</v>
      </c>
    </row>
    <row r="1545" spans="1:20">
      <c r="A1545" s="109" t="s">
        <v>2018</v>
      </c>
      <c r="B1545" s="109">
        <v>5000</v>
      </c>
      <c r="C1545" s="109" t="s">
        <v>400</v>
      </c>
      <c r="D1545" s="110" t="s">
        <v>405</v>
      </c>
      <c r="E1545" s="111">
        <v>267613</v>
      </c>
      <c r="F1545" s="119">
        <f>Таблица14[[#This Row],[ip55]]*1.49987465123196</f>
        <v>401385.95504013851</v>
      </c>
      <c r="G1545" s="112">
        <f>G1538</f>
        <v>139.80000000000001</v>
      </c>
      <c r="H1545" s="113">
        <v>3000</v>
      </c>
      <c r="I1545" s="113"/>
      <c r="J1545" s="113"/>
      <c r="K1545" s="114" t="s">
        <v>141</v>
      </c>
      <c r="L1545" s="114" t="s">
        <v>158</v>
      </c>
      <c r="M1545" s="114" t="str">
        <f t="shared" si="101"/>
        <v>Cu5000pr5</v>
      </c>
      <c r="N1545" s="114">
        <v>5</v>
      </c>
      <c r="O1545" s="109" t="s">
        <v>158</v>
      </c>
      <c r="P1545" s="117" t="s">
        <v>28</v>
      </c>
      <c r="Q1545" s="117">
        <v>55</v>
      </c>
      <c r="R1545" s="117" t="s">
        <v>29</v>
      </c>
      <c r="S1545" s="117">
        <v>4</v>
      </c>
      <c r="T1545" s="118" t="str">
        <f t="shared" si="102"/>
        <v>E3-55-Al-5000-4-pr5</v>
      </c>
    </row>
    <row r="1546" spans="1:20">
      <c r="A1546" s="109" t="s">
        <v>2019</v>
      </c>
      <c r="B1546" s="109">
        <v>5000</v>
      </c>
      <c r="C1546" s="109" t="s">
        <v>400</v>
      </c>
      <c r="D1546" s="110" t="s">
        <v>407</v>
      </c>
      <c r="E1546" s="111">
        <v>276295</v>
      </c>
      <c r="F1546" s="119">
        <f>Таблица14[[#This Row],[ip55]]*1.49987465123196</f>
        <v>414407.86676213442</v>
      </c>
      <c r="G1546" s="112">
        <f>G1538</f>
        <v>139.80000000000001</v>
      </c>
      <c r="H1546" s="113">
        <v>3000</v>
      </c>
      <c r="I1546" s="113"/>
      <c r="J1546" s="113"/>
      <c r="K1546" s="114" t="s">
        <v>141</v>
      </c>
      <c r="L1546" s="114" t="s">
        <v>158</v>
      </c>
      <c r="M1546" s="114" t="str">
        <f t="shared" si="101"/>
        <v>Cu5000pr4</v>
      </c>
      <c r="N1546" s="114">
        <v>4</v>
      </c>
      <c r="O1546" s="109" t="s">
        <v>158</v>
      </c>
      <c r="P1546" s="117" t="s">
        <v>28</v>
      </c>
      <c r="Q1546" s="117">
        <v>55</v>
      </c>
      <c r="R1546" s="117" t="s">
        <v>29</v>
      </c>
      <c r="S1546" s="117">
        <v>4</v>
      </c>
      <c r="T1546" s="118" t="str">
        <f t="shared" si="102"/>
        <v>E3-55-Al-5000-4-pr4</v>
      </c>
    </row>
    <row r="1547" spans="1:20">
      <c r="A1547" s="109" t="s">
        <v>2020</v>
      </c>
      <c r="B1547" s="109">
        <v>5000</v>
      </c>
      <c r="C1547" s="109" t="s">
        <v>400</v>
      </c>
      <c r="D1547" s="110" t="s">
        <v>409</v>
      </c>
      <c r="E1547" s="111">
        <v>284978</v>
      </c>
      <c r="F1547" s="119">
        <f>Таблица14[[#This Row],[ip55]]*1.49987465123196</f>
        <v>427431.27835878154</v>
      </c>
      <c r="G1547" s="112">
        <f>G1538</f>
        <v>139.80000000000001</v>
      </c>
      <c r="H1547" s="113">
        <v>3000</v>
      </c>
      <c r="I1547" s="113"/>
      <c r="J1547" s="113"/>
      <c r="K1547" s="114" t="s">
        <v>141</v>
      </c>
      <c r="L1547" s="114" t="s">
        <v>158</v>
      </c>
      <c r="M1547" s="114" t="str">
        <f t="shared" si="101"/>
        <v>Cu5000pr</v>
      </c>
      <c r="N1547" s="114"/>
      <c r="O1547" s="109" t="s">
        <v>158</v>
      </c>
      <c r="P1547" s="117" t="s">
        <v>28</v>
      </c>
      <c r="Q1547" s="117">
        <v>55</v>
      </c>
      <c r="R1547" s="117" t="s">
        <v>29</v>
      </c>
      <c r="S1547" s="117">
        <v>4</v>
      </c>
      <c r="T1547" s="118" t="str">
        <f t="shared" si="102"/>
        <v>E3-55-Al-5000-4-pr</v>
      </c>
    </row>
    <row r="1548" spans="1:20">
      <c r="A1548" s="109" t="s">
        <v>2021</v>
      </c>
      <c r="B1548" s="109">
        <v>5000</v>
      </c>
      <c r="C1548" s="109" t="s">
        <v>400</v>
      </c>
      <c r="D1548" s="110" t="s">
        <v>411</v>
      </c>
      <c r="E1548" s="111">
        <v>293659</v>
      </c>
      <c r="F1548" s="119">
        <f>Таблица14[[#This Row],[ip55]]*1.49987465123196</f>
        <v>440451.69020612614</v>
      </c>
      <c r="G1548" s="112">
        <f>G1538</f>
        <v>139.80000000000001</v>
      </c>
      <c r="H1548" s="113">
        <v>3000</v>
      </c>
      <c r="I1548" s="113"/>
      <c r="J1548" s="113"/>
      <c r="K1548" s="114" t="s">
        <v>141</v>
      </c>
      <c r="L1548" s="114" t="s">
        <v>158</v>
      </c>
      <c r="M1548" s="114" t="str">
        <f t="shared" si="101"/>
        <v>Cu5000pr6</v>
      </c>
      <c r="N1548" s="114">
        <v>6</v>
      </c>
      <c r="O1548" s="109" t="s">
        <v>158</v>
      </c>
      <c r="P1548" s="117" t="s">
        <v>28</v>
      </c>
      <c r="Q1548" s="117">
        <v>55</v>
      </c>
      <c r="R1548" s="117" t="s">
        <v>29</v>
      </c>
      <c r="S1548" s="117">
        <v>4</v>
      </c>
      <c r="T1548" s="118" t="str">
        <f t="shared" si="102"/>
        <v>E3-55-Al-5000-4-pr6</v>
      </c>
    </row>
    <row r="1549" spans="1:20">
      <c r="A1549" s="109" t="s">
        <v>2022</v>
      </c>
      <c r="B1549" s="109">
        <v>5000</v>
      </c>
      <c r="C1549" s="109" t="s">
        <v>400</v>
      </c>
      <c r="D1549" s="110" t="s">
        <v>413</v>
      </c>
      <c r="E1549" s="111">
        <v>330205</v>
      </c>
      <c r="F1549" s="111">
        <f>Таблица14[[#This Row],[ip55]]*1.49987465123196</f>
        <v>495266.10921004938</v>
      </c>
      <c r="G1549" s="112">
        <f>G1538</f>
        <v>139.80000000000001</v>
      </c>
      <c r="H1549" s="113">
        <v>3000</v>
      </c>
      <c r="I1549" s="113"/>
      <c r="J1549" s="113"/>
      <c r="K1549" s="114" t="s">
        <v>141</v>
      </c>
      <c r="L1549" s="114" t="s">
        <v>165</v>
      </c>
      <c r="M1549" s="114" t="str">
        <f t="shared" si="101"/>
        <v>Cu5000prf1</v>
      </c>
      <c r="N1549" s="114">
        <v>1</v>
      </c>
      <c r="O1549" s="109" t="s">
        <v>158</v>
      </c>
      <c r="P1549" s="117" t="s">
        <v>28</v>
      </c>
      <c r="Q1549" s="117">
        <v>55</v>
      </c>
      <c r="R1549" s="117" t="s">
        <v>29</v>
      </c>
      <c r="S1549" s="117">
        <v>4</v>
      </c>
      <c r="T1549" s="118" t="str">
        <f t="shared" si="102"/>
        <v>E3-55-Al-5000-4-pr1</v>
      </c>
    </row>
    <row r="1550" spans="1:20">
      <c r="A1550" s="109" t="s">
        <v>2023</v>
      </c>
      <c r="B1550" s="109">
        <v>5000</v>
      </c>
      <c r="C1550" s="109" t="s">
        <v>400</v>
      </c>
      <c r="D1550" s="110" t="s">
        <v>415</v>
      </c>
      <c r="E1550" s="111">
        <v>418845</v>
      </c>
      <c r="F1550" s="111">
        <f>Таблица14[[#This Row],[ip55]]*1.49987465123196</f>
        <v>628214.99829525035</v>
      </c>
      <c r="G1550" s="112">
        <f>G1538</f>
        <v>139.80000000000001</v>
      </c>
      <c r="H1550" s="113">
        <v>3000</v>
      </c>
      <c r="I1550" s="113"/>
      <c r="J1550" s="113"/>
      <c r="K1550" s="114" t="s">
        <v>141</v>
      </c>
      <c r="L1550" s="114" t="s">
        <v>165</v>
      </c>
      <c r="M1550" s="114" t="str">
        <f t="shared" si="101"/>
        <v>Cu5000prf2</v>
      </c>
      <c r="N1550" s="114">
        <v>2</v>
      </c>
      <c r="O1550" s="109" t="s">
        <v>158</v>
      </c>
      <c r="P1550" s="117" t="s">
        <v>28</v>
      </c>
      <c r="Q1550" s="117">
        <v>55</v>
      </c>
      <c r="R1550" s="117" t="s">
        <v>29</v>
      </c>
      <c r="S1550" s="117">
        <v>4</v>
      </c>
      <c r="T1550" s="118" t="str">
        <f t="shared" si="102"/>
        <v>E3-55-Al-5000-4-pr2</v>
      </c>
    </row>
    <row r="1551" spans="1:20">
      <c r="A1551" s="109" t="s">
        <v>2024</v>
      </c>
      <c r="B1551" s="109">
        <v>5000</v>
      </c>
      <c r="C1551" s="109" t="s">
        <v>400</v>
      </c>
      <c r="D1551" s="110" t="s">
        <v>417</v>
      </c>
      <c r="E1551" s="111">
        <v>596122</v>
      </c>
      <c r="F1551" s="111">
        <f>Таблица14[[#This Row],[ip55]]*1.49987465123196</f>
        <v>894108.27684169845</v>
      </c>
      <c r="G1551" s="112">
        <f>G1538</f>
        <v>139.80000000000001</v>
      </c>
      <c r="H1551" s="113">
        <v>3000</v>
      </c>
      <c r="I1551" s="113"/>
      <c r="J1551" s="113"/>
      <c r="K1551" s="114" t="s">
        <v>141</v>
      </c>
      <c r="L1551" s="114" t="s">
        <v>165</v>
      </c>
      <c r="M1551" s="114" t="str">
        <f t="shared" si="101"/>
        <v>Cu5000prf3</v>
      </c>
      <c r="N1551" s="114">
        <v>3</v>
      </c>
      <c r="O1551" s="109" t="s">
        <v>158</v>
      </c>
      <c r="P1551" s="117" t="s">
        <v>28</v>
      </c>
      <c r="Q1551" s="117">
        <v>55</v>
      </c>
      <c r="R1551" s="117" t="s">
        <v>29</v>
      </c>
      <c r="S1551" s="117">
        <v>4</v>
      </c>
      <c r="T1551" s="118" t="str">
        <f t="shared" si="102"/>
        <v>E3-55-Al-5000-4-pr3</v>
      </c>
    </row>
    <row r="1552" spans="1:20">
      <c r="A1552" s="109" t="s">
        <v>2025</v>
      </c>
      <c r="B1552" s="109">
        <v>5000</v>
      </c>
      <c r="C1552" s="109" t="s">
        <v>419</v>
      </c>
      <c r="D1552" s="110" t="s">
        <v>420</v>
      </c>
      <c r="E1552" s="111">
        <v>144020</v>
      </c>
      <c r="F1552" s="111">
        <f>Таблица14[[#This Row],[ip55]]*1.49987465123196</f>
        <v>216011.9472704269</v>
      </c>
      <c r="G1552" s="112">
        <f>G1530</f>
        <v>46.6</v>
      </c>
      <c r="H1552" s="113">
        <v>350</v>
      </c>
      <c r="I1552" s="113">
        <v>350</v>
      </c>
      <c r="J1552" s="113"/>
      <c r="K1552" s="114" t="s">
        <v>141</v>
      </c>
      <c r="L1552" s="114" t="s">
        <v>154</v>
      </c>
      <c r="M1552" s="114" t="str">
        <f t="shared" si="101"/>
        <v>Cu5000uv</v>
      </c>
      <c r="N1552" s="114"/>
      <c r="O1552" s="109" t="s">
        <v>154</v>
      </c>
      <c r="P1552" s="117" t="s">
        <v>28</v>
      </c>
      <c r="Q1552" s="117">
        <v>55</v>
      </c>
      <c r="R1552" s="117" t="s">
        <v>29</v>
      </c>
      <c r="S1552" s="117">
        <v>4</v>
      </c>
      <c r="T1552" s="118" t="str">
        <f t="shared" si="102"/>
        <v>E3-55-Al-5000-4-uv</v>
      </c>
    </row>
    <row r="1553" spans="1:20">
      <c r="A1553" s="109" t="s">
        <v>2026</v>
      </c>
      <c r="B1553" s="109">
        <v>5000</v>
      </c>
      <c r="C1553" s="109" t="s">
        <v>422</v>
      </c>
      <c r="D1553" s="110" t="s">
        <v>423</v>
      </c>
      <c r="E1553" s="111">
        <v>115080</v>
      </c>
      <c r="F1553" s="111">
        <f>Таблица14[[#This Row],[ip55]]*1.49987465123196</f>
        <v>172605.57486377397</v>
      </c>
      <c r="G1553" s="112">
        <f>G1530</f>
        <v>46.6</v>
      </c>
      <c r="H1553" s="113">
        <v>350</v>
      </c>
      <c r="I1553" s="113">
        <v>350</v>
      </c>
      <c r="J1553" s="113"/>
      <c r="K1553" s="114" t="s">
        <v>141</v>
      </c>
      <c r="L1553" s="114" t="s">
        <v>149</v>
      </c>
      <c r="M1553" s="114" t="str">
        <f t="shared" si="101"/>
        <v>Cu5000ug</v>
      </c>
      <c r="N1553" s="114"/>
      <c r="O1553" s="109" t="s">
        <v>149</v>
      </c>
      <c r="P1553" s="117" t="s">
        <v>28</v>
      </c>
      <c r="Q1553" s="117">
        <v>55</v>
      </c>
      <c r="R1553" s="117" t="s">
        <v>29</v>
      </c>
      <c r="S1553" s="117">
        <v>4</v>
      </c>
      <c r="T1553" s="118" t="str">
        <f t="shared" si="102"/>
        <v>E3-55-Al-5000-4-ug</v>
      </c>
    </row>
    <row r="1554" spans="1:20">
      <c r="A1554" s="109" t="s">
        <v>2027</v>
      </c>
      <c r="B1554" s="109">
        <v>5000</v>
      </c>
      <c r="C1554" s="109" t="s">
        <v>425</v>
      </c>
      <c r="D1554" s="110" t="s">
        <v>66</v>
      </c>
      <c r="E1554" s="111">
        <v>244972</v>
      </c>
      <c r="F1554" s="111">
        <f>Таблица14[[#This Row],[ip55]]*1.49987465123196</f>
        <v>367427.2930615957</v>
      </c>
      <c r="G1554" s="112">
        <f>G1532</f>
        <v>69.900000000000006</v>
      </c>
      <c r="H1554" s="113">
        <v>350</v>
      </c>
      <c r="I1554" s="113">
        <v>150</v>
      </c>
      <c r="J1554" s="113">
        <v>350</v>
      </c>
      <c r="K1554" s="114" t="s">
        <v>141</v>
      </c>
      <c r="L1554" s="114" t="s">
        <v>192</v>
      </c>
      <c r="M1554" s="114" t="str">
        <f t="shared" si="101"/>
        <v>Cu5000zv</v>
      </c>
      <c r="N1554" s="114"/>
      <c r="O1554" s="109" t="s">
        <v>192</v>
      </c>
      <c r="P1554" s="117" t="s">
        <v>28</v>
      </c>
      <c r="Q1554" s="117">
        <v>55</v>
      </c>
      <c r="R1554" s="117" t="s">
        <v>29</v>
      </c>
      <c r="S1554" s="117">
        <v>4</v>
      </c>
      <c r="T1554" s="118" t="str">
        <f t="shared" si="102"/>
        <v>E3-55-Al-5000-4-zv</v>
      </c>
    </row>
    <row r="1555" spans="1:20">
      <c r="A1555" s="109" t="s">
        <v>2028</v>
      </c>
      <c r="B1555" s="109">
        <v>5000</v>
      </c>
      <c r="C1555" s="109" t="s">
        <v>427</v>
      </c>
      <c r="D1555" s="110" t="s">
        <v>428</v>
      </c>
      <c r="E1555" s="111">
        <v>187091</v>
      </c>
      <c r="F1555" s="111">
        <f>Таблица14[[#This Row],[ip55]]*1.49987465123196</f>
        <v>280613.04837363865</v>
      </c>
      <c r="G1555" s="112">
        <f>G1532</f>
        <v>69.900000000000006</v>
      </c>
      <c r="H1555" s="113">
        <v>350</v>
      </c>
      <c r="I1555" s="113">
        <v>150</v>
      </c>
      <c r="J1555" s="113">
        <v>350</v>
      </c>
      <c r="K1555" s="114" t="s">
        <v>141</v>
      </c>
      <c r="L1555" s="114" t="s">
        <v>196</v>
      </c>
      <c r="M1555" s="114" t="str">
        <f t="shared" si="101"/>
        <v>Cu5000zg</v>
      </c>
      <c r="N1555" s="114"/>
      <c r="O1555" s="109" t="s">
        <v>196</v>
      </c>
      <c r="P1555" s="117" t="s">
        <v>28</v>
      </c>
      <c r="Q1555" s="117">
        <v>55</v>
      </c>
      <c r="R1555" s="117" t="s">
        <v>29</v>
      </c>
      <c r="S1555" s="117">
        <v>4</v>
      </c>
      <c r="T1555" s="118" t="str">
        <f t="shared" si="102"/>
        <v>E3-55-Al-5000-4-zg</v>
      </c>
    </row>
    <row r="1556" spans="1:20">
      <c r="A1556" s="109" t="s">
        <v>2029</v>
      </c>
      <c r="B1556" s="109">
        <v>5000</v>
      </c>
      <c r="C1556" s="109" t="s">
        <v>430</v>
      </c>
      <c r="D1556" s="110" t="s">
        <v>431</v>
      </c>
      <c r="E1556" s="111">
        <v>302315</v>
      </c>
      <c r="F1556" s="111">
        <f>Таблица14[[#This Row],[ip55]]*1.49987465123196</f>
        <v>453434.60518719</v>
      </c>
      <c r="G1556" s="112">
        <f>G1532</f>
        <v>69.900000000000006</v>
      </c>
      <c r="H1556" s="113">
        <v>350</v>
      </c>
      <c r="I1556" s="113">
        <v>350</v>
      </c>
      <c r="J1556" s="113">
        <v>350</v>
      </c>
      <c r="K1556" s="114" t="s">
        <v>141</v>
      </c>
      <c r="L1556" s="114" t="s">
        <v>198</v>
      </c>
      <c r="M1556" s="114" t="str">
        <f t="shared" si="101"/>
        <v>Cu5000tv</v>
      </c>
      <c r="N1556" s="114"/>
      <c r="O1556" s="109" t="s">
        <v>198</v>
      </c>
      <c r="P1556" s="117" t="s">
        <v>28</v>
      </c>
      <c r="Q1556" s="117">
        <v>55</v>
      </c>
      <c r="R1556" s="117" t="s">
        <v>29</v>
      </c>
      <c r="S1556" s="117">
        <v>4</v>
      </c>
      <c r="T1556" s="118" t="str">
        <f t="shared" si="102"/>
        <v>E3-55-Al-5000-4-tv</v>
      </c>
    </row>
    <row r="1557" spans="1:20">
      <c r="A1557" s="109" t="s">
        <v>2030</v>
      </c>
      <c r="B1557" s="109">
        <v>5000</v>
      </c>
      <c r="C1557" s="109" t="s">
        <v>433</v>
      </c>
      <c r="D1557" s="110" t="s">
        <v>434</v>
      </c>
      <c r="E1557" s="111">
        <v>389684</v>
      </c>
      <c r="F1557" s="111">
        <f>Таблица14[[#This Row],[ip55]]*1.49987465123196</f>
        <v>584477.15359067509</v>
      </c>
      <c r="G1557" s="112">
        <f>G1532</f>
        <v>69.900000000000006</v>
      </c>
      <c r="H1557" s="113">
        <v>350</v>
      </c>
      <c r="I1557" s="113">
        <v>350</v>
      </c>
      <c r="J1557" s="113">
        <v>350</v>
      </c>
      <c r="K1557" s="114" t="s">
        <v>141</v>
      </c>
      <c r="L1557" s="114" t="s">
        <v>201</v>
      </c>
      <c r="M1557" s="114" t="str">
        <f t="shared" si="101"/>
        <v>Cu5000tg</v>
      </c>
      <c r="N1557" s="114"/>
      <c r="O1557" s="109" t="s">
        <v>201</v>
      </c>
      <c r="P1557" s="117" t="s">
        <v>28</v>
      </c>
      <c r="Q1557" s="117">
        <v>55</v>
      </c>
      <c r="R1557" s="117" t="s">
        <v>29</v>
      </c>
      <c r="S1557" s="117">
        <v>4</v>
      </c>
      <c r="T1557" s="118" t="str">
        <f t="shared" si="102"/>
        <v>E3-55-Al-5000-4-tg</v>
      </c>
    </row>
    <row r="1558" spans="1:20">
      <c r="A1558" s="109" t="s">
        <v>2031</v>
      </c>
      <c r="B1558" s="109">
        <v>5000</v>
      </c>
      <c r="C1558" s="109" t="s">
        <v>436</v>
      </c>
      <c r="D1558" s="110" t="s">
        <v>437</v>
      </c>
      <c r="E1558" s="111">
        <v>216032</v>
      </c>
      <c r="F1558" s="111">
        <f>Таблица14[[#This Row],[ip55]]*1.49987465123196</f>
        <v>324020.92065494281</v>
      </c>
      <c r="G1558" s="112">
        <v>69.900000000000006</v>
      </c>
      <c r="H1558" s="113">
        <v>500</v>
      </c>
      <c r="I1558" s="113">
        <v>500</v>
      </c>
      <c r="J1558" s="113">
        <v>500</v>
      </c>
      <c r="K1558" s="114" t="s">
        <v>141</v>
      </c>
      <c r="L1558" s="114" t="s">
        <v>184</v>
      </c>
      <c r="M1558" s="114" t="str">
        <f t="shared" si="101"/>
        <v>Cu5000kl</v>
      </c>
      <c r="N1558" s="114"/>
      <c r="O1558" s="109" t="s">
        <v>184</v>
      </c>
      <c r="P1558" s="117" t="s">
        <v>28</v>
      </c>
      <c r="Q1558" s="117">
        <v>55</v>
      </c>
      <c r="R1558" s="117" t="s">
        <v>29</v>
      </c>
      <c r="S1558" s="117">
        <v>4</v>
      </c>
      <c r="T1558" s="118" t="str">
        <f t="shared" si="102"/>
        <v>E3-55-Al-5000-4-kl</v>
      </c>
    </row>
    <row r="1559" spans="1:20">
      <c r="A1559" s="109" t="s">
        <v>2032</v>
      </c>
      <c r="B1559" s="109">
        <v>5000</v>
      </c>
      <c r="C1559" s="109" t="s">
        <v>439</v>
      </c>
      <c r="D1559" s="110" t="s">
        <v>437</v>
      </c>
      <c r="E1559" s="111">
        <v>216032</v>
      </c>
      <c r="F1559" s="111">
        <f>Таблица14[[#This Row],[ip55]]*1.49987465123196</f>
        <v>324020.92065494281</v>
      </c>
      <c r="G1559" s="112">
        <f>G1532</f>
        <v>69.900000000000006</v>
      </c>
      <c r="H1559" s="113">
        <v>500</v>
      </c>
      <c r="I1559" s="113">
        <v>500</v>
      </c>
      <c r="J1559" s="113">
        <v>500</v>
      </c>
      <c r="K1559" s="114" t="s">
        <v>141</v>
      </c>
      <c r="L1559" s="114" t="s">
        <v>173</v>
      </c>
      <c r="M1559" s="114" t="str">
        <f t="shared" si="101"/>
        <v>Cu5000kp</v>
      </c>
      <c r="N1559" s="114"/>
      <c r="O1559" s="109" t="s">
        <v>173</v>
      </c>
      <c r="P1559" s="117" t="s">
        <v>28</v>
      </c>
      <c r="Q1559" s="117">
        <v>55</v>
      </c>
      <c r="R1559" s="117" t="s">
        <v>29</v>
      </c>
      <c r="S1559" s="117">
        <v>4</v>
      </c>
      <c r="T1559" s="118" t="str">
        <f t="shared" si="102"/>
        <v>E3-55-Al-5000-4-kp</v>
      </c>
    </row>
    <row r="1560" spans="1:20">
      <c r="A1560" s="112" t="s">
        <v>2033</v>
      </c>
      <c r="B1560" s="109">
        <v>5000</v>
      </c>
      <c r="C1560" s="109" t="s">
        <v>441</v>
      </c>
      <c r="D1560" s="110" t="s">
        <v>442</v>
      </c>
      <c r="E1560" s="111">
        <v>45836</v>
      </c>
      <c r="F1560" s="111">
        <f>Таблица14[[#This Row],[ip55]]*1.49987465123196</f>
        <v>68748.254513868116</v>
      </c>
      <c r="G1560" s="112">
        <f>G1528</f>
        <v>23.3</v>
      </c>
      <c r="H1560" s="113">
        <v>200</v>
      </c>
      <c r="I1560" s="113">
        <v>300</v>
      </c>
      <c r="J1560" s="113"/>
      <c r="K1560" s="114" t="s">
        <v>141</v>
      </c>
      <c r="L1560" s="114" t="s">
        <v>143</v>
      </c>
      <c r="M1560" s="114" t="str">
        <f t="shared" si="101"/>
        <v>Cu5000pf</v>
      </c>
      <c r="N1560" s="114"/>
      <c r="O1560" s="109" t="s">
        <v>143</v>
      </c>
      <c r="P1560" s="117" t="s">
        <v>28</v>
      </c>
      <c r="Q1560" s="117">
        <v>55</v>
      </c>
      <c r="R1560" s="117" t="s">
        <v>29</v>
      </c>
      <c r="S1560" s="117">
        <v>4</v>
      </c>
      <c r="T1560" s="118" t="str">
        <f t="shared" si="102"/>
        <v>E3-55-Al-5000-4-pf</v>
      </c>
    </row>
    <row r="1561" spans="1:20">
      <c r="A1561" s="112" t="s">
        <v>2034</v>
      </c>
      <c r="B1561" s="109">
        <v>5000</v>
      </c>
      <c r="C1561" s="109" t="s">
        <v>444</v>
      </c>
      <c r="D1561" s="110" t="s">
        <v>445</v>
      </c>
      <c r="E1561" s="111">
        <v>160916</v>
      </c>
      <c r="F1561" s="111">
        <f>Таблица14[[#This Row],[ip55]]*1.49987465123196</f>
        <v>241353.82937764208</v>
      </c>
      <c r="G1561" s="112"/>
      <c r="H1561" s="113"/>
      <c r="I1561" s="113"/>
      <c r="J1561" s="113"/>
      <c r="K1561" s="114" t="s">
        <v>141</v>
      </c>
      <c r="L1561" s="114" t="s">
        <v>152</v>
      </c>
      <c r="M1561" s="114" t="str">
        <f t="shared" si="101"/>
        <v>Cu5000ugf</v>
      </c>
      <c r="N1561" s="114"/>
      <c r="O1561" s="109" t="s">
        <v>152</v>
      </c>
      <c r="P1561" s="117" t="s">
        <v>28</v>
      </c>
      <c r="Q1561" s="117">
        <v>55</v>
      </c>
      <c r="R1561" s="117" t="s">
        <v>29</v>
      </c>
      <c r="S1561" s="117">
        <v>4</v>
      </c>
      <c r="T1561" s="118" t="str">
        <f t="shared" si="102"/>
        <v>E3-55-Al-5000-4-ugf</v>
      </c>
    </row>
    <row r="1562" spans="1:20">
      <c r="A1562" s="112" t="s">
        <v>2035</v>
      </c>
      <c r="B1562" s="109">
        <v>5000</v>
      </c>
      <c r="C1562" s="109" t="s">
        <v>447</v>
      </c>
      <c r="D1562" s="110" t="s">
        <v>448</v>
      </c>
      <c r="E1562" s="111">
        <v>189856</v>
      </c>
      <c r="F1562" s="111">
        <f>Таблица14[[#This Row],[ip55]]*1.49987465123196</f>
        <v>284760.20178429503</v>
      </c>
      <c r="G1562" s="112"/>
      <c r="H1562" s="113"/>
      <c r="I1562" s="113"/>
      <c r="J1562" s="113"/>
      <c r="K1562" s="114" t="s">
        <v>141</v>
      </c>
      <c r="L1562" s="114" t="s">
        <v>156</v>
      </c>
      <c r="M1562" s="114" t="str">
        <f t="shared" si="101"/>
        <v>Cu5000uvf</v>
      </c>
      <c r="N1562" s="114"/>
      <c r="O1562" s="109" t="s">
        <v>156</v>
      </c>
      <c r="P1562" s="117" t="s">
        <v>28</v>
      </c>
      <c r="Q1562" s="117">
        <v>55</v>
      </c>
      <c r="R1562" s="117" t="s">
        <v>29</v>
      </c>
      <c r="S1562" s="117">
        <v>4</v>
      </c>
      <c r="T1562" s="118" t="str">
        <f t="shared" si="102"/>
        <v>E3-55-Al-5000-4-uvf</v>
      </c>
    </row>
    <row r="1563" spans="1:20">
      <c r="A1563" s="112" t="s">
        <v>2036</v>
      </c>
      <c r="B1563" s="109">
        <v>5000</v>
      </c>
      <c r="C1563" s="109" t="s">
        <v>450</v>
      </c>
      <c r="D1563" s="110" t="s">
        <v>451</v>
      </c>
      <c r="E1563" s="111">
        <v>91672</v>
      </c>
      <c r="F1563" s="111">
        <f>Таблица14[[#This Row],[ip55]]*1.49987465123196</f>
        <v>137496.50902773623</v>
      </c>
      <c r="G1563" s="112"/>
      <c r="H1563" s="113"/>
      <c r="I1563" s="113"/>
      <c r="J1563" s="113"/>
      <c r="K1563" s="114" t="s">
        <v>141</v>
      </c>
      <c r="L1563" s="114"/>
      <c r="M1563" s="114" t="str">
        <f t="shared" si="101"/>
        <v>Cu5000</v>
      </c>
      <c r="N1563" s="114"/>
      <c r="O1563" s="109" t="s">
        <v>450</v>
      </c>
      <c r="P1563" s="117" t="s">
        <v>28</v>
      </c>
      <c r="Q1563" s="117">
        <v>55</v>
      </c>
      <c r="R1563" s="117" t="s">
        <v>29</v>
      </c>
      <c r="S1563" s="117">
        <v>4</v>
      </c>
      <c r="T1563" s="118" t="str">
        <f t="shared" si="102"/>
        <v>E3-55-Al-5000-4-ПФТ</v>
      </c>
    </row>
    <row r="1564" spans="1:20">
      <c r="A1564" s="109" t="s">
        <v>2037</v>
      </c>
      <c r="B1564" s="109">
        <v>5000</v>
      </c>
      <c r="C1564" s="109"/>
      <c r="D1564" s="110" t="s">
        <v>453</v>
      </c>
      <c r="E1564" s="111">
        <v>172881</v>
      </c>
      <c r="F1564" s="111">
        <f>Таблица14[[#This Row],[ip55]]*1.49987465123196</f>
        <v>259299.8295796325</v>
      </c>
      <c r="G1564" s="120">
        <f t="shared" ref="G1564:G1565" si="103">G1528</f>
        <v>23.3</v>
      </c>
      <c r="H1564" s="113">
        <v>200</v>
      </c>
      <c r="I1564" s="113">
        <v>300</v>
      </c>
      <c r="J1564" s="113"/>
      <c r="K1564" s="114" t="s">
        <v>141</v>
      </c>
      <c r="L1564" s="114"/>
      <c r="M1564" s="114" t="str">
        <f t="shared" si="101"/>
        <v>Cu5000</v>
      </c>
      <c r="N1564" s="114"/>
      <c r="O1564" s="109"/>
      <c r="P1564" s="117" t="s">
        <v>28</v>
      </c>
      <c r="Q1564" s="117">
        <v>55</v>
      </c>
      <c r="R1564" s="117" t="s">
        <v>29</v>
      </c>
      <c r="S1564" s="117">
        <v>4</v>
      </c>
      <c r="T1564" s="118" t="str">
        <f t="shared" si="102"/>
        <v>E3-55-Al-5000-4-</v>
      </c>
    </row>
    <row r="1565" spans="1:20">
      <c r="A1565" s="109" t="s">
        <v>2038</v>
      </c>
      <c r="B1565" s="109">
        <v>5000</v>
      </c>
      <c r="C1565" s="109" t="s">
        <v>455</v>
      </c>
      <c r="D1565" s="110" t="s">
        <v>456</v>
      </c>
      <c r="E1565" s="111">
        <v>1004303</v>
      </c>
      <c r="F1565" s="111">
        <f>Таблица14[[#This Row],[ip55]]*1.49987465123196</f>
        <v>1506328.6118562112</v>
      </c>
      <c r="G1565" s="120">
        <f t="shared" si="103"/>
        <v>34.950000000000003</v>
      </c>
      <c r="H1565" s="113">
        <v>500</v>
      </c>
      <c r="I1565" s="113">
        <v>500</v>
      </c>
      <c r="J1565" s="113"/>
      <c r="K1565" s="114" t="s">
        <v>141</v>
      </c>
      <c r="L1565" s="114"/>
      <c r="M1565" s="114" t="str">
        <f t="shared" si="101"/>
        <v>Cu5000</v>
      </c>
      <c r="N1565" s="114"/>
      <c r="O1565" s="109" t="s">
        <v>455</v>
      </c>
      <c r="P1565" s="117" t="s">
        <v>28</v>
      </c>
      <c r="Q1565" s="117">
        <v>55</v>
      </c>
      <c r="R1565" s="117" t="s">
        <v>29</v>
      </c>
      <c r="S1565" s="117">
        <v>4</v>
      </c>
      <c r="T1565" s="118" t="str">
        <f t="shared" si="102"/>
        <v>E3-55-Al-5000-4-ПФК</v>
      </c>
    </row>
    <row r="1566" spans="1:20">
      <c r="A1566" s="109" t="s">
        <v>2039</v>
      </c>
      <c r="B1566" s="109">
        <v>5000</v>
      </c>
      <c r="C1566" s="109"/>
      <c r="D1566" s="110" t="s">
        <v>458</v>
      </c>
      <c r="E1566" s="111">
        <v>266903</v>
      </c>
      <c r="F1566" s="111">
        <f>Таблица14[[#This Row],[ip55]]*1.49987465123196</f>
        <v>400321.04403776384</v>
      </c>
      <c r="G1566" s="120">
        <f>G1529</f>
        <v>34.950000000000003</v>
      </c>
      <c r="H1566" s="113">
        <v>200</v>
      </c>
      <c r="I1566" s="113">
        <v>500</v>
      </c>
      <c r="J1566" s="113"/>
      <c r="K1566" s="114" t="s">
        <v>141</v>
      </c>
      <c r="L1566" s="114"/>
      <c r="M1566" s="114" t="str">
        <f t="shared" si="101"/>
        <v>Cu5000</v>
      </c>
      <c r="N1566" s="114"/>
      <c r="O1566" s="109"/>
      <c r="P1566" s="117" t="s">
        <v>28</v>
      </c>
      <c r="Q1566" s="117">
        <v>55</v>
      </c>
      <c r="R1566" s="117" t="s">
        <v>29</v>
      </c>
      <c r="S1566" s="117">
        <v>4</v>
      </c>
      <c r="T1566" s="118" t="str">
        <f t="shared" si="102"/>
        <v>E3-55-Al-5000-4-</v>
      </c>
    </row>
    <row r="1567" spans="1:20">
      <c r="A1567" s="109" t="s">
        <v>2040</v>
      </c>
      <c r="B1567" s="109">
        <v>5000</v>
      </c>
      <c r="C1567" s="109"/>
      <c r="D1567" s="110" t="s">
        <v>728</v>
      </c>
      <c r="E1567" s="111">
        <v>676674</v>
      </c>
      <c r="F1567" s="111">
        <f>Таблица14[[#This Row],[ip55]]*1.49987465123196</f>
        <v>1014926.1797477354</v>
      </c>
      <c r="G1567" s="120">
        <f>G1531</f>
        <v>58.25</v>
      </c>
      <c r="H1567" s="113">
        <v>200</v>
      </c>
      <c r="I1567" s="113">
        <v>1000</v>
      </c>
      <c r="J1567" s="113"/>
      <c r="K1567" s="114" t="s">
        <v>141</v>
      </c>
      <c r="L1567" s="114"/>
      <c r="M1567" s="114" t="str">
        <f t="shared" si="101"/>
        <v>Cu5000</v>
      </c>
      <c r="N1567" s="114"/>
      <c r="O1567" s="109"/>
      <c r="P1567" s="117" t="s">
        <v>28</v>
      </c>
      <c r="Q1567" s="117">
        <v>55</v>
      </c>
      <c r="R1567" s="117" t="s">
        <v>29</v>
      </c>
      <c r="S1567" s="117">
        <v>4</v>
      </c>
      <c r="T1567" s="118" t="str">
        <f t="shared" si="102"/>
        <v>E3-55-Al-5000-4-</v>
      </c>
    </row>
    <row r="1568" spans="1:20">
      <c r="A1568" s="109" t="s">
        <v>2041</v>
      </c>
      <c r="B1568" s="109">
        <v>5000</v>
      </c>
      <c r="C1568" s="109"/>
      <c r="D1568" s="110" t="s">
        <v>462</v>
      </c>
      <c r="E1568" s="111">
        <v>514116</v>
      </c>
      <c r="F1568" s="111">
        <f>Таблица14[[#This Row],[ip55]]*1.49987465123196</f>
        <v>771109.55619277037</v>
      </c>
      <c r="G1568" s="120">
        <f>G1531</f>
        <v>58.25</v>
      </c>
      <c r="H1568" s="113">
        <v>200</v>
      </c>
      <c r="I1568" s="113">
        <v>1000</v>
      </c>
      <c r="J1568" s="113"/>
      <c r="K1568" s="114" t="s">
        <v>141</v>
      </c>
      <c r="L1568" s="114"/>
      <c r="M1568" s="114" t="str">
        <f t="shared" si="101"/>
        <v>Cu5000</v>
      </c>
      <c r="N1568" s="114"/>
      <c r="O1568" s="109"/>
      <c r="P1568" s="117" t="s">
        <v>28</v>
      </c>
      <c r="Q1568" s="117">
        <v>55</v>
      </c>
      <c r="R1568" s="117" t="s">
        <v>29</v>
      </c>
      <c r="S1568" s="117">
        <v>4</v>
      </c>
      <c r="T1568" s="118" t="str">
        <f t="shared" si="102"/>
        <v>E3-55-Al-5000-4-</v>
      </c>
    </row>
    <row r="1569" spans="1:20">
      <c r="A1569" s="109" t="s">
        <v>2042</v>
      </c>
      <c r="B1569" s="109">
        <v>5000</v>
      </c>
      <c r="C1569" s="109"/>
      <c r="D1569" s="110" t="s">
        <v>464</v>
      </c>
      <c r="E1569" s="111">
        <v>373431</v>
      </c>
      <c r="F1569" s="111">
        <f>Таблица14[[#This Row],[ip55]]*1.49987465123196</f>
        <v>560099.69088420214</v>
      </c>
      <c r="G1569" s="120">
        <f t="shared" ref="G1569:G1570" si="104">G1529</f>
        <v>34.950000000000003</v>
      </c>
      <c r="H1569" s="113">
        <v>200</v>
      </c>
      <c r="I1569" s="113">
        <v>500</v>
      </c>
      <c r="J1569" s="113"/>
      <c r="K1569" s="114" t="s">
        <v>141</v>
      </c>
      <c r="L1569" s="114"/>
      <c r="M1569" s="114" t="str">
        <f t="shared" si="101"/>
        <v>Cu5000</v>
      </c>
      <c r="N1569" s="114"/>
      <c r="O1569" s="109"/>
      <c r="P1569" s="117" t="s">
        <v>28</v>
      </c>
      <c r="Q1569" s="117">
        <v>55</v>
      </c>
      <c r="R1569" s="117" t="s">
        <v>29</v>
      </c>
      <c r="S1569" s="117">
        <v>4</v>
      </c>
      <c r="T1569" s="118" t="str">
        <f t="shared" si="102"/>
        <v>E3-55-Al-5000-4-</v>
      </c>
    </row>
    <row r="1570" spans="1:20">
      <c r="A1570" s="109" t="s">
        <v>2043</v>
      </c>
      <c r="B1570" s="109">
        <v>5000</v>
      </c>
      <c r="C1570" s="109" t="s">
        <v>466</v>
      </c>
      <c r="D1570" s="110" t="s">
        <v>467</v>
      </c>
      <c r="E1570" s="111">
        <v>383478</v>
      </c>
      <c r="F1570" s="111">
        <f>Таблица14[[#This Row],[ip55]]*1.49987465123196</f>
        <v>575168.93150512956</v>
      </c>
      <c r="G1570" s="120">
        <f t="shared" si="104"/>
        <v>46.6</v>
      </c>
      <c r="H1570" s="113">
        <v>1000</v>
      </c>
      <c r="I1570" s="113"/>
      <c r="J1570" s="113"/>
      <c r="K1570" s="114" t="s">
        <v>141</v>
      </c>
      <c r="L1570" s="114" t="s">
        <v>203</v>
      </c>
      <c r="M1570" s="114" t="str">
        <f t="shared" si="101"/>
        <v>Cu5000sk</v>
      </c>
      <c r="N1570" s="114"/>
      <c r="O1570" s="109" t="s">
        <v>203</v>
      </c>
      <c r="P1570" s="117" t="s">
        <v>28</v>
      </c>
      <c r="Q1570" s="117">
        <v>55</v>
      </c>
      <c r="R1570" s="117" t="s">
        <v>29</v>
      </c>
      <c r="S1570" s="117">
        <v>4</v>
      </c>
      <c r="T1570" s="118" t="str">
        <f t="shared" si="102"/>
        <v>E3-55-Al-5000-4-sk</v>
      </c>
    </row>
    <row r="1571" spans="1:20">
      <c r="A1571" s="109" t="s">
        <v>2044</v>
      </c>
      <c r="B1571" s="109">
        <v>5000</v>
      </c>
      <c r="C1571" s="109"/>
      <c r="D1571" s="110" t="s">
        <v>469</v>
      </c>
      <c r="E1571" s="111">
        <v>903874</v>
      </c>
      <c r="F1571" s="111">
        <f>Таблица14[[#This Row],[ip55]]*1.49987465123196</f>
        <v>1355697.7005076366</v>
      </c>
      <c r="G1571" s="112">
        <f>G1530</f>
        <v>46.6</v>
      </c>
      <c r="H1571" s="113">
        <v>1000</v>
      </c>
      <c r="I1571" s="113"/>
      <c r="J1571" s="113"/>
      <c r="K1571" s="114" t="s">
        <v>141</v>
      </c>
      <c r="L1571" s="114"/>
      <c r="M1571" s="114" t="str">
        <f t="shared" si="101"/>
        <v>Cu5000</v>
      </c>
      <c r="N1571" s="114"/>
      <c r="O1571" s="109"/>
      <c r="P1571" s="117" t="s">
        <v>28</v>
      </c>
      <c r="Q1571" s="117">
        <v>55</v>
      </c>
      <c r="R1571" s="117" t="s">
        <v>29</v>
      </c>
      <c r="S1571" s="117">
        <v>4</v>
      </c>
      <c r="T1571" s="118" t="str">
        <f t="shared" si="102"/>
        <v>E3-55-Al-5000-4-</v>
      </c>
    </row>
    <row r="1572" spans="1:20">
      <c r="A1572" s="109" t="s">
        <v>2045</v>
      </c>
      <c r="B1572" s="109">
        <v>5000</v>
      </c>
      <c r="C1572" s="109"/>
      <c r="D1572" s="110" t="s">
        <v>471</v>
      </c>
      <c r="E1572" s="111">
        <v>853658</v>
      </c>
      <c r="F1572" s="111">
        <f>Таблица14[[#This Row],[ip55]]*1.49987465123196</f>
        <v>1280379.9950213726</v>
      </c>
      <c r="G1572" s="112">
        <f>G1530</f>
        <v>46.6</v>
      </c>
      <c r="H1572" s="113">
        <v>1000</v>
      </c>
      <c r="I1572" s="113"/>
      <c r="J1572" s="113"/>
      <c r="K1572" s="114" t="s">
        <v>141</v>
      </c>
      <c r="L1572" s="114"/>
      <c r="M1572" s="114" t="str">
        <f t="shared" si="101"/>
        <v>Cu5000</v>
      </c>
      <c r="N1572" s="114"/>
      <c r="O1572" s="109"/>
      <c r="P1572" s="117" t="s">
        <v>28</v>
      </c>
      <c r="Q1572" s="117">
        <v>55</v>
      </c>
      <c r="R1572" s="117" t="s">
        <v>29</v>
      </c>
      <c r="S1572" s="117">
        <v>4</v>
      </c>
      <c r="T1572" s="118" t="str">
        <f t="shared" si="102"/>
        <v>E3-55-Al-5000-4-</v>
      </c>
    </row>
    <row r="1573" spans="1:20">
      <c r="A1573" s="109" t="s">
        <v>2046</v>
      </c>
      <c r="B1573" s="109">
        <v>5000</v>
      </c>
      <c r="C1573" s="109"/>
      <c r="D1573" s="110" t="s">
        <v>473</v>
      </c>
      <c r="E1573" s="111">
        <v>1220228</v>
      </c>
      <c r="F1573" s="111">
        <f>Таблица14[[#This Row],[ip55]]*1.49987465123196</f>
        <v>1830189.0459234721</v>
      </c>
      <c r="G1573" s="112">
        <f>G1530</f>
        <v>46.6</v>
      </c>
      <c r="H1573" s="113">
        <v>1000</v>
      </c>
      <c r="I1573" s="113"/>
      <c r="J1573" s="113"/>
      <c r="K1573" s="114" t="s">
        <v>141</v>
      </c>
      <c r="L1573" s="114"/>
      <c r="M1573" s="114" t="str">
        <f t="shared" si="101"/>
        <v>Cu5000</v>
      </c>
      <c r="N1573" s="114"/>
      <c r="O1573" s="109"/>
      <c r="P1573" s="117" t="s">
        <v>28</v>
      </c>
      <c r="Q1573" s="117">
        <v>55</v>
      </c>
      <c r="R1573" s="117" t="s">
        <v>29</v>
      </c>
      <c r="S1573" s="117">
        <v>4</v>
      </c>
      <c r="T1573" s="118" t="str">
        <f t="shared" si="102"/>
        <v>E3-55-Al-5000-4-</v>
      </c>
    </row>
    <row r="1574" spans="1:20">
      <c r="A1574" s="109" t="s">
        <v>2047</v>
      </c>
      <c r="B1574" s="109">
        <v>5000</v>
      </c>
      <c r="C1574" s="109"/>
      <c r="D1574" s="110" t="s">
        <v>475</v>
      </c>
      <c r="E1574" s="111">
        <v>332546</v>
      </c>
      <c r="F1574" s="111">
        <f>Таблица14[[#This Row],[ip55]]*1.49987465123196</f>
        <v>498777.31576858339</v>
      </c>
      <c r="G1574" s="112">
        <f>G1530</f>
        <v>46.6</v>
      </c>
      <c r="H1574" s="113">
        <v>1000</v>
      </c>
      <c r="I1574" s="113"/>
      <c r="J1574" s="113"/>
      <c r="K1574" s="114" t="s">
        <v>141</v>
      </c>
      <c r="L1574" s="114"/>
      <c r="M1574" s="114" t="str">
        <f t="shared" si="101"/>
        <v>Cu5000</v>
      </c>
      <c r="N1574" s="114"/>
      <c r="O1574" s="109"/>
      <c r="P1574" s="117" t="s">
        <v>28</v>
      </c>
      <c r="Q1574" s="117">
        <v>55</v>
      </c>
      <c r="R1574" s="117" t="s">
        <v>29</v>
      </c>
      <c r="S1574" s="117">
        <v>4</v>
      </c>
      <c r="T1574" s="118" t="str">
        <f t="shared" si="102"/>
        <v>E3-55-Al-5000-4-</v>
      </c>
    </row>
    <row r="1575" spans="1:20">
      <c r="A1575" s="109" t="s">
        <v>2048</v>
      </c>
      <c r="B1575" s="109">
        <v>5000</v>
      </c>
      <c r="C1575" s="109"/>
      <c r="D1575" s="110" t="s">
        <v>477</v>
      </c>
      <c r="E1575" s="111">
        <v>871203</v>
      </c>
      <c r="F1575" s="111">
        <f>Таблица14[[#This Row],[ip55]]*1.49987465123196</f>
        <v>1306695.2957772373</v>
      </c>
      <c r="G1575" s="112">
        <f>G1530</f>
        <v>46.6</v>
      </c>
      <c r="H1575" s="113">
        <v>1000</v>
      </c>
      <c r="I1575" s="113"/>
      <c r="J1575" s="113"/>
      <c r="K1575" s="114" t="s">
        <v>141</v>
      </c>
      <c r="L1575" s="114"/>
      <c r="M1575" s="114" t="str">
        <f t="shared" si="101"/>
        <v>Cu5000</v>
      </c>
      <c r="N1575" s="114"/>
      <c r="O1575" s="109"/>
      <c r="P1575" s="117" t="s">
        <v>28</v>
      </c>
      <c r="Q1575" s="117">
        <v>55</v>
      </c>
      <c r="R1575" s="117" t="s">
        <v>29</v>
      </c>
      <c r="S1575" s="117">
        <v>4</v>
      </c>
      <c r="T1575" s="118" t="str">
        <f t="shared" si="102"/>
        <v>E3-55-Al-5000-4-</v>
      </c>
    </row>
    <row r="1576" spans="1:20">
      <c r="A1576" s="109" t="s">
        <v>2049</v>
      </c>
      <c r="B1576" s="109">
        <v>5000</v>
      </c>
      <c r="C1576" s="109"/>
      <c r="D1576" s="110" t="s">
        <v>554</v>
      </c>
      <c r="E1576" s="111">
        <v>1431964</v>
      </c>
      <c r="F1576" s="111">
        <f>Таблица14[[#This Row],[ip55]]*1.49987465123196</f>
        <v>2147766.5050767222</v>
      </c>
      <c r="G1576" s="112">
        <f>G1530</f>
        <v>46.6</v>
      </c>
      <c r="H1576" s="113">
        <v>1000</v>
      </c>
      <c r="I1576" s="113"/>
      <c r="J1576" s="113"/>
      <c r="K1576" s="114" t="s">
        <v>141</v>
      </c>
      <c r="L1576" s="114"/>
      <c r="M1576" s="114" t="str">
        <f t="shared" si="101"/>
        <v>Cu5000</v>
      </c>
      <c r="N1576" s="114"/>
      <c r="O1576" s="109"/>
      <c r="P1576" s="117" t="s">
        <v>28</v>
      </c>
      <c r="Q1576" s="117">
        <v>55</v>
      </c>
      <c r="R1576" s="117" t="s">
        <v>29</v>
      </c>
      <c r="S1576" s="117">
        <v>4</v>
      </c>
      <c r="T1576" s="118" t="str">
        <f t="shared" si="102"/>
        <v>E3-55-Al-5000-4-</v>
      </c>
    </row>
    <row r="1577" spans="1:20">
      <c r="A1577" s="109" t="s">
        <v>2050</v>
      </c>
      <c r="B1577" s="109">
        <v>5000</v>
      </c>
      <c r="C1577" s="109"/>
      <c r="D1577" s="110" t="s">
        <v>481</v>
      </c>
      <c r="E1577" s="111">
        <v>1241537</v>
      </c>
      <c r="F1577" s="111">
        <f>Таблица14[[#This Row],[ip55]]*1.49987465123196</f>
        <v>1862149.8748665741</v>
      </c>
      <c r="G1577" s="112">
        <f>G1530</f>
        <v>46.6</v>
      </c>
      <c r="H1577" s="113">
        <v>1000</v>
      </c>
      <c r="I1577" s="113"/>
      <c r="J1577" s="113"/>
      <c r="K1577" s="114" t="s">
        <v>141</v>
      </c>
      <c r="L1577" s="114"/>
      <c r="M1577" s="114" t="str">
        <f t="shared" si="101"/>
        <v>Cu5000</v>
      </c>
      <c r="N1577" s="114"/>
      <c r="O1577" s="109"/>
      <c r="P1577" s="117" t="s">
        <v>28</v>
      </c>
      <c r="Q1577" s="117">
        <v>55</v>
      </c>
      <c r="R1577" s="117" t="s">
        <v>29</v>
      </c>
      <c r="S1577" s="117">
        <v>4</v>
      </c>
      <c r="T1577" s="118" t="str">
        <f t="shared" si="102"/>
        <v>E3-55-Al-5000-4-</v>
      </c>
    </row>
    <row r="1578" spans="1:20">
      <c r="A1578" s="109" t="s">
        <v>2051</v>
      </c>
      <c r="B1578" s="109">
        <v>5000</v>
      </c>
      <c r="C1578" s="109"/>
      <c r="D1578" s="110" t="s">
        <v>617</v>
      </c>
      <c r="E1578" s="111">
        <v>1872873</v>
      </c>
      <c r="F1578" s="111">
        <f>Таблица14[[#This Row],[ip55]]*1.49987465123196</f>
        <v>2809074.7376767546</v>
      </c>
      <c r="G1578" s="112"/>
      <c r="H1578" s="113">
        <v>0</v>
      </c>
      <c r="I1578" s="113"/>
      <c r="J1578" s="113"/>
      <c r="K1578" s="114" t="s">
        <v>141</v>
      </c>
      <c r="L1578" s="114"/>
      <c r="M1578" s="114" t="str">
        <f t="shared" si="101"/>
        <v>Cu5000</v>
      </c>
      <c r="N1578" s="114"/>
      <c r="O1578" s="109"/>
      <c r="P1578" s="117" t="s">
        <v>28</v>
      </c>
      <c r="Q1578" s="117">
        <v>55</v>
      </c>
      <c r="R1578" s="117" t="s">
        <v>29</v>
      </c>
      <c r="S1578" s="117">
        <v>4</v>
      </c>
      <c r="T1578" s="118" t="str">
        <f t="shared" si="102"/>
        <v>E3-55-Al-5000-4-</v>
      </c>
    </row>
    <row r="1579" spans="1:20">
      <c r="A1579" s="109" t="s">
        <v>2052</v>
      </c>
      <c r="B1579" s="109">
        <v>5000</v>
      </c>
      <c r="C1579" s="109" t="s">
        <v>485</v>
      </c>
      <c r="D1579" s="110" t="s">
        <v>486</v>
      </c>
      <c r="E1579" s="111">
        <v>591286</v>
      </c>
      <c r="F1579" s="111">
        <f>Таблица14[[#This Row],[ip55]]*1.49987465123196</f>
        <v>886854.88302834076</v>
      </c>
      <c r="G1579" s="112">
        <f>G1531</f>
        <v>58.25</v>
      </c>
      <c r="H1579" s="113">
        <v>1500</v>
      </c>
      <c r="I1579" s="113"/>
      <c r="J1579" s="113"/>
      <c r="K1579" s="114" t="s">
        <v>141</v>
      </c>
      <c r="L1579" s="114" t="s">
        <v>487</v>
      </c>
      <c r="M1579" s="114" t="str">
        <f t="shared" si="101"/>
        <v>Cu5000tsv</v>
      </c>
      <c r="N1579" s="114"/>
      <c r="O1579" s="109" t="s">
        <v>487</v>
      </c>
      <c r="P1579" s="117" t="s">
        <v>28</v>
      </c>
      <c r="Q1579" s="117">
        <v>55</v>
      </c>
      <c r="R1579" s="117" t="s">
        <v>29</v>
      </c>
      <c r="S1579" s="117">
        <v>4</v>
      </c>
      <c r="T1579" s="118" t="str">
        <f t="shared" si="102"/>
        <v>E3-55-Al-5000-4-tsv</v>
      </c>
    </row>
    <row r="1580" spans="1:20">
      <c r="A1580" s="109" t="s">
        <v>2053</v>
      </c>
      <c r="B1580" s="109">
        <v>5000</v>
      </c>
      <c r="C1580" s="109"/>
      <c r="D1580" s="110" t="s">
        <v>489</v>
      </c>
      <c r="E1580" s="111">
        <v>742443</v>
      </c>
      <c r="F1580" s="111">
        <f>Таблица14[[#This Row],[ip55]]*1.49987465123196</f>
        <v>1113571.4356846102</v>
      </c>
      <c r="G1580" s="112">
        <f>G1530</f>
        <v>46.6</v>
      </c>
      <c r="H1580" s="113">
        <v>1500</v>
      </c>
      <c r="I1580" s="113">
        <v>500</v>
      </c>
      <c r="J1580" s="113"/>
      <c r="K1580" s="114" t="s">
        <v>141</v>
      </c>
      <c r="L1580" s="114"/>
      <c r="M1580" s="114" t="str">
        <f t="shared" si="101"/>
        <v>Cu5000</v>
      </c>
      <c r="N1580" s="114"/>
      <c r="O1580" s="109"/>
      <c r="P1580" s="117" t="s">
        <v>28</v>
      </c>
      <c r="Q1580" s="117">
        <v>55</v>
      </c>
      <c r="R1580" s="117" t="s">
        <v>29</v>
      </c>
      <c r="S1580" s="117">
        <v>4</v>
      </c>
      <c r="T1580" s="118" t="str">
        <f t="shared" si="102"/>
        <v>E3-55-Al-5000-4-</v>
      </c>
    </row>
    <row r="1581" spans="1:20">
      <c r="A1581" s="109" t="s">
        <v>2054</v>
      </c>
      <c r="B1581" s="109">
        <v>5000</v>
      </c>
      <c r="C1581" s="109"/>
      <c r="D1581" s="110" t="s">
        <v>491</v>
      </c>
      <c r="E1581" s="111">
        <v>298629</v>
      </c>
      <c r="F1581" s="111">
        <f>Таблица14[[#This Row],[ip55]]*1.49987465123196</f>
        <v>447906.067222749</v>
      </c>
      <c r="G1581" s="112">
        <f>G1534</f>
        <v>93.2</v>
      </c>
      <c r="H1581" s="113">
        <v>1500</v>
      </c>
      <c r="I1581" s="113"/>
      <c r="J1581" s="113"/>
      <c r="K1581" s="114" t="s">
        <v>141</v>
      </c>
      <c r="L1581" s="114"/>
      <c r="M1581" s="114" t="str">
        <f t="shared" si="101"/>
        <v>Cu5000</v>
      </c>
      <c r="N1581" s="114"/>
      <c r="O1581" s="109"/>
      <c r="P1581" s="117" t="s">
        <v>28</v>
      </c>
      <c r="Q1581" s="117">
        <v>55</v>
      </c>
      <c r="R1581" s="117" t="s">
        <v>29</v>
      </c>
      <c r="S1581" s="117">
        <v>4</v>
      </c>
      <c r="T1581" s="118" t="str">
        <f t="shared" si="102"/>
        <v>E3-55-Al-5000-4-</v>
      </c>
    </row>
    <row r="1582" spans="1:20">
      <c r="A1582" s="109" t="s">
        <v>2055</v>
      </c>
      <c r="B1582" s="109">
        <v>5000</v>
      </c>
      <c r="C1582" s="109"/>
      <c r="D1582" s="110" t="s">
        <v>493</v>
      </c>
      <c r="E1582" s="111">
        <v>493471</v>
      </c>
      <c r="F1582" s="111">
        <f>Таблица14[[#This Row],[ip55]]*1.49987465123196</f>
        <v>740144.6440180866</v>
      </c>
      <c r="G1582" s="112">
        <f>G1533</f>
        <v>81.55</v>
      </c>
      <c r="H1582" s="113">
        <v>1500</v>
      </c>
      <c r="I1582" s="113">
        <v>500</v>
      </c>
      <c r="J1582" s="113"/>
      <c r="K1582" s="114" t="s">
        <v>141</v>
      </c>
      <c r="L1582" s="114"/>
      <c r="M1582" s="114" t="str">
        <f t="shared" si="101"/>
        <v>Cu5000</v>
      </c>
      <c r="N1582" s="114"/>
      <c r="O1582" s="109"/>
      <c r="P1582" s="117" t="s">
        <v>28</v>
      </c>
      <c r="Q1582" s="117">
        <v>55</v>
      </c>
      <c r="R1582" s="117" t="s">
        <v>29</v>
      </c>
      <c r="S1582" s="117">
        <v>4</v>
      </c>
      <c r="T1582" s="118" t="str">
        <f t="shared" si="102"/>
        <v>E3-55-Al-5000-4-</v>
      </c>
    </row>
    <row r="1583" spans="1:20">
      <c r="A1583" s="109" t="s">
        <v>1164</v>
      </c>
      <c r="B1583" s="109">
        <v>5000</v>
      </c>
      <c r="C1583" s="109"/>
      <c r="D1583" s="110" t="s">
        <v>495</v>
      </c>
      <c r="E1583" s="111">
        <v>152542</v>
      </c>
      <c r="F1583" s="111">
        <f>Таблица14[[#This Row],[ip55]]*1.49987465123196</f>
        <v>228793.87904822564</v>
      </c>
      <c r="G1583" s="112"/>
      <c r="H1583" s="113">
        <v>500</v>
      </c>
      <c r="I1583" s="113"/>
      <c r="J1583" s="113"/>
      <c r="K1583" s="114" t="s">
        <v>141</v>
      </c>
      <c r="L1583" s="114"/>
      <c r="M1583" s="114" t="str">
        <f t="shared" si="101"/>
        <v>Cu5000</v>
      </c>
      <c r="N1583" s="114"/>
      <c r="O1583" s="109"/>
      <c r="P1583" s="117" t="s">
        <v>28</v>
      </c>
      <c r="Q1583" s="117">
        <v>55</v>
      </c>
      <c r="R1583" s="117" t="s">
        <v>29</v>
      </c>
      <c r="S1583" s="117">
        <v>4</v>
      </c>
      <c r="T1583" s="118" t="str">
        <f t="shared" si="102"/>
        <v>E3-55-Al-5000-4-</v>
      </c>
    </row>
    <row r="1584" spans="1:20">
      <c r="A1584" s="109" t="s">
        <v>2056</v>
      </c>
      <c r="B1584" s="109">
        <v>5000</v>
      </c>
      <c r="C1584" s="109"/>
      <c r="D1584" s="110" t="s">
        <v>497</v>
      </c>
      <c r="E1584" s="111">
        <v>42402</v>
      </c>
      <c r="F1584" s="111">
        <f>Таблица14[[#This Row],[ip55]]*1.49987465123196</f>
        <v>63597.684961537569</v>
      </c>
      <c r="G1584" s="112"/>
      <c r="H1584" s="113">
        <v>200</v>
      </c>
      <c r="I1584" s="113"/>
      <c r="J1584" s="113"/>
      <c r="K1584" s="114" t="s">
        <v>141</v>
      </c>
      <c r="L1584" s="114" t="s">
        <v>236</v>
      </c>
      <c r="M1584" s="114" t="str">
        <f t="shared" si="101"/>
        <v>Cu5000sb</v>
      </c>
      <c r="N1584" s="114"/>
      <c r="O1584" s="109"/>
      <c r="P1584" s="117" t="s">
        <v>28</v>
      </c>
      <c r="Q1584" s="117">
        <v>55</v>
      </c>
      <c r="R1584" s="117" t="s">
        <v>29</v>
      </c>
      <c r="S1584" s="117">
        <v>4</v>
      </c>
      <c r="T1584" s="118" t="str">
        <f t="shared" si="102"/>
        <v>E3-55-Al-5000-4-</v>
      </c>
    </row>
    <row r="1585" spans="1:20">
      <c r="A1585" s="109" t="s">
        <v>2057</v>
      </c>
      <c r="B1585" s="109">
        <v>5000</v>
      </c>
      <c r="C1585" s="109"/>
      <c r="D1585" s="110" t="s">
        <v>499</v>
      </c>
      <c r="E1585" s="111">
        <v>2077</v>
      </c>
      <c r="F1585" s="111">
        <f>Таблица14[[#This Row],[ip55]]*1.49987465123196</f>
        <v>3115.2396506087812</v>
      </c>
      <c r="G1585" s="112"/>
      <c r="H1585" s="113">
        <v>200</v>
      </c>
      <c r="I1585" s="113"/>
      <c r="J1585" s="113"/>
      <c r="K1585" s="114" t="s">
        <v>141</v>
      </c>
      <c r="L1585" s="114"/>
      <c r="M1585" s="114" t="str">
        <f t="shared" si="101"/>
        <v>Cu5000</v>
      </c>
      <c r="N1585" s="114"/>
      <c r="O1585" s="109"/>
      <c r="P1585" s="117" t="s">
        <v>28</v>
      </c>
      <c r="Q1585" s="117">
        <v>55</v>
      </c>
      <c r="R1585" s="117" t="s">
        <v>29</v>
      </c>
      <c r="S1585" s="117">
        <v>4</v>
      </c>
      <c r="T1585" s="118" t="str">
        <f t="shared" si="102"/>
        <v>E3-55-Al-5000-4-</v>
      </c>
    </row>
    <row r="1586" spans="1:20">
      <c r="A1586" s="109" t="s">
        <v>2058</v>
      </c>
      <c r="B1586" s="109">
        <v>5000</v>
      </c>
      <c r="C1586" s="109" t="s">
        <v>501</v>
      </c>
      <c r="D1586" s="110" t="s">
        <v>502</v>
      </c>
      <c r="E1586" s="111">
        <v>102245</v>
      </c>
      <c r="F1586" s="111">
        <f>Таблица14[[#This Row],[ip55]]*1.49987465123196</f>
        <v>153354.68371521175</v>
      </c>
      <c r="G1586" s="112"/>
      <c r="H1586" s="113">
        <v>200</v>
      </c>
      <c r="I1586" s="113"/>
      <c r="J1586" s="113"/>
      <c r="K1586" s="114" t="s">
        <v>141</v>
      </c>
      <c r="L1586" s="114" t="s">
        <v>233</v>
      </c>
      <c r="M1586" s="114" t="str">
        <f t="shared" si="101"/>
        <v>Cu5000kz</v>
      </c>
      <c r="N1586" s="114"/>
      <c r="O1586" s="109" t="s">
        <v>233</v>
      </c>
      <c r="P1586" s="117" t="s">
        <v>28</v>
      </c>
      <c r="Q1586" s="117">
        <v>55</v>
      </c>
      <c r="R1586" s="117" t="s">
        <v>29</v>
      </c>
      <c r="S1586" s="117">
        <v>4</v>
      </c>
      <c r="T1586" s="118" t="str">
        <f t="shared" si="102"/>
        <v>E3-55-Al-5000-4-kz</v>
      </c>
    </row>
    <row r="1587" spans="1:20">
      <c r="A1587" s="109" t="s">
        <v>2059</v>
      </c>
      <c r="B1587" s="109">
        <v>5000</v>
      </c>
      <c r="C1587" s="109"/>
      <c r="D1587" s="110" t="s">
        <v>504</v>
      </c>
      <c r="E1587" s="111">
        <v>83769</v>
      </c>
      <c r="F1587" s="111">
        <f>Таблица14[[#This Row],[ip55]]*1.49987465123196</f>
        <v>125642.99965905007</v>
      </c>
      <c r="G1587" s="112"/>
      <c r="H1587" s="113"/>
      <c r="I1587" s="113"/>
      <c r="J1587" s="113"/>
      <c r="K1587" s="114" t="s">
        <v>141</v>
      </c>
      <c r="L1587" s="114"/>
      <c r="M1587" s="114" t="str">
        <f t="shared" si="101"/>
        <v>Cu5000</v>
      </c>
      <c r="N1587" s="114"/>
      <c r="O1587" s="109"/>
      <c r="P1587" s="117" t="s">
        <v>28</v>
      </c>
      <c r="Q1587" s="117">
        <v>55</v>
      </c>
      <c r="R1587" s="117" t="s">
        <v>29</v>
      </c>
      <c r="S1587" s="117">
        <v>4</v>
      </c>
      <c r="T1587" s="118" t="str">
        <f t="shared" si="102"/>
        <v>E3-55-Al-5000-4-</v>
      </c>
    </row>
    <row r="1588" spans="1:20">
      <c r="A1588" s="109" t="s">
        <v>2060</v>
      </c>
      <c r="B1588" s="109">
        <v>6400</v>
      </c>
      <c r="C1588" s="109" t="s">
        <v>369</v>
      </c>
      <c r="D1588" s="110" t="s">
        <v>370</v>
      </c>
      <c r="E1588" s="111">
        <v>67244</v>
      </c>
      <c r="F1588" s="111">
        <f>Таблица14[[#This Row],[ip55]]*1.49987465123196</f>
        <v>100857.57104744192</v>
      </c>
      <c r="G1588" s="112">
        <f>G1590*0.5</f>
        <v>32</v>
      </c>
      <c r="H1588" s="113">
        <v>500</v>
      </c>
      <c r="I1588" s="113"/>
      <c r="J1588" s="113"/>
      <c r="K1588" s="114" t="s">
        <v>141</v>
      </c>
      <c r="L1588" s="114" t="s">
        <v>139</v>
      </c>
      <c r="M1588" s="114" t="str">
        <f t="shared" si="101"/>
        <v>Cu6400pt0.5</v>
      </c>
      <c r="N1588" s="115" t="s">
        <v>371</v>
      </c>
      <c r="O1588" s="116" t="s">
        <v>139</v>
      </c>
      <c r="P1588" s="117" t="s">
        <v>28</v>
      </c>
      <c r="Q1588" s="117">
        <v>55</v>
      </c>
      <c r="R1588" s="117" t="s">
        <v>29</v>
      </c>
      <c r="S1588" s="117">
        <v>4</v>
      </c>
      <c r="T1588" s="118" t="str">
        <f t="shared" si="102"/>
        <v>E3-55-Al-6400-4-pt0.5</v>
      </c>
    </row>
    <row r="1589" spans="1:20">
      <c r="A1589" s="109" t="s">
        <v>2061</v>
      </c>
      <c r="B1589" s="109">
        <v>6400</v>
      </c>
      <c r="C1589" s="109" t="s">
        <v>369</v>
      </c>
      <c r="D1589" s="110" t="s">
        <v>370</v>
      </c>
      <c r="E1589" s="111">
        <v>119694</v>
      </c>
      <c r="F1589" s="111">
        <f>Таблица14[[#This Row],[ip55]]*1.49987465123196</f>
        <v>179525.99650455822</v>
      </c>
      <c r="G1589" s="112">
        <f>G1590*0.75</f>
        <v>48</v>
      </c>
      <c r="H1589" s="113">
        <v>750</v>
      </c>
      <c r="I1589" s="113"/>
      <c r="J1589" s="113"/>
      <c r="K1589" s="114" t="s">
        <v>141</v>
      </c>
      <c r="L1589" s="114" t="s">
        <v>139</v>
      </c>
      <c r="M1589" s="114" t="str">
        <f t="shared" si="101"/>
        <v>Cu6400pt0.9</v>
      </c>
      <c r="N1589" s="115" t="s">
        <v>373</v>
      </c>
      <c r="O1589" s="116" t="s">
        <v>139</v>
      </c>
      <c r="P1589" s="117" t="s">
        <v>28</v>
      </c>
      <c r="Q1589" s="117">
        <v>55</v>
      </c>
      <c r="R1589" s="117" t="s">
        <v>29</v>
      </c>
      <c r="S1589" s="117">
        <v>4</v>
      </c>
      <c r="T1589" s="118" t="str">
        <f t="shared" si="102"/>
        <v>E3-55-Al-6400-4-pt0.9</v>
      </c>
    </row>
    <row r="1590" spans="1:20">
      <c r="A1590" s="109" t="s">
        <v>2062</v>
      </c>
      <c r="B1590" s="109">
        <v>6400</v>
      </c>
      <c r="C1590" s="109" t="s">
        <v>369</v>
      </c>
      <c r="D1590" s="110" t="s">
        <v>375</v>
      </c>
      <c r="E1590" s="111">
        <v>134487</v>
      </c>
      <c r="F1590" s="111">
        <f>Таблица14[[#This Row],[ip55]]*1.49987465123196</f>
        <v>201713.64222023261</v>
      </c>
      <c r="G1590" s="112">
        <v>64</v>
      </c>
      <c r="H1590" s="113">
        <v>1000</v>
      </c>
      <c r="I1590" s="113"/>
      <c r="J1590" s="113"/>
      <c r="K1590" s="114" t="s">
        <v>141</v>
      </c>
      <c r="L1590" s="114" t="s">
        <v>139</v>
      </c>
      <c r="M1590" s="114" t="str">
        <f t="shared" si="101"/>
        <v>Cu6400pt1.0</v>
      </c>
      <c r="N1590" s="115" t="s">
        <v>376</v>
      </c>
      <c r="O1590" s="116" t="s">
        <v>139</v>
      </c>
      <c r="P1590" s="117" t="s">
        <v>28</v>
      </c>
      <c r="Q1590" s="117">
        <v>55</v>
      </c>
      <c r="R1590" s="117" t="s">
        <v>29</v>
      </c>
      <c r="S1590" s="117">
        <v>4</v>
      </c>
      <c r="T1590" s="118" t="str">
        <f t="shared" si="102"/>
        <v>E3-55-Al-6400-4-pt1.0</v>
      </c>
    </row>
    <row r="1591" spans="1:20">
      <c r="A1591" s="109" t="s">
        <v>2063</v>
      </c>
      <c r="B1591" s="109">
        <v>6400</v>
      </c>
      <c r="C1591" s="109" t="s">
        <v>369</v>
      </c>
      <c r="D1591" s="110" t="s">
        <v>370</v>
      </c>
      <c r="E1591" s="111">
        <v>186938</v>
      </c>
      <c r="F1591" s="111">
        <f>Таблица14[[#This Row],[ip55]]*1.49987465123196</f>
        <v>280383.56755200017</v>
      </c>
      <c r="G1591" s="112">
        <f>G1590*1.25</f>
        <v>80</v>
      </c>
      <c r="H1591" s="113">
        <v>1250</v>
      </c>
      <c r="I1591" s="113"/>
      <c r="J1591" s="113"/>
      <c r="K1591" s="114" t="s">
        <v>141</v>
      </c>
      <c r="L1591" s="114" t="s">
        <v>139</v>
      </c>
      <c r="M1591" s="114" t="str">
        <f t="shared" si="101"/>
        <v>Cu6400pt1.4</v>
      </c>
      <c r="N1591" s="115" t="s">
        <v>378</v>
      </c>
      <c r="O1591" s="116" t="s">
        <v>139</v>
      </c>
      <c r="P1591" s="117" t="s">
        <v>28</v>
      </c>
      <c r="Q1591" s="117">
        <v>55</v>
      </c>
      <c r="R1591" s="117" t="s">
        <v>29</v>
      </c>
      <c r="S1591" s="117">
        <v>4</v>
      </c>
      <c r="T1591" s="118" t="str">
        <f t="shared" si="102"/>
        <v>E3-55-Al-6400-4-pt1.4</v>
      </c>
    </row>
    <row r="1592" spans="1:20">
      <c r="A1592" s="109" t="s">
        <v>2064</v>
      </c>
      <c r="B1592" s="109">
        <v>6400</v>
      </c>
      <c r="C1592" s="109" t="s">
        <v>369</v>
      </c>
      <c r="D1592" s="110" t="s">
        <v>370</v>
      </c>
      <c r="E1592" s="111">
        <v>201731</v>
      </c>
      <c r="F1592" s="111">
        <f>Таблица14[[#This Row],[ip55]]*1.49987465123196</f>
        <v>302571.21326767455</v>
      </c>
      <c r="G1592" s="112">
        <f>G1590*1.5</f>
        <v>96</v>
      </c>
      <c r="H1592" s="113">
        <v>1500</v>
      </c>
      <c r="I1592" s="113"/>
      <c r="J1592" s="113"/>
      <c r="K1592" s="114" t="s">
        <v>141</v>
      </c>
      <c r="L1592" s="114" t="s">
        <v>139</v>
      </c>
      <c r="M1592" s="114" t="str">
        <f t="shared" si="101"/>
        <v>Cu6400pt1.5</v>
      </c>
      <c r="N1592" s="115" t="s">
        <v>380</v>
      </c>
      <c r="O1592" s="116" t="s">
        <v>139</v>
      </c>
      <c r="P1592" s="117" t="s">
        <v>28</v>
      </c>
      <c r="Q1592" s="117">
        <v>55</v>
      </c>
      <c r="R1592" s="117" t="s">
        <v>29</v>
      </c>
      <c r="S1592" s="117">
        <v>4</v>
      </c>
      <c r="T1592" s="118" t="str">
        <f t="shared" si="102"/>
        <v>E3-55-Al-6400-4-pt1.5</v>
      </c>
    </row>
    <row r="1593" spans="1:20">
      <c r="A1593" s="109" t="s">
        <v>2065</v>
      </c>
      <c r="B1593" s="109">
        <v>6400</v>
      </c>
      <c r="C1593" s="109" t="s">
        <v>369</v>
      </c>
      <c r="D1593" s="110" t="s">
        <v>370</v>
      </c>
      <c r="E1593" s="111">
        <v>254181</v>
      </c>
      <c r="F1593" s="111">
        <f>Таблица14[[#This Row],[ip55]]*1.49987465123196</f>
        <v>381239.63872479083</v>
      </c>
      <c r="G1593" s="112">
        <f>G1590*1.75</f>
        <v>112</v>
      </c>
      <c r="H1593" s="113">
        <v>1750</v>
      </c>
      <c r="I1593" s="113"/>
      <c r="J1593" s="113"/>
      <c r="K1593" s="114" t="s">
        <v>141</v>
      </c>
      <c r="L1593" s="114" t="s">
        <v>139</v>
      </c>
      <c r="M1593" s="114" t="str">
        <f t="shared" si="101"/>
        <v>Cu6400pt1.9</v>
      </c>
      <c r="N1593" s="115" t="s">
        <v>382</v>
      </c>
      <c r="O1593" s="116" t="s">
        <v>139</v>
      </c>
      <c r="P1593" s="117" t="s">
        <v>28</v>
      </c>
      <c r="Q1593" s="117">
        <v>55</v>
      </c>
      <c r="R1593" s="117" t="s">
        <v>29</v>
      </c>
      <c r="S1593" s="117">
        <v>4</v>
      </c>
      <c r="T1593" s="118" t="str">
        <f t="shared" si="102"/>
        <v>E3-55-Al-6400-4-pt1.9</v>
      </c>
    </row>
    <row r="1594" spans="1:20">
      <c r="A1594" s="109" t="s">
        <v>2066</v>
      </c>
      <c r="B1594" s="109">
        <v>6400</v>
      </c>
      <c r="C1594" s="109" t="s">
        <v>369</v>
      </c>
      <c r="D1594" s="110" t="s">
        <v>384</v>
      </c>
      <c r="E1594" s="111">
        <v>268975</v>
      </c>
      <c r="F1594" s="111">
        <f>Таблица14[[#This Row],[ip55]]*1.49987465123196</f>
        <v>403428.78431511647</v>
      </c>
      <c r="G1594" s="112">
        <f>G1590*2</f>
        <v>128</v>
      </c>
      <c r="H1594" s="113">
        <v>2000</v>
      </c>
      <c r="I1594" s="113"/>
      <c r="J1594" s="113"/>
      <c r="K1594" s="114" t="s">
        <v>141</v>
      </c>
      <c r="L1594" s="114" t="s">
        <v>139</v>
      </c>
      <c r="M1594" s="114" t="str">
        <f t="shared" si="101"/>
        <v>Cu6400pt2.0</v>
      </c>
      <c r="N1594" s="115" t="s">
        <v>385</v>
      </c>
      <c r="O1594" s="116" t="s">
        <v>139</v>
      </c>
      <c r="P1594" s="117" t="s">
        <v>28</v>
      </c>
      <c r="Q1594" s="117">
        <v>55</v>
      </c>
      <c r="R1594" s="117" t="s">
        <v>29</v>
      </c>
      <c r="S1594" s="117">
        <v>4</v>
      </c>
      <c r="T1594" s="118" t="str">
        <f t="shared" si="102"/>
        <v>E3-55-Al-6400-4-pt2.0</v>
      </c>
    </row>
    <row r="1595" spans="1:20">
      <c r="A1595" s="109" t="s">
        <v>2067</v>
      </c>
      <c r="B1595" s="109">
        <v>6400</v>
      </c>
      <c r="C1595" s="109" t="s">
        <v>369</v>
      </c>
      <c r="D1595" s="110" t="s">
        <v>370</v>
      </c>
      <c r="E1595" s="111">
        <v>321425</v>
      </c>
      <c r="F1595" s="111">
        <f>Таблица14[[#This Row],[ip55]]*1.49987465123196</f>
        <v>482097.20977223275</v>
      </c>
      <c r="G1595" s="112">
        <f>G1590*2.25</f>
        <v>144</v>
      </c>
      <c r="H1595" s="113">
        <v>2250</v>
      </c>
      <c r="I1595" s="113"/>
      <c r="J1595" s="113"/>
      <c r="K1595" s="114" t="s">
        <v>141</v>
      </c>
      <c r="L1595" s="114" t="s">
        <v>139</v>
      </c>
      <c r="M1595" s="114" t="str">
        <f t="shared" si="101"/>
        <v>Cu6400pt2.4</v>
      </c>
      <c r="N1595" s="115" t="s">
        <v>387</v>
      </c>
      <c r="O1595" s="116" t="s">
        <v>139</v>
      </c>
      <c r="P1595" s="117" t="s">
        <v>28</v>
      </c>
      <c r="Q1595" s="117">
        <v>55</v>
      </c>
      <c r="R1595" s="117" t="s">
        <v>29</v>
      </c>
      <c r="S1595" s="117">
        <v>4</v>
      </c>
      <c r="T1595" s="118" t="str">
        <f t="shared" si="102"/>
        <v>E3-55-Al-6400-4-pt2.4</v>
      </c>
    </row>
    <row r="1596" spans="1:20">
      <c r="A1596" s="109" t="s">
        <v>2068</v>
      </c>
      <c r="B1596" s="109">
        <v>6400</v>
      </c>
      <c r="C1596" s="109" t="s">
        <v>369</v>
      </c>
      <c r="D1596" s="110" t="s">
        <v>370</v>
      </c>
      <c r="E1596" s="111">
        <v>336219</v>
      </c>
      <c r="F1596" s="111">
        <f>Таблица14[[#This Row],[ip55]]*1.49987465123196</f>
        <v>504286.35536255839</v>
      </c>
      <c r="G1596" s="112">
        <f>G1590*2.5</f>
        <v>160</v>
      </c>
      <c r="H1596" s="113">
        <v>2500</v>
      </c>
      <c r="I1596" s="113"/>
      <c r="J1596" s="113"/>
      <c r="K1596" s="114" t="s">
        <v>141</v>
      </c>
      <c r="L1596" s="114" t="s">
        <v>139</v>
      </c>
      <c r="M1596" s="114" t="str">
        <f t="shared" si="101"/>
        <v>Cu6400pt2.5</v>
      </c>
      <c r="N1596" s="115" t="s">
        <v>389</v>
      </c>
      <c r="O1596" s="116" t="s">
        <v>139</v>
      </c>
      <c r="P1596" s="117" t="s">
        <v>28</v>
      </c>
      <c r="Q1596" s="117">
        <v>55</v>
      </c>
      <c r="R1596" s="117" t="s">
        <v>29</v>
      </c>
      <c r="S1596" s="117">
        <v>4</v>
      </c>
      <c r="T1596" s="118" t="str">
        <f t="shared" si="102"/>
        <v>E3-55-Al-6400-4-pt2.5</v>
      </c>
    </row>
    <row r="1597" spans="1:20">
      <c r="A1597" s="109" t="s">
        <v>2069</v>
      </c>
      <c r="B1597" s="109">
        <v>6400</v>
      </c>
      <c r="C1597" s="109" t="s">
        <v>369</v>
      </c>
      <c r="D1597" s="110" t="s">
        <v>370</v>
      </c>
      <c r="E1597" s="111">
        <v>388669</v>
      </c>
      <c r="F1597" s="111">
        <f>Таблица14[[#This Row],[ip55]]*1.49987465123196</f>
        <v>582954.78081967472</v>
      </c>
      <c r="G1597" s="112">
        <f>G1590*2.75</f>
        <v>176</v>
      </c>
      <c r="H1597" s="113">
        <v>2750</v>
      </c>
      <c r="I1597" s="113"/>
      <c r="J1597" s="113"/>
      <c r="K1597" s="114" t="s">
        <v>141</v>
      </c>
      <c r="L1597" s="114" t="s">
        <v>139</v>
      </c>
      <c r="M1597" s="114" t="str">
        <f t="shared" si="101"/>
        <v>Cu6400pt2.9</v>
      </c>
      <c r="N1597" s="115" t="s">
        <v>391</v>
      </c>
      <c r="O1597" s="116" t="s">
        <v>139</v>
      </c>
      <c r="P1597" s="117" t="s">
        <v>28</v>
      </c>
      <c r="Q1597" s="117">
        <v>55</v>
      </c>
      <c r="R1597" s="117" t="s">
        <v>29</v>
      </c>
      <c r="S1597" s="117">
        <v>4</v>
      </c>
      <c r="T1597" s="118" t="str">
        <f t="shared" si="102"/>
        <v>E3-55-Al-6400-4-pt2.9</v>
      </c>
    </row>
    <row r="1598" spans="1:20">
      <c r="A1598" s="109" t="s">
        <v>2070</v>
      </c>
      <c r="B1598" s="109">
        <v>6400</v>
      </c>
      <c r="C1598" s="109" t="s">
        <v>369</v>
      </c>
      <c r="D1598" s="110" t="s">
        <v>393</v>
      </c>
      <c r="E1598" s="111">
        <v>403462</v>
      </c>
      <c r="F1598" s="111">
        <f>Таблица14[[#This Row],[ip55]]*1.49987465123196</f>
        <v>605142.42653534911</v>
      </c>
      <c r="G1598" s="112">
        <f>G1590*3</f>
        <v>192</v>
      </c>
      <c r="H1598" s="113">
        <v>3000</v>
      </c>
      <c r="I1598" s="113"/>
      <c r="J1598" s="113"/>
      <c r="K1598" s="114" t="s">
        <v>141</v>
      </c>
      <c r="L1598" s="114" t="s">
        <v>139</v>
      </c>
      <c r="M1598" s="114" t="str">
        <f t="shared" si="101"/>
        <v>Cu6400pt3.0</v>
      </c>
      <c r="N1598" s="115" t="s">
        <v>394</v>
      </c>
      <c r="O1598" s="116" t="s">
        <v>139</v>
      </c>
      <c r="P1598" s="117" t="s">
        <v>28</v>
      </c>
      <c r="Q1598" s="117">
        <v>55</v>
      </c>
      <c r="R1598" s="117" t="s">
        <v>29</v>
      </c>
      <c r="S1598" s="117">
        <v>4</v>
      </c>
      <c r="T1598" s="118" t="str">
        <f t="shared" si="102"/>
        <v>E3-55-Al-6400-4-pt3.0</v>
      </c>
    </row>
    <row r="1599" spans="1:20">
      <c r="A1599" s="109" t="s">
        <v>2071</v>
      </c>
      <c r="B1599" s="109">
        <v>6400</v>
      </c>
      <c r="C1599" s="109" t="s">
        <v>369</v>
      </c>
      <c r="D1599" s="110" t="s">
        <v>370</v>
      </c>
      <c r="E1599" s="111">
        <v>455913</v>
      </c>
      <c r="F1599" s="111">
        <f>Таблица14[[#This Row],[ip55]]*1.49987465123196</f>
        <v>683812.35186711664</v>
      </c>
      <c r="G1599" s="112">
        <f>G1590*3.25</f>
        <v>208</v>
      </c>
      <c r="H1599" s="113">
        <v>3250</v>
      </c>
      <c r="I1599" s="113"/>
      <c r="J1599" s="113"/>
      <c r="K1599" s="114" t="s">
        <v>141</v>
      </c>
      <c r="L1599" s="114" t="s">
        <v>139</v>
      </c>
      <c r="M1599" s="114" t="str">
        <f t="shared" si="101"/>
        <v>Cu6400pt</v>
      </c>
      <c r="N1599" s="114"/>
      <c r="O1599" s="116" t="s">
        <v>139</v>
      </c>
      <c r="P1599" s="117" t="s">
        <v>28</v>
      </c>
      <c r="Q1599" s="117">
        <v>55</v>
      </c>
      <c r="R1599" s="117" t="s">
        <v>29</v>
      </c>
      <c r="S1599" s="117">
        <v>4</v>
      </c>
      <c r="T1599" s="118" t="str">
        <f t="shared" si="102"/>
        <v>E3-55-Al-6400-4-pt</v>
      </c>
    </row>
    <row r="1600" spans="1:20">
      <c r="A1600" s="109" t="s">
        <v>2072</v>
      </c>
      <c r="B1600" s="109">
        <v>6400</v>
      </c>
      <c r="C1600" s="109" t="s">
        <v>369</v>
      </c>
      <c r="D1600" s="110" t="s">
        <v>370</v>
      </c>
      <c r="E1600" s="111">
        <v>470706</v>
      </c>
      <c r="F1600" s="111">
        <f>Таблица14[[#This Row],[ip55]]*1.49987465123196</f>
        <v>705999.99758279102</v>
      </c>
      <c r="G1600" s="112">
        <f>G1590*3.5</f>
        <v>224</v>
      </c>
      <c r="H1600" s="113">
        <v>3500</v>
      </c>
      <c r="I1600" s="113"/>
      <c r="J1600" s="113"/>
      <c r="K1600" s="114" t="s">
        <v>141</v>
      </c>
      <c r="L1600" s="114" t="s">
        <v>139</v>
      </c>
      <c r="M1600" s="114" t="str">
        <f t="shared" si="101"/>
        <v>Cu6400pt</v>
      </c>
      <c r="N1600" s="114"/>
      <c r="O1600" s="116" t="s">
        <v>139</v>
      </c>
      <c r="P1600" s="117" t="s">
        <v>28</v>
      </c>
      <c r="Q1600" s="117">
        <v>55</v>
      </c>
      <c r="R1600" s="117" t="s">
        <v>29</v>
      </c>
      <c r="S1600" s="117">
        <v>4</v>
      </c>
      <c r="T1600" s="118" t="str">
        <f t="shared" si="102"/>
        <v>E3-55-Al-6400-4-pt</v>
      </c>
    </row>
    <row r="1601" spans="1:20">
      <c r="A1601" s="109" t="s">
        <v>2073</v>
      </c>
      <c r="B1601" s="109">
        <v>6400</v>
      </c>
      <c r="C1601" s="109" t="s">
        <v>369</v>
      </c>
      <c r="D1601" s="110" t="s">
        <v>370</v>
      </c>
      <c r="E1601" s="111">
        <v>523156</v>
      </c>
      <c r="F1601" s="111">
        <f>Таблица14[[#This Row],[ip55]]*1.49987465123196</f>
        <v>784668.42303990736</v>
      </c>
      <c r="G1601" s="112">
        <f>G1590*3.75</f>
        <v>240</v>
      </c>
      <c r="H1601" s="113">
        <v>3750</v>
      </c>
      <c r="I1601" s="113"/>
      <c r="J1601" s="113"/>
      <c r="K1601" s="114" t="s">
        <v>141</v>
      </c>
      <c r="L1601" s="114" t="s">
        <v>139</v>
      </c>
      <c r="M1601" s="114" t="str">
        <f t="shared" si="101"/>
        <v>Cu6400pt</v>
      </c>
      <c r="N1601" s="114"/>
      <c r="O1601" s="116" t="s">
        <v>139</v>
      </c>
      <c r="P1601" s="117" t="s">
        <v>28</v>
      </c>
      <c r="Q1601" s="117">
        <v>55</v>
      </c>
      <c r="R1601" s="117" t="s">
        <v>29</v>
      </c>
      <c r="S1601" s="117">
        <v>4</v>
      </c>
      <c r="T1601" s="118" t="str">
        <f t="shared" si="102"/>
        <v>E3-55-Al-6400-4-pt</v>
      </c>
    </row>
    <row r="1602" spans="1:20">
      <c r="A1602" s="109" t="s">
        <v>2074</v>
      </c>
      <c r="B1602" s="109">
        <v>6400</v>
      </c>
      <c r="C1602" s="109" t="s">
        <v>369</v>
      </c>
      <c r="D1602" s="110" t="s">
        <v>370</v>
      </c>
      <c r="E1602" s="111">
        <v>537950</v>
      </c>
      <c r="F1602" s="111">
        <f>Таблица14[[#This Row],[ip55]]*1.49987465123196</f>
        <v>806857.56863023294</v>
      </c>
      <c r="G1602" s="112">
        <f>G1590*4</f>
        <v>256</v>
      </c>
      <c r="H1602" s="113">
        <v>4000</v>
      </c>
      <c r="I1602" s="113"/>
      <c r="J1602" s="113"/>
      <c r="K1602" s="114" t="s">
        <v>141</v>
      </c>
      <c r="L1602" s="114" t="s">
        <v>139</v>
      </c>
      <c r="M1602" s="114" t="str">
        <f t="shared" ref="M1602:M1665" si="105">K1602&amp;B1602&amp;L1602&amp;N1602</f>
        <v>Cu6400pt</v>
      </c>
      <c r="N1602" s="114"/>
      <c r="O1602" s="116" t="s">
        <v>139</v>
      </c>
      <c r="P1602" s="117" t="s">
        <v>28</v>
      </c>
      <c r="Q1602" s="117">
        <v>55</v>
      </c>
      <c r="R1602" s="117" t="s">
        <v>29</v>
      </c>
      <c r="S1602" s="117">
        <v>4</v>
      </c>
      <c r="T1602" s="118" t="str">
        <f t="shared" si="102"/>
        <v>E3-55-Al-6400-4-pt</v>
      </c>
    </row>
    <row r="1603" spans="1:20">
      <c r="A1603" s="109" t="s">
        <v>2075</v>
      </c>
      <c r="B1603" s="109">
        <v>6400</v>
      </c>
      <c r="C1603" s="109" t="s">
        <v>400</v>
      </c>
      <c r="D1603" s="110" t="s">
        <v>401</v>
      </c>
      <c r="E1603" s="111">
        <v>412144</v>
      </c>
      <c r="F1603" s="119">
        <f>Таблица14[[#This Row],[ip55]]*1.49987465123196</f>
        <v>618164.33825734491</v>
      </c>
      <c r="G1603" s="112">
        <f>G1598</f>
        <v>192</v>
      </c>
      <c r="H1603" s="113">
        <v>3000</v>
      </c>
      <c r="I1603" s="113"/>
      <c r="J1603" s="113"/>
      <c r="K1603" s="114" t="s">
        <v>141</v>
      </c>
      <c r="L1603" s="114" t="s">
        <v>158</v>
      </c>
      <c r="M1603" s="114" t="str">
        <f t="shared" si="105"/>
        <v>Cu6400pr1</v>
      </c>
      <c r="N1603" s="114">
        <v>1</v>
      </c>
      <c r="O1603" s="109" t="s">
        <v>158</v>
      </c>
      <c r="P1603" s="117" t="s">
        <v>28</v>
      </c>
      <c r="Q1603" s="117">
        <v>55</v>
      </c>
      <c r="R1603" s="117" t="s">
        <v>29</v>
      </c>
      <c r="S1603" s="117">
        <v>4</v>
      </c>
      <c r="T1603" s="118" t="str">
        <f t="shared" ref="T1603:T1666" si="106">P1603&amp;"-"&amp;Q1603&amp;"-"&amp;R1603&amp;"-"&amp;B1603&amp;"-"&amp;S1603&amp;"-"&amp;O1603&amp;N1603</f>
        <v>E3-55-Al-6400-4-pr1</v>
      </c>
    </row>
    <row r="1604" spans="1:20">
      <c r="A1604" s="109" t="s">
        <v>2076</v>
      </c>
      <c r="B1604" s="109">
        <v>6400</v>
      </c>
      <c r="C1604" s="109" t="s">
        <v>400</v>
      </c>
      <c r="D1604" s="110" t="s">
        <v>403</v>
      </c>
      <c r="E1604" s="111">
        <v>420827</v>
      </c>
      <c r="F1604" s="119">
        <f>Таблица14[[#This Row],[ip55]]*1.49987465123196</f>
        <v>631187.74985399202</v>
      </c>
      <c r="G1604" s="112">
        <f>G1598</f>
        <v>192</v>
      </c>
      <c r="H1604" s="113">
        <v>3000</v>
      </c>
      <c r="I1604" s="113"/>
      <c r="J1604" s="113"/>
      <c r="K1604" s="114" t="s">
        <v>141</v>
      </c>
      <c r="L1604" s="114" t="s">
        <v>158</v>
      </c>
      <c r="M1604" s="114" t="str">
        <f t="shared" si="105"/>
        <v>Cu6400pr3</v>
      </c>
      <c r="N1604" s="114">
        <v>3</v>
      </c>
      <c r="O1604" s="109" t="s">
        <v>158</v>
      </c>
      <c r="P1604" s="117" t="s">
        <v>28</v>
      </c>
      <c r="Q1604" s="117">
        <v>55</v>
      </c>
      <c r="R1604" s="117" t="s">
        <v>29</v>
      </c>
      <c r="S1604" s="117">
        <v>4</v>
      </c>
      <c r="T1604" s="118" t="str">
        <f t="shared" si="106"/>
        <v>E3-55-Al-6400-4-pr3</v>
      </c>
    </row>
    <row r="1605" spans="1:20">
      <c r="A1605" s="109" t="s">
        <v>2077</v>
      </c>
      <c r="B1605" s="109">
        <v>6400</v>
      </c>
      <c r="C1605" s="109" t="s">
        <v>400</v>
      </c>
      <c r="D1605" s="110" t="s">
        <v>405</v>
      </c>
      <c r="E1605" s="111">
        <v>429508</v>
      </c>
      <c r="F1605" s="119">
        <f>Таблица14[[#This Row],[ip55]]*1.49987465123196</f>
        <v>644208.16170133674</v>
      </c>
      <c r="G1605" s="112">
        <f>G1598</f>
        <v>192</v>
      </c>
      <c r="H1605" s="113">
        <v>3000</v>
      </c>
      <c r="I1605" s="113"/>
      <c r="J1605" s="113"/>
      <c r="K1605" s="114" t="s">
        <v>141</v>
      </c>
      <c r="L1605" s="114" t="s">
        <v>158</v>
      </c>
      <c r="M1605" s="114" t="str">
        <f t="shared" si="105"/>
        <v>Cu6400pr5</v>
      </c>
      <c r="N1605" s="114">
        <v>5</v>
      </c>
      <c r="O1605" s="109" t="s">
        <v>158</v>
      </c>
      <c r="P1605" s="117" t="s">
        <v>28</v>
      </c>
      <c r="Q1605" s="117">
        <v>55</v>
      </c>
      <c r="R1605" s="117" t="s">
        <v>29</v>
      </c>
      <c r="S1605" s="117">
        <v>4</v>
      </c>
      <c r="T1605" s="118" t="str">
        <f t="shared" si="106"/>
        <v>E3-55-Al-6400-4-pr5</v>
      </c>
    </row>
    <row r="1606" spans="1:20">
      <c r="A1606" s="109" t="s">
        <v>2078</v>
      </c>
      <c r="B1606" s="109">
        <v>6400</v>
      </c>
      <c r="C1606" s="109" t="s">
        <v>400</v>
      </c>
      <c r="D1606" s="110" t="s">
        <v>407</v>
      </c>
      <c r="E1606" s="111">
        <v>438191</v>
      </c>
      <c r="F1606" s="119">
        <f>Таблица14[[#This Row],[ip55]]*1.49987465123196</f>
        <v>657231.57329798385</v>
      </c>
      <c r="G1606" s="112">
        <f>G1598</f>
        <v>192</v>
      </c>
      <c r="H1606" s="113">
        <v>3000</v>
      </c>
      <c r="I1606" s="113"/>
      <c r="J1606" s="113"/>
      <c r="K1606" s="114" t="s">
        <v>141</v>
      </c>
      <c r="L1606" s="114" t="s">
        <v>158</v>
      </c>
      <c r="M1606" s="114" t="str">
        <f t="shared" si="105"/>
        <v>Cu6400pr4</v>
      </c>
      <c r="N1606" s="114">
        <v>4</v>
      </c>
      <c r="O1606" s="109" t="s">
        <v>158</v>
      </c>
      <c r="P1606" s="117" t="s">
        <v>28</v>
      </c>
      <c r="Q1606" s="117">
        <v>55</v>
      </c>
      <c r="R1606" s="117" t="s">
        <v>29</v>
      </c>
      <c r="S1606" s="117">
        <v>4</v>
      </c>
      <c r="T1606" s="118" t="str">
        <f t="shared" si="106"/>
        <v>E3-55-Al-6400-4-pr4</v>
      </c>
    </row>
    <row r="1607" spans="1:20">
      <c r="A1607" s="109" t="s">
        <v>2079</v>
      </c>
      <c r="B1607" s="109">
        <v>6400</v>
      </c>
      <c r="C1607" s="109" t="s">
        <v>400</v>
      </c>
      <c r="D1607" s="110" t="s">
        <v>409</v>
      </c>
      <c r="E1607" s="111">
        <v>446873</v>
      </c>
      <c r="F1607" s="119">
        <f>Таблица14[[#This Row],[ip55]]*1.49987465123196</f>
        <v>670253.48501997965</v>
      </c>
      <c r="G1607" s="112">
        <f>G1598</f>
        <v>192</v>
      </c>
      <c r="H1607" s="113">
        <v>3000</v>
      </c>
      <c r="I1607" s="113"/>
      <c r="J1607" s="113"/>
      <c r="K1607" s="114" t="s">
        <v>141</v>
      </c>
      <c r="L1607" s="114" t="s">
        <v>158</v>
      </c>
      <c r="M1607" s="114" t="str">
        <f t="shared" si="105"/>
        <v>Cu6400pr</v>
      </c>
      <c r="N1607" s="114"/>
      <c r="O1607" s="109" t="s">
        <v>158</v>
      </c>
      <c r="P1607" s="117" t="s">
        <v>28</v>
      </c>
      <c r="Q1607" s="117">
        <v>55</v>
      </c>
      <c r="R1607" s="117" t="s">
        <v>29</v>
      </c>
      <c r="S1607" s="117">
        <v>4</v>
      </c>
      <c r="T1607" s="118" t="str">
        <f t="shared" si="106"/>
        <v>E3-55-Al-6400-4-pr</v>
      </c>
    </row>
    <row r="1608" spans="1:20">
      <c r="A1608" s="109" t="s">
        <v>2080</v>
      </c>
      <c r="B1608" s="109">
        <v>6400</v>
      </c>
      <c r="C1608" s="109" t="s">
        <v>400</v>
      </c>
      <c r="D1608" s="110" t="s">
        <v>411</v>
      </c>
      <c r="E1608" s="111">
        <v>455555</v>
      </c>
      <c r="F1608" s="119">
        <f>Таблица14[[#This Row],[ip55]]*1.49987465123196</f>
        <v>683275.39674197556</v>
      </c>
      <c r="G1608" s="112">
        <f>G1598</f>
        <v>192</v>
      </c>
      <c r="H1608" s="113">
        <v>3000</v>
      </c>
      <c r="I1608" s="113"/>
      <c r="J1608" s="113"/>
      <c r="K1608" s="114" t="s">
        <v>141</v>
      </c>
      <c r="L1608" s="114" t="s">
        <v>158</v>
      </c>
      <c r="M1608" s="114" t="str">
        <f t="shared" si="105"/>
        <v>Cu6400pr6</v>
      </c>
      <c r="N1608" s="114">
        <v>6</v>
      </c>
      <c r="O1608" s="109" t="s">
        <v>158</v>
      </c>
      <c r="P1608" s="117" t="s">
        <v>28</v>
      </c>
      <c r="Q1608" s="117">
        <v>55</v>
      </c>
      <c r="R1608" s="117" t="s">
        <v>29</v>
      </c>
      <c r="S1608" s="117">
        <v>4</v>
      </c>
      <c r="T1608" s="118" t="str">
        <f t="shared" si="106"/>
        <v>E3-55-Al-6400-4-pr6</v>
      </c>
    </row>
    <row r="1609" spans="1:20">
      <c r="A1609" s="109" t="s">
        <v>2081</v>
      </c>
      <c r="B1609" s="109">
        <v>6400</v>
      </c>
      <c r="C1609" s="109" t="s">
        <v>400</v>
      </c>
      <c r="D1609" s="110" t="s">
        <v>413</v>
      </c>
      <c r="E1609" s="111">
        <v>551506</v>
      </c>
      <c r="F1609" s="111">
        <f>Таблица14[[#This Row],[ip55]]*1.49987465123196</f>
        <v>827189.8694023334</v>
      </c>
      <c r="G1609" s="112">
        <f>G1598</f>
        <v>192</v>
      </c>
      <c r="H1609" s="113">
        <v>3000</v>
      </c>
      <c r="I1609" s="113"/>
      <c r="J1609" s="113"/>
      <c r="K1609" s="114" t="s">
        <v>141</v>
      </c>
      <c r="L1609" s="114" t="s">
        <v>165</v>
      </c>
      <c r="M1609" s="114" t="str">
        <f t="shared" si="105"/>
        <v>Cu6400prf1</v>
      </c>
      <c r="N1609" s="114">
        <v>1</v>
      </c>
      <c r="O1609" s="109" t="s">
        <v>158</v>
      </c>
      <c r="P1609" s="117" t="s">
        <v>28</v>
      </c>
      <c r="Q1609" s="117">
        <v>55</v>
      </c>
      <c r="R1609" s="117" t="s">
        <v>29</v>
      </c>
      <c r="S1609" s="117">
        <v>4</v>
      </c>
      <c r="T1609" s="118" t="str">
        <f t="shared" si="106"/>
        <v>E3-55-Al-6400-4-pr1</v>
      </c>
    </row>
    <row r="1610" spans="1:20">
      <c r="A1610" s="109" t="s">
        <v>2082</v>
      </c>
      <c r="B1610" s="109">
        <v>6400</v>
      </c>
      <c r="C1610" s="109" t="s">
        <v>400</v>
      </c>
      <c r="D1610" s="110" t="s">
        <v>415</v>
      </c>
      <c r="E1610" s="111">
        <v>699550</v>
      </c>
      <c r="F1610" s="111">
        <f>Таблица14[[#This Row],[ip55]]*1.49987465123196</f>
        <v>1049237.3122693177</v>
      </c>
      <c r="G1610" s="112">
        <f>G1598</f>
        <v>192</v>
      </c>
      <c r="H1610" s="113">
        <v>3000</v>
      </c>
      <c r="I1610" s="113"/>
      <c r="J1610" s="113"/>
      <c r="K1610" s="114" t="s">
        <v>141</v>
      </c>
      <c r="L1610" s="114" t="s">
        <v>165</v>
      </c>
      <c r="M1610" s="114" t="str">
        <f t="shared" si="105"/>
        <v>Cu6400prf2</v>
      </c>
      <c r="N1610" s="114">
        <v>2</v>
      </c>
      <c r="O1610" s="109" t="s">
        <v>158</v>
      </c>
      <c r="P1610" s="117" t="s">
        <v>28</v>
      </c>
      <c r="Q1610" s="117">
        <v>55</v>
      </c>
      <c r="R1610" s="117" t="s">
        <v>29</v>
      </c>
      <c r="S1610" s="117">
        <v>4</v>
      </c>
      <c r="T1610" s="118" t="str">
        <f t="shared" si="106"/>
        <v>E3-55-Al-6400-4-pr2</v>
      </c>
    </row>
    <row r="1611" spans="1:20">
      <c r="A1611" s="109" t="s">
        <v>2083</v>
      </c>
      <c r="B1611" s="109">
        <v>6400</v>
      </c>
      <c r="C1611" s="109" t="s">
        <v>400</v>
      </c>
      <c r="D1611" s="110" t="s">
        <v>417</v>
      </c>
      <c r="E1611" s="111">
        <v>995638</v>
      </c>
      <c r="F1611" s="111">
        <f>Таблица14[[#This Row],[ip55]]*1.49987465123196</f>
        <v>1493332.1980032863</v>
      </c>
      <c r="G1611" s="112">
        <f>G1598</f>
        <v>192</v>
      </c>
      <c r="H1611" s="113">
        <v>3000</v>
      </c>
      <c r="I1611" s="113"/>
      <c r="J1611" s="113"/>
      <c r="K1611" s="114" t="s">
        <v>141</v>
      </c>
      <c r="L1611" s="114" t="s">
        <v>165</v>
      </c>
      <c r="M1611" s="114" t="str">
        <f t="shared" si="105"/>
        <v>Cu6400prf3</v>
      </c>
      <c r="N1611" s="114">
        <v>3</v>
      </c>
      <c r="O1611" s="109" t="s">
        <v>158</v>
      </c>
      <c r="P1611" s="117" t="s">
        <v>28</v>
      </c>
      <c r="Q1611" s="117">
        <v>55</v>
      </c>
      <c r="R1611" s="117" t="s">
        <v>29</v>
      </c>
      <c r="S1611" s="117">
        <v>4</v>
      </c>
      <c r="T1611" s="118" t="str">
        <f t="shared" si="106"/>
        <v>E3-55-Al-6400-4-pr3</v>
      </c>
    </row>
    <row r="1612" spans="1:20">
      <c r="A1612" s="109" t="s">
        <v>2084</v>
      </c>
      <c r="B1612" s="109">
        <v>6400</v>
      </c>
      <c r="C1612" s="109" t="s">
        <v>419</v>
      </c>
      <c r="D1612" s="110" t="s">
        <v>420</v>
      </c>
      <c r="E1612" s="111">
        <v>241056</v>
      </c>
      <c r="F1612" s="111">
        <f>Таблица14[[#This Row],[ip55]]*1.49987465123196</f>
        <v>361553.78392737138</v>
      </c>
      <c r="G1612" s="112">
        <f>G1590</f>
        <v>64</v>
      </c>
      <c r="H1612" s="113">
        <v>350</v>
      </c>
      <c r="I1612" s="113">
        <v>350</v>
      </c>
      <c r="J1612" s="113"/>
      <c r="K1612" s="114" t="s">
        <v>141</v>
      </c>
      <c r="L1612" s="114" t="s">
        <v>154</v>
      </c>
      <c r="M1612" s="114" t="str">
        <f t="shared" si="105"/>
        <v>Cu6400uv</v>
      </c>
      <c r="N1612" s="114"/>
      <c r="O1612" s="109" t="s">
        <v>154</v>
      </c>
      <c r="P1612" s="117" t="s">
        <v>28</v>
      </c>
      <c r="Q1612" s="117">
        <v>55</v>
      </c>
      <c r="R1612" s="117" t="s">
        <v>29</v>
      </c>
      <c r="S1612" s="117">
        <v>4</v>
      </c>
      <c r="T1612" s="118" t="str">
        <f t="shared" si="106"/>
        <v>E3-55-Al-6400-4-uv</v>
      </c>
    </row>
    <row r="1613" spans="1:20">
      <c r="A1613" s="109" t="s">
        <v>2085</v>
      </c>
      <c r="B1613" s="109">
        <v>6400</v>
      </c>
      <c r="C1613" s="109" t="s">
        <v>422</v>
      </c>
      <c r="D1613" s="110" t="s">
        <v>423</v>
      </c>
      <c r="E1613" s="111">
        <v>189984</v>
      </c>
      <c r="F1613" s="111">
        <f>Таблица14[[#This Row],[ip55]]*1.49987465123196</f>
        <v>284952.18573965272</v>
      </c>
      <c r="G1613" s="112">
        <f>G1590</f>
        <v>64</v>
      </c>
      <c r="H1613" s="113">
        <v>350</v>
      </c>
      <c r="I1613" s="113">
        <v>350</v>
      </c>
      <c r="J1613" s="113"/>
      <c r="K1613" s="114" t="s">
        <v>141</v>
      </c>
      <c r="L1613" s="114" t="s">
        <v>149</v>
      </c>
      <c r="M1613" s="114" t="str">
        <f t="shared" si="105"/>
        <v>Cu6400ug</v>
      </c>
      <c r="N1613" s="114"/>
      <c r="O1613" s="109" t="s">
        <v>149</v>
      </c>
      <c r="P1613" s="117" t="s">
        <v>28</v>
      </c>
      <c r="Q1613" s="117">
        <v>55</v>
      </c>
      <c r="R1613" s="117" t="s">
        <v>29</v>
      </c>
      <c r="S1613" s="117">
        <v>4</v>
      </c>
      <c r="T1613" s="118" t="str">
        <f t="shared" si="106"/>
        <v>E3-55-Al-6400-4-ug</v>
      </c>
    </row>
    <row r="1614" spans="1:20">
      <c r="A1614" s="109" t="s">
        <v>2086</v>
      </c>
      <c r="B1614" s="109">
        <v>6400</v>
      </c>
      <c r="C1614" s="109" t="s">
        <v>425</v>
      </c>
      <c r="D1614" s="110" t="s">
        <v>66</v>
      </c>
      <c r="E1614" s="111">
        <v>412656</v>
      </c>
      <c r="F1614" s="111">
        <f>Таблица14[[#This Row],[ip55]]*1.49987465123196</f>
        <v>618932.27407877566</v>
      </c>
      <c r="G1614" s="112">
        <f>G1592</f>
        <v>96</v>
      </c>
      <c r="H1614" s="113">
        <v>350</v>
      </c>
      <c r="I1614" s="113">
        <v>150</v>
      </c>
      <c r="J1614" s="113">
        <v>350</v>
      </c>
      <c r="K1614" s="114" t="s">
        <v>141</v>
      </c>
      <c r="L1614" s="114" t="s">
        <v>192</v>
      </c>
      <c r="M1614" s="114" t="str">
        <f t="shared" si="105"/>
        <v>Cu6400zv</v>
      </c>
      <c r="N1614" s="114"/>
      <c r="O1614" s="109" t="s">
        <v>192</v>
      </c>
      <c r="P1614" s="117" t="s">
        <v>28</v>
      </c>
      <c r="Q1614" s="117">
        <v>55</v>
      </c>
      <c r="R1614" s="117" t="s">
        <v>29</v>
      </c>
      <c r="S1614" s="117">
        <v>4</v>
      </c>
      <c r="T1614" s="118" t="str">
        <f t="shared" si="106"/>
        <v>E3-55-Al-6400-4-zv</v>
      </c>
    </row>
    <row r="1615" spans="1:20">
      <c r="A1615" s="109" t="s">
        <v>2087</v>
      </c>
      <c r="B1615" s="109">
        <v>6400</v>
      </c>
      <c r="C1615" s="109" t="s">
        <v>427</v>
      </c>
      <c r="D1615" s="110" t="s">
        <v>428</v>
      </c>
      <c r="E1615" s="111">
        <v>310513</v>
      </c>
      <c r="F1615" s="111">
        <f>Таблица14[[#This Row],[ip55]]*1.49987465123196</f>
        <v>465730.57757798961</v>
      </c>
      <c r="G1615" s="112">
        <f>G1592</f>
        <v>96</v>
      </c>
      <c r="H1615" s="113">
        <v>350</v>
      </c>
      <c r="I1615" s="113">
        <v>150</v>
      </c>
      <c r="J1615" s="113">
        <v>350</v>
      </c>
      <c r="K1615" s="114" t="s">
        <v>141</v>
      </c>
      <c r="L1615" s="114" t="s">
        <v>196</v>
      </c>
      <c r="M1615" s="114" t="str">
        <f t="shared" si="105"/>
        <v>Cu6400zg</v>
      </c>
      <c r="N1615" s="114"/>
      <c r="O1615" s="109" t="s">
        <v>196</v>
      </c>
      <c r="P1615" s="117" t="s">
        <v>28</v>
      </c>
      <c r="Q1615" s="117">
        <v>55</v>
      </c>
      <c r="R1615" s="117" t="s">
        <v>29</v>
      </c>
      <c r="S1615" s="117">
        <v>4</v>
      </c>
      <c r="T1615" s="118" t="str">
        <f t="shared" si="106"/>
        <v>E3-55-Al-6400-4-zg</v>
      </c>
    </row>
    <row r="1616" spans="1:20">
      <c r="A1616" s="109" t="s">
        <v>2088</v>
      </c>
      <c r="B1616" s="109">
        <v>6400</v>
      </c>
      <c r="C1616" s="109" t="s">
        <v>430</v>
      </c>
      <c r="D1616" s="110" t="s">
        <v>431</v>
      </c>
      <c r="E1616" s="111">
        <v>447874</v>
      </c>
      <c r="F1616" s="111">
        <f>Таблица14[[#This Row],[ip55]]*1.49987465123196</f>
        <v>671754.85954586288</v>
      </c>
      <c r="G1616" s="112">
        <f>G1592</f>
        <v>96</v>
      </c>
      <c r="H1616" s="113">
        <v>350</v>
      </c>
      <c r="I1616" s="113">
        <v>350</v>
      </c>
      <c r="J1616" s="113">
        <v>350</v>
      </c>
      <c r="K1616" s="114" t="s">
        <v>141</v>
      </c>
      <c r="L1616" s="114" t="s">
        <v>198</v>
      </c>
      <c r="M1616" s="114" t="str">
        <f t="shared" si="105"/>
        <v>Cu6400tv</v>
      </c>
      <c r="N1616" s="114"/>
      <c r="O1616" s="109" t="s">
        <v>198</v>
      </c>
      <c r="P1616" s="117" t="s">
        <v>28</v>
      </c>
      <c r="Q1616" s="117">
        <v>55</v>
      </c>
      <c r="R1616" s="117" t="s">
        <v>29</v>
      </c>
      <c r="S1616" s="117">
        <v>4</v>
      </c>
      <c r="T1616" s="118" t="str">
        <f t="shared" si="106"/>
        <v>E3-55-Al-6400-4-tv</v>
      </c>
    </row>
    <row r="1617" spans="1:20">
      <c r="A1617" s="109" t="s">
        <v>2089</v>
      </c>
      <c r="B1617" s="109">
        <v>6400</v>
      </c>
      <c r="C1617" s="109" t="s">
        <v>433</v>
      </c>
      <c r="D1617" s="110" t="s">
        <v>434</v>
      </c>
      <c r="E1617" s="111">
        <v>577309</v>
      </c>
      <c r="F1617" s="111">
        <f>Таблица14[[#This Row],[ip55]]*1.49987465123196</f>
        <v>865891.13502807159</v>
      </c>
      <c r="G1617" s="112">
        <f>G1592</f>
        <v>96</v>
      </c>
      <c r="H1617" s="113">
        <v>350</v>
      </c>
      <c r="I1617" s="113">
        <v>350</v>
      </c>
      <c r="J1617" s="113">
        <v>350</v>
      </c>
      <c r="K1617" s="114" t="s">
        <v>141</v>
      </c>
      <c r="L1617" s="114" t="s">
        <v>201</v>
      </c>
      <c r="M1617" s="114" t="str">
        <f t="shared" si="105"/>
        <v>Cu6400tg</v>
      </c>
      <c r="N1617" s="114"/>
      <c r="O1617" s="109" t="s">
        <v>201</v>
      </c>
      <c r="P1617" s="117" t="s">
        <v>28</v>
      </c>
      <c r="Q1617" s="117">
        <v>55</v>
      </c>
      <c r="R1617" s="117" t="s">
        <v>29</v>
      </c>
      <c r="S1617" s="117">
        <v>4</v>
      </c>
      <c r="T1617" s="118" t="str">
        <f t="shared" si="106"/>
        <v>E3-55-Al-6400-4-tg</v>
      </c>
    </row>
    <row r="1618" spans="1:20">
      <c r="A1618" s="109" t="s">
        <v>2090</v>
      </c>
      <c r="B1618" s="109">
        <v>6400</v>
      </c>
      <c r="C1618" s="109" t="s">
        <v>436</v>
      </c>
      <c r="D1618" s="110" t="s">
        <v>437</v>
      </c>
      <c r="E1618" s="111">
        <v>432981</v>
      </c>
      <c r="F1618" s="111">
        <f>Таблица14[[#This Row],[ip55]]*1.49987465123196</f>
        <v>649417.22636506532</v>
      </c>
      <c r="G1618" s="112">
        <v>96</v>
      </c>
      <c r="H1618" s="113">
        <v>500</v>
      </c>
      <c r="I1618" s="113">
        <v>500</v>
      </c>
      <c r="J1618" s="113">
        <v>500</v>
      </c>
      <c r="K1618" s="114" t="s">
        <v>141</v>
      </c>
      <c r="L1618" s="114" t="s">
        <v>184</v>
      </c>
      <c r="M1618" s="114" t="str">
        <f t="shared" si="105"/>
        <v>Cu6400kl</v>
      </c>
      <c r="N1618" s="114"/>
      <c r="O1618" s="109" t="s">
        <v>184</v>
      </c>
      <c r="P1618" s="117" t="s">
        <v>28</v>
      </c>
      <c r="Q1618" s="117">
        <v>55</v>
      </c>
      <c r="R1618" s="117" t="s">
        <v>29</v>
      </c>
      <c r="S1618" s="117">
        <v>4</v>
      </c>
      <c r="T1618" s="118" t="str">
        <f t="shared" si="106"/>
        <v>E3-55-Al-6400-4-kl</v>
      </c>
    </row>
    <row r="1619" spans="1:20">
      <c r="A1619" s="109" t="s">
        <v>2091</v>
      </c>
      <c r="B1619" s="109">
        <v>6400</v>
      </c>
      <c r="C1619" s="109" t="s">
        <v>439</v>
      </c>
      <c r="D1619" s="110" t="s">
        <v>437</v>
      </c>
      <c r="E1619" s="111">
        <v>432981</v>
      </c>
      <c r="F1619" s="111">
        <f>Таблица14[[#This Row],[ip55]]*1.49987465123196</f>
        <v>649417.22636506532</v>
      </c>
      <c r="G1619" s="112">
        <f>G1592</f>
        <v>96</v>
      </c>
      <c r="H1619" s="113">
        <v>500</v>
      </c>
      <c r="I1619" s="113">
        <v>500</v>
      </c>
      <c r="J1619" s="113">
        <v>500</v>
      </c>
      <c r="K1619" s="114" t="s">
        <v>141</v>
      </c>
      <c r="L1619" s="114" t="s">
        <v>173</v>
      </c>
      <c r="M1619" s="114" t="str">
        <f t="shared" si="105"/>
        <v>Cu6400kp</v>
      </c>
      <c r="N1619" s="114"/>
      <c r="O1619" s="109" t="s">
        <v>173</v>
      </c>
      <c r="P1619" s="117" t="s">
        <v>28</v>
      </c>
      <c r="Q1619" s="117">
        <v>55</v>
      </c>
      <c r="R1619" s="117" t="s">
        <v>29</v>
      </c>
      <c r="S1619" s="117">
        <v>4</v>
      </c>
      <c r="T1619" s="118" t="str">
        <f t="shared" si="106"/>
        <v>E3-55-Al-6400-4-kp</v>
      </c>
    </row>
    <row r="1620" spans="1:20">
      <c r="A1620" s="112" t="s">
        <v>2092</v>
      </c>
      <c r="B1620" s="109">
        <v>6400</v>
      </c>
      <c r="C1620" s="109" t="s">
        <v>441</v>
      </c>
      <c r="D1620" s="110" t="s">
        <v>442</v>
      </c>
      <c r="E1620" s="111">
        <v>110654</v>
      </c>
      <c r="F1620" s="111">
        <f>Таблица14[[#This Row],[ip55]]*1.49987465123196</f>
        <v>165967.12965742132</v>
      </c>
      <c r="G1620" s="112">
        <f>G1588</f>
        <v>32</v>
      </c>
      <c r="H1620" s="113">
        <v>200</v>
      </c>
      <c r="I1620" s="113">
        <v>300</v>
      </c>
      <c r="J1620" s="113"/>
      <c r="K1620" s="114" t="s">
        <v>141</v>
      </c>
      <c r="L1620" s="114" t="s">
        <v>143</v>
      </c>
      <c r="M1620" s="114" t="str">
        <f t="shared" si="105"/>
        <v>Cu6400pf</v>
      </c>
      <c r="N1620" s="114"/>
      <c r="O1620" s="109" t="s">
        <v>143</v>
      </c>
      <c r="P1620" s="117" t="s">
        <v>28</v>
      </c>
      <c r="Q1620" s="117">
        <v>55</v>
      </c>
      <c r="R1620" s="117" t="s">
        <v>29</v>
      </c>
      <c r="S1620" s="117">
        <v>4</v>
      </c>
      <c r="T1620" s="118" t="str">
        <f t="shared" si="106"/>
        <v>E3-55-Al-6400-4-pf</v>
      </c>
    </row>
    <row r="1621" spans="1:20">
      <c r="A1621" s="112" t="s">
        <v>2093</v>
      </c>
      <c r="B1621" s="109">
        <v>6400</v>
      </c>
      <c r="C1621" s="109" t="s">
        <v>444</v>
      </c>
      <c r="D1621" s="110" t="s">
        <v>445</v>
      </c>
      <c r="E1621" s="111">
        <v>300639</v>
      </c>
      <c r="F1621" s="111">
        <f>Таблица14[[#This Row],[ip55]]*1.49987465123196</f>
        <v>450920.81527172524</v>
      </c>
      <c r="G1621" s="112"/>
      <c r="H1621" s="113"/>
      <c r="I1621" s="113"/>
      <c r="J1621" s="113"/>
      <c r="K1621" s="114" t="s">
        <v>141</v>
      </c>
      <c r="L1621" s="114" t="s">
        <v>152</v>
      </c>
      <c r="M1621" s="114" t="str">
        <f t="shared" si="105"/>
        <v>Cu6400ugf</v>
      </c>
      <c r="N1621" s="114"/>
      <c r="O1621" s="109" t="s">
        <v>152</v>
      </c>
      <c r="P1621" s="117" t="s">
        <v>28</v>
      </c>
      <c r="Q1621" s="117">
        <v>55</v>
      </c>
      <c r="R1621" s="117" t="s">
        <v>29</v>
      </c>
      <c r="S1621" s="117">
        <v>4</v>
      </c>
      <c r="T1621" s="118" t="str">
        <f t="shared" si="106"/>
        <v>E3-55-Al-6400-4-ugf</v>
      </c>
    </row>
    <row r="1622" spans="1:20">
      <c r="A1622" s="112" t="s">
        <v>2094</v>
      </c>
      <c r="B1622" s="109">
        <v>6400</v>
      </c>
      <c r="C1622" s="109" t="s">
        <v>447</v>
      </c>
      <c r="D1622" s="110" t="s">
        <v>448</v>
      </c>
      <c r="E1622" s="111">
        <v>351710</v>
      </c>
      <c r="F1622" s="111">
        <f>Таблица14[[#This Row],[ip55]]*1.49987465123196</f>
        <v>527520.91358479264</v>
      </c>
      <c r="G1622" s="112"/>
      <c r="H1622" s="113"/>
      <c r="I1622" s="113"/>
      <c r="J1622" s="113"/>
      <c r="K1622" s="114" t="s">
        <v>141</v>
      </c>
      <c r="L1622" s="114" t="s">
        <v>156</v>
      </c>
      <c r="M1622" s="114" t="str">
        <f t="shared" si="105"/>
        <v>Cu6400uvf</v>
      </c>
      <c r="N1622" s="114"/>
      <c r="O1622" s="109" t="s">
        <v>156</v>
      </c>
      <c r="P1622" s="117" t="s">
        <v>28</v>
      </c>
      <c r="Q1622" s="117">
        <v>55</v>
      </c>
      <c r="R1622" s="117" t="s">
        <v>29</v>
      </c>
      <c r="S1622" s="117">
        <v>4</v>
      </c>
      <c r="T1622" s="118" t="str">
        <f t="shared" si="106"/>
        <v>E3-55-Al-6400-4-uvf</v>
      </c>
    </row>
    <row r="1623" spans="1:20">
      <c r="A1623" s="112" t="s">
        <v>2095</v>
      </c>
      <c r="B1623" s="109">
        <v>6400</v>
      </c>
      <c r="C1623" s="109" t="s">
        <v>450</v>
      </c>
      <c r="D1623" s="110" t="s">
        <v>451</v>
      </c>
      <c r="E1623" s="111">
        <v>221308</v>
      </c>
      <c r="F1623" s="111">
        <f>Таблица14[[#This Row],[ip55]]*1.49987465123196</f>
        <v>331934.25931484264</v>
      </c>
      <c r="G1623" s="112"/>
      <c r="H1623" s="113"/>
      <c r="I1623" s="113"/>
      <c r="J1623" s="113"/>
      <c r="K1623" s="114" t="s">
        <v>141</v>
      </c>
      <c r="L1623" s="114"/>
      <c r="M1623" s="114" t="str">
        <f t="shared" si="105"/>
        <v>Cu6400</v>
      </c>
      <c r="N1623" s="114"/>
      <c r="O1623" s="109" t="s">
        <v>450</v>
      </c>
      <c r="P1623" s="117" t="s">
        <v>28</v>
      </c>
      <c r="Q1623" s="117">
        <v>55</v>
      </c>
      <c r="R1623" s="117" t="s">
        <v>29</v>
      </c>
      <c r="S1623" s="117">
        <v>4</v>
      </c>
      <c r="T1623" s="118" t="str">
        <f t="shared" si="106"/>
        <v>E3-55-Al-6400-4-ПФТ</v>
      </c>
    </row>
    <row r="1624" spans="1:20">
      <c r="A1624" s="109" t="s">
        <v>2096</v>
      </c>
      <c r="B1624" s="109">
        <v>6400</v>
      </c>
      <c r="C1624" s="109"/>
      <c r="D1624" s="110" t="s">
        <v>453</v>
      </c>
      <c r="E1624" s="111">
        <v>200880</v>
      </c>
      <c r="F1624" s="111">
        <f>Таблица14[[#This Row],[ip55]]*1.49987465123196</f>
        <v>301294.81993947615</v>
      </c>
      <c r="G1624" s="120">
        <f t="shared" ref="G1624:G1625" si="107">G1588</f>
        <v>32</v>
      </c>
      <c r="H1624" s="113">
        <v>200</v>
      </c>
      <c r="I1624" s="113">
        <v>300</v>
      </c>
      <c r="J1624" s="113"/>
      <c r="K1624" s="114" t="s">
        <v>141</v>
      </c>
      <c r="L1624" s="114"/>
      <c r="M1624" s="114" t="str">
        <f t="shared" si="105"/>
        <v>Cu6400</v>
      </c>
      <c r="N1624" s="114"/>
      <c r="O1624" s="109"/>
      <c r="P1624" s="117" t="s">
        <v>28</v>
      </c>
      <c r="Q1624" s="117">
        <v>55</v>
      </c>
      <c r="R1624" s="117" t="s">
        <v>29</v>
      </c>
      <c r="S1624" s="117">
        <v>4</v>
      </c>
      <c r="T1624" s="118" t="str">
        <f t="shared" si="106"/>
        <v>E3-55-Al-6400-4-</v>
      </c>
    </row>
    <row r="1625" spans="1:20">
      <c r="A1625" s="109" t="s">
        <v>2097</v>
      </c>
      <c r="B1625" s="109">
        <v>6400</v>
      </c>
      <c r="C1625" s="109" t="s">
        <v>455</v>
      </c>
      <c r="D1625" s="110" t="s">
        <v>456</v>
      </c>
      <c r="E1625" s="111">
        <v>1487857</v>
      </c>
      <c r="F1625" s="111">
        <f>Таблица14[[#This Row],[ip55]]*1.49987465123196</f>
        <v>2231598.9989580302</v>
      </c>
      <c r="G1625" s="120">
        <f t="shared" si="107"/>
        <v>48</v>
      </c>
      <c r="H1625" s="113">
        <v>500</v>
      </c>
      <c r="I1625" s="113">
        <v>500</v>
      </c>
      <c r="J1625" s="113"/>
      <c r="K1625" s="114" t="s">
        <v>141</v>
      </c>
      <c r="L1625" s="114"/>
      <c r="M1625" s="114" t="str">
        <f t="shared" si="105"/>
        <v>Cu6400</v>
      </c>
      <c r="N1625" s="114"/>
      <c r="O1625" s="109" t="s">
        <v>455</v>
      </c>
      <c r="P1625" s="117" t="s">
        <v>28</v>
      </c>
      <c r="Q1625" s="117">
        <v>55</v>
      </c>
      <c r="R1625" s="117" t="s">
        <v>29</v>
      </c>
      <c r="S1625" s="117">
        <v>4</v>
      </c>
      <c r="T1625" s="118" t="str">
        <f t="shared" si="106"/>
        <v>E3-55-Al-6400-4-ПФК</v>
      </c>
    </row>
    <row r="1626" spans="1:20">
      <c r="A1626" s="109" t="s">
        <v>2098</v>
      </c>
      <c r="B1626" s="109">
        <v>6400</v>
      </c>
      <c r="C1626" s="109"/>
      <c r="D1626" s="110" t="s">
        <v>458</v>
      </c>
      <c r="E1626" s="111">
        <v>258079</v>
      </c>
      <c r="F1626" s="111">
        <f>Таблица14[[#This Row],[ip55]]*1.49987465123196</f>
        <v>387086.15011529304</v>
      </c>
      <c r="G1626" s="120">
        <f>G1589</f>
        <v>48</v>
      </c>
      <c r="H1626" s="113">
        <v>200</v>
      </c>
      <c r="I1626" s="113">
        <v>500</v>
      </c>
      <c r="J1626" s="113"/>
      <c r="K1626" s="114" t="s">
        <v>141</v>
      </c>
      <c r="L1626" s="114"/>
      <c r="M1626" s="114" t="str">
        <f t="shared" si="105"/>
        <v>Cu6400</v>
      </c>
      <c r="N1626" s="114"/>
      <c r="O1626" s="109"/>
      <c r="P1626" s="117" t="s">
        <v>28</v>
      </c>
      <c r="Q1626" s="117">
        <v>55</v>
      </c>
      <c r="R1626" s="117" t="s">
        <v>29</v>
      </c>
      <c r="S1626" s="117">
        <v>4</v>
      </c>
      <c r="T1626" s="118" t="str">
        <f t="shared" si="106"/>
        <v>E3-55-Al-6400-4-</v>
      </c>
    </row>
    <row r="1627" spans="1:20">
      <c r="A1627" s="109" t="s">
        <v>2099</v>
      </c>
      <c r="B1627" s="109">
        <v>6400</v>
      </c>
      <c r="C1627" s="109"/>
      <c r="D1627" s="110" t="s">
        <v>728</v>
      </c>
      <c r="E1627" s="111">
        <v>742577</v>
      </c>
      <c r="F1627" s="111">
        <f>Таблица14[[#This Row],[ip55]]*1.49987465123196</f>
        <v>1113772.4188878753</v>
      </c>
      <c r="G1627" s="120">
        <f>G1591</f>
        <v>80</v>
      </c>
      <c r="H1627" s="113">
        <v>200</v>
      </c>
      <c r="I1627" s="113">
        <v>1000</v>
      </c>
      <c r="J1627" s="113"/>
      <c r="K1627" s="114" t="s">
        <v>141</v>
      </c>
      <c r="L1627" s="114"/>
      <c r="M1627" s="114" t="str">
        <f t="shared" si="105"/>
        <v>Cu6400</v>
      </c>
      <c r="N1627" s="114"/>
      <c r="O1627" s="109"/>
      <c r="P1627" s="117" t="s">
        <v>28</v>
      </c>
      <c r="Q1627" s="117">
        <v>55</v>
      </c>
      <c r="R1627" s="117" t="s">
        <v>29</v>
      </c>
      <c r="S1627" s="117">
        <v>4</v>
      </c>
      <c r="T1627" s="118" t="str">
        <f t="shared" si="106"/>
        <v>E3-55-Al-6400-4-</v>
      </c>
    </row>
    <row r="1628" spans="1:20">
      <c r="A1628" s="109" t="s">
        <v>2100</v>
      </c>
      <c r="B1628" s="109">
        <v>6400</v>
      </c>
      <c r="C1628" s="109"/>
      <c r="D1628" s="110" t="s">
        <v>462</v>
      </c>
      <c r="E1628" s="111">
        <v>564187</v>
      </c>
      <c r="F1628" s="111">
        <f>Таблица14[[#This Row],[ip55]]*1.49987465123196</f>
        <v>846209.77985460591</v>
      </c>
      <c r="G1628" s="120">
        <f>G1591</f>
        <v>80</v>
      </c>
      <c r="H1628" s="113">
        <v>200</v>
      </c>
      <c r="I1628" s="113">
        <v>1000</v>
      </c>
      <c r="J1628" s="113"/>
      <c r="K1628" s="114" t="s">
        <v>141</v>
      </c>
      <c r="L1628" s="114"/>
      <c r="M1628" s="114" t="str">
        <f t="shared" si="105"/>
        <v>Cu6400</v>
      </c>
      <c r="N1628" s="114"/>
      <c r="O1628" s="109"/>
      <c r="P1628" s="117" t="s">
        <v>28</v>
      </c>
      <c r="Q1628" s="117">
        <v>55</v>
      </c>
      <c r="R1628" s="117" t="s">
        <v>29</v>
      </c>
      <c r="S1628" s="117">
        <v>4</v>
      </c>
      <c r="T1628" s="118" t="str">
        <f t="shared" si="106"/>
        <v>E3-55-Al-6400-4-</v>
      </c>
    </row>
    <row r="1629" spans="1:20">
      <c r="A1629" s="109" t="s">
        <v>2101</v>
      </c>
      <c r="B1629" s="109">
        <v>6400</v>
      </c>
      <c r="C1629" s="109"/>
      <c r="D1629" s="110" t="s">
        <v>464</v>
      </c>
      <c r="E1629" s="111">
        <v>374982</v>
      </c>
      <c r="F1629" s="111">
        <f>Таблица14[[#This Row],[ip55]]*1.49987465123196</f>
        <v>562425.99646826286</v>
      </c>
      <c r="G1629" s="120">
        <f t="shared" ref="G1629:G1630" si="108">G1589</f>
        <v>48</v>
      </c>
      <c r="H1629" s="113">
        <v>200</v>
      </c>
      <c r="I1629" s="113">
        <v>500</v>
      </c>
      <c r="J1629" s="113"/>
      <c r="K1629" s="114" t="s">
        <v>141</v>
      </c>
      <c r="L1629" s="114"/>
      <c r="M1629" s="114" t="str">
        <f t="shared" si="105"/>
        <v>Cu6400</v>
      </c>
      <c r="N1629" s="114"/>
      <c r="O1629" s="109"/>
      <c r="P1629" s="117" t="s">
        <v>28</v>
      </c>
      <c r="Q1629" s="117">
        <v>55</v>
      </c>
      <c r="R1629" s="117" t="s">
        <v>29</v>
      </c>
      <c r="S1629" s="117">
        <v>4</v>
      </c>
      <c r="T1629" s="118" t="str">
        <f t="shared" si="106"/>
        <v>E3-55-Al-6400-4-</v>
      </c>
    </row>
    <row r="1630" spans="1:20">
      <c r="A1630" s="109" t="s">
        <v>2102</v>
      </c>
      <c r="B1630" s="109">
        <v>6400</v>
      </c>
      <c r="C1630" s="109" t="s">
        <v>466</v>
      </c>
      <c r="D1630" s="110" t="s">
        <v>467</v>
      </c>
      <c r="E1630" s="111">
        <v>568116</v>
      </c>
      <c r="F1630" s="111">
        <f>Таблица14[[#This Row],[ip55]]*1.49987465123196</f>
        <v>852102.78735929623</v>
      </c>
      <c r="G1630" s="120">
        <f t="shared" si="108"/>
        <v>64</v>
      </c>
      <c r="H1630" s="113">
        <v>1000</v>
      </c>
      <c r="I1630" s="113"/>
      <c r="J1630" s="113"/>
      <c r="K1630" s="114" t="s">
        <v>141</v>
      </c>
      <c r="L1630" s="114" t="s">
        <v>203</v>
      </c>
      <c r="M1630" s="114" t="str">
        <f t="shared" si="105"/>
        <v>Cu6400sk</v>
      </c>
      <c r="N1630" s="114"/>
      <c r="O1630" s="109" t="s">
        <v>203</v>
      </c>
      <c r="P1630" s="117" t="s">
        <v>28</v>
      </c>
      <c r="Q1630" s="117">
        <v>55</v>
      </c>
      <c r="R1630" s="117" t="s">
        <v>29</v>
      </c>
      <c r="S1630" s="117">
        <v>4</v>
      </c>
      <c r="T1630" s="118" t="str">
        <f t="shared" si="106"/>
        <v>E3-55-Al-6400-4-sk</v>
      </c>
    </row>
    <row r="1631" spans="1:20">
      <c r="A1631" s="109" t="s">
        <v>2103</v>
      </c>
      <c r="B1631" s="109">
        <v>6400</v>
      </c>
      <c r="C1631" s="109"/>
      <c r="D1631" s="110" t="s">
        <v>469</v>
      </c>
      <c r="E1631" s="111">
        <v>1339071</v>
      </c>
      <c r="F1631" s="111">
        <f>Таблица14[[#This Row],[ip55]]*1.49987465123196</f>
        <v>2008438.6490998319</v>
      </c>
      <c r="G1631" s="112">
        <f>G1590</f>
        <v>64</v>
      </c>
      <c r="H1631" s="113">
        <v>1000</v>
      </c>
      <c r="I1631" s="113"/>
      <c r="J1631" s="113"/>
      <c r="K1631" s="114" t="s">
        <v>141</v>
      </c>
      <c r="L1631" s="114"/>
      <c r="M1631" s="114" t="str">
        <f t="shared" si="105"/>
        <v>Cu6400</v>
      </c>
      <c r="N1631" s="114"/>
      <c r="O1631" s="109"/>
      <c r="P1631" s="117" t="s">
        <v>28</v>
      </c>
      <c r="Q1631" s="117">
        <v>55</v>
      </c>
      <c r="R1631" s="117" t="s">
        <v>29</v>
      </c>
      <c r="S1631" s="117">
        <v>4</v>
      </c>
      <c r="T1631" s="118" t="str">
        <f t="shared" si="106"/>
        <v>E3-55-Al-6400-4-</v>
      </c>
    </row>
    <row r="1632" spans="1:20">
      <c r="A1632" s="109" t="s">
        <v>2104</v>
      </c>
      <c r="B1632" s="109">
        <v>6400</v>
      </c>
      <c r="C1632" s="109"/>
      <c r="D1632" s="110" t="s">
        <v>471</v>
      </c>
      <c r="E1632" s="111">
        <v>1264678</v>
      </c>
      <c r="F1632" s="111">
        <f>Таблица14[[#This Row],[ip55]]*1.49987465123196</f>
        <v>1896858.4741707328</v>
      </c>
      <c r="G1632" s="112">
        <f>G1590</f>
        <v>64</v>
      </c>
      <c r="H1632" s="113">
        <v>1000</v>
      </c>
      <c r="I1632" s="113"/>
      <c r="J1632" s="113"/>
      <c r="K1632" s="114" t="s">
        <v>141</v>
      </c>
      <c r="L1632" s="114"/>
      <c r="M1632" s="114" t="str">
        <f t="shared" si="105"/>
        <v>Cu6400</v>
      </c>
      <c r="N1632" s="114"/>
      <c r="O1632" s="109"/>
      <c r="P1632" s="117" t="s">
        <v>28</v>
      </c>
      <c r="Q1632" s="117">
        <v>55</v>
      </c>
      <c r="R1632" s="117" t="s">
        <v>29</v>
      </c>
      <c r="S1632" s="117">
        <v>4</v>
      </c>
      <c r="T1632" s="118" t="str">
        <f t="shared" si="106"/>
        <v>E3-55-Al-6400-4-</v>
      </c>
    </row>
    <row r="1633" spans="1:20">
      <c r="A1633" s="109" t="s">
        <v>2105</v>
      </c>
      <c r="B1633" s="109">
        <v>6400</v>
      </c>
      <c r="C1633" s="109"/>
      <c r="D1633" s="110" t="s">
        <v>473</v>
      </c>
      <c r="E1633" s="111">
        <v>1807746</v>
      </c>
      <c r="F1633" s="111">
        <f>Таблица14[[#This Row],[ip55]]*1.49987465123196</f>
        <v>2711392.4012659709</v>
      </c>
      <c r="G1633" s="112">
        <f>G1590</f>
        <v>64</v>
      </c>
      <c r="H1633" s="113">
        <v>1000</v>
      </c>
      <c r="I1633" s="113"/>
      <c r="J1633" s="113"/>
      <c r="K1633" s="114" t="s">
        <v>141</v>
      </c>
      <c r="L1633" s="114"/>
      <c r="M1633" s="114" t="str">
        <f t="shared" si="105"/>
        <v>Cu6400</v>
      </c>
      <c r="N1633" s="114"/>
      <c r="O1633" s="109"/>
      <c r="P1633" s="117" t="s">
        <v>28</v>
      </c>
      <c r="Q1633" s="117">
        <v>55</v>
      </c>
      <c r="R1633" s="117" t="s">
        <v>29</v>
      </c>
      <c r="S1633" s="117">
        <v>4</v>
      </c>
      <c r="T1633" s="118" t="str">
        <f t="shared" si="106"/>
        <v>E3-55-Al-6400-4-</v>
      </c>
    </row>
    <row r="1634" spans="1:20">
      <c r="A1634" s="109" t="s">
        <v>2106</v>
      </c>
      <c r="B1634" s="109">
        <v>6400</v>
      </c>
      <c r="C1634" s="109"/>
      <c r="D1634" s="110" t="s">
        <v>475</v>
      </c>
      <c r="E1634" s="111">
        <v>492661</v>
      </c>
      <c r="F1634" s="111">
        <f>Таблица14[[#This Row],[ip55]]*1.49987465123196</f>
        <v>738929.7455505887</v>
      </c>
      <c r="G1634" s="112">
        <f>G1590</f>
        <v>64</v>
      </c>
      <c r="H1634" s="113">
        <v>1000</v>
      </c>
      <c r="I1634" s="113"/>
      <c r="J1634" s="113"/>
      <c r="K1634" s="114" t="s">
        <v>141</v>
      </c>
      <c r="L1634" s="114"/>
      <c r="M1634" s="114" t="str">
        <f t="shared" si="105"/>
        <v>Cu6400</v>
      </c>
      <c r="N1634" s="114"/>
      <c r="O1634" s="109"/>
      <c r="P1634" s="117" t="s">
        <v>28</v>
      </c>
      <c r="Q1634" s="117">
        <v>55</v>
      </c>
      <c r="R1634" s="117" t="s">
        <v>29</v>
      </c>
      <c r="S1634" s="117">
        <v>4</v>
      </c>
      <c r="T1634" s="118" t="str">
        <f t="shared" si="106"/>
        <v>E3-55-Al-6400-4-</v>
      </c>
    </row>
    <row r="1635" spans="1:20">
      <c r="A1635" s="109" t="s">
        <v>2107</v>
      </c>
      <c r="B1635" s="109">
        <v>6400</v>
      </c>
      <c r="C1635" s="109"/>
      <c r="D1635" s="110" t="s">
        <v>477</v>
      </c>
      <c r="E1635" s="111">
        <v>1290671</v>
      </c>
      <c r="F1635" s="111">
        <f>Таблица14[[#This Row],[ip55]]*1.49987465123196</f>
        <v>1935844.7159802052</v>
      </c>
      <c r="G1635" s="112">
        <f>G1590</f>
        <v>64</v>
      </c>
      <c r="H1635" s="113">
        <v>1000</v>
      </c>
      <c r="I1635" s="113"/>
      <c r="J1635" s="113"/>
      <c r="K1635" s="114" t="s">
        <v>141</v>
      </c>
      <c r="L1635" s="114"/>
      <c r="M1635" s="114" t="str">
        <f t="shared" si="105"/>
        <v>Cu6400</v>
      </c>
      <c r="N1635" s="114"/>
      <c r="O1635" s="109"/>
      <c r="P1635" s="117" t="s">
        <v>28</v>
      </c>
      <c r="Q1635" s="117">
        <v>55</v>
      </c>
      <c r="R1635" s="117" t="s">
        <v>29</v>
      </c>
      <c r="S1635" s="117">
        <v>4</v>
      </c>
      <c r="T1635" s="118" t="str">
        <f t="shared" si="106"/>
        <v>E3-55-Al-6400-4-</v>
      </c>
    </row>
    <row r="1636" spans="1:20">
      <c r="A1636" s="109" t="s">
        <v>2108</v>
      </c>
      <c r="B1636" s="109">
        <v>6400</v>
      </c>
      <c r="C1636" s="109"/>
      <c r="D1636" s="110" t="s">
        <v>554</v>
      </c>
      <c r="E1636" s="111">
        <v>2121429</v>
      </c>
      <c r="F1636" s="111">
        <f>Таблица14[[#This Row],[ip55]]*1.49987465123196</f>
        <v>3181877.5814883658</v>
      </c>
      <c r="G1636" s="112">
        <f>G1590</f>
        <v>64</v>
      </c>
      <c r="H1636" s="113">
        <v>1000</v>
      </c>
      <c r="I1636" s="113"/>
      <c r="J1636" s="113"/>
      <c r="K1636" s="114" t="s">
        <v>141</v>
      </c>
      <c r="L1636" s="114"/>
      <c r="M1636" s="114" t="str">
        <f t="shared" si="105"/>
        <v>Cu6400</v>
      </c>
      <c r="N1636" s="114"/>
      <c r="O1636" s="109"/>
      <c r="P1636" s="117" t="s">
        <v>28</v>
      </c>
      <c r="Q1636" s="117">
        <v>55</v>
      </c>
      <c r="R1636" s="117" t="s">
        <v>29</v>
      </c>
      <c r="S1636" s="117">
        <v>4</v>
      </c>
      <c r="T1636" s="118" t="str">
        <f t="shared" si="106"/>
        <v>E3-55-Al-6400-4-</v>
      </c>
    </row>
    <row r="1637" spans="1:20">
      <c r="A1637" s="109" t="s">
        <v>2109</v>
      </c>
      <c r="B1637" s="109">
        <v>6400</v>
      </c>
      <c r="C1637" s="109"/>
      <c r="D1637" s="110" t="s">
        <v>481</v>
      </c>
      <c r="E1637" s="111">
        <v>1839314</v>
      </c>
      <c r="F1637" s="111">
        <f>Таблица14[[#This Row],[ip55]]*1.49987465123196</f>
        <v>2758740.4442560612</v>
      </c>
      <c r="G1637" s="112">
        <f>G1590</f>
        <v>64</v>
      </c>
      <c r="H1637" s="113">
        <v>1000</v>
      </c>
      <c r="I1637" s="113"/>
      <c r="J1637" s="113"/>
      <c r="K1637" s="114" t="s">
        <v>141</v>
      </c>
      <c r="L1637" s="114"/>
      <c r="M1637" s="114" t="str">
        <f t="shared" si="105"/>
        <v>Cu6400</v>
      </c>
      <c r="N1637" s="114"/>
      <c r="O1637" s="109"/>
      <c r="P1637" s="117" t="s">
        <v>28</v>
      </c>
      <c r="Q1637" s="117">
        <v>55</v>
      </c>
      <c r="R1637" s="117" t="s">
        <v>29</v>
      </c>
      <c r="S1637" s="117">
        <v>4</v>
      </c>
      <c r="T1637" s="118" t="str">
        <f t="shared" si="106"/>
        <v>E3-55-Al-6400-4-</v>
      </c>
    </row>
    <row r="1638" spans="1:20">
      <c r="A1638" s="109" t="s">
        <v>2110</v>
      </c>
      <c r="B1638" s="109">
        <v>6400</v>
      </c>
      <c r="C1638" s="109"/>
      <c r="D1638" s="110" t="s">
        <v>617</v>
      </c>
      <c r="E1638" s="111">
        <v>2774626</v>
      </c>
      <c r="F1638" s="111">
        <f>Таблица14[[#This Row],[ip55]]*1.49987465123196</f>
        <v>4161591.2040491286</v>
      </c>
      <c r="G1638" s="112"/>
      <c r="H1638" s="113">
        <v>0</v>
      </c>
      <c r="I1638" s="113"/>
      <c r="J1638" s="113"/>
      <c r="K1638" s="114" t="s">
        <v>141</v>
      </c>
      <c r="L1638" s="114"/>
      <c r="M1638" s="114" t="str">
        <f t="shared" si="105"/>
        <v>Cu6400</v>
      </c>
      <c r="N1638" s="114"/>
      <c r="O1638" s="109"/>
      <c r="P1638" s="117" t="s">
        <v>28</v>
      </c>
      <c r="Q1638" s="117">
        <v>55</v>
      </c>
      <c r="R1638" s="117" t="s">
        <v>29</v>
      </c>
      <c r="S1638" s="117">
        <v>4</v>
      </c>
      <c r="T1638" s="118" t="str">
        <f t="shared" si="106"/>
        <v>E3-55-Al-6400-4-</v>
      </c>
    </row>
    <row r="1639" spans="1:20">
      <c r="A1639" s="109" t="s">
        <v>2111</v>
      </c>
      <c r="B1639" s="109">
        <v>6400</v>
      </c>
      <c r="C1639" s="109" t="s">
        <v>485</v>
      </c>
      <c r="D1639" s="110" t="s">
        <v>486</v>
      </c>
      <c r="E1639" s="111">
        <v>875979</v>
      </c>
      <c r="F1639" s="111">
        <f>Таблица14[[#This Row],[ip55]]*1.49987465123196</f>
        <v>1313858.6971115211</v>
      </c>
      <c r="G1639" s="112">
        <f>G1591</f>
        <v>80</v>
      </c>
      <c r="H1639" s="113">
        <v>1500</v>
      </c>
      <c r="I1639" s="113"/>
      <c r="J1639" s="113"/>
      <c r="K1639" s="114" t="s">
        <v>141</v>
      </c>
      <c r="L1639" s="114" t="s">
        <v>487</v>
      </c>
      <c r="M1639" s="114" t="str">
        <f t="shared" si="105"/>
        <v>Cu6400tsv</v>
      </c>
      <c r="N1639" s="114"/>
      <c r="O1639" s="109" t="s">
        <v>487</v>
      </c>
      <c r="P1639" s="117" t="s">
        <v>28</v>
      </c>
      <c r="Q1639" s="117">
        <v>55</v>
      </c>
      <c r="R1639" s="117" t="s">
        <v>29</v>
      </c>
      <c r="S1639" s="117">
        <v>4</v>
      </c>
      <c r="T1639" s="118" t="str">
        <f t="shared" si="106"/>
        <v>E3-55-Al-6400-4-tsv</v>
      </c>
    </row>
    <row r="1640" spans="1:20">
      <c r="A1640" s="109" t="s">
        <v>2112</v>
      </c>
      <c r="B1640" s="109">
        <v>6400</v>
      </c>
      <c r="C1640" s="109"/>
      <c r="D1640" s="110" t="s">
        <v>489</v>
      </c>
      <c r="E1640" s="111">
        <v>1099915</v>
      </c>
      <c r="F1640" s="111">
        <f>Таблица14[[#This Row],[ip55]]*1.49987465123196</f>
        <v>1649734.6270098013</v>
      </c>
      <c r="G1640" s="112">
        <f>G1590</f>
        <v>64</v>
      </c>
      <c r="H1640" s="113">
        <v>1500</v>
      </c>
      <c r="I1640" s="113">
        <v>500</v>
      </c>
      <c r="J1640" s="113"/>
      <c r="K1640" s="114" t="s">
        <v>141</v>
      </c>
      <c r="L1640" s="114"/>
      <c r="M1640" s="114" t="str">
        <f t="shared" si="105"/>
        <v>Cu6400</v>
      </c>
      <c r="N1640" s="114"/>
      <c r="O1640" s="109"/>
      <c r="P1640" s="117" t="s">
        <v>28</v>
      </c>
      <c r="Q1640" s="117">
        <v>55</v>
      </c>
      <c r="R1640" s="117" t="s">
        <v>29</v>
      </c>
      <c r="S1640" s="117">
        <v>4</v>
      </c>
      <c r="T1640" s="118" t="str">
        <f t="shared" si="106"/>
        <v>E3-55-Al-6400-4-</v>
      </c>
    </row>
    <row r="1641" spans="1:20">
      <c r="A1641" s="109" t="s">
        <v>2113</v>
      </c>
      <c r="B1641" s="109">
        <v>6400</v>
      </c>
      <c r="C1641" s="109"/>
      <c r="D1641" s="110" t="s">
        <v>491</v>
      </c>
      <c r="E1641" s="111">
        <v>442414</v>
      </c>
      <c r="F1641" s="111">
        <f>Таблица14[[#This Row],[ip55]]*1.49987465123196</f>
        <v>663565.5439501364</v>
      </c>
      <c r="G1641" s="112">
        <f>G1594</f>
        <v>128</v>
      </c>
      <c r="H1641" s="113">
        <v>1500</v>
      </c>
      <c r="I1641" s="113"/>
      <c r="J1641" s="113"/>
      <c r="K1641" s="114" t="s">
        <v>141</v>
      </c>
      <c r="L1641" s="114"/>
      <c r="M1641" s="114" t="str">
        <f t="shared" si="105"/>
        <v>Cu6400</v>
      </c>
      <c r="N1641" s="114"/>
      <c r="O1641" s="109"/>
      <c r="P1641" s="117" t="s">
        <v>28</v>
      </c>
      <c r="Q1641" s="117">
        <v>55</v>
      </c>
      <c r="R1641" s="117" t="s">
        <v>29</v>
      </c>
      <c r="S1641" s="117">
        <v>4</v>
      </c>
      <c r="T1641" s="118" t="str">
        <f t="shared" si="106"/>
        <v>E3-55-Al-6400-4-</v>
      </c>
    </row>
    <row r="1642" spans="1:20">
      <c r="A1642" s="109" t="s">
        <v>2114</v>
      </c>
      <c r="B1642" s="109">
        <v>6400</v>
      </c>
      <c r="C1642" s="109"/>
      <c r="D1642" s="110" t="s">
        <v>493</v>
      </c>
      <c r="E1642" s="111">
        <v>731067</v>
      </c>
      <c r="F1642" s="111">
        <f>Таблица14[[#This Row],[ip55]]*1.49987465123196</f>
        <v>1096508.8616521955</v>
      </c>
      <c r="G1642" s="112">
        <f>G1593</f>
        <v>112</v>
      </c>
      <c r="H1642" s="113">
        <v>1500</v>
      </c>
      <c r="I1642" s="113">
        <v>500</v>
      </c>
      <c r="J1642" s="113"/>
      <c r="K1642" s="114" t="s">
        <v>141</v>
      </c>
      <c r="L1642" s="114"/>
      <c r="M1642" s="114" t="str">
        <f t="shared" si="105"/>
        <v>Cu6400</v>
      </c>
      <c r="N1642" s="114"/>
      <c r="O1642" s="109"/>
      <c r="P1642" s="117" t="s">
        <v>28</v>
      </c>
      <c r="Q1642" s="117">
        <v>55</v>
      </c>
      <c r="R1642" s="117" t="s">
        <v>29</v>
      </c>
      <c r="S1642" s="117">
        <v>4</v>
      </c>
      <c r="T1642" s="118" t="str">
        <f t="shared" si="106"/>
        <v>E3-55-Al-6400-4-</v>
      </c>
    </row>
    <row r="1643" spans="1:20">
      <c r="A1643" s="109" t="s">
        <v>1044</v>
      </c>
      <c r="B1643" s="109">
        <v>6400</v>
      </c>
      <c r="C1643" s="109"/>
      <c r="D1643" s="110" t="s">
        <v>495</v>
      </c>
      <c r="E1643" s="111">
        <v>152542</v>
      </c>
      <c r="F1643" s="111">
        <f>Таблица14[[#This Row],[ip55]]*1.49987465123196</f>
        <v>228793.87904822564</v>
      </c>
      <c r="G1643" s="112"/>
      <c r="H1643" s="113">
        <v>500</v>
      </c>
      <c r="I1643" s="113"/>
      <c r="J1643" s="113"/>
      <c r="K1643" s="114" t="s">
        <v>141</v>
      </c>
      <c r="L1643" s="114"/>
      <c r="M1643" s="114" t="str">
        <f t="shared" si="105"/>
        <v>Cu6400</v>
      </c>
      <c r="N1643" s="114"/>
      <c r="O1643" s="109"/>
      <c r="P1643" s="117" t="s">
        <v>28</v>
      </c>
      <c r="Q1643" s="117">
        <v>55</v>
      </c>
      <c r="R1643" s="117" t="s">
        <v>29</v>
      </c>
      <c r="S1643" s="117">
        <v>4</v>
      </c>
      <c r="T1643" s="118" t="str">
        <f t="shared" si="106"/>
        <v>E3-55-Al-6400-4-</v>
      </c>
    </row>
    <row r="1644" spans="1:20">
      <c r="A1644" s="109" t="s">
        <v>2115</v>
      </c>
      <c r="B1644" s="109">
        <v>6400</v>
      </c>
      <c r="C1644" s="109"/>
      <c r="D1644" s="110" t="s">
        <v>497</v>
      </c>
      <c r="E1644" s="111">
        <v>62818</v>
      </c>
      <c r="F1644" s="111">
        <f>Таблица14[[#This Row],[ip55]]*1.49987465123196</f>
        <v>94219.125841089262</v>
      </c>
      <c r="G1644" s="112"/>
      <c r="H1644" s="113">
        <v>200</v>
      </c>
      <c r="I1644" s="113"/>
      <c r="J1644" s="113"/>
      <c r="K1644" s="114" t="s">
        <v>141</v>
      </c>
      <c r="L1644" s="114" t="s">
        <v>236</v>
      </c>
      <c r="M1644" s="114" t="str">
        <f t="shared" si="105"/>
        <v>Cu6400sb</v>
      </c>
      <c r="N1644" s="114"/>
      <c r="O1644" s="109"/>
      <c r="P1644" s="117" t="s">
        <v>28</v>
      </c>
      <c r="Q1644" s="117">
        <v>55</v>
      </c>
      <c r="R1644" s="117" t="s">
        <v>29</v>
      </c>
      <c r="S1644" s="117">
        <v>4</v>
      </c>
      <c r="T1644" s="118" t="str">
        <f t="shared" si="106"/>
        <v>E3-55-Al-6400-4-</v>
      </c>
    </row>
    <row r="1645" spans="1:20">
      <c r="A1645" s="109" t="s">
        <v>2116</v>
      </c>
      <c r="B1645" s="109">
        <v>6400</v>
      </c>
      <c r="C1645" s="109"/>
      <c r="D1645" s="110" t="s">
        <v>499</v>
      </c>
      <c r="E1645" s="111">
        <v>2077</v>
      </c>
      <c r="F1645" s="111">
        <f>Таблица14[[#This Row],[ip55]]*1.49987465123196</f>
        <v>3115.2396506087812</v>
      </c>
      <c r="G1645" s="112"/>
      <c r="H1645" s="113">
        <v>200</v>
      </c>
      <c r="I1645" s="113"/>
      <c r="J1645" s="113"/>
      <c r="K1645" s="114" t="s">
        <v>141</v>
      </c>
      <c r="L1645" s="114"/>
      <c r="M1645" s="114" t="str">
        <f t="shared" si="105"/>
        <v>Cu6400</v>
      </c>
      <c r="N1645" s="114"/>
      <c r="O1645" s="109"/>
      <c r="P1645" s="117" t="s">
        <v>28</v>
      </c>
      <c r="Q1645" s="117">
        <v>55</v>
      </c>
      <c r="R1645" s="117" t="s">
        <v>29</v>
      </c>
      <c r="S1645" s="117">
        <v>4</v>
      </c>
      <c r="T1645" s="118" t="str">
        <f t="shared" si="106"/>
        <v>E3-55-Al-6400-4-</v>
      </c>
    </row>
    <row r="1646" spans="1:20">
      <c r="A1646" s="109" t="s">
        <v>2117</v>
      </c>
      <c r="B1646" s="109">
        <v>6400</v>
      </c>
      <c r="C1646" s="109" t="s">
        <v>501</v>
      </c>
      <c r="D1646" s="110" t="s">
        <v>502</v>
      </c>
      <c r="E1646" s="111">
        <v>102245</v>
      </c>
      <c r="F1646" s="111">
        <f>Таблица14[[#This Row],[ip55]]*1.49987465123196</f>
        <v>153354.68371521175</v>
      </c>
      <c r="G1646" s="112"/>
      <c r="H1646" s="113">
        <v>200</v>
      </c>
      <c r="I1646" s="113"/>
      <c r="J1646" s="113"/>
      <c r="K1646" s="114" t="s">
        <v>141</v>
      </c>
      <c r="L1646" s="114" t="s">
        <v>233</v>
      </c>
      <c r="M1646" s="114" t="str">
        <f t="shared" si="105"/>
        <v>Cu6400kz</v>
      </c>
      <c r="N1646" s="114"/>
      <c r="O1646" s="109" t="s">
        <v>233</v>
      </c>
      <c r="P1646" s="117" t="s">
        <v>28</v>
      </c>
      <c r="Q1646" s="117">
        <v>55</v>
      </c>
      <c r="R1646" s="117" t="s">
        <v>29</v>
      </c>
      <c r="S1646" s="117">
        <v>4</v>
      </c>
      <c r="T1646" s="118" t="str">
        <f t="shared" si="106"/>
        <v>E3-55-Al-6400-4-kz</v>
      </c>
    </row>
    <row r="1647" spans="1:20">
      <c r="A1647" s="109" t="s">
        <v>2118</v>
      </c>
      <c r="B1647" s="109">
        <v>6400</v>
      </c>
      <c r="C1647" s="109"/>
      <c r="D1647" s="110" t="s">
        <v>504</v>
      </c>
      <c r="E1647" s="111">
        <v>83769</v>
      </c>
      <c r="F1647" s="111">
        <f>Таблица14[[#This Row],[ip55]]*1.49987465123196</f>
        <v>125642.99965905007</v>
      </c>
      <c r="G1647" s="112"/>
      <c r="H1647" s="113"/>
      <c r="I1647" s="113"/>
      <c r="J1647" s="113"/>
      <c r="K1647" s="114" t="s">
        <v>141</v>
      </c>
      <c r="L1647" s="114"/>
      <c r="M1647" s="114" t="str">
        <f t="shared" si="105"/>
        <v>Cu6400</v>
      </c>
      <c r="N1647" s="114"/>
      <c r="O1647" s="109"/>
      <c r="P1647" s="117" t="s">
        <v>28</v>
      </c>
      <c r="Q1647" s="117">
        <v>55</v>
      </c>
      <c r="R1647" s="117" t="s">
        <v>29</v>
      </c>
      <c r="S1647" s="117">
        <v>4</v>
      </c>
      <c r="T1647" s="118" t="str">
        <f t="shared" si="106"/>
        <v>E3-55-Al-6400-4-</v>
      </c>
    </row>
    <row r="1648" spans="1:20">
      <c r="A1648" s="109"/>
      <c r="B1648" s="109" t="s">
        <v>1228</v>
      </c>
      <c r="C1648" s="109"/>
      <c r="D1648" s="110" t="s">
        <v>1229</v>
      </c>
      <c r="E1648" s="111">
        <v>37034</v>
      </c>
      <c r="F1648" s="111">
        <f>Таблица14[[#This Row],[ip55]]*1.49987465123196</f>
        <v>55546.357833724411</v>
      </c>
      <c r="G1648" s="112"/>
      <c r="H1648" s="113"/>
      <c r="I1648" s="113"/>
      <c r="J1648" s="113"/>
      <c r="K1648" s="114" t="s">
        <v>141</v>
      </c>
      <c r="L1648" s="114"/>
      <c r="M1648" s="114" t="str">
        <f t="shared" si="105"/>
        <v>Cuотвод.блок</v>
      </c>
      <c r="N1648" s="114"/>
      <c r="O1648" s="109"/>
      <c r="P1648" s="117" t="s">
        <v>28</v>
      </c>
      <c r="Q1648" s="117">
        <v>55</v>
      </c>
      <c r="R1648" s="117" t="s">
        <v>29</v>
      </c>
      <c r="S1648" s="117">
        <v>4</v>
      </c>
      <c r="T1648" s="118" t="str">
        <f t="shared" si="106"/>
        <v>E3-55-Al-отвод.блок-4-</v>
      </c>
    </row>
    <row r="1649" spans="1:20">
      <c r="A1649" s="109"/>
      <c r="B1649" s="109" t="s">
        <v>1228</v>
      </c>
      <c r="C1649" s="109"/>
      <c r="D1649" s="110" t="s">
        <v>1230</v>
      </c>
      <c r="E1649" s="111">
        <v>0</v>
      </c>
      <c r="F1649" s="111">
        <f>Таблица14[[#This Row],[ip55]]*1.49987465123196</f>
        <v>0</v>
      </c>
      <c r="G1649" s="112"/>
      <c r="H1649" s="113"/>
      <c r="I1649" s="113"/>
      <c r="J1649" s="113"/>
      <c r="K1649" s="114" t="s">
        <v>141</v>
      </c>
      <c r="L1649" s="114"/>
      <c r="M1649" s="114" t="str">
        <f t="shared" si="105"/>
        <v>Cuотвод.блок</v>
      </c>
      <c r="N1649" s="114"/>
      <c r="O1649" s="109"/>
      <c r="P1649" s="117" t="s">
        <v>28</v>
      </c>
      <c r="Q1649" s="117">
        <v>55</v>
      </c>
      <c r="R1649" s="117" t="s">
        <v>29</v>
      </c>
      <c r="S1649" s="117">
        <v>4</v>
      </c>
      <c r="T1649" s="118" t="str">
        <f t="shared" si="106"/>
        <v>E3-55-Al-отвод.блок-4-</v>
      </c>
    </row>
    <row r="1650" spans="1:20">
      <c r="A1650" s="109"/>
      <c r="B1650" s="109" t="s">
        <v>1228</v>
      </c>
      <c r="C1650" s="109"/>
      <c r="D1650" s="110" t="s">
        <v>1231</v>
      </c>
      <c r="E1650" s="111">
        <v>0</v>
      </c>
      <c r="F1650" s="111">
        <f>Таблица14[[#This Row],[ip55]]*1.49987465123196</f>
        <v>0</v>
      </c>
      <c r="G1650" s="112"/>
      <c r="H1650" s="113"/>
      <c r="I1650" s="113"/>
      <c r="J1650" s="113"/>
      <c r="K1650" s="114" t="s">
        <v>141</v>
      </c>
      <c r="L1650" s="114"/>
      <c r="M1650" s="114" t="str">
        <f t="shared" si="105"/>
        <v>Cuотвод.блок</v>
      </c>
      <c r="N1650" s="114"/>
      <c r="O1650" s="109"/>
      <c r="P1650" s="117" t="s">
        <v>28</v>
      </c>
      <c r="Q1650" s="117">
        <v>55</v>
      </c>
      <c r="R1650" s="117" t="s">
        <v>29</v>
      </c>
      <c r="S1650" s="117">
        <v>4</v>
      </c>
      <c r="T1650" s="118" t="str">
        <f t="shared" si="106"/>
        <v>E3-55-Al-отвод.блок-4-</v>
      </c>
    </row>
    <row r="1651" spans="1:20">
      <c r="A1651" s="109"/>
      <c r="B1651" s="109" t="s">
        <v>1228</v>
      </c>
      <c r="C1651" s="109"/>
      <c r="D1651" s="110" t="s">
        <v>1232</v>
      </c>
      <c r="E1651" s="111">
        <v>0</v>
      </c>
      <c r="F1651" s="111">
        <f>Таблица14[[#This Row],[ip55]]*1.49987465123196</f>
        <v>0</v>
      </c>
      <c r="G1651" s="112"/>
      <c r="H1651" s="113"/>
      <c r="I1651" s="113"/>
      <c r="J1651" s="113"/>
      <c r="K1651" s="114" t="s">
        <v>141</v>
      </c>
      <c r="L1651" s="114"/>
      <c r="M1651" s="114" t="str">
        <f t="shared" si="105"/>
        <v>Cuотвод.блок</v>
      </c>
      <c r="N1651" s="114"/>
      <c r="O1651" s="109"/>
      <c r="P1651" s="117" t="s">
        <v>28</v>
      </c>
      <c r="Q1651" s="117">
        <v>55</v>
      </c>
      <c r="R1651" s="117" t="s">
        <v>29</v>
      </c>
      <c r="S1651" s="117">
        <v>4</v>
      </c>
      <c r="T1651" s="118" t="str">
        <f t="shared" si="106"/>
        <v>E3-55-Al-отвод.блок-4-</v>
      </c>
    </row>
    <row r="1652" spans="1:20">
      <c r="A1652" s="109"/>
      <c r="B1652" s="109" t="s">
        <v>1228</v>
      </c>
      <c r="C1652" s="109"/>
      <c r="D1652" s="110" t="s">
        <v>1233</v>
      </c>
      <c r="E1652" s="111">
        <v>38051</v>
      </c>
      <c r="F1652" s="111">
        <f>Таблица14[[#This Row],[ip55]]*1.49987465123196</f>
        <v>57071.730354027313</v>
      </c>
      <c r="G1652" s="112"/>
      <c r="H1652" s="113"/>
      <c r="I1652" s="113"/>
      <c r="J1652" s="113"/>
      <c r="K1652" s="114" t="s">
        <v>141</v>
      </c>
      <c r="L1652" s="114"/>
      <c r="M1652" s="114" t="str">
        <f t="shared" si="105"/>
        <v>Cuотвод.блок</v>
      </c>
      <c r="N1652" s="114"/>
      <c r="O1652" s="109"/>
      <c r="P1652" s="117" t="s">
        <v>28</v>
      </c>
      <c r="Q1652" s="117">
        <v>55</v>
      </c>
      <c r="R1652" s="117" t="s">
        <v>29</v>
      </c>
      <c r="S1652" s="117">
        <v>4</v>
      </c>
      <c r="T1652" s="118" t="str">
        <f t="shared" si="106"/>
        <v>E3-55-Al-отвод.блок-4-</v>
      </c>
    </row>
    <row r="1653" spans="1:20">
      <c r="A1653" s="109"/>
      <c r="B1653" s="109" t="s">
        <v>1228</v>
      </c>
      <c r="C1653" s="109"/>
      <c r="D1653" s="110" t="s">
        <v>1234</v>
      </c>
      <c r="E1653" s="111">
        <v>0</v>
      </c>
      <c r="F1653" s="111">
        <f>Таблица14[[#This Row],[ip55]]*1.49987465123196</f>
        <v>0</v>
      </c>
      <c r="G1653" s="112"/>
      <c r="H1653" s="113"/>
      <c r="I1653" s="113"/>
      <c r="J1653" s="113"/>
      <c r="K1653" s="114" t="s">
        <v>141</v>
      </c>
      <c r="L1653" s="114"/>
      <c r="M1653" s="114" t="str">
        <f t="shared" si="105"/>
        <v>Cuотвод.блок</v>
      </c>
      <c r="N1653" s="114"/>
      <c r="O1653" s="109"/>
      <c r="P1653" s="117" t="s">
        <v>28</v>
      </c>
      <c r="Q1653" s="117">
        <v>55</v>
      </c>
      <c r="R1653" s="117" t="s">
        <v>29</v>
      </c>
      <c r="S1653" s="117">
        <v>4</v>
      </c>
      <c r="T1653" s="118" t="str">
        <f t="shared" si="106"/>
        <v>E3-55-Al-отвод.блок-4-</v>
      </c>
    </row>
    <row r="1654" spans="1:20">
      <c r="A1654" s="109"/>
      <c r="B1654" s="109" t="s">
        <v>1228</v>
      </c>
      <c r="C1654" s="109"/>
      <c r="D1654" s="110" t="s">
        <v>1235</v>
      </c>
      <c r="E1654" s="111">
        <v>0</v>
      </c>
      <c r="F1654" s="111">
        <f>Таблица14[[#This Row],[ip55]]*1.49987465123196</f>
        <v>0</v>
      </c>
      <c r="G1654" s="112"/>
      <c r="H1654" s="113"/>
      <c r="I1654" s="113"/>
      <c r="J1654" s="113"/>
      <c r="K1654" s="114" t="s">
        <v>141</v>
      </c>
      <c r="L1654" s="114"/>
      <c r="M1654" s="114" t="str">
        <f t="shared" si="105"/>
        <v>Cuотвод.блок</v>
      </c>
      <c r="N1654" s="114"/>
      <c r="O1654" s="109"/>
      <c r="P1654" s="117" t="s">
        <v>28</v>
      </c>
      <c r="Q1654" s="117">
        <v>55</v>
      </c>
      <c r="R1654" s="117" t="s">
        <v>29</v>
      </c>
      <c r="S1654" s="117">
        <v>4</v>
      </c>
      <c r="T1654" s="118" t="str">
        <f t="shared" si="106"/>
        <v>E3-55-Al-отвод.блок-4-</v>
      </c>
    </row>
    <row r="1655" spans="1:20">
      <c r="A1655" s="109"/>
      <c r="B1655" s="109" t="s">
        <v>1228</v>
      </c>
      <c r="C1655" s="109"/>
      <c r="D1655" s="110" t="s">
        <v>1236</v>
      </c>
      <c r="E1655" s="111">
        <v>0</v>
      </c>
      <c r="F1655" s="111">
        <f>Таблица14[[#This Row],[ip55]]*1.49987465123196</f>
        <v>0</v>
      </c>
      <c r="G1655" s="112"/>
      <c r="H1655" s="113"/>
      <c r="I1655" s="113"/>
      <c r="J1655" s="113"/>
      <c r="K1655" s="114" t="s">
        <v>141</v>
      </c>
      <c r="L1655" s="114"/>
      <c r="M1655" s="114" t="str">
        <f t="shared" si="105"/>
        <v>Cuотвод.блок</v>
      </c>
      <c r="N1655" s="114"/>
      <c r="O1655" s="109"/>
      <c r="P1655" s="117" t="s">
        <v>28</v>
      </c>
      <c r="Q1655" s="117">
        <v>55</v>
      </c>
      <c r="R1655" s="117" t="s">
        <v>29</v>
      </c>
      <c r="S1655" s="117">
        <v>4</v>
      </c>
      <c r="T1655" s="118" t="str">
        <f t="shared" si="106"/>
        <v>E3-55-Al-отвод.блок-4-</v>
      </c>
    </row>
    <row r="1656" spans="1:20">
      <c r="A1656" s="109" t="s">
        <v>1237</v>
      </c>
      <c r="B1656" s="109" t="s">
        <v>1228</v>
      </c>
      <c r="C1656" s="109"/>
      <c r="D1656" s="110" t="s">
        <v>1238</v>
      </c>
      <c r="E1656" s="111">
        <v>26755</v>
      </c>
      <c r="F1656" s="111">
        <f>Таблица14[[#This Row],[ip55]]*1.49987465123196</f>
        <v>40129.146293711092</v>
      </c>
      <c r="G1656" s="112"/>
      <c r="H1656" s="113"/>
      <c r="I1656" s="113"/>
      <c r="J1656" s="113"/>
      <c r="K1656" s="114" t="s">
        <v>141</v>
      </c>
      <c r="L1656" s="114"/>
      <c r="M1656" s="114" t="str">
        <f t="shared" si="105"/>
        <v>Cuотвод.блок</v>
      </c>
      <c r="N1656" s="114"/>
      <c r="O1656" s="109"/>
      <c r="P1656" s="117" t="s">
        <v>28</v>
      </c>
      <c r="Q1656" s="117">
        <v>55</v>
      </c>
      <c r="R1656" s="117" t="s">
        <v>29</v>
      </c>
      <c r="S1656" s="117">
        <v>4</v>
      </c>
      <c r="T1656" s="118" t="str">
        <f t="shared" si="106"/>
        <v>E3-55-Al-отвод.блок-4-</v>
      </c>
    </row>
    <row r="1657" spans="1:20">
      <c r="A1657" s="109" t="s">
        <v>1239</v>
      </c>
      <c r="B1657" s="109" t="s">
        <v>1228</v>
      </c>
      <c r="C1657" s="109"/>
      <c r="D1657" s="110" t="s">
        <v>1240</v>
      </c>
      <c r="E1657" s="111">
        <v>43781</v>
      </c>
      <c r="F1657" s="111">
        <f>Таблица14[[#This Row],[ip55]]*1.49987465123196</f>
        <v>65666.012105586444</v>
      </c>
      <c r="G1657" s="112"/>
      <c r="H1657" s="113"/>
      <c r="I1657" s="113"/>
      <c r="J1657" s="113"/>
      <c r="K1657" s="114" t="s">
        <v>141</v>
      </c>
      <c r="L1657" s="114"/>
      <c r="M1657" s="114" t="str">
        <f t="shared" si="105"/>
        <v>Cuотвод.блок</v>
      </c>
      <c r="N1657" s="114"/>
      <c r="O1657" s="109"/>
      <c r="P1657" s="117" t="s">
        <v>28</v>
      </c>
      <c r="Q1657" s="117">
        <v>55</v>
      </c>
      <c r="R1657" s="117" t="s">
        <v>29</v>
      </c>
      <c r="S1657" s="117">
        <v>4</v>
      </c>
      <c r="T1657" s="118" t="str">
        <f t="shared" si="106"/>
        <v>E3-55-Al-отвод.блок-4-</v>
      </c>
    </row>
    <row r="1658" spans="1:20">
      <c r="A1658" s="109" t="s">
        <v>1241</v>
      </c>
      <c r="B1658" s="109" t="s">
        <v>1228</v>
      </c>
      <c r="C1658" s="109"/>
      <c r="D1658" s="110" t="s">
        <v>1242</v>
      </c>
      <c r="E1658" s="111">
        <v>53510</v>
      </c>
      <c r="F1658" s="111">
        <f>Таблица14[[#This Row],[ip55]]*1.49987465123196</f>
        <v>80258.292587422184</v>
      </c>
      <c r="G1658" s="112"/>
      <c r="H1658" s="113"/>
      <c r="I1658" s="113"/>
      <c r="J1658" s="113"/>
      <c r="K1658" s="114" t="s">
        <v>141</v>
      </c>
      <c r="L1658" s="114"/>
      <c r="M1658" s="114" t="str">
        <f t="shared" si="105"/>
        <v>Cuотвод.блок</v>
      </c>
      <c r="N1658" s="114"/>
      <c r="O1658" s="109"/>
      <c r="P1658" s="117" t="s">
        <v>28</v>
      </c>
      <c r="Q1658" s="117">
        <v>55</v>
      </c>
      <c r="R1658" s="117" t="s">
        <v>29</v>
      </c>
      <c r="S1658" s="117">
        <v>4</v>
      </c>
      <c r="T1658" s="118" t="str">
        <f t="shared" si="106"/>
        <v>E3-55-Al-отвод.блок-4-</v>
      </c>
    </row>
    <row r="1659" spans="1:20">
      <c r="A1659" s="109" t="s">
        <v>1243</v>
      </c>
      <c r="B1659" s="109" t="s">
        <v>1228</v>
      </c>
      <c r="C1659" s="109"/>
      <c r="D1659" s="110" t="s">
        <v>1244</v>
      </c>
      <c r="E1659" s="111">
        <v>68103</v>
      </c>
      <c r="F1659" s="111">
        <f>Таблица14[[#This Row],[ip55]]*1.49987465123196</f>
        <v>102145.96337285018</v>
      </c>
      <c r="G1659" s="112"/>
      <c r="H1659" s="113"/>
      <c r="I1659" s="113"/>
      <c r="J1659" s="113"/>
      <c r="K1659" s="114" t="s">
        <v>141</v>
      </c>
      <c r="L1659" s="114"/>
      <c r="M1659" s="114" t="str">
        <f t="shared" si="105"/>
        <v>Cuотвод.блок</v>
      </c>
      <c r="N1659" s="114"/>
      <c r="O1659" s="109"/>
      <c r="P1659" s="117" t="s">
        <v>28</v>
      </c>
      <c r="Q1659" s="117">
        <v>55</v>
      </c>
      <c r="R1659" s="117" t="s">
        <v>29</v>
      </c>
      <c r="S1659" s="117">
        <v>4</v>
      </c>
      <c r="T1659" s="118" t="str">
        <f t="shared" si="106"/>
        <v>E3-55-Al-отвод.блок-4-</v>
      </c>
    </row>
    <row r="1660" spans="1:20">
      <c r="A1660" s="109" t="s">
        <v>1245</v>
      </c>
      <c r="B1660" s="109" t="s">
        <v>1228</v>
      </c>
      <c r="C1660" s="109"/>
      <c r="D1660" s="110" t="s">
        <v>1246</v>
      </c>
      <c r="E1660" s="111">
        <v>24322</v>
      </c>
      <c r="F1660" s="111">
        <f>Таблица14[[#This Row],[ip55]]*1.49987465123196</f>
        <v>36479.951267263736</v>
      </c>
      <c r="G1660" s="112"/>
      <c r="H1660" s="113"/>
      <c r="I1660" s="113"/>
      <c r="J1660" s="113"/>
      <c r="K1660" s="114" t="s">
        <v>141</v>
      </c>
      <c r="L1660" s="114"/>
      <c r="M1660" s="114" t="str">
        <f t="shared" si="105"/>
        <v>Cuотвод.блок</v>
      </c>
      <c r="N1660" s="114"/>
      <c r="O1660" s="109"/>
      <c r="P1660" s="117" t="s">
        <v>28</v>
      </c>
      <c r="Q1660" s="117">
        <v>55</v>
      </c>
      <c r="R1660" s="117" t="s">
        <v>29</v>
      </c>
      <c r="S1660" s="117">
        <v>4</v>
      </c>
      <c r="T1660" s="118" t="str">
        <f t="shared" si="106"/>
        <v>E3-55-Al-отвод.блок-4-</v>
      </c>
    </row>
    <row r="1661" spans="1:20">
      <c r="A1661" s="109" t="s">
        <v>1247</v>
      </c>
      <c r="B1661" s="109" t="s">
        <v>1228</v>
      </c>
      <c r="C1661" s="109"/>
      <c r="D1661" s="110" t="s">
        <v>1248</v>
      </c>
      <c r="E1661" s="111">
        <v>29187</v>
      </c>
      <c r="F1661" s="111">
        <f>Таблица14[[#This Row],[ip55]]*1.49987465123196</f>
        <v>43776.84144550722</v>
      </c>
      <c r="G1661" s="112"/>
      <c r="H1661" s="113"/>
      <c r="I1661" s="113"/>
      <c r="J1661" s="113"/>
      <c r="K1661" s="114" t="s">
        <v>141</v>
      </c>
      <c r="L1661" s="114"/>
      <c r="M1661" s="114" t="str">
        <f t="shared" si="105"/>
        <v>Cuотвод.блок</v>
      </c>
      <c r="N1661" s="114"/>
      <c r="O1661" s="109"/>
      <c r="P1661" s="117" t="s">
        <v>28</v>
      </c>
      <c r="Q1661" s="117">
        <v>55</v>
      </c>
      <c r="R1661" s="117" t="s">
        <v>29</v>
      </c>
      <c r="S1661" s="117">
        <v>4</v>
      </c>
      <c r="T1661" s="118" t="str">
        <f t="shared" si="106"/>
        <v>E3-55-Al-отвод.блок-4-</v>
      </c>
    </row>
    <row r="1662" spans="1:20">
      <c r="A1662" s="109" t="s">
        <v>1249</v>
      </c>
      <c r="B1662" s="109" t="s">
        <v>1228</v>
      </c>
      <c r="C1662" s="109"/>
      <c r="D1662" s="110" t="s">
        <v>1250</v>
      </c>
      <c r="E1662" s="111">
        <v>51901</v>
      </c>
      <c r="F1662" s="111">
        <f>Таблица14[[#This Row],[ip55]]*1.49987465123196</f>
        <v>77844.994273589953</v>
      </c>
      <c r="G1662" s="112"/>
      <c r="H1662" s="113"/>
      <c r="I1662" s="113"/>
      <c r="J1662" s="113"/>
      <c r="K1662" s="114" t="s">
        <v>141</v>
      </c>
      <c r="L1662" s="114"/>
      <c r="M1662" s="114" t="str">
        <f t="shared" si="105"/>
        <v>Cuотвод.блок</v>
      </c>
      <c r="N1662" s="114"/>
      <c r="O1662" s="109"/>
      <c r="P1662" s="117" t="s">
        <v>28</v>
      </c>
      <c r="Q1662" s="117">
        <v>55</v>
      </c>
      <c r="R1662" s="117" t="s">
        <v>29</v>
      </c>
      <c r="S1662" s="117">
        <v>4</v>
      </c>
      <c r="T1662" s="118" t="str">
        <f t="shared" si="106"/>
        <v>E3-55-Al-отвод.блок-4-</v>
      </c>
    </row>
    <row r="1663" spans="1:20">
      <c r="A1663" s="109" t="s">
        <v>1251</v>
      </c>
      <c r="B1663" s="109" t="s">
        <v>1228</v>
      </c>
      <c r="C1663" s="109"/>
      <c r="D1663" s="110" t="s">
        <v>1252</v>
      </c>
      <c r="E1663" s="111">
        <v>70479</v>
      </c>
      <c r="F1663" s="111">
        <f>Таблица14[[#This Row],[ip55]]*1.49987465123196</f>
        <v>105709.66554417732</v>
      </c>
      <c r="G1663" s="112"/>
      <c r="H1663" s="113"/>
      <c r="I1663" s="113"/>
      <c r="J1663" s="113"/>
      <c r="K1663" s="114" t="s">
        <v>141</v>
      </c>
      <c r="L1663" s="114"/>
      <c r="M1663" s="114" t="str">
        <f t="shared" si="105"/>
        <v>Cuотвод.блок</v>
      </c>
      <c r="N1663" s="114"/>
      <c r="O1663" s="109"/>
      <c r="P1663" s="117" t="s">
        <v>28</v>
      </c>
      <c r="Q1663" s="117">
        <v>55</v>
      </c>
      <c r="R1663" s="117" t="s">
        <v>29</v>
      </c>
      <c r="S1663" s="117">
        <v>4</v>
      </c>
      <c r="T1663" s="118" t="str">
        <f t="shared" si="106"/>
        <v>E3-55-Al-отвод.блок-4-</v>
      </c>
    </row>
    <row r="1664" spans="1:20">
      <c r="A1664" s="109" t="s">
        <v>1253</v>
      </c>
      <c r="B1664" s="109" t="s">
        <v>1228</v>
      </c>
      <c r="C1664" s="109"/>
      <c r="D1664" s="110" t="s">
        <v>1254</v>
      </c>
      <c r="E1664" s="111">
        <v>112228</v>
      </c>
      <c r="F1664" s="111">
        <f>Таблица14[[#This Row],[ip55]]*1.49987465123196</f>
        <v>168327.93235846041</v>
      </c>
      <c r="G1664" s="112"/>
      <c r="H1664" s="113"/>
      <c r="I1664" s="113"/>
      <c r="J1664" s="113"/>
      <c r="K1664" s="114" t="s">
        <v>141</v>
      </c>
      <c r="L1664" s="114"/>
      <c r="M1664" s="114" t="str">
        <f t="shared" si="105"/>
        <v>Cuотвод.блок</v>
      </c>
      <c r="N1664" s="114"/>
      <c r="O1664" s="109"/>
      <c r="P1664" s="117" t="s">
        <v>28</v>
      </c>
      <c r="Q1664" s="117">
        <v>55</v>
      </c>
      <c r="R1664" s="117" t="s">
        <v>29</v>
      </c>
      <c r="S1664" s="117">
        <v>4</v>
      </c>
      <c r="T1664" s="118" t="str">
        <f t="shared" si="106"/>
        <v>E3-55-Al-отвод.блок-4-</v>
      </c>
    </row>
    <row r="1665" spans="1:20">
      <c r="A1665" s="109" t="s">
        <v>1255</v>
      </c>
      <c r="B1665" s="109" t="s">
        <v>1228</v>
      </c>
      <c r="C1665" s="109"/>
      <c r="D1665" s="110" t="s">
        <v>1256</v>
      </c>
      <c r="E1665" s="111">
        <v>131381</v>
      </c>
      <c r="F1665" s="111">
        <f>Таблица14[[#This Row],[ip55]]*1.49987465123196</f>
        <v>197055.03155350615</v>
      </c>
      <c r="G1665" s="112"/>
      <c r="H1665" s="113"/>
      <c r="I1665" s="113"/>
      <c r="J1665" s="113"/>
      <c r="K1665" s="114" t="s">
        <v>141</v>
      </c>
      <c r="L1665" s="114"/>
      <c r="M1665" s="114" t="str">
        <f t="shared" si="105"/>
        <v>Cuотвод.блок</v>
      </c>
      <c r="N1665" s="114"/>
      <c r="O1665" s="109"/>
      <c r="P1665" s="117" t="s">
        <v>28</v>
      </c>
      <c r="Q1665" s="117">
        <v>55</v>
      </c>
      <c r="R1665" s="117" t="s">
        <v>29</v>
      </c>
      <c r="S1665" s="117">
        <v>4</v>
      </c>
      <c r="T1665" s="118" t="str">
        <f t="shared" si="106"/>
        <v>E3-55-Al-отвод.блок-4-</v>
      </c>
    </row>
    <row r="1666" spans="1:20">
      <c r="A1666" s="109" t="s">
        <v>1257</v>
      </c>
      <c r="B1666" s="109" t="s">
        <v>1228</v>
      </c>
      <c r="C1666" s="109"/>
      <c r="D1666" s="110" t="s">
        <v>1258</v>
      </c>
      <c r="E1666" s="111">
        <v>150532</v>
      </c>
      <c r="F1666" s="111">
        <f>Таблица14[[#This Row],[ip55]]*1.49987465123196</f>
        <v>225779.13099924941</v>
      </c>
      <c r="G1666" s="112"/>
      <c r="H1666" s="113"/>
      <c r="I1666" s="113"/>
      <c r="J1666" s="113"/>
      <c r="K1666" s="114" t="s">
        <v>141</v>
      </c>
      <c r="L1666" s="114"/>
      <c r="M1666" s="114" t="str">
        <f t="shared" ref="M1666:M1729" si="109">K1666&amp;B1666&amp;L1666&amp;N1666</f>
        <v>Cuотвод.блок</v>
      </c>
      <c r="N1666" s="114"/>
      <c r="O1666" s="109"/>
      <c r="P1666" s="117" t="s">
        <v>28</v>
      </c>
      <c r="Q1666" s="117">
        <v>55</v>
      </c>
      <c r="R1666" s="117" t="s">
        <v>29</v>
      </c>
      <c r="S1666" s="117">
        <v>4</v>
      </c>
      <c r="T1666" s="118" t="str">
        <f t="shared" si="106"/>
        <v>E3-55-Al-отвод.блок-4-</v>
      </c>
    </row>
    <row r="1667" spans="1:20">
      <c r="A1667" s="109" t="s">
        <v>1259</v>
      </c>
      <c r="B1667" s="109" t="s">
        <v>1228</v>
      </c>
      <c r="C1667" s="109"/>
      <c r="D1667" s="110" t="s">
        <v>1260</v>
      </c>
      <c r="E1667" s="111">
        <v>188835</v>
      </c>
      <c r="F1667" s="111">
        <f>Таблица14[[#This Row],[ip55]]*1.49987465123196</f>
        <v>283228.82976538717</v>
      </c>
      <c r="G1667" s="112"/>
      <c r="H1667" s="113"/>
      <c r="I1667" s="113"/>
      <c r="J1667" s="113"/>
      <c r="K1667" s="114" t="s">
        <v>141</v>
      </c>
      <c r="L1667" s="114"/>
      <c r="M1667" s="114" t="str">
        <f t="shared" si="109"/>
        <v>Cuотвод.блок</v>
      </c>
      <c r="N1667" s="114"/>
      <c r="O1667" s="109"/>
      <c r="P1667" s="117" t="s">
        <v>28</v>
      </c>
      <c r="Q1667" s="117">
        <v>55</v>
      </c>
      <c r="R1667" s="117" t="s">
        <v>29</v>
      </c>
      <c r="S1667" s="117">
        <v>4</v>
      </c>
      <c r="T1667" s="118" t="str">
        <f t="shared" ref="T1667:T1730" si="110">P1667&amp;"-"&amp;Q1667&amp;"-"&amp;R1667&amp;"-"&amp;B1667&amp;"-"&amp;S1667&amp;"-"&amp;O1667&amp;N1667</f>
        <v>E3-55-Al-отвод.блок-4-</v>
      </c>
    </row>
    <row r="1668" spans="1:20">
      <c r="A1668" s="109" t="s">
        <v>1261</v>
      </c>
      <c r="B1668" s="109" t="s">
        <v>1228</v>
      </c>
      <c r="C1668" s="109"/>
      <c r="D1668" s="110" t="s">
        <v>1262</v>
      </c>
      <c r="E1668" s="111">
        <v>49342</v>
      </c>
      <c r="F1668" s="111">
        <f>Таблица14[[#This Row],[ip55]]*1.49987465123196</f>
        <v>74006.815041087379</v>
      </c>
      <c r="G1668" s="112"/>
      <c r="H1668" s="113"/>
      <c r="I1668" s="113"/>
      <c r="J1668" s="113"/>
      <c r="K1668" s="114" t="s">
        <v>141</v>
      </c>
      <c r="L1668" s="114"/>
      <c r="M1668" s="114" t="str">
        <f t="shared" si="109"/>
        <v>Cuотвод.блок</v>
      </c>
      <c r="N1668" s="114"/>
      <c r="O1668" s="109"/>
      <c r="P1668" s="117" t="s">
        <v>28</v>
      </c>
      <c r="Q1668" s="117">
        <v>55</v>
      </c>
      <c r="R1668" s="117" t="s">
        <v>29</v>
      </c>
      <c r="S1668" s="117">
        <v>4</v>
      </c>
      <c r="T1668" s="118" t="str">
        <f t="shared" si="110"/>
        <v>E3-55-Al-отвод.блок-4-</v>
      </c>
    </row>
    <row r="1669" spans="1:20">
      <c r="A1669" s="109" t="s">
        <v>1263</v>
      </c>
      <c r="B1669" s="109" t="s">
        <v>1228</v>
      </c>
      <c r="C1669" s="109"/>
      <c r="D1669" s="110" t="s">
        <v>1264</v>
      </c>
      <c r="E1669" s="111">
        <v>49342</v>
      </c>
      <c r="F1669" s="111">
        <f>Таблица14[[#This Row],[ip55]]*1.49987465123196</f>
        <v>74006.815041087379</v>
      </c>
      <c r="G1669" s="112"/>
      <c r="H1669" s="113"/>
      <c r="I1669" s="113"/>
      <c r="J1669" s="113"/>
      <c r="K1669" s="114" t="s">
        <v>141</v>
      </c>
      <c r="L1669" s="114"/>
      <c r="M1669" s="114" t="str">
        <f t="shared" si="109"/>
        <v>Cuотвод.блок</v>
      </c>
      <c r="N1669" s="114"/>
      <c r="O1669" s="109"/>
      <c r="P1669" s="117" t="s">
        <v>28</v>
      </c>
      <c r="Q1669" s="117">
        <v>55</v>
      </c>
      <c r="R1669" s="117" t="s">
        <v>29</v>
      </c>
      <c r="S1669" s="117">
        <v>4</v>
      </c>
      <c r="T1669" s="118" t="str">
        <f t="shared" si="110"/>
        <v>E3-55-Al-отвод.блок-4-</v>
      </c>
    </row>
    <row r="1670" spans="1:20">
      <c r="A1670" s="109" t="s">
        <v>1265</v>
      </c>
      <c r="B1670" s="109" t="s">
        <v>1228</v>
      </c>
      <c r="C1670" s="109"/>
      <c r="D1670" s="110" t="s">
        <v>1266</v>
      </c>
      <c r="E1670" s="111">
        <v>66942</v>
      </c>
      <c r="F1670" s="111">
        <f>Таблица14[[#This Row],[ip55]]*1.49987465123196</f>
        <v>100404.60890276988</v>
      </c>
      <c r="G1670" s="112"/>
      <c r="H1670" s="113"/>
      <c r="I1670" s="113"/>
      <c r="J1670" s="113"/>
      <c r="K1670" s="114" t="s">
        <v>141</v>
      </c>
      <c r="L1670" s="114"/>
      <c r="M1670" s="114" t="str">
        <f t="shared" si="109"/>
        <v>Cuотвод.блок</v>
      </c>
      <c r="N1670" s="114"/>
      <c r="O1670" s="109"/>
      <c r="P1670" s="117" t="s">
        <v>28</v>
      </c>
      <c r="Q1670" s="117">
        <v>55</v>
      </c>
      <c r="R1670" s="117" t="s">
        <v>29</v>
      </c>
      <c r="S1670" s="117">
        <v>4</v>
      </c>
      <c r="T1670" s="118" t="str">
        <f t="shared" si="110"/>
        <v>E3-55-Al-отвод.блок-4-</v>
      </c>
    </row>
    <row r="1671" spans="1:20">
      <c r="A1671" s="109" t="s">
        <v>1267</v>
      </c>
      <c r="B1671" s="109" t="s">
        <v>1228</v>
      </c>
      <c r="C1671" s="109"/>
      <c r="D1671" s="110" t="s">
        <v>1268</v>
      </c>
      <c r="E1671" s="111">
        <v>135283</v>
      </c>
      <c r="F1671" s="111">
        <f>Таблица14[[#This Row],[ip55]]*1.49987465123196</f>
        <v>202907.54244261325</v>
      </c>
      <c r="G1671" s="112"/>
      <c r="H1671" s="113"/>
      <c r="I1671" s="113"/>
      <c r="J1671" s="113"/>
      <c r="K1671" s="114" t="s">
        <v>141</v>
      </c>
      <c r="L1671" s="114"/>
      <c r="M1671" s="114" t="str">
        <f t="shared" si="109"/>
        <v>Cuотвод.блок</v>
      </c>
      <c r="N1671" s="114"/>
      <c r="O1671" s="109"/>
      <c r="P1671" s="117" t="s">
        <v>28</v>
      </c>
      <c r="Q1671" s="117">
        <v>55</v>
      </c>
      <c r="R1671" s="117" t="s">
        <v>29</v>
      </c>
      <c r="S1671" s="117">
        <v>4</v>
      </c>
      <c r="T1671" s="118" t="str">
        <f t="shared" si="110"/>
        <v>E3-55-Al-отвод.блок-4-</v>
      </c>
    </row>
    <row r="1672" spans="1:20">
      <c r="A1672" s="109" t="s">
        <v>1269</v>
      </c>
      <c r="B1672" s="109" t="s">
        <v>1228</v>
      </c>
      <c r="C1672" s="109"/>
      <c r="D1672" s="110" t="s">
        <v>1270</v>
      </c>
      <c r="E1672" s="111">
        <v>267178</v>
      </c>
      <c r="F1672" s="111">
        <f>Таблица14[[#This Row],[ip55]]*1.49987465123196</f>
        <v>400733.50956685265</v>
      </c>
      <c r="G1672" s="112"/>
      <c r="H1672" s="113"/>
      <c r="I1672" s="113"/>
      <c r="J1672" s="113"/>
      <c r="K1672" s="114" t="s">
        <v>141</v>
      </c>
      <c r="L1672" s="114"/>
      <c r="M1672" s="114" t="str">
        <f t="shared" si="109"/>
        <v>Cuотвод.блок</v>
      </c>
      <c r="N1672" s="114"/>
      <c r="O1672" s="109"/>
      <c r="P1672" s="117" t="s">
        <v>28</v>
      </c>
      <c r="Q1672" s="117">
        <v>55</v>
      </c>
      <c r="R1672" s="117" t="s">
        <v>29</v>
      </c>
      <c r="S1672" s="117">
        <v>4</v>
      </c>
      <c r="T1672" s="118" t="str">
        <f t="shared" si="110"/>
        <v>E3-55-Al-отвод.блок-4-</v>
      </c>
    </row>
    <row r="1673" spans="1:20">
      <c r="A1673" s="109" t="s">
        <v>1271</v>
      </c>
      <c r="B1673" s="109" t="s">
        <v>1228</v>
      </c>
      <c r="C1673" s="109"/>
      <c r="D1673" s="110" t="s">
        <v>1272</v>
      </c>
      <c r="E1673" s="111">
        <v>285692</v>
      </c>
      <c r="F1673" s="111">
        <f>Таблица14[[#This Row],[ip55]]*1.49987465123196</f>
        <v>428502.18885976111</v>
      </c>
      <c r="G1673" s="112"/>
      <c r="H1673" s="113"/>
      <c r="I1673" s="113"/>
      <c r="J1673" s="113"/>
      <c r="K1673" s="114" t="s">
        <v>141</v>
      </c>
      <c r="L1673" s="114"/>
      <c r="M1673" s="114" t="str">
        <f t="shared" si="109"/>
        <v>Cuотвод.блок</v>
      </c>
      <c r="N1673" s="114"/>
      <c r="O1673" s="109"/>
      <c r="P1673" s="117" t="s">
        <v>28</v>
      </c>
      <c r="Q1673" s="117">
        <v>55</v>
      </c>
      <c r="R1673" s="117" t="s">
        <v>29</v>
      </c>
      <c r="S1673" s="117">
        <v>4</v>
      </c>
      <c r="T1673" s="118" t="str">
        <f t="shared" si="110"/>
        <v>E3-55-Al-отвод.блок-4-</v>
      </c>
    </row>
    <row r="1674" spans="1:20">
      <c r="A1674" s="109" t="s">
        <v>1273</v>
      </c>
      <c r="B1674" s="109" t="s">
        <v>1228</v>
      </c>
      <c r="C1674" s="109"/>
      <c r="D1674" s="110" t="s">
        <v>1274</v>
      </c>
      <c r="E1674" s="111">
        <v>520076</v>
      </c>
      <c r="F1674" s="111">
        <f>Таблица14[[#This Row],[ip55]]*1.49987465123196</f>
        <v>780048.80911411287</v>
      </c>
      <c r="G1674" s="112"/>
      <c r="H1674" s="113"/>
      <c r="I1674" s="113"/>
      <c r="J1674" s="113"/>
      <c r="K1674" s="114" t="s">
        <v>141</v>
      </c>
      <c r="L1674" s="114"/>
      <c r="M1674" s="114" t="str">
        <f t="shared" si="109"/>
        <v>Cuотвод.блок</v>
      </c>
      <c r="N1674" s="114"/>
      <c r="O1674" s="109"/>
      <c r="P1674" s="117" t="s">
        <v>28</v>
      </c>
      <c r="Q1674" s="117">
        <v>55</v>
      </c>
      <c r="R1674" s="117" t="s">
        <v>29</v>
      </c>
      <c r="S1674" s="117">
        <v>4</v>
      </c>
      <c r="T1674" s="118" t="str">
        <f t="shared" si="110"/>
        <v>E3-55-Al-отвод.блок-4-</v>
      </c>
    </row>
    <row r="1675" spans="1:20">
      <c r="A1675" s="109" t="s">
        <v>1275</v>
      </c>
      <c r="B1675" s="109" t="s">
        <v>1228</v>
      </c>
      <c r="C1675" s="109"/>
      <c r="D1675" s="110" t="s">
        <v>1276</v>
      </c>
      <c r="E1675" s="111">
        <v>520076</v>
      </c>
      <c r="F1675" s="111">
        <f>Таблица14[[#This Row],[ip55]]*1.49987465123196</f>
        <v>780048.80911411287</v>
      </c>
      <c r="G1675" s="112"/>
      <c r="H1675" s="113"/>
      <c r="I1675" s="113"/>
      <c r="J1675" s="113"/>
      <c r="K1675" s="114" t="s">
        <v>141</v>
      </c>
      <c r="L1675" s="114"/>
      <c r="M1675" s="114" t="str">
        <f t="shared" si="109"/>
        <v>Cuотвод.блок</v>
      </c>
      <c r="N1675" s="114"/>
      <c r="O1675" s="109"/>
      <c r="P1675" s="117" t="s">
        <v>28</v>
      </c>
      <c r="Q1675" s="117">
        <v>55</v>
      </c>
      <c r="R1675" s="117" t="s">
        <v>29</v>
      </c>
      <c r="S1675" s="117">
        <v>4</v>
      </c>
      <c r="T1675" s="118" t="str">
        <f t="shared" si="110"/>
        <v>E3-55-Al-отвод.блок-4-</v>
      </c>
    </row>
    <row r="1676" spans="1:20">
      <c r="A1676" s="109" t="s">
        <v>2119</v>
      </c>
      <c r="B1676" s="109" t="s">
        <v>1278</v>
      </c>
      <c r="C1676" s="109"/>
      <c r="D1676" s="110" t="s">
        <v>1279</v>
      </c>
      <c r="E1676" s="111">
        <v>323597</v>
      </c>
      <c r="F1676" s="111">
        <f>Таблица14[[#This Row],[ip55]]*1.49987465123196</f>
        <v>485354.93751470861</v>
      </c>
      <c r="G1676" s="112"/>
      <c r="H1676" s="114"/>
      <c r="I1676" s="114"/>
      <c r="J1676" s="114"/>
      <c r="K1676" s="114" t="s">
        <v>141</v>
      </c>
      <c r="L1676" s="114"/>
      <c r="M1676" s="114" t="str">
        <f t="shared" si="109"/>
        <v>Cuшкаф</v>
      </c>
      <c r="N1676" s="114"/>
      <c r="O1676" s="109"/>
      <c r="P1676" s="117" t="s">
        <v>28</v>
      </c>
      <c r="Q1676" s="117">
        <v>55</v>
      </c>
      <c r="R1676" s="117" t="s">
        <v>29</v>
      </c>
      <c r="S1676" s="117">
        <v>4</v>
      </c>
      <c r="T1676" s="118" t="str">
        <f t="shared" si="110"/>
        <v>E3-55-Al-шкаф-4-</v>
      </c>
    </row>
    <row r="1677" spans="1:20">
      <c r="A1677" s="109" t="s">
        <v>2120</v>
      </c>
      <c r="B1677" s="109" t="s">
        <v>1278</v>
      </c>
      <c r="C1677" s="109"/>
      <c r="D1677" s="110" t="s">
        <v>1281</v>
      </c>
      <c r="E1677" s="111">
        <v>274402</v>
      </c>
      <c r="F1677" s="111">
        <f>Таблица14[[#This Row],[ip55]]*1.49987465123196</f>
        <v>411568.60404735233</v>
      </c>
      <c r="G1677" s="112"/>
      <c r="H1677" s="114"/>
      <c r="I1677" s="114"/>
      <c r="J1677" s="114"/>
      <c r="K1677" s="114" t="s">
        <v>141</v>
      </c>
      <c r="L1677" s="114"/>
      <c r="M1677" s="114" t="str">
        <f t="shared" si="109"/>
        <v>Cuшкаф</v>
      </c>
      <c r="N1677" s="114"/>
      <c r="O1677" s="109"/>
      <c r="P1677" s="117" t="s">
        <v>28</v>
      </c>
      <c r="Q1677" s="117">
        <v>55</v>
      </c>
      <c r="R1677" s="117" t="s">
        <v>29</v>
      </c>
      <c r="S1677" s="117">
        <v>4</v>
      </c>
      <c r="T1677" s="118" t="str">
        <f t="shared" si="110"/>
        <v>E3-55-Al-шкаф-4-</v>
      </c>
    </row>
    <row r="1678" spans="1:20">
      <c r="A1678" s="109" t="s">
        <v>2121</v>
      </c>
      <c r="B1678" s="109" t="s">
        <v>1278</v>
      </c>
      <c r="C1678" s="109"/>
      <c r="D1678" s="110" t="s">
        <v>1279</v>
      </c>
      <c r="E1678" s="111">
        <v>340629</v>
      </c>
      <c r="F1678" s="111">
        <f>Таблица14[[#This Row],[ip55]]*1.49987465123196</f>
        <v>510900.8025744913</v>
      </c>
      <c r="G1678" s="112"/>
      <c r="H1678" s="114"/>
      <c r="I1678" s="114"/>
      <c r="J1678" s="114"/>
      <c r="K1678" s="114" t="s">
        <v>141</v>
      </c>
      <c r="L1678" s="114"/>
      <c r="M1678" s="114" t="str">
        <f t="shared" si="109"/>
        <v>Cuшкаф</v>
      </c>
      <c r="N1678" s="114"/>
      <c r="O1678" s="109"/>
      <c r="P1678" s="117" t="s">
        <v>28</v>
      </c>
      <c r="Q1678" s="117">
        <v>55</v>
      </c>
      <c r="R1678" s="117" t="s">
        <v>29</v>
      </c>
      <c r="S1678" s="117">
        <v>4</v>
      </c>
      <c r="T1678" s="118" t="str">
        <f t="shared" si="110"/>
        <v>E3-55-Al-шкаф-4-</v>
      </c>
    </row>
    <row r="1679" spans="1:20">
      <c r="A1679" s="109" t="s">
        <v>2122</v>
      </c>
      <c r="B1679" s="109" t="s">
        <v>1278</v>
      </c>
      <c r="C1679" s="109"/>
      <c r="D1679" s="110" t="s">
        <v>1281</v>
      </c>
      <c r="E1679" s="111">
        <v>288844</v>
      </c>
      <c r="F1679" s="111">
        <f>Таблица14[[#This Row],[ip55]]*1.49987465123196</f>
        <v>433229.79376044427</v>
      </c>
      <c r="G1679" s="112"/>
      <c r="H1679" s="114"/>
      <c r="I1679" s="114"/>
      <c r="J1679" s="114"/>
      <c r="K1679" s="114" t="s">
        <v>141</v>
      </c>
      <c r="L1679" s="114"/>
      <c r="M1679" s="114" t="str">
        <f t="shared" si="109"/>
        <v>Cuшкаф</v>
      </c>
      <c r="N1679" s="114"/>
      <c r="O1679" s="109"/>
      <c r="P1679" s="117" t="s">
        <v>28</v>
      </c>
      <c r="Q1679" s="117">
        <v>55</v>
      </c>
      <c r="R1679" s="117" t="s">
        <v>29</v>
      </c>
      <c r="S1679" s="117">
        <v>4</v>
      </c>
      <c r="T1679" s="118" t="str">
        <f t="shared" si="110"/>
        <v>E3-55-Al-шкаф-4-</v>
      </c>
    </row>
    <row r="1680" spans="1:20">
      <c r="A1680" s="109" t="s">
        <v>2123</v>
      </c>
      <c r="B1680" s="109" t="s">
        <v>1278</v>
      </c>
      <c r="C1680" s="109"/>
      <c r="D1680" s="110" t="s">
        <v>1285</v>
      </c>
      <c r="E1680" s="119">
        <v>358557</v>
      </c>
      <c r="F1680" s="111">
        <f>Таблица14[[#This Row],[ip55]]*1.49987465123196</f>
        <v>537790.55532177794</v>
      </c>
      <c r="G1680" s="112"/>
      <c r="H1680" s="114"/>
      <c r="I1680" s="114"/>
      <c r="J1680" s="114"/>
      <c r="K1680" s="114" t="s">
        <v>141</v>
      </c>
      <c r="L1680" s="114"/>
      <c r="M1680" s="114" t="str">
        <f t="shared" si="109"/>
        <v>Cuшкаф</v>
      </c>
      <c r="N1680" s="114"/>
      <c r="O1680" s="109"/>
      <c r="P1680" s="117" t="s">
        <v>28</v>
      </c>
      <c r="Q1680" s="117">
        <v>55</v>
      </c>
      <c r="R1680" s="117" t="s">
        <v>29</v>
      </c>
      <c r="S1680" s="117">
        <v>4</v>
      </c>
      <c r="T1680" s="118" t="str">
        <f t="shared" si="110"/>
        <v>E3-55-Al-шкаф-4-</v>
      </c>
    </row>
    <row r="1681" spans="1:20">
      <c r="A1681" s="109" t="s">
        <v>2124</v>
      </c>
      <c r="B1681" s="109" t="s">
        <v>1278</v>
      </c>
      <c r="C1681" s="109"/>
      <c r="D1681" s="110" t="s">
        <v>1287</v>
      </c>
      <c r="E1681" s="119">
        <v>304046</v>
      </c>
      <c r="F1681" s="111">
        <f>Таблица14[[#This Row],[ip55]]*1.49987465123196</f>
        <v>456030.88820847252</v>
      </c>
      <c r="G1681" s="112"/>
      <c r="H1681" s="114"/>
      <c r="I1681" s="114"/>
      <c r="J1681" s="114"/>
      <c r="K1681" s="114" t="s">
        <v>141</v>
      </c>
      <c r="L1681" s="114"/>
      <c r="M1681" s="114" t="str">
        <f t="shared" si="109"/>
        <v>Cuшкаф</v>
      </c>
      <c r="N1681" s="114"/>
      <c r="O1681" s="109"/>
      <c r="P1681" s="117" t="s">
        <v>28</v>
      </c>
      <c r="Q1681" s="117">
        <v>55</v>
      </c>
      <c r="R1681" s="117" t="s">
        <v>29</v>
      </c>
      <c r="S1681" s="117">
        <v>4</v>
      </c>
      <c r="T1681" s="118" t="str">
        <f t="shared" si="110"/>
        <v>E3-55-Al-шкаф-4-</v>
      </c>
    </row>
    <row r="1682" spans="1:20">
      <c r="A1682" s="109" t="s">
        <v>2125</v>
      </c>
      <c r="B1682" s="109" t="s">
        <v>1278</v>
      </c>
      <c r="C1682" s="109"/>
      <c r="D1682" s="110" t="s">
        <v>1285</v>
      </c>
      <c r="E1682" s="111">
        <v>377428</v>
      </c>
      <c r="F1682" s="111">
        <f>Таблица14[[#This Row],[ip55]]*1.49987465123196</f>
        <v>566094.68986517622</v>
      </c>
      <c r="G1682" s="112"/>
      <c r="H1682" s="114"/>
      <c r="I1682" s="114"/>
      <c r="J1682" s="114"/>
      <c r="K1682" s="114" t="s">
        <v>141</v>
      </c>
      <c r="L1682" s="114"/>
      <c r="M1682" s="114" t="str">
        <f t="shared" si="109"/>
        <v>Cuшкаф</v>
      </c>
      <c r="N1682" s="114"/>
      <c r="O1682" s="109"/>
      <c r="P1682" s="117" t="s">
        <v>28</v>
      </c>
      <c r="Q1682" s="117">
        <v>55</v>
      </c>
      <c r="R1682" s="117" t="s">
        <v>29</v>
      </c>
      <c r="S1682" s="117">
        <v>4</v>
      </c>
      <c r="T1682" s="118" t="str">
        <f t="shared" si="110"/>
        <v>E3-55-Al-шкаф-4-</v>
      </c>
    </row>
    <row r="1683" spans="1:20">
      <c r="A1683" s="109" t="s">
        <v>2126</v>
      </c>
      <c r="B1683" s="109" t="s">
        <v>1278</v>
      </c>
      <c r="C1683" s="109"/>
      <c r="D1683" s="110" t="s">
        <v>1287</v>
      </c>
      <c r="E1683" s="111">
        <v>320049</v>
      </c>
      <c r="F1683" s="111">
        <f>Таблица14[[#This Row],[ip55]]*1.49987465123196</f>
        <v>480033.38225213758</v>
      </c>
      <c r="G1683" s="112"/>
      <c r="H1683" s="114"/>
      <c r="I1683" s="114"/>
      <c r="J1683" s="114"/>
      <c r="K1683" s="114" t="s">
        <v>141</v>
      </c>
      <c r="L1683" s="114"/>
      <c r="M1683" s="114" t="str">
        <f t="shared" si="109"/>
        <v>Cuшкаф</v>
      </c>
      <c r="N1683" s="114"/>
      <c r="O1683" s="109"/>
      <c r="P1683" s="117" t="s">
        <v>28</v>
      </c>
      <c r="Q1683" s="117">
        <v>55</v>
      </c>
      <c r="R1683" s="117" t="s">
        <v>29</v>
      </c>
      <c r="S1683" s="117">
        <v>4</v>
      </c>
      <c r="T1683" s="118" t="str">
        <f t="shared" si="110"/>
        <v>E3-55-Al-шкаф-4-</v>
      </c>
    </row>
    <row r="1684" spans="1:20">
      <c r="A1684" s="109" t="s">
        <v>2127</v>
      </c>
      <c r="B1684" s="109" t="s">
        <v>1278</v>
      </c>
      <c r="C1684" s="109"/>
      <c r="D1684" s="110" t="s">
        <v>1291</v>
      </c>
      <c r="E1684" s="111">
        <v>509528</v>
      </c>
      <c r="F1684" s="111">
        <f>Таблица14[[#This Row],[ip55]]*1.49987465123196</f>
        <v>764228.13129291811</v>
      </c>
      <c r="G1684" s="112"/>
      <c r="H1684" s="114"/>
      <c r="I1684" s="114"/>
      <c r="J1684" s="114"/>
      <c r="K1684" s="114" t="s">
        <v>141</v>
      </c>
      <c r="L1684" s="114"/>
      <c r="M1684" s="114" t="str">
        <f t="shared" si="109"/>
        <v>Cuшкаф</v>
      </c>
      <c r="N1684" s="114"/>
      <c r="O1684" s="109"/>
      <c r="P1684" s="117" t="s">
        <v>28</v>
      </c>
      <c r="Q1684" s="117">
        <v>55</v>
      </c>
      <c r="R1684" s="117" t="s">
        <v>29</v>
      </c>
      <c r="S1684" s="117">
        <v>4</v>
      </c>
      <c r="T1684" s="118" t="str">
        <f t="shared" si="110"/>
        <v>E3-55-Al-шкаф-4-</v>
      </c>
    </row>
    <row r="1685" spans="1:20">
      <c r="A1685" s="109" t="s">
        <v>2128</v>
      </c>
      <c r="B1685" s="109" t="s">
        <v>1278</v>
      </c>
      <c r="C1685" s="109"/>
      <c r="D1685" s="110" t="s">
        <v>1293</v>
      </c>
      <c r="E1685" s="111">
        <v>432066</v>
      </c>
      <c r="F1685" s="111">
        <f>Таблица14[[#This Row],[ip55]]*1.49987465123196</f>
        <v>648044.84105918801</v>
      </c>
      <c r="G1685" s="112"/>
      <c r="H1685" s="114"/>
      <c r="I1685" s="114"/>
      <c r="J1685" s="114"/>
      <c r="K1685" s="114" t="s">
        <v>141</v>
      </c>
      <c r="L1685" s="114"/>
      <c r="M1685" s="114" t="str">
        <f t="shared" si="109"/>
        <v>Cuшкаф</v>
      </c>
      <c r="N1685" s="114"/>
      <c r="O1685" s="109"/>
      <c r="P1685" s="117" t="s">
        <v>28</v>
      </c>
      <c r="Q1685" s="117">
        <v>55</v>
      </c>
      <c r="R1685" s="117" t="s">
        <v>29</v>
      </c>
      <c r="S1685" s="117">
        <v>4</v>
      </c>
      <c r="T1685" s="118" t="str">
        <f t="shared" si="110"/>
        <v>E3-55-Al-шкаф-4-</v>
      </c>
    </row>
    <row r="1686" spans="1:20">
      <c r="A1686" s="109" t="s">
        <v>2129</v>
      </c>
      <c r="B1686" s="109" t="s">
        <v>1278</v>
      </c>
      <c r="C1686" s="109"/>
      <c r="D1686" s="110" t="s">
        <v>1291</v>
      </c>
      <c r="E1686" s="111">
        <v>687863</v>
      </c>
      <c r="F1686" s="111">
        <f>Таблица14[[#This Row],[ip55]]*1.49987465123196</f>
        <v>1031708.2772203698</v>
      </c>
      <c r="G1686" s="112"/>
      <c r="H1686" s="114"/>
      <c r="I1686" s="114"/>
      <c r="J1686" s="114"/>
      <c r="K1686" s="114" t="s">
        <v>141</v>
      </c>
      <c r="L1686" s="114"/>
      <c r="M1686" s="114" t="str">
        <f t="shared" si="109"/>
        <v>Cuшкаф</v>
      </c>
      <c r="N1686" s="114"/>
      <c r="O1686" s="109"/>
      <c r="P1686" s="117" t="s">
        <v>28</v>
      </c>
      <c r="Q1686" s="117">
        <v>55</v>
      </c>
      <c r="R1686" s="117" t="s">
        <v>29</v>
      </c>
      <c r="S1686" s="117">
        <v>4</v>
      </c>
      <c r="T1686" s="118" t="str">
        <f t="shared" si="110"/>
        <v>E3-55-Al-шкаф-4-</v>
      </c>
    </row>
    <row r="1687" spans="1:20">
      <c r="A1687" s="109" t="s">
        <v>2130</v>
      </c>
      <c r="B1687" s="109" t="s">
        <v>1278</v>
      </c>
      <c r="C1687" s="109"/>
      <c r="D1687" s="110" t="s">
        <v>1293</v>
      </c>
      <c r="E1687" s="111">
        <v>583289</v>
      </c>
      <c r="F1687" s="111">
        <f>Таблица14[[#This Row],[ip55]]*1.49987465123196</f>
        <v>874860.38544243877</v>
      </c>
      <c r="G1687" s="112"/>
      <c r="H1687" s="114"/>
      <c r="I1687" s="114"/>
      <c r="J1687" s="114"/>
      <c r="K1687" s="114" t="s">
        <v>141</v>
      </c>
      <c r="L1687" s="114"/>
      <c r="M1687" s="114" t="str">
        <f t="shared" si="109"/>
        <v>Cuшкаф</v>
      </c>
      <c r="N1687" s="114"/>
      <c r="O1687" s="109"/>
      <c r="P1687" s="117" t="s">
        <v>28</v>
      </c>
      <c r="Q1687" s="117">
        <v>55</v>
      </c>
      <c r="R1687" s="117" t="s">
        <v>29</v>
      </c>
      <c r="S1687" s="117">
        <v>4</v>
      </c>
      <c r="T1687" s="118" t="str">
        <f t="shared" si="110"/>
        <v>E3-55-Al-шкаф-4-</v>
      </c>
    </row>
    <row r="1688" spans="1:20">
      <c r="A1688" s="109" t="s">
        <v>2131</v>
      </c>
      <c r="B1688" s="109" t="s">
        <v>1278</v>
      </c>
      <c r="C1688" s="109"/>
      <c r="D1688" s="110" t="s">
        <v>1291</v>
      </c>
      <c r="E1688" s="111">
        <v>754857</v>
      </c>
      <c r="F1688" s="111">
        <f>Таблица14[[#This Row],[ip55]]*1.49987465123196</f>
        <v>1132190.8796050036</v>
      </c>
      <c r="G1688" s="112"/>
      <c r="H1688" s="114"/>
      <c r="I1688" s="114"/>
      <c r="J1688" s="114"/>
      <c r="K1688" s="114" t="s">
        <v>141</v>
      </c>
      <c r="L1688" s="114"/>
      <c r="M1688" s="114" t="str">
        <f t="shared" si="109"/>
        <v>Cuшкаф</v>
      </c>
      <c r="N1688" s="114"/>
      <c r="O1688" s="109"/>
      <c r="P1688" s="117" t="s">
        <v>28</v>
      </c>
      <c r="Q1688" s="117">
        <v>55</v>
      </c>
      <c r="R1688" s="117" t="s">
        <v>29</v>
      </c>
      <c r="S1688" s="117">
        <v>4</v>
      </c>
      <c r="T1688" s="118" t="str">
        <f t="shared" si="110"/>
        <v>E3-55-Al-шкаф-4-</v>
      </c>
    </row>
    <row r="1689" spans="1:20">
      <c r="A1689" s="109" t="s">
        <v>2132</v>
      </c>
      <c r="B1689" s="109" t="s">
        <v>1278</v>
      </c>
      <c r="C1689" s="109"/>
      <c r="D1689" s="110" t="s">
        <v>1293</v>
      </c>
      <c r="E1689" s="111">
        <v>640098</v>
      </c>
      <c r="F1689" s="111">
        <f>Таблица14[[#This Row],[ip55]]*1.49987465123196</f>
        <v>960066.76450427517</v>
      </c>
      <c r="G1689" s="112"/>
      <c r="H1689" s="114"/>
      <c r="I1689" s="114"/>
      <c r="J1689" s="114"/>
      <c r="K1689" s="114" t="s">
        <v>141</v>
      </c>
      <c r="L1689" s="114"/>
      <c r="M1689" s="114" t="str">
        <f t="shared" si="109"/>
        <v>Cuшкаф</v>
      </c>
      <c r="N1689" s="114"/>
      <c r="O1689" s="109"/>
      <c r="P1689" s="117" t="s">
        <v>28</v>
      </c>
      <c r="Q1689" s="117">
        <v>55</v>
      </c>
      <c r="R1689" s="117" t="s">
        <v>29</v>
      </c>
      <c r="S1689" s="117">
        <v>4</v>
      </c>
      <c r="T1689" s="118" t="str">
        <f t="shared" si="110"/>
        <v>E3-55-Al-шкаф-4-</v>
      </c>
    </row>
    <row r="1690" spans="1:20">
      <c r="A1690" s="109" t="s">
        <v>2133</v>
      </c>
      <c r="B1690" s="109" t="s">
        <v>1278</v>
      </c>
      <c r="C1690" s="109"/>
      <c r="D1690" s="110" t="s">
        <v>1299</v>
      </c>
      <c r="E1690" s="111">
        <v>1019056</v>
      </c>
      <c r="F1690" s="111">
        <f>Таблица14[[#This Row],[ip55]]*1.49987465123196</f>
        <v>1528456.2625858362</v>
      </c>
      <c r="G1690" s="112"/>
      <c r="H1690" s="114"/>
      <c r="I1690" s="114"/>
      <c r="J1690" s="114"/>
      <c r="K1690" s="114" t="s">
        <v>141</v>
      </c>
      <c r="L1690" s="114"/>
      <c r="M1690" s="114" t="str">
        <f t="shared" si="109"/>
        <v>Cuшкаф</v>
      </c>
      <c r="N1690" s="114"/>
      <c r="O1690" s="109"/>
      <c r="P1690" s="117" t="s">
        <v>28</v>
      </c>
      <c r="Q1690" s="117">
        <v>55</v>
      </c>
      <c r="R1690" s="117" t="s">
        <v>29</v>
      </c>
      <c r="S1690" s="117">
        <v>4</v>
      </c>
      <c r="T1690" s="118" t="str">
        <f t="shared" si="110"/>
        <v>E3-55-Al-шкаф-4-</v>
      </c>
    </row>
    <row r="1691" spans="1:20">
      <c r="A1691" s="109" t="s">
        <v>2134</v>
      </c>
      <c r="B1691" s="109" t="s">
        <v>1278</v>
      </c>
      <c r="C1691" s="109"/>
      <c r="D1691" s="110" t="s">
        <v>1301</v>
      </c>
      <c r="E1691" s="111">
        <v>864132</v>
      </c>
      <c r="F1691" s="111">
        <f>Таблица14[[#This Row],[ip55]]*1.49987465123196</f>
        <v>1296089.682118376</v>
      </c>
      <c r="G1691" s="112"/>
      <c r="H1691" s="114"/>
      <c r="I1691" s="114"/>
      <c r="J1691" s="114"/>
      <c r="K1691" s="114" t="s">
        <v>141</v>
      </c>
      <c r="L1691" s="114"/>
      <c r="M1691" s="114" t="str">
        <f t="shared" si="109"/>
        <v>Cuшкаф</v>
      </c>
      <c r="N1691" s="114"/>
      <c r="O1691" s="109"/>
      <c r="P1691" s="117" t="s">
        <v>28</v>
      </c>
      <c r="Q1691" s="117">
        <v>55</v>
      </c>
      <c r="R1691" s="117" t="s">
        <v>29</v>
      </c>
      <c r="S1691" s="117">
        <v>4</v>
      </c>
      <c r="T1691" s="118" t="str">
        <f t="shared" si="110"/>
        <v>E3-55-Al-шкаф-4-</v>
      </c>
    </row>
    <row r="1692" spans="1:20">
      <c r="A1692" s="109" t="s">
        <v>2135</v>
      </c>
      <c r="B1692" s="109" t="s">
        <v>1278</v>
      </c>
      <c r="C1692" s="109"/>
      <c r="D1692" s="110" t="s">
        <v>1299</v>
      </c>
      <c r="E1692" s="111">
        <v>1375726</v>
      </c>
      <c r="F1692" s="111">
        <f>Таблица14[[#This Row],[ip55]]*1.49987465123196</f>
        <v>2063416.5544407396</v>
      </c>
      <c r="G1692" s="112"/>
      <c r="H1692" s="114"/>
      <c r="I1692" s="114"/>
      <c r="J1692" s="114"/>
      <c r="K1692" s="114" t="s">
        <v>141</v>
      </c>
      <c r="L1692" s="114"/>
      <c r="M1692" s="114" t="str">
        <f t="shared" si="109"/>
        <v>Cuшкаф</v>
      </c>
      <c r="N1692" s="114"/>
      <c r="O1692" s="109"/>
      <c r="P1692" s="117" t="s">
        <v>28</v>
      </c>
      <c r="Q1692" s="117">
        <v>55</v>
      </c>
      <c r="R1692" s="117" t="s">
        <v>29</v>
      </c>
      <c r="S1692" s="117">
        <v>4</v>
      </c>
      <c r="T1692" s="118" t="str">
        <f t="shared" si="110"/>
        <v>E3-55-Al-шкаф-4-</v>
      </c>
    </row>
    <row r="1693" spans="1:20">
      <c r="A1693" s="109" t="s">
        <v>2136</v>
      </c>
      <c r="B1693" s="109" t="s">
        <v>1278</v>
      </c>
      <c r="C1693" s="109"/>
      <c r="D1693" s="110" t="s">
        <v>1301</v>
      </c>
      <c r="E1693" s="111">
        <v>1166578</v>
      </c>
      <c r="F1693" s="111">
        <f>Таблица14[[#This Row],[ip55]]*1.49987465123196</f>
        <v>1749720.7708848775</v>
      </c>
      <c r="G1693" s="112"/>
      <c r="H1693" s="114"/>
      <c r="I1693" s="114"/>
      <c r="J1693" s="114"/>
      <c r="K1693" s="114" t="s">
        <v>141</v>
      </c>
      <c r="L1693" s="114"/>
      <c r="M1693" s="114" t="str">
        <f t="shared" si="109"/>
        <v>Cuшкаф</v>
      </c>
      <c r="N1693" s="114"/>
      <c r="O1693" s="109"/>
      <c r="P1693" s="117" t="s">
        <v>28</v>
      </c>
      <c r="Q1693" s="117">
        <v>55</v>
      </c>
      <c r="R1693" s="117" t="s">
        <v>29</v>
      </c>
      <c r="S1693" s="117">
        <v>4</v>
      </c>
      <c r="T1693" s="118" t="str">
        <f t="shared" si="110"/>
        <v>E3-55-Al-шкаф-4-</v>
      </c>
    </row>
    <row r="1694" spans="1:20">
      <c r="A1694" s="109" t="s">
        <v>2137</v>
      </c>
      <c r="B1694" s="109" t="s">
        <v>1278</v>
      </c>
      <c r="C1694" s="109"/>
      <c r="D1694" s="110" t="s">
        <v>1299</v>
      </c>
      <c r="E1694" s="111">
        <v>1509713</v>
      </c>
      <c r="F1694" s="111">
        <f>Таблица14[[#This Row],[ip55]]*1.49987465123196</f>
        <v>2264380.2593353563</v>
      </c>
      <c r="G1694" s="112"/>
      <c r="H1694" s="114"/>
      <c r="I1694" s="114"/>
      <c r="J1694" s="114"/>
      <c r="K1694" s="114" t="s">
        <v>141</v>
      </c>
      <c r="L1694" s="114"/>
      <c r="M1694" s="114" t="str">
        <f t="shared" si="109"/>
        <v>Cuшкаф</v>
      </c>
      <c r="N1694" s="114"/>
      <c r="O1694" s="109"/>
      <c r="P1694" s="117" t="s">
        <v>28</v>
      </c>
      <c r="Q1694" s="117">
        <v>55</v>
      </c>
      <c r="R1694" s="117" t="s">
        <v>29</v>
      </c>
      <c r="S1694" s="117">
        <v>4</v>
      </c>
      <c r="T1694" s="118" t="str">
        <f t="shared" si="110"/>
        <v>E3-55-Al-шкаф-4-</v>
      </c>
    </row>
    <row r="1695" spans="1:20">
      <c r="A1695" s="109" t="s">
        <v>2138</v>
      </c>
      <c r="B1695" s="109" t="s">
        <v>1278</v>
      </c>
      <c r="C1695" s="109"/>
      <c r="D1695" s="110" t="s">
        <v>1301</v>
      </c>
      <c r="E1695" s="111">
        <v>1280196</v>
      </c>
      <c r="F1695" s="111">
        <f>Таблица14[[#This Row],[ip55]]*1.49987465123196</f>
        <v>1920133.5290085503</v>
      </c>
      <c r="G1695" s="112"/>
      <c r="H1695" s="114"/>
      <c r="I1695" s="114"/>
      <c r="J1695" s="114"/>
      <c r="K1695" s="114" t="s">
        <v>141</v>
      </c>
      <c r="L1695" s="114"/>
      <c r="M1695" s="114" t="str">
        <f t="shared" si="109"/>
        <v>Cuшкаф</v>
      </c>
      <c r="N1695" s="114"/>
      <c r="O1695" s="109"/>
      <c r="P1695" s="117" t="s">
        <v>28</v>
      </c>
      <c r="Q1695" s="117">
        <v>55</v>
      </c>
      <c r="R1695" s="117" t="s">
        <v>29</v>
      </c>
      <c r="S1695" s="117">
        <v>4</v>
      </c>
      <c r="T1695" s="118" t="str">
        <f t="shared" si="110"/>
        <v>E3-55-Al-шкаф-4-</v>
      </c>
    </row>
    <row r="1696" spans="1:20">
      <c r="A1696" s="109" t="s">
        <v>2139</v>
      </c>
      <c r="B1696" s="109" t="s">
        <v>1278</v>
      </c>
      <c r="C1696" s="109"/>
      <c r="D1696" s="110" t="s">
        <v>1299</v>
      </c>
      <c r="E1696" s="111">
        <v>2038113</v>
      </c>
      <c r="F1696" s="111">
        <f>Таблица14[[#This Row],[ip55]]*1.49987465123196</f>
        <v>3056914.0250463239</v>
      </c>
      <c r="G1696" s="112"/>
      <c r="H1696" s="114"/>
      <c r="I1696" s="114"/>
      <c r="J1696" s="114"/>
      <c r="K1696" s="114" t="s">
        <v>141</v>
      </c>
      <c r="L1696" s="114"/>
      <c r="M1696" s="114" t="str">
        <f t="shared" si="109"/>
        <v>Cuшкаф</v>
      </c>
      <c r="N1696" s="114"/>
      <c r="O1696" s="109"/>
      <c r="P1696" s="117" t="s">
        <v>28</v>
      </c>
      <c r="Q1696" s="117">
        <v>55</v>
      </c>
      <c r="R1696" s="117" t="s">
        <v>29</v>
      </c>
      <c r="S1696" s="117">
        <v>4</v>
      </c>
      <c r="T1696" s="118" t="str">
        <f t="shared" si="110"/>
        <v>E3-55-Al-шкаф-4-</v>
      </c>
    </row>
    <row r="1697" spans="1:20">
      <c r="A1697" s="109" t="s">
        <v>2140</v>
      </c>
      <c r="B1697" s="109" t="s">
        <v>1278</v>
      </c>
      <c r="C1697" s="109"/>
      <c r="D1697" s="110" t="s">
        <v>1301</v>
      </c>
      <c r="E1697" s="111">
        <v>1728264</v>
      </c>
      <c r="F1697" s="111">
        <f>Таблица14[[#This Row],[ip55]]*1.49987465123196</f>
        <v>2592179.364236752</v>
      </c>
      <c r="G1697" s="112"/>
      <c r="H1697" s="114"/>
      <c r="I1697" s="114"/>
      <c r="J1697" s="114"/>
      <c r="K1697" s="114" t="s">
        <v>141</v>
      </c>
      <c r="L1697" s="114"/>
      <c r="M1697" s="114" t="str">
        <f t="shared" si="109"/>
        <v>Cuшкаф</v>
      </c>
      <c r="N1697" s="114"/>
      <c r="O1697" s="109"/>
      <c r="P1697" s="117" t="s">
        <v>28</v>
      </c>
      <c r="Q1697" s="117">
        <v>55</v>
      </c>
      <c r="R1697" s="117" t="s">
        <v>29</v>
      </c>
      <c r="S1697" s="117">
        <v>4</v>
      </c>
      <c r="T1697" s="118" t="str">
        <f t="shared" si="110"/>
        <v>E3-55-Al-шкаф-4-</v>
      </c>
    </row>
    <row r="1698" spans="1:20">
      <c r="A1698" s="109" t="s">
        <v>2141</v>
      </c>
      <c r="B1698" s="109" t="s">
        <v>1278</v>
      </c>
      <c r="C1698" s="109"/>
      <c r="D1698" s="110" t="s">
        <v>1299</v>
      </c>
      <c r="E1698" s="111">
        <v>2751453</v>
      </c>
      <c r="F1698" s="111">
        <f>Таблица14[[#This Row],[ip55]]*1.49987465123196</f>
        <v>4126834.6087561301</v>
      </c>
      <c r="G1698" s="112"/>
      <c r="H1698" s="114"/>
      <c r="I1698" s="114"/>
      <c r="J1698" s="114"/>
      <c r="K1698" s="114" t="s">
        <v>141</v>
      </c>
      <c r="L1698" s="114"/>
      <c r="M1698" s="114" t="str">
        <f t="shared" si="109"/>
        <v>Cuшкаф</v>
      </c>
      <c r="N1698" s="114"/>
      <c r="O1698" s="109"/>
      <c r="P1698" s="117" t="s">
        <v>28</v>
      </c>
      <c r="Q1698" s="117">
        <v>55</v>
      </c>
      <c r="R1698" s="117" t="s">
        <v>29</v>
      </c>
      <c r="S1698" s="117">
        <v>4</v>
      </c>
      <c r="T1698" s="118" t="str">
        <f t="shared" si="110"/>
        <v>E3-55-Al-шкаф-4-</v>
      </c>
    </row>
    <row r="1699" spans="1:20">
      <c r="A1699" s="109" t="s">
        <v>2142</v>
      </c>
      <c r="B1699" s="109" t="s">
        <v>1278</v>
      </c>
      <c r="C1699" s="109"/>
      <c r="D1699" s="110" t="s">
        <v>1301</v>
      </c>
      <c r="E1699" s="111">
        <v>2333157</v>
      </c>
      <c r="F1699" s="111">
        <f>Таблица14[[#This Row],[ip55]]*1.49987465123196</f>
        <v>3499443.041644406</v>
      </c>
      <c r="G1699" s="112"/>
      <c r="H1699" s="114"/>
      <c r="I1699" s="114"/>
      <c r="J1699" s="114"/>
      <c r="K1699" s="114" t="s">
        <v>141</v>
      </c>
      <c r="L1699" s="114"/>
      <c r="M1699" s="114" t="str">
        <f t="shared" si="109"/>
        <v>Cuшкаф</v>
      </c>
      <c r="N1699" s="114"/>
      <c r="O1699" s="109"/>
      <c r="P1699" s="117" t="s">
        <v>28</v>
      </c>
      <c r="Q1699" s="117">
        <v>55</v>
      </c>
      <c r="R1699" s="117" t="s">
        <v>29</v>
      </c>
      <c r="S1699" s="117">
        <v>4</v>
      </c>
      <c r="T1699" s="118" t="str">
        <f t="shared" si="110"/>
        <v>E3-55-Al-шкаф-4-</v>
      </c>
    </row>
    <row r="1700" spans="1:20">
      <c r="A1700" s="109" t="s">
        <v>2143</v>
      </c>
      <c r="B1700" s="109" t="s">
        <v>1278</v>
      </c>
      <c r="C1700" s="109"/>
      <c r="D1700" s="110" t="s">
        <v>1299</v>
      </c>
      <c r="E1700" s="111">
        <v>3019426</v>
      </c>
      <c r="F1700" s="111">
        <f>Таблица14[[#This Row],[ip55]]*1.49987465123196</f>
        <v>4528760.5186707126</v>
      </c>
      <c r="G1700" s="112"/>
      <c r="H1700" s="114"/>
      <c r="I1700" s="114"/>
      <c r="J1700" s="114"/>
      <c r="K1700" s="114" t="s">
        <v>141</v>
      </c>
      <c r="L1700" s="114"/>
      <c r="M1700" s="114" t="str">
        <f t="shared" si="109"/>
        <v>Cuшкаф</v>
      </c>
      <c r="N1700" s="114"/>
      <c r="O1700" s="109"/>
      <c r="P1700" s="117" t="s">
        <v>28</v>
      </c>
      <c r="Q1700" s="117">
        <v>55</v>
      </c>
      <c r="R1700" s="117" t="s">
        <v>29</v>
      </c>
      <c r="S1700" s="117">
        <v>4</v>
      </c>
      <c r="T1700" s="118" t="str">
        <f t="shared" si="110"/>
        <v>E3-55-Al-шкаф-4-</v>
      </c>
    </row>
    <row r="1701" spans="1:20">
      <c r="A1701" s="109" t="s">
        <v>2144</v>
      </c>
      <c r="B1701" s="109" t="s">
        <v>1278</v>
      </c>
      <c r="C1701" s="109"/>
      <c r="D1701" s="110" t="s">
        <v>1301</v>
      </c>
      <c r="E1701" s="111">
        <v>2560391</v>
      </c>
      <c r="F1701" s="111">
        <f>Таблица14[[#This Row],[ip55]]*1.49987465123196</f>
        <v>3840265.5581424492</v>
      </c>
      <c r="G1701" s="112"/>
      <c r="H1701" s="114"/>
      <c r="I1701" s="114"/>
      <c r="J1701" s="114"/>
      <c r="K1701" s="114" t="s">
        <v>141</v>
      </c>
      <c r="L1701" s="114"/>
      <c r="M1701" s="114" t="str">
        <f t="shared" si="109"/>
        <v>Cuшкаф</v>
      </c>
      <c r="N1701" s="114"/>
      <c r="O1701" s="109"/>
      <c r="P1701" s="117" t="s">
        <v>28</v>
      </c>
      <c r="Q1701" s="117">
        <v>55</v>
      </c>
      <c r="R1701" s="117" t="s">
        <v>29</v>
      </c>
      <c r="S1701" s="117">
        <v>4</v>
      </c>
      <c r="T1701" s="118" t="str">
        <f t="shared" si="110"/>
        <v>E3-55-Al-шкаф-4-</v>
      </c>
    </row>
    <row r="1702" spans="1:20">
      <c r="A1702" s="109" t="s">
        <v>1373</v>
      </c>
      <c r="B1702" s="109">
        <v>250</v>
      </c>
      <c r="C1702" s="109"/>
      <c r="D1702" s="110" t="s">
        <v>1312</v>
      </c>
      <c r="E1702" s="111">
        <v>14641</v>
      </c>
      <c r="F1702" s="111">
        <f>Таблица14[[#This Row],[ip55]]*1.49987465123196</f>
        <v>21959.664768687126</v>
      </c>
      <c r="G1702" s="112"/>
      <c r="H1702" s="113"/>
      <c r="I1702" s="113"/>
      <c r="J1702" s="113"/>
      <c r="K1702" s="114" t="s">
        <v>141</v>
      </c>
      <c r="L1702" s="114"/>
      <c r="M1702" s="114" t="str">
        <f t="shared" si="109"/>
        <v>Cu250</v>
      </c>
      <c r="N1702" s="114"/>
      <c r="O1702" s="109"/>
      <c r="P1702" s="117" t="s">
        <v>28</v>
      </c>
      <c r="Q1702" s="117">
        <v>55</v>
      </c>
      <c r="R1702" s="117" t="s">
        <v>29</v>
      </c>
      <c r="S1702" s="117">
        <v>4</v>
      </c>
      <c r="T1702" s="118" t="str">
        <f t="shared" si="110"/>
        <v>E3-55-Al-250-4-</v>
      </c>
    </row>
    <row r="1703" spans="1:20">
      <c r="A1703" s="109" t="s">
        <v>1432</v>
      </c>
      <c r="B1703" s="109">
        <v>400</v>
      </c>
      <c r="C1703" s="109"/>
      <c r="D1703" s="110" t="s">
        <v>1312</v>
      </c>
      <c r="E1703" s="111">
        <v>14641</v>
      </c>
      <c r="F1703" s="111">
        <f>Таблица14[[#This Row],[ip55]]*1.49987465123196</f>
        <v>21959.664768687126</v>
      </c>
      <c r="G1703" s="112"/>
      <c r="H1703" s="113"/>
      <c r="I1703" s="113"/>
      <c r="J1703" s="113"/>
      <c r="K1703" s="114" t="s">
        <v>141</v>
      </c>
      <c r="L1703" s="114"/>
      <c r="M1703" s="114" t="str">
        <f t="shared" si="109"/>
        <v>Cu400</v>
      </c>
      <c r="N1703" s="114"/>
      <c r="O1703" s="109"/>
      <c r="P1703" s="117" t="s">
        <v>28</v>
      </c>
      <c r="Q1703" s="117">
        <v>55</v>
      </c>
      <c r="R1703" s="117" t="s">
        <v>29</v>
      </c>
      <c r="S1703" s="117">
        <v>4</v>
      </c>
      <c r="T1703" s="118" t="str">
        <f t="shared" si="110"/>
        <v>E3-55-Al-400-4-</v>
      </c>
    </row>
    <row r="1704" spans="1:20">
      <c r="A1704" s="109" t="s">
        <v>1491</v>
      </c>
      <c r="B1704" s="109">
        <v>630</v>
      </c>
      <c r="C1704" s="109"/>
      <c r="D1704" s="110" t="s">
        <v>1312</v>
      </c>
      <c r="E1704" s="111">
        <v>15919</v>
      </c>
      <c r="F1704" s="111">
        <f>Таблица14[[#This Row],[ip55]]*1.49987465123196</f>
        <v>23876.504572961574</v>
      </c>
      <c r="G1704" s="112"/>
      <c r="H1704" s="113"/>
      <c r="I1704" s="113"/>
      <c r="J1704" s="113"/>
      <c r="K1704" s="114" t="s">
        <v>141</v>
      </c>
      <c r="L1704" s="114"/>
      <c r="M1704" s="114" t="str">
        <f t="shared" si="109"/>
        <v>Cu630</v>
      </c>
      <c r="N1704" s="114"/>
      <c r="O1704" s="109"/>
      <c r="P1704" s="117" t="s">
        <v>28</v>
      </c>
      <c r="Q1704" s="117">
        <v>55</v>
      </c>
      <c r="R1704" s="117" t="s">
        <v>29</v>
      </c>
      <c r="S1704" s="117">
        <v>4</v>
      </c>
      <c r="T1704" s="118" t="str">
        <f t="shared" si="110"/>
        <v>E3-55-Al-630-4-</v>
      </c>
    </row>
    <row r="1705" spans="1:20">
      <c r="A1705" s="109" t="s">
        <v>1550</v>
      </c>
      <c r="B1705" s="109">
        <v>800</v>
      </c>
      <c r="C1705" s="109"/>
      <c r="D1705" s="110" t="s">
        <v>1312</v>
      </c>
      <c r="E1705" s="111">
        <v>17241</v>
      </c>
      <c r="F1705" s="111">
        <f>Таблица14[[#This Row],[ip55]]*1.49987465123196</f>
        <v>25859.338861890225</v>
      </c>
      <c r="G1705" s="112"/>
      <c r="H1705" s="113"/>
      <c r="I1705" s="113"/>
      <c r="J1705" s="113"/>
      <c r="K1705" s="114" t="s">
        <v>141</v>
      </c>
      <c r="L1705" s="114"/>
      <c r="M1705" s="114" t="str">
        <f t="shared" si="109"/>
        <v>Cu800</v>
      </c>
      <c r="N1705" s="114"/>
      <c r="O1705" s="109"/>
      <c r="P1705" s="117" t="s">
        <v>28</v>
      </c>
      <c r="Q1705" s="117">
        <v>55</v>
      </c>
      <c r="R1705" s="117" t="s">
        <v>29</v>
      </c>
      <c r="S1705" s="117">
        <v>4</v>
      </c>
      <c r="T1705" s="118" t="str">
        <f t="shared" si="110"/>
        <v>E3-55-Al-800-4-</v>
      </c>
    </row>
    <row r="1706" spans="1:20">
      <c r="A1706" s="109" t="s">
        <v>1609</v>
      </c>
      <c r="B1706" s="109">
        <v>1000</v>
      </c>
      <c r="C1706" s="109"/>
      <c r="D1706" s="110" t="s">
        <v>1312</v>
      </c>
      <c r="E1706" s="111">
        <v>19115</v>
      </c>
      <c r="F1706" s="111">
        <f>Таблица14[[#This Row],[ip55]]*1.49987465123196</f>
        <v>28670.103958298918</v>
      </c>
      <c r="G1706" s="112"/>
      <c r="H1706" s="113"/>
      <c r="I1706" s="113"/>
      <c r="J1706" s="113"/>
      <c r="K1706" s="114" t="s">
        <v>141</v>
      </c>
      <c r="L1706" s="114"/>
      <c r="M1706" s="114" t="str">
        <f t="shared" si="109"/>
        <v>Cu1000</v>
      </c>
      <c r="N1706" s="114"/>
      <c r="O1706" s="109"/>
      <c r="P1706" s="117" t="s">
        <v>28</v>
      </c>
      <c r="Q1706" s="117">
        <v>55</v>
      </c>
      <c r="R1706" s="117" t="s">
        <v>29</v>
      </c>
      <c r="S1706" s="117">
        <v>4</v>
      </c>
      <c r="T1706" s="118" t="str">
        <f t="shared" si="110"/>
        <v>E3-55-Al-1000-4-</v>
      </c>
    </row>
    <row r="1707" spans="1:20">
      <c r="A1707" s="109" t="s">
        <v>1668</v>
      </c>
      <c r="B1707" s="109">
        <v>1250</v>
      </c>
      <c r="C1707" s="109"/>
      <c r="D1707" s="110" t="s">
        <v>1312</v>
      </c>
      <c r="E1707" s="111">
        <v>23706</v>
      </c>
      <c r="F1707" s="111">
        <f>Таблица14[[#This Row],[ip55]]*1.49987465123196</f>
        <v>35556.028482104848</v>
      </c>
      <c r="G1707" s="112"/>
      <c r="H1707" s="113"/>
      <c r="I1707" s="113"/>
      <c r="J1707" s="113"/>
      <c r="K1707" s="114" t="s">
        <v>141</v>
      </c>
      <c r="L1707" s="114"/>
      <c r="M1707" s="114" t="str">
        <f t="shared" si="109"/>
        <v>Cu1250</v>
      </c>
      <c r="N1707" s="114"/>
      <c r="O1707" s="109"/>
      <c r="P1707" s="117" t="s">
        <v>28</v>
      </c>
      <c r="Q1707" s="117">
        <v>55</v>
      </c>
      <c r="R1707" s="117" t="s">
        <v>29</v>
      </c>
      <c r="S1707" s="117">
        <v>4</v>
      </c>
      <c r="T1707" s="118" t="str">
        <f t="shared" si="110"/>
        <v>E3-55-Al-1250-4-</v>
      </c>
    </row>
    <row r="1708" spans="1:20">
      <c r="A1708" s="109" t="s">
        <v>1727</v>
      </c>
      <c r="B1708" s="109">
        <v>1600</v>
      </c>
      <c r="C1708" s="109"/>
      <c r="D1708" s="110" t="s">
        <v>1312</v>
      </c>
      <c r="E1708" s="111">
        <v>29046</v>
      </c>
      <c r="F1708" s="111">
        <f>Таблица14[[#This Row],[ip55]]*1.49987465123196</f>
        <v>43565.359119683511</v>
      </c>
      <c r="G1708" s="112"/>
      <c r="H1708" s="113"/>
      <c r="I1708" s="113"/>
      <c r="J1708" s="113"/>
      <c r="K1708" s="114" t="s">
        <v>141</v>
      </c>
      <c r="L1708" s="114"/>
      <c r="M1708" s="114" t="str">
        <f t="shared" si="109"/>
        <v>Cu1600</v>
      </c>
      <c r="N1708" s="114"/>
      <c r="O1708" s="109"/>
      <c r="P1708" s="117" t="s">
        <v>28</v>
      </c>
      <c r="Q1708" s="117">
        <v>55</v>
      </c>
      <c r="R1708" s="117" t="s">
        <v>29</v>
      </c>
      <c r="S1708" s="117">
        <v>4</v>
      </c>
      <c r="T1708" s="118" t="str">
        <f t="shared" si="110"/>
        <v>E3-55-Al-1600-4-</v>
      </c>
    </row>
    <row r="1709" spans="1:20">
      <c r="A1709" s="109" t="s">
        <v>1727</v>
      </c>
      <c r="B1709" s="109">
        <v>2000</v>
      </c>
      <c r="C1709" s="109"/>
      <c r="D1709" s="110" t="s">
        <v>1312</v>
      </c>
      <c r="E1709" s="111">
        <v>35512</v>
      </c>
      <c r="F1709" s="111">
        <f>Таблица14[[#This Row],[ip55]]*1.49987465123196</f>
        <v>53263.548614549363</v>
      </c>
      <c r="G1709" s="112"/>
      <c r="H1709" s="113"/>
      <c r="I1709" s="113"/>
      <c r="J1709" s="113"/>
      <c r="K1709" s="114" t="s">
        <v>141</v>
      </c>
      <c r="L1709" s="114"/>
      <c r="M1709" s="114" t="str">
        <f t="shared" si="109"/>
        <v>Cu2000</v>
      </c>
      <c r="N1709" s="114"/>
      <c r="O1709" s="109"/>
      <c r="P1709" s="117" t="s">
        <v>28</v>
      </c>
      <c r="Q1709" s="117">
        <v>55</v>
      </c>
      <c r="R1709" s="117" t="s">
        <v>29</v>
      </c>
      <c r="S1709" s="117">
        <v>4</v>
      </c>
      <c r="T1709" s="118" t="str">
        <f t="shared" si="110"/>
        <v>E3-55-Al-2000-4-</v>
      </c>
    </row>
    <row r="1710" spans="1:20">
      <c r="A1710" s="109" t="s">
        <v>1845</v>
      </c>
      <c r="B1710" s="109">
        <v>2500</v>
      </c>
      <c r="C1710" s="109"/>
      <c r="D1710" s="110" t="s">
        <v>1312</v>
      </c>
      <c r="E1710" s="111">
        <v>44320</v>
      </c>
      <c r="F1710" s="111">
        <f>Таблица14[[#This Row],[ip55]]*1.49987465123196</f>
        <v>66474.444542600468</v>
      </c>
      <c r="G1710" s="112"/>
      <c r="H1710" s="113"/>
      <c r="I1710" s="113"/>
      <c r="J1710" s="113"/>
      <c r="K1710" s="114" t="s">
        <v>141</v>
      </c>
      <c r="L1710" s="114"/>
      <c r="M1710" s="114" t="str">
        <f t="shared" si="109"/>
        <v>Cu2500</v>
      </c>
      <c r="N1710" s="114"/>
      <c r="O1710" s="109"/>
      <c r="P1710" s="117" t="s">
        <v>28</v>
      </c>
      <c r="Q1710" s="117">
        <v>55</v>
      </c>
      <c r="R1710" s="117" t="s">
        <v>29</v>
      </c>
      <c r="S1710" s="117">
        <v>4</v>
      </c>
      <c r="T1710" s="118" t="str">
        <f t="shared" si="110"/>
        <v>E3-55-Al-2500-4-</v>
      </c>
    </row>
    <row r="1711" spans="1:20">
      <c r="A1711" s="109" t="s">
        <v>1904</v>
      </c>
      <c r="B1711" s="109">
        <v>3200</v>
      </c>
      <c r="C1711" s="109"/>
      <c r="D1711" s="110" t="s">
        <v>1312</v>
      </c>
      <c r="E1711" s="111">
        <v>57157</v>
      </c>
      <c r="F1711" s="111">
        <f>Таблица14[[#This Row],[ip55]]*1.49987465123196</f>
        <v>85728.335440465147</v>
      </c>
      <c r="G1711" s="112"/>
      <c r="H1711" s="113"/>
      <c r="I1711" s="113"/>
      <c r="J1711" s="113"/>
      <c r="K1711" s="114" t="s">
        <v>141</v>
      </c>
      <c r="L1711" s="114"/>
      <c r="M1711" s="114" t="str">
        <f t="shared" si="109"/>
        <v>Cu3200</v>
      </c>
      <c r="N1711" s="114"/>
      <c r="O1711" s="109"/>
      <c r="P1711" s="117" t="s">
        <v>28</v>
      </c>
      <c r="Q1711" s="117">
        <v>55</v>
      </c>
      <c r="R1711" s="117" t="s">
        <v>29</v>
      </c>
      <c r="S1711" s="117">
        <v>4</v>
      </c>
      <c r="T1711" s="118" t="str">
        <f t="shared" si="110"/>
        <v>E3-55-Al-3200-4-</v>
      </c>
    </row>
    <row r="1712" spans="1:20">
      <c r="A1712" s="109" t="s">
        <v>1963</v>
      </c>
      <c r="B1712" s="109">
        <v>4000</v>
      </c>
      <c r="C1712" s="109"/>
      <c r="D1712" s="110" t="s">
        <v>1312</v>
      </c>
      <c r="E1712" s="111">
        <v>74022</v>
      </c>
      <c r="F1712" s="111">
        <f>Таблица14[[#This Row],[ip55]]*1.49987465123196</f>
        <v>111023.72143349214</v>
      </c>
      <c r="G1712" s="112"/>
      <c r="H1712" s="113"/>
      <c r="I1712" s="113"/>
      <c r="J1712" s="113"/>
      <c r="K1712" s="114" t="s">
        <v>141</v>
      </c>
      <c r="L1712" s="114"/>
      <c r="M1712" s="114" t="str">
        <f t="shared" si="109"/>
        <v>Cu4000</v>
      </c>
      <c r="N1712" s="114"/>
      <c r="O1712" s="109"/>
      <c r="P1712" s="117" t="s">
        <v>28</v>
      </c>
      <c r="Q1712" s="117">
        <v>55</v>
      </c>
      <c r="R1712" s="117" t="s">
        <v>29</v>
      </c>
      <c r="S1712" s="117">
        <v>4</v>
      </c>
      <c r="T1712" s="118" t="str">
        <f t="shared" si="110"/>
        <v>E3-55-Al-4000-4-</v>
      </c>
    </row>
    <row r="1713" spans="1:20">
      <c r="A1713" s="109" t="s">
        <v>2022</v>
      </c>
      <c r="B1713" s="109">
        <v>5000</v>
      </c>
      <c r="C1713" s="109"/>
      <c r="D1713" s="110" t="s">
        <v>1312</v>
      </c>
      <c r="E1713" s="111">
        <v>88638</v>
      </c>
      <c r="F1713" s="111">
        <f>Таблица14[[#This Row],[ip55]]*1.49987465123196</f>
        <v>132945.88933589848</v>
      </c>
      <c r="G1713" s="112"/>
      <c r="H1713" s="113"/>
      <c r="I1713" s="113"/>
      <c r="J1713" s="113"/>
      <c r="K1713" s="114" t="s">
        <v>141</v>
      </c>
      <c r="L1713" s="114"/>
      <c r="M1713" s="114" t="str">
        <f t="shared" si="109"/>
        <v>Cu5000</v>
      </c>
      <c r="N1713" s="114"/>
      <c r="O1713" s="109"/>
      <c r="P1713" s="117" t="s">
        <v>28</v>
      </c>
      <c r="Q1713" s="117">
        <v>55</v>
      </c>
      <c r="R1713" s="117" t="s">
        <v>29</v>
      </c>
      <c r="S1713" s="117">
        <v>4</v>
      </c>
      <c r="T1713" s="118" t="str">
        <f t="shared" si="110"/>
        <v>E3-55-Al-5000-4-</v>
      </c>
    </row>
    <row r="1714" spans="1:20">
      <c r="A1714" s="109" t="s">
        <v>2081</v>
      </c>
      <c r="B1714" s="109">
        <v>6400</v>
      </c>
      <c r="C1714" s="109"/>
      <c r="D1714" s="110" t="s">
        <v>1312</v>
      </c>
      <c r="E1714" s="111">
        <v>114312</v>
      </c>
      <c r="F1714" s="111">
        <f>Таблица14[[#This Row],[ip55]]*1.49987465123196</f>
        <v>171453.67113162781</v>
      </c>
      <c r="G1714" s="112"/>
      <c r="H1714" s="113"/>
      <c r="I1714" s="113"/>
      <c r="J1714" s="113"/>
      <c r="K1714" s="114" t="s">
        <v>141</v>
      </c>
      <c r="L1714" s="114"/>
      <c r="M1714" s="114" t="str">
        <f t="shared" si="109"/>
        <v>Cu6400</v>
      </c>
      <c r="N1714" s="114"/>
      <c r="O1714" s="109"/>
      <c r="P1714" s="117" t="s">
        <v>28</v>
      </c>
      <c r="Q1714" s="117">
        <v>55</v>
      </c>
      <c r="R1714" s="117" t="s">
        <v>29</v>
      </c>
      <c r="S1714" s="117">
        <v>4</v>
      </c>
      <c r="T1714" s="118" t="str">
        <f t="shared" si="110"/>
        <v>E3-55-Al-6400-4-</v>
      </c>
    </row>
    <row r="1715" spans="1:20">
      <c r="A1715" s="109" t="s">
        <v>2145</v>
      </c>
      <c r="B1715" s="109" t="s">
        <v>1314</v>
      </c>
      <c r="C1715" s="109"/>
      <c r="D1715" s="110" t="s">
        <v>1315</v>
      </c>
      <c r="E1715" s="111">
        <v>4341</v>
      </c>
      <c r="F1715" s="111">
        <f>Таблица14[[#This Row],[ip55]]*1.49987465123196</f>
        <v>6510.9558609979385</v>
      </c>
      <c r="G1715" s="112"/>
      <c r="H1715" s="113"/>
      <c r="I1715" s="113"/>
      <c r="J1715" s="113"/>
      <c r="K1715" s="114" t="s">
        <v>141</v>
      </c>
      <c r="L1715" s="114"/>
      <c r="M1715" s="114" t="str">
        <f t="shared" si="109"/>
        <v>Cuаксессуары</v>
      </c>
      <c r="N1715" s="114"/>
      <c r="O1715" s="109"/>
      <c r="P1715" s="117" t="s">
        <v>28</v>
      </c>
      <c r="Q1715" s="117">
        <v>55</v>
      </c>
      <c r="R1715" s="117" t="s">
        <v>29</v>
      </c>
      <c r="S1715" s="117">
        <v>4</v>
      </c>
      <c r="T1715" s="118" t="str">
        <f t="shared" si="110"/>
        <v>E3-55-Al-аксессуары-4-</v>
      </c>
    </row>
    <row r="1716" spans="1:20">
      <c r="A1716" s="109" t="s">
        <v>2146</v>
      </c>
      <c r="B1716" s="109" t="s">
        <v>1314</v>
      </c>
      <c r="C1716" s="109"/>
      <c r="D1716" s="110" t="s">
        <v>1317</v>
      </c>
      <c r="E1716" s="111">
        <v>2034</v>
      </c>
      <c r="F1716" s="111">
        <f>Таблица14[[#This Row],[ip55]]*1.49987465123196</f>
        <v>3050.7450406058069</v>
      </c>
      <c r="G1716" s="112"/>
      <c r="H1716" s="113"/>
      <c r="I1716" s="113"/>
      <c r="J1716" s="113"/>
      <c r="K1716" s="114" t="s">
        <v>141</v>
      </c>
      <c r="L1716" s="114"/>
      <c r="M1716" s="114" t="str">
        <f t="shared" si="109"/>
        <v>Cuаксессуары</v>
      </c>
      <c r="N1716" s="114"/>
      <c r="O1716" s="109"/>
      <c r="P1716" s="117" t="s">
        <v>28</v>
      </c>
      <c r="Q1716" s="117">
        <v>55</v>
      </c>
      <c r="R1716" s="117" t="s">
        <v>29</v>
      </c>
      <c r="S1716" s="117">
        <v>4</v>
      </c>
      <c r="T1716" s="118" t="str">
        <f t="shared" si="110"/>
        <v>E3-55-Al-аксессуары-4-</v>
      </c>
    </row>
    <row r="1717" spans="1:20">
      <c r="A1717" s="109" t="s">
        <v>2147</v>
      </c>
      <c r="B1717" s="109" t="s">
        <v>1314</v>
      </c>
      <c r="C1717" s="109"/>
      <c r="D1717" s="110" t="s">
        <v>1319</v>
      </c>
      <c r="E1717" s="111">
        <v>6102</v>
      </c>
      <c r="F1717" s="111">
        <f>Таблица14[[#This Row],[ip55]]*1.49987465123196</f>
        <v>9152.2351218174208</v>
      </c>
      <c r="G1717" s="112"/>
      <c r="H1717" s="113"/>
      <c r="I1717" s="113"/>
      <c r="J1717" s="113"/>
      <c r="K1717" s="114" t="s">
        <v>141</v>
      </c>
      <c r="L1717" s="114"/>
      <c r="M1717" s="114" t="str">
        <f t="shared" si="109"/>
        <v>Cuаксессуары</v>
      </c>
      <c r="N1717" s="114"/>
      <c r="O1717" s="109"/>
      <c r="P1717" s="117" t="s">
        <v>28</v>
      </c>
      <c r="Q1717" s="117">
        <v>55</v>
      </c>
      <c r="R1717" s="117" t="s">
        <v>29</v>
      </c>
      <c r="S1717" s="117">
        <v>4</v>
      </c>
      <c r="T1717" s="118" t="str">
        <f t="shared" si="110"/>
        <v>E3-55-Al-аксессуары-4-</v>
      </c>
    </row>
    <row r="1718" spans="1:20">
      <c r="A1718" s="109" t="s">
        <v>2148</v>
      </c>
      <c r="B1718" s="109" t="s">
        <v>1314</v>
      </c>
      <c r="C1718" s="109"/>
      <c r="D1718" s="110" t="s">
        <v>1321</v>
      </c>
      <c r="E1718" s="111">
        <v>2237</v>
      </c>
      <c r="F1718" s="111">
        <f>Таблица14[[#This Row],[ip55]]*1.49987465123196</f>
        <v>3355.2195948058948</v>
      </c>
      <c r="G1718" s="112"/>
      <c r="H1718" s="113"/>
      <c r="I1718" s="113"/>
      <c r="J1718" s="113"/>
      <c r="K1718" s="114" t="s">
        <v>141</v>
      </c>
      <c r="L1718" s="114"/>
      <c r="M1718" s="114" t="str">
        <f t="shared" si="109"/>
        <v>Cuаксессуары</v>
      </c>
      <c r="N1718" s="114"/>
      <c r="O1718" s="109"/>
      <c r="P1718" s="117" t="s">
        <v>28</v>
      </c>
      <c r="Q1718" s="117">
        <v>55</v>
      </c>
      <c r="R1718" s="117" t="s">
        <v>29</v>
      </c>
      <c r="S1718" s="117">
        <v>4</v>
      </c>
      <c r="T1718" s="118" t="str">
        <f t="shared" si="110"/>
        <v>E3-55-Al-аксессуары-4-</v>
      </c>
    </row>
    <row r="1719" spans="1:20">
      <c r="A1719" s="109" t="s">
        <v>2149</v>
      </c>
      <c r="B1719" s="109" t="s">
        <v>1314</v>
      </c>
      <c r="C1719" s="109"/>
      <c r="D1719" s="110" t="s">
        <v>1323</v>
      </c>
      <c r="E1719" s="111">
        <v>7119</v>
      </c>
      <c r="F1719" s="111">
        <f>Таблица14[[#This Row],[ip55]]*1.49987465123196</f>
        <v>10677.607642120323</v>
      </c>
      <c r="G1719" s="112"/>
      <c r="H1719" s="113"/>
      <c r="I1719" s="113"/>
      <c r="J1719" s="113"/>
      <c r="K1719" s="114" t="s">
        <v>141</v>
      </c>
      <c r="L1719" s="114"/>
      <c r="M1719" s="114" t="str">
        <f t="shared" si="109"/>
        <v>Cuаксессуары</v>
      </c>
      <c r="N1719" s="114"/>
      <c r="O1719" s="109"/>
      <c r="P1719" s="117" t="s">
        <v>28</v>
      </c>
      <c r="Q1719" s="117">
        <v>55</v>
      </c>
      <c r="R1719" s="117" t="s">
        <v>29</v>
      </c>
      <c r="S1719" s="117">
        <v>4</v>
      </c>
      <c r="T1719" s="118" t="str">
        <f t="shared" si="110"/>
        <v>E3-55-Al-аксессуары-4-</v>
      </c>
    </row>
    <row r="1720" spans="1:20">
      <c r="A1720" s="109" t="s">
        <v>2150</v>
      </c>
      <c r="B1720" s="109" t="s">
        <v>1314</v>
      </c>
      <c r="C1720" s="109"/>
      <c r="D1720" s="110" t="s">
        <v>1325</v>
      </c>
      <c r="E1720" s="111">
        <v>880</v>
      </c>
      <c r="F1720" s="111">
        <f>Таблица14[[#This Row],[ip55]]*1.49987465123196</f>
        <v>1319.8896930841249</v>
      </c>
      <c r="G1720" s="112"/>
      <c r="H1720" s="113"/>
      <c r="I1720" s="113"/>
      <c r="J1720" s="113"/>
      <c r="K1720" s="114" t="s">
        <v>141</v>
      </c>
      <c r="L1720" s="114"/>
      <c r="M1720" s="114" t="str">
        <f t="shared" si="109"/>
        <v>Cuаксессуары</v>
      </c>
      <c r="N1720" s="114"/>
      <c r="O1720" s="109"/>
      <c r="P1720" s="117" t="s">
        <v>28</v>
      </c>
      <c r="Q1720" s="117">
        <v>55</v>
      </c>
      <c r="R1720" s="117" t="s">
        <v>29</v>
      </c>
      <c r="S1720" s="117">
        <v>4</v>
      </c>
      <c r="T1720" s="118" t="str">
        <f t="shared" si="110"/>
        <v>E3-55-Al-аксессуары-4-</v>
      </c>
    </row>
    <row r="1721" spans="1:20">
      <c r="A1721" s="109" t="s">
        <v>2151</v>
      </c>
      <c r="B1721" s="109" t="s">
        <v>1314</v>
      </c>
      <c r="C1721" s="109"/>
      <c r="D1721" s="110" t="s">
        <v>1327</v>
      </c>
      <c r="E1721" s="111">
        <v>9153</v>
      </c>
      <c r="F1721" s="111">
        <f>Таблица14[[#This Row],[ip55]]*1.49987465123196</f>
        <v>13728.35268272613</v>
      </c>
      <c r="G1721" s="112"/>
      <c r="H1721" s="113"/>
      <c r="I1721" s="113"/>
      <c r="J1721" s="113"/>
      <c r="K1721" s="114" t="s">
        <v>141</v>
      </c>
      <c r="L1721" s="114"/>
      <c r="M1721" s="114" t="str">
        <f t="shared" si="109"/>
        <v>Cuаксессуары</v>
      </c>
      <c r="N1721" s="114"/>
      <c r="O1721" s="109"/>
      <c r="P1721" s="117" t="s">
        <v>28</v>
      </c>
      <c r="Q1721" s="117">
        <v>55</v>
      </c>
      <c r="R1721" s="117" t="s">
        <v>29</v>
      </c>
      <c r="S1721" s="117">
        <v>4</v>
      </c>
      <c r="T1721" s="118" t="str">
        <f t="shared" si="110"/>
        <v>E3-55-Al-аксессуары-4-</v>
      </c>
    </row>
    <row r="1722" spans="1:20">
      <c r="A1722" s="109" t="s">
        <v>1328</v>
      </c>
      <c r="B1722" s="109" t="s">
        <v>1314</v>
      </c>
      <c r="C1722" s="109"/>
      <c r="D1722" s="110" t="s">
        <v>1329</v>
      </c>
      <c r="E1722" s="111">
        <v>81356</v>
      </c>
      <c r="F1722" s="111">
        <f>Таблица14[[#This Row],[ip55]]*1.49987465123196</f>
        <v>122023.80212562735</v>
      </c>
      <c r="G1722" s="112"/>
      <c r="H1722" s="113"/>
      <c r="I1722" s="113"/>
      <c r="J1722" s="113"/>
      <c r="K1722" s="114" t="s">
        <v>141</v>
      </c>
      <c r="L1722" s="114"/>
      <c r="M1722" s="114" t="str">
        <f t="shared" si="109"/>
        <v>Cuаксессуары</v>
      </c>
      <c r="N1722" s="114"/>
      <c r="O1722" s="109"/>
      <c r="P1722" s="117" t="s">
        <v>28</v>
      </c>
      <c r="Q1722" s="117">
        <v>55</v>
      </c>
      <c r="R1722" s="117" t="s">
        <v>29</v>
      </c>
      <c r="S1722" s="117">
        <v>4</v>
      </c>
      <c r="T1722" s="118" t="str">
        <f t="shared" si="110"/>
        <v>E3-55-Al-аксессуары-4-</v>
      </c>
    </row>
    <row r="1723" spans="1:20">
      <c r="A1723" s="109" t="s">
        <v>1330</v>
      </c>
      <c r="B1723" s="109" t="s">
        <v>1314</v>
      </c>
      <c r="C1723" s="109"/>
      <c r="D1723" s="110" t="s">
        <v>1331</v>
      </c>
      <c r="E1723" s="111">
        <v>661</v>
      </c>
      <c r="F1723" s="111">
        <f>Таблица14[[#This Row],[ip55]]*1.49987465123196</f>
        <v>991.41714446432559</v>
      </c>
      <c r="G1723" s="112"/>
      <c r="H1723" s="113"/>
      <c r="I1723" s="113"/>
      <c r="J1723" s="113"/>
      <c r="K1723" s="114" t="s">
        <v>141</v>
      </c>
      <c r="L1723" s="114"/>
      <c r="M1723" s="114" t="str">
        <f t="shared" si="109"/>
        <v>Cuаксессуары</v>
      </c>
      <c r="N1723" s="114"/>
      <c r="O1723" s="109"/>
      <c r="P1723" s="117" t="s">
        <v>28</v>
      </c>
      <c r="Q1723" s="117">
        <v>55</v>
      </c>
      <c r="R1723" s="117" t="s">
        <v>29</v>
      </c>
      <c r="S1723" s="117">
        <v>4</v>
      </c>
      <c r="T1723" s="118" t="str">
        <f t="shared" si="110"/>
        <v>E3-55-Al-аксессуары-4-</v>
      </c>
    </row>
    <row r="1724" spans="1:20">
      <c r="A1724" s="109" t="s">
        <v>1332</v>
      </c>
      <c r="B1724" s="109" t="s">
        <v>1314</v>
      </c>
      <c r="C1724" s="109"/>
      <c r="D1724" s="110" t="s">
        <v>1333</v>
      </c>
      <c r="E1724" s="111">
        <v>778</v>
      </c>
      <c r="F1724" s="111">
        <f>Таблица14[[#This Row],[ip55]]*1.49987465123196</f>
        <v>1166.902478658465</v>
      </c>
      <c r="G1724" s="112"/>
      <c r="H1724" s="113"/>
      <c r="I1724" s="113"/>
      <c r="J1724" s="113"/>
      <c r="K1724" s="114" t="s">
        <v>141</v>
      </c>
      <c r="L1724" s="114"/>
      <c r="M1724" s="114" t="str">
        <f t="shared" si="109"/>
        <v>Cuаксессуары</v>
      </c>
      <c r="N1724" s="114"/>
      <c r="O1724" s="109"/>
      <c r="P1724" s="117" t="s">
        <v>28</v>
      </c>
      <c r="Q1724" s="117">
        <v>55</v>
      </c>
      <c r="R1724" s="117" t="s">
        <v>29</v>
      </c>
      <c r="S1724" s="117">
        <v>4</v>
      </c>
      <c r="T1724" s="118" t="str">
        <f t="shared" si="110"/>
        <v>E3-55-Al-аксессуары-4-</v>
      </c>
    </row>
    <row r="1725" spans="1:20">
      <c r="A1725" s="109" t="s">
        <v>1334</v>
      </c>
      <c r="B1725" s="109" t="s">
        <v>1314</v>
      </c>
      <c r="C1725" s="109"/>
      <c r="D1725" s="110" t="s">
        <v>1335</v>
      </c>
      <c r="E1725" s="111">
        <v>1292</v>
      </c>
      <c r="F1725" s="111">
        <f>Таблица14[[#This Row],[ip55]]*1.49987465123196</f>
        <v>1937.8380493916925</v>
      </c>
      <c r="G1725" s="112"/>
      <c r="H1725" s="113"/>
      <c r="I1725" s="113"/>
      <c r="J1725" s="113"/>
      <c r="K1725" s="114" t="s">
        <v>141</v>
      </c>
      <c r="L1725" s="114"/>
      <c r="M1725" s="114" t="str">
        <f t="shared" si="109"/>
        <v>Cuаксессуары</v>
      </c>
      <c r="N1725" s="114"/>
      <c r="O1725" s="109"/>
      <c r="P1725" s="117" t="s">
        <v>28</v>
      </c>
      <c r="Q1725" s="117">
        <v>55</v>
      </c>
      <c r="R1725" s="117" t="s">
        <v>29</v>
      </c>
      <c r="S1725" s="117">
        <v>4</v>
      </c>
      <c r="T1725" s="118" t="str">
        <f t="shared" si="110"/>
        <v>E3-55-Al-аксессуары-4-</v>
      </c>
    </row>
    <row r="1726" spans="1:20">
      <c r="A1726" s="109" t="s">
        <v>1336</v>
      </c>
      <c r="B1726" s="109" t="s">
        <v>1314</v>
      </c>
      <c r="C1726" s="109"/>
      <c r="D1726" s="110" t="s">
        <v>1337</v>
      </c>
      <c r="E1726" s="111">
        <v>1729</v>
      </c>
      <c r="F1726" s="111">
        <f>Таблица14[[#This Row],[ip55]]*1.49987465123196</f>
        <v>2593.283271980059</v>
      </c>
      <c r="G1726" s="112"/>
      <c r="H1726" s="113"/>
      <c r="I1726" s="113"/>
      <c r="J1726" s="113"/>
      <c r="K1726" s="114" t="s">
        <v>141</v>
      </c>
      <c r="L1726" s="114"/>
      <c r="M1726" s="114" t="str">
        <f t="shared" si="109"/>
        <v>Cuаксессуары</v>
      </c>
      <c r="N1726" s="114"/>
      <c r="O1726" s="109"/>
      <c r="P1726" s="117" t="s">
        <v>28</v>
      </c>
      <c r="Q1726" s="117">
        <v>55</v>
      </c>
      <c r="R1726" s="117" t="s">
        <v>29</v>
      </c>
      <c r="S1726" s="117">
        <v>4</v>
      </c>
      <c r="T1726" s="118" t="str">
        <f t="shared" si="110"/>
        <v>E3-55-Al-аксессуары-4-</v>
      </c>
    </row>
    <row r="1727" spans="1:20">
      <c r="A1727" s="109" t="s">
        <v>1338</v>
      </c>
      <c r="B1727" s="109" t="s">
        <v>1314</v>
      </c>
      <c r="C1727" s="109"/>
      <c r="D1727" s="110" t="s">
        <v>1339</v>
      </c>
      <c r="E1727" s="111">
        <v>132</v>
      </c>
      <c r="F1727" s="111">
        <f>Таблица14[[#This Row],[ip55]]*1.49987465123196</f>
        <v>197.98345396261874</v>
      </c>
      <c r="G1727" s="112"/>
      <c r="H1727" s="113"/>
      <c r="I1727" s="113"/>
      <c r="J1727" s="113"/>
      <c r="K1727" s="114" t="s">
        <v>141</v>
      </c>
      <c r="L1727" s="114"/>
      <c r="M1727" s="114" t="str">
        <f t="shared" si="109"/>
        <v>Cuаксессуары</v>
      </c>
      <c r="N1727" s="114"/>
      <c r="O1727" s="109"/>
      <c r="P1727" s="117" t="s">
        <v>28</v>
      </c>
      <c r="Q1727" s="117">
        <v>55</v>
      </c>
      <c r="R1727" s="117" t="s">
        <v>29</v>
      </c>
      <c r="S1727" s="117">
        <v>4</v>
      </c>
      <c r="T1727" s="118" t="str">
        <f t="shared" si="110"/>
        <v>E3-55-Al-аксессуары-4-</v>
      </c>
    </row>
    <row r="1728" spans="1:20">
      <c r="A1728" s="109" t="s">
        <v>1340</v>
      </c>
      <c r="B1728" s="109" t="s">
        <v>1314</v>
      </c>
      <c r="C1728" s="109"/>
      <c r="D1728" s="110" t="s">
        <v>1341</v>
      </c>
      <c r="E1728" s="111">
        <v>371</v>
      </c>
      <c r="F1728" s="111">
        <f>Таблица14[[#This Row],[ip55]]*1.49987465123196</f>
        <v>556.45349560705722</v>
      </c>
      <c r="G1728" s="112"/>
      <c r="H1728" s="113"/>
      <c r="I1728" s="113"/>
      <c r="J1728" s="113"/>
      <c r="K1728" s="114" t="s">
        <v>141</v>
      </c>
      <c r="L1728" s="114"/>
      <c r="M1728" s="114" t="str">
        <f t="shared" si="109"/>
        <v>Cuаксессуары</v>
      </c>
      <c r="N1728" s="114"/>
      <c r="O1728" s="109"/>
      <c r="P1728" s="117" t="s">
        <v>28</v>
      </c>
      <c r="Q1728" s="117">
        <v>55</v>
      </c>
      <c r="R1728" s="117" t="s">
        <v>29</v>
      </c>
      <c r="S1728" s="117">
        <v>4</v>
      </c>
      <c r="T1728" s="118" t="str">
        <f t="shared" si="110"/>
        <v>E3-55-Al-аксессуары-4-</v>
      </c>
    </row>
    <row r="1729" spans="1:20">
      <c r="A1729" s="109" t="s">
        <v>1342</v>
      </c>
      <c r="B1729" s="109" t="s">
        <v>1314</v>
      </c>
      <c r="C1729" s="109"/>
      <c r="D1729" s="110" t="s">
        <v>1343</v>
      </c>
      <c r="E1729" s="111">
        <v>222</v>
      </c>
      <c r="F1729" s="111">
        <f>Таблица14[[#This Row],[ip55]]*1.49987465123196</f>
        <v>332.97217257349513</v>
      </c>
      <c r="G1729" s="112"/>
      <c r="H1729" s="113"/>
      <c r="I1729" s="113"/>
      <c r="J1729" s="113"/>
      <c r="K1729" s="114" t="s">
        <v>141</v>
      </c>
      <c r="L1729" s="114"/>
      <c r="M1729" s="114" t="str">
        <f t="shared" si="109"/>
        <v>Cuаксессуары</v>
      </c>
      <c r="N1729" s="114"/>
      <c r="O1729" s="109"/>
      <c r="P1729" s="117" t="s">
        <v>28</v>
      </c>
      <c r="Q1729" s="117">
        <v>55</v>
      </c>
      <c r="R1729" s="117" t="s">
        <v>29</v>
      </c>
      <c r="S1729" s="117">
        <v>4</v>
      </c>
      <c r="T1729" s="118" t="str">
        <f t="shared" si="110"/>
        <v>E3-55-Al-аксессуары-4-</v>
      </c>
    </row>
    <row r="1730" spans="1:20">
      <c r="A1730" s="109" t="s">
        <v>1344</v>
      </c>
      <c r="B1730" s="109" t="s">
        <v>1314</v>
      </c>
      <c r="C1730" s="109"/>
      <c r="D1730" s="110" t="s">
        <v>1345</v>
      </c>
      <c r="E1730" s="111">
        <v>492</v>
      </c>
      <c r="F1730" s="111">
        <f>Таблица14[[#This Row],[ip55]]*1.49987465123196</f>
        <v>737.93832840612436</v>
      </c>
      <c r="G1730" s="112"/>
      <c r="H1730" s="113"/>
      <c r="I1730" s="113"/>
      <c r="J1730" s="113"/>
      <c r="K1730" s="114" t="s">
        <v>141</v>
      </c>
      <c r="L1730" s="114"/>
      <c r="M1730" s="114" t="str">
        <f t="shared" ref="M1730:M1733" si="111">K1730&amp;B1730&amp;L1730&amp;N1730</f>
        <v>Cuаксессуары</v>
      </c>
      <c r="N1730" s="114"/>
      <c r="O1730" s="109"/>
      <c r="P1730" s="117" t="s">
        <v>28</v>
      </c>
      <c r="Q1730" s="117">
        <v>55</v>
      </c>
      <c r="R1730" s="117" t="s">
        <v>29</v>
      </c>
      <c r="S1730" s="117">
        <v>4</v>
      </c>
      <c r="T1730" s="118" t="str">
        <f t="shared" si="110"/>
        <v>E3-55-Al-аксессуары-4-</v>
      </c>
    </row>
    <row r="1731" spans="1:20">
      <c r="A1731" s="109" t="s">
        <v>1346</v>
      </c>
      <c r="B1731" s="109" t="s">
        <v>1314</v>
      </c>
      <c r="C1731" s="109"/>
      <c r="D1731" s="110" t="s">
        <v>1347</v>
      </c>
      <c r="E1731" s="111">
        <v>135</v>
      </c>
      <c r="F1731" s="111">
        <f>Таблица14[[#This Row],[ip55]]*1.49987465123196</f>
        <v>202.48307791631461</v>
      </c>
      <c r="G1731" s="112"/>
      <c r="H1731" s="113"/>
      <c r="I1731" s="113"/>
      <c r="J1731" s="113"/>
      <c r="K1731" s="114" t="s">
        <v>141</v>
      </c>
      <c r="L1731" s="114"/>
      <c r="M1731" s="114" t="str">
        <f t="shared" si="111"/>
        <v>Cuаксессуары</v>
      </c>
      <c r="N1731" s="114"/>
      <c r="O1731" s="109"/>
      <c r="P1731" s="117" t="s">
        <v>28</v>
      </c>
      <c r="Q1731" s="117">
        <v>55</v>
      </c>
      <c r="R1731" s="117" t="s">
        <v>29</v>
      </c>
      <c r="S1731" s="117">
        <v>4</v>
      </c>
      <c r="T1731" s="118" t="str">
        <f t="shared" ref="T1731:T1733" si="112">P1731&amp;"-"&amp;Q1731&amp;"-"&amp;R1731&amp;"-"&amp;B1731&amp;"-"&amp;S1731&amp;"-"&amp;O1731&amp;N1731</f>
        <v>E3-55-Al-аксессуары-4-</v>
      </c>
    </row>
    <row r="1732" spans="1:20">
      <c r="A1732" s="109" t="s">
        <v>1348</v>
      </c>
      <c r="B1732" s="109" t="s">
        <v>1314</v>
      </c>
      <c r="C1732" s="109"/>
      <c r="D1732" s="110" t="s">
        <v>1349</v>
      </c>
      <c r="E1732" s="111">
        <v>116</v>
      </c>
      <c r="F1732" s="111">
        <f>Таблица14[[#This Row],[ip55]]*1.49987465123196</f>
        <v>173.98545954290736</v>
      </c>
      <c r="G1732" s="112"/>
      <c r="H1732" s="113"/>
      <c r="I1732" s="113"/>
      <c r="J1732" s="113"/>
      <c r="K1732" s="114" t="s">
        <v>141</v>
      </c>
      <c r="L1732" s="114"/>
      <c r="M1732" s="114" t="str">
        <f t="shared" si="111"/>
        <v>Cuаксессуары</v>
      </c>
      <c r="N1732" s="114"/>
      <c r="O1732" s="109"/>
      <c r="P1732" s="117" t="s">
        <v>28</v>
      </c>
      <c r="Q1732" s="117">
        <v>55</v>
      </c>
      <c r="R1732" s="117" t="s">
        <v>29</v>
      </c>
      <c r="S1732" s="117">
        <v>4</v>
      </c>
      <c r="T1732" s="118" t="str">
        <f t="shared" si="112"/>
        <v>E3-55-Al-аксессуары-4-</v>
      </c>
    </row>
    <row r="1733" spans="1:20">
      <c r="A1733" s="122" t="s">
        <v>2152</v>
      </c>
      <c r="B1733" s="122" t="s">
        <v>1314</v>
      </c>
      <c r="C1733" s="122"/>
      <c r="D1733" s="123" t="s">
        <v>1351</v>
      </c>
      <c r="E1733" s="124">
        <v>7630</v>
      </c>
      <c r="F1733" s="124">
        <f>Таблица14[[#This Row],[ip55]]*1.49987465123196</f>
        <v>11444.043588899855</v>
      </c>
      <c r="G1733" s="125"/>
      <c r="H1733" s="126"/>
      <c r="I1733" s="126"/>
      <c r="J1733" s="126"/>
      <c r="K1733" s="114" t="s">
        <v>141</v>
      </c>
      <c r="L1733" s="127"/>
      <c r="M1733" s="127" t="str">
        <f t="shared" si="111"/>
        <v>Cuаксессуары</v>
      </c>
      <c r="N1733" s="127"/>
      <c r="O1733" s="122"/>
      <c r="P1733" s="117" t="s">
        <v>28</v>
      </c>
      <c r="Q1733" s="117">
        <v>55</v>
      </c>
      <c r="R1733" s="117" t="s">
        <v>29</v>
      </c>
      <c r="S1733" s="117">
        <v>4</v>
      </c>
      <c r="T1733" s="118" t="str">
        <f t="shared" si="112"/>
        <v>E3-55-Al-аксессуары-4-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"/>
  </sheetPr>
  <dimension ref="A1:Y107"/>
  <sheetViews>
    <sheetView zoomScale="110" workbookViewId="0">
      <selection activeCell="C39" sqref="C39"/>
    </sheetView>
  </sheetViews>
  <sheetFormatPr defaultRowHeight="13.5"/>
  <cols>
    <col min="1" max="1" width="6.125" style="62" customWidth="1"/>
    <col min="2" max="2" width="14.875" style="61" customWidth="1"/>
    <col min="3" max="3" width="11.125" style="61" customWidth="1"/>
    <col min="4" max="4" width="7.875" style="61" customWidth="1"/>
    <col min="5" max="5" width="11.375" style="61" customWidth="1"/>
    <col min="6" max="6" width="11.75" style="61" customWidth="1"/>
    <col min="7" max="7" width="12.375" style="61" customWidth="1"/>
    <col min="8" max="8" width="8.75" style="61" customWidth="1"/>
    <col min="9" max="9" width="8.375" style="61" customWidth="1"/>
    <col min="10" max="10" width="7.625" style="61" customWidth="1"/>
    <col min="11" max="11" width="18.875" style="62" customWidth="1"/>
    <col min="12" max="12" width="17.375" style="62" customWidth="1"/>
    <col min="13" max="13" width="6.375" style="62" customWidth="1"/>
    <col min="14" max="14" width="16.5" style="62" customWidth="1"/>
    <col min="15" max="15" width="9.625" style="62" customWidth="1"/>
    <col min="16" max="16" width="14" style="62" customWidth="1"/>
    <col min="17" max="17" width="10.75" style="62" customWidth="1"/>
    <col min="18" max="18" width="8.5" style="62" customWidth="1"/>
    <col min="19" max="19" width="6.375" style="61" customWidth="1"/>
    <col min="20" max="16384" width="9" style="61"/>
  </cols>
  <sheetData>
    <row r="1" spans="1:25">
      <c r="K1" s="63"/>
      <c r="L1" s="63"/>
      <c r="M1" s="63"/>
      <c r="N1" s="63"/>
      <c r="O1" s="63"/>
      <c r="P1" s="63"/>
      <c r="Q1" s="63"/>
      <c r="R1" s="63"/>
    </row>
    <row r="2" spans="1:25" ht="40.5">
      <c r="A2" s="64" t="s">
        <v>0</v>
      </c>
      <c r="B2" s="66" t="s">
        <v>2153</v>
      </c>
      <c r="C2" s="66" t="s">
        <v>306</v>
      </c>
      <c r="D2" s="66" t="s">
        <v>312</v>
      </c>
      <c r="E2" s="66" t="s">
        <v>2154</v>
      </c>
      <c r="F2" s="66" t="s">
        <v>2155</v>
      </c>
      <c r="G2" s="66" t="s">
        <v>2156</v>
      </c>
      <c r="H2" s="66" t="s">
        <v>2157</v>
      </c>
      <c r="I2" s="128" t="s">
        <v>2158</v>
      </c>
      <c r="J2" s="64" t="s">
        <v>0</v>
      </c>
      <c r="K2" s="66" t="s">
        <v>2159</v>
      </c>
      <c r="L2" s="66" t="s">
        <v>2160</v>
      </c>
      <c r="M2" s="129" t="s">
        <v>2161</v>
      </c>
      <c r="N2" s="64" t="s">
        <v>311</v>
      </c>
      <c r="O2" s="66" t="s">
        <v>312</v>
      </c>
      <c r="P2" s="66" t="s">
        <v>313</v>
      </c>
      <c r="Q2" s="66" t="s">
        <v>314</v>
      </c>
      <c r="R2" s="66" t="s">
        <v>318</v>
      </c>
      <c r="S2" s="129" t="s">
        <v>2162</v>
      </c>
      <c r="T2" s="61" t="s">
        <v>2163</v>
      </c>
    </row>
    <row r="3" spans="1:25" ht="15.75" customHeight="1">
      <c r="A3" s="194">
        <v>1</v>
      </c>
      <c r="B3" s="197"/>
      <c r="C3" s="197"/>
      <c r="D3" s="197"/>
      <c r="E3" s="200"/>
      <c r="F3" s="200"/>
      <c r="G3" s="197"/>
      <c r="H3" s="200"/>
      <c r="I3" s="191"/>
      <c r="J3" s="71"/>
      <c r="K3" s="73"/>
      <c r="L3" s="73"/>
      <c r="M3" s="75"/>
      <c r="N3" s="130"/>
      <c r="O3" s="73"/>
      <c r="P3" s="76"/>
      <c r="Q3" s="76"/>
      <c r="R3" s="73"/>
      <c r="S3" s="75"/>
    </row>
    <row r="4" spans="1:25" ht="15.75" customHeight="1">
      <c r="A4" s="195"/>
      <c r="B4" s="198"/>
      <c r="C4" s="198"/>
      <c r="D4" s="198"/>
      <c r="E4" s="201"/>
      <c r="F4" s="201"/>
      <c r="G4" s="198"/>
      <c r="H4" s="201"/>
      <c r="I4" s="192"/>
      <c r="J4" s="71"/>
      <c r="K4" s="73"/>
      <c r="L4" s="73"/>
      <c r="M4" s="75"/>
      <c r="N4" s="130"/>
      <c r="O4" s="73"/>
      <c r="P4" s="73"/>
      <c r="Q4" s="72"/>
      <c r="R4" s="73"/>
      <c r="S4" s="75"/>
      <c r="U4" s="79" t="s">
        <v>321</v>
      </c>
      <c r="V4" s="80"/>
      <c r="W4" s="81"/>
      <c r="X4" s="79" t="s">
        <v>322</v>
      </c>
      <c r="Y4" s="82">
        <f ca="1">TODAY()</f>
        <v>45205</v>
      </c>
    </row>
    <row r="5" spans="1:25" ht="15.75" customHeight="1">
      <c r="A5" s="195"/>
      <c r="B5" s="198"/>
      <c r="C5" s="198"/>
      <c r="D5" s="198"/>
      <c r="E5" s="201"/>
      <c r="F5" s="201"/>
      <c r="G5" s="198"/>
      <c r="H5" s="201"/>
      <c r="I5" s="192"/>
      <c r="J5" s="71"/>
      <c r="K5" s="73"/>
      <c r="L5" s="73"/>
      <c r="M5" s="75"/>
      <c r="N5" s="130"/>
      <c r="O5" s="73"/>
      <c r="P5" s="73"/>
      <c r="Q5" s="72"/>
      <c r="R5" s="73"/>
      <c r="S5" s="75"/>
      <c r="U5" s="83" t="s">
        <v>323</v>
      </c>
      <c r="V5" s="84"/>
      <c r="W5" s="75"/>
      <c r="X5" s="83" t="s">
        <v>322</v>
      </c>
      <c r="Y5" s="85"/>
    </row>
    <row r="6" spans="1:25" ht="15.75" customHeight="1">
      <c r="A6" s="195"/>
      <c r="B6" s="198"/>
      <c r="C6" s="198"/>
      <c r="D6" s="198"/>
      <c r="E6" s="201"/>
      <c r="F6" s="201"/>
      <c r="G6" s="198"/>
      <c r="H6" s="201"/>
      <c r="I6" s="192"/>
      <c r="J6" s="71"/>
      <c r="K6" s="73"/>
      <c r="L6" s="73"/>
      <c r="M6" s="75"/>
      <c r="N6" s="130"/>
      <c r="O6" s="73"/>
      <c r="P6" s="73"/>
      <c r="Q6" s="72"/>
      <c r="R6" s="73"/>
      <c r="S6" s="75"/>
      <c r="U6" s="86" t="s">
        <v>324</v>
      </c>
      <c r="V6" s="87"/>
      <c r="W6" s="88"/>
      <c r="X6" s="86" t="s">
        <v>322</v>
      </c>
      <c r="Y6" s="89"/>
    </row>
    <row r="7" spans="1:25" ht="15.75" customHeight="1">
      <c r="A7" s="195"/>
      <c r="B7" s="198"/>
      <c r="C7" s="198"/>
      <c r="D7" s="198"/>
      <c r="E7" s="201"/>
      <c r="F7" s="201"/>
      <c r="G7" s="198"/>
      <c r="H7" s="201"/>
      <c r="I7" s="192"/>
      <c r="J7" s="71"/>
      <c r="K7" s="73"/>
      <c r="L7" s="73"/>
      <c r="M7" s="75"/>
      <c r="N7" s="130"/>
      <c r="O7" s="73"/>
      <c r="P7" s="73"/>
      <c r="Q7" s="72"/>
      <c r="R7" s="73"/>
      <c r="S7" s="75"/>
    </row>
    <row r="8" spans="1:25" ht="15.75" customHeight="1">
      <c r="A8" s="195"/>
      <c r="B8" s="198"/>
      <c r="C8" s="198"/>
      <c r="D8" s="198"/>
      <c r="E8" s="201"/>
      <c r="F8" s="201"/>
      <c r="G8" s="198"/>
      <c r="H8" s="201"/>
      <c r="I8" s="192"/>
      <c r="J8" s="71"/>
      <c r="K8" s="73"/>
      <c r="L8" s="73"/>
      <c r="M8" s="75"/>
      <c r="N8" s="130"/>
      <c r="O8" s="73"/>
      <c r="P8" s="73"/>
      <c r="Q8" s="72"/>
      <c r="R8" s="73"/>
      <c r="S8" s="75"/>
    </row>
    <row r="9" spans="1:25" ht="15.75" customHeight="1">
      <c r="A9" s="195"/>
      <c r="B9" s="198"/>
      <c r="C9" s="198"/>
      <c r="D9" s="198"/>
      <c r="E9" s="201"/>
      <c r="F9" s="201"/>
      <c r="G9" s="198"/>
      <c r="H9" s="201"/>
      <c r="I9" s="192"/>
      <c r="J9" s="71"/>
      <c r="K9" s="73"/>
      <c r="L9" s="73"/>
      <c r="M9" s="75"/>
      <c r="N9" s="130"/>
      <c r="O9" s="73"/>
      <c r="P9" s="73"/>
      <c r="Q9" s="72"/>
      <c r="R9" s="73"/>
      <c r="S9" s="75"/>
    </row>
    <row r="10" spans="1:25" ht="15.75" customHeight="1">
      <c r="A10" s="195"/>
      <c r="B10" s="198"/>
      <c r="C10" s="198"/>
      <c r="D10" s="198"/>
      <c r="E10" s="201"/>
      <c r="F10" s="201"/>
      <c r="G10" s="198"/>
      <c r="H10" s="201"/>
      <c r="I10" s="192"/>
      <c r="J10" s="71"/>
      <c r="K10" s="73"/>
      <c r="L10" s="73"/>
      <c r="M10" s="75"/>
      <c r="N10" s="130"/>
      <c r="O10" s="73"/>
      <c r="P10" s="73"/>
      <c r="Q10" s="72"/>
      <c r="R10" s="73"/>
      <c r="S10" s="75"/>
    </row>
    <row r="11" spans="1:25" ht="15.75" customHeight="1">
      <c r="A11" s="195"/>
      <c r="B11" s="198"/>
      <c r="C11" s="198"/>
      <c r="D11" s="198"/>
      <c r="E11" s="201"/>
      <c r="F11" s="201"/>
      <c r="G11" s="198"/>
      <c r="H11" s="201"/>
      <c r="I11" s="192"/>
      <c r="J11" s="71"/>
      <c r="K11" s="73"/>
      <c r="L11" s="73"/>
      <c r="M11" s="75"/>
      <c r="N11" s="130"/>
      <c r="O11" s="73"/>
      <c r="P11" s="73"/>
      <c r="Q11" s="72"/>
      <c r="R11" s="73"/>
      <c r="S11" s="75"/>
    </row>
    <row r="12" spans="1:25" ht="15.75" customHeight="1">
      <c r="A12" s="196"/>
      <c r="B12" s="199"/>
      <c r="C12" s="199"/>
      <c r="D12" s="199"/>
      <c r="E12" s="202"/>
      <c r="F12" s="202"/>
      <c r="G12" s="199"/>
      <c r="H12" s="202"/>
      <c r="I12" s="193"/>
      <c r="J12" s="90"/>
      <c r="K12" s="73"/>
      <c r="L12" s="73"/>
      <c r="M12" s="88"/>
      <c r="N12" s="131"/>
      <c r="O12" s="92"/>
      <c r="P12" s="92"/>
      <c r="Q12" s="91"/>
      <c r="R12" s="92"/>
      <c r="S12" s="88"/>
    </row>
    <row r="13" spans="1:25" ht="40.5" customHeight="1">
      <c r="A13" s="64" t="s">
        <v>0</v>
      </c>
      <c r="B13" s="66" t="s">
        <v>2153</v>
      </c>
      <c r="C13" s="66" t="s">
        <v>306</v>
      </c>
      <c r="D13" s="66" t="s">
        <v>312</v>
      </c>
      <c r="E13" s="66" t="s">
        <v>2154</v>
      </c>
      <c r="F13" s="66" t="s">
        <v>2155</v>
      </c>
      <c r="G13" s="66" t="s">
        <v>2156</v>
      </c>
      <c r="H13" s="66" t="s">
        <v>2157</v>
      </c>
      <c r="I13" s="128" t="s">
        <v>2158</v>
      </c>
      <c r="J13" s="64" t="s">
        <v>0</v>
      </c>
      <c r="K13" s="66" t="s">
        <v>2164</v>
      </c>
      <c r="L13" s="66" t="s">
        <v>2160</v>
      </c>
      <c r="M13" s="129" t="s">
        <v>2161</v>
      </c>
      <c r="N13" s="64" t="s">
        <v>311</v>
      </c>
      <c r="O13" s="66" t="s">
        <v>312</v>
      </c>
      <c r="P13" s="66" t="s">
        <v>313</v>
      </c>
      <c r="Q13" s="66" t="s">
        <v>314</v>
      </c>
      <c r="R13" s="66" t="s">
        <v>318</v>
      </c>
      <c r="S13" s="129" t="s">
        <v>2162</v>
      </c>
    </row>
    <row r="14" spans="1:25" ht="15.75" customHeight="1">
      <c r="A14" s="194">
        <v>2</v>
      </c>
      <c r="B14" s="197"/>
      <c r="C14" s="197"/>
      <c r="D14" s="197"/>
      <c r="E14" s="200"/>
      <c r="F14" s="200"/>
      <c r="G14" s="197"/>
      <c r="H14" s="200"/>
      <c r="I14" s="191"/>
      <c r="J14" s="71"/>
      <c r="K14" s="73"/>
      <c r="L14" s="73"/>
      <c r="M14" s="75"/>
      <c r="N14" s="130"/>
      <c r="O14" s="73"/>
      <c r="P14" s="76"/>
      <c r="Q14" s="76"/>
      <c r="R14" s="73"/>
      <c r="S14" s="75"/>
    </row>
    <row r="15" spans="1:25" ht="15.75" customHeight="1">
      <c r="A15" s="195"/>
      <c r="B15" s="198"/>
      <c r="C15" s="198"/>
      <c r="D15" s="198"/>
      <c r="E15" s="201"/>
      <c r="F15" s="201"/>
      <c r="G15" s="198"/>
      <c r="H15" s="201"/>
      <c r="I15" s="192"/>
      <c r="J15" s="71"/>
      <c r="K15" s="73"/>
      <c r="L15" s="73"/>
      <c r="M15" s="75"/>
      <c r="N15" s="130"/>
      <c r="O15" s="73"/>
      <c r="P15" s="73"/>
      <c r="Q15" s="72"/>
      <c r="R15" s="73"/>
      <c r="S15" s="75"/>
    </row>
    <row r="16" spans="1:25" ht="15.75" customHeight="1">
      <c r="A16" s="195"/>
      <c r="B16" s="198"/>
      <c r="C16" s="198"/>
      <c r="D16" s="198"/>
      <c r="E16" s="201"/>
      <c r="F16" s="201"/>
      <c r="G16" s="198"/>
      <c r="H16" s="201"/>
      <c r="I16" s="192"/>
      <c r="J16" s="71"/>
      <c r="K16" s="73"/>
      <c r="L16" s="73"/>
      <c r="M16" s="75"/>
      <c r="N16" s="130"/>
      <c r="O16" s="73"/>
      <c r="P16" s="73"/>
      <c r="Q16" s="72"/>
      <c r="R16" s="73"/>
      <c r="S16" s="75"/>
    </row>
    <row r="17" spans="1:19" ht="15.75" customHeight="1">
      <c r="A17" s="195"/>
      <c r="B17" s="198"/>
      <c r="C17" s="198"/>
      <c r="D17" s="198"/>
      <c r="E17" s="201"/>
      <c r="F17" s="201"/>
      <c r="G17" s="198"/>
      <c r="H17" s="201"/>
      <c r="I17" s="192"/>
      <c r="J17" s="71"/>
      <c r="K17" s="73"/>
      <c r="L17" s="73"/>
      <c r="M17" s="75"/>
      <c r="N17" s="130"/>
      <c r="O17" s="73"/>
      <c r="P17" s="73"/>
      <c r="Q17" s="72"/>
      <c r="R17" s="73"/>
      <c r="S17" s="75"/>
    </row>
    <row r="18" spans="1:19" ht="15.75" customHeight="1">
      <c r="A18" s="195"/>
      <c r="B18" s="198"/>
      <c r="C18" s="198"/>
      <c r="D18" s="198"/>
      <c r="E18" s="201"/>
      <c r="F18" s="201"/>
      <c r="G18" s="198"/>
      <c r="H18" s="201"/>
      <c r="I18" s="192"/>
      <c r="J18" s="71"/>
      <c r="K18" s="73"/>
      <c r="L18" s="73"/>
      <c r="M18" s="75"/>
      <c r="N18" s="130"/>
      <c r="O18" s="73"/>
      <c r="P18" s="73"/>
      <c r="Q18" s="72"/>
      <c r="R18" s="73"/>
      <c r="S18" s="75"/>
    </row>
    <row r="19" spans="1:19" ht="15.75" customHeight="1">
      <c r="A19" s="195"/>
      <c r="B19" s="198"/>
      <c r="C19" s="198"/>
      <c r="D19" s="198"/>
      <c r="E19" s="201"/>
      <c r="F19" s="201"/>
      <c r="G19" s="198"/>
      <c r="H19" s="201"/>
      <c r="I19" s="192"/>
      <c r="J19" s="71"/>
      <c r="K19" s="73"/>
      <c r="L19" s="73"/>
      <c r="M19" s="75"/>
      <c r="N19" s="130"/>
      <c r="O19" s="73"/>
      <c r="P19" s="73"/>
      <c r="Q19" s="72"/>
      <c r="R19" s="73"/>
      <c r="S19" s="75"/>
    </row>
    <row r="20" spans="1:19" ht="15.75" customHeight="1">
      <c r="A20" s="195"/>
      <c r="B20" s="198"/>
      <c r="C20" s="198"/>
      <c r="D20" s="198"/>
      <c r="E20" s="201"/>
      <c r="F20" s="201"/>
      <c r="G20" s="198"/>
      <c r="H20" s="201"/>
      <c r="I20" s="192"/>
      <c r="J20" s="71"/>
      <c r="K20" s="73"/>
      <c r="L20" s="73"/>
      <c r="M20" s="75"/>
      <c r="N20" s="130"/>
      <c r="O20" s="73"/>
      <c r="P20" s="73"/>
      <c r="Q20" s="72"/>
      <c r="R20" s="73"/>
      <c r="S20" s="75"/>
    </row>
    <row r="21" spans="1:19" ht="15.75" customHeight="1">
      <c r="A21" s="195"/>
      <c r="B21" s="198"/>
      <c r="C21" s="198"/>
      <c r="D21" s="198"/>
      <c r="E21" s="201"/>
      <c r="F21" s="201"/>
      <c r="G21" s="198"/>
      <c r="H21" s="201"/>
      <c r="I21" s="192"/>
      <c r="J21" s="71"/>
      <c r="K21" s="73"/>
      <c r="L21" s="73"/>
      <c r="M21" s="75"/>
      <c r="N21" s="130"/>
      <c r="O21" s="73"/>
      <c r="P21" s="73"/>
      <c r="Q21" s="72"/>
      <c r="R21" s="73"/>
      <c r="S21" s="75"/>
    </row>
    <row r="22" spans="1:19" ht="15.75" customHeight="1">
      <c r="A22" s="195"/>
      <c r="B22" s="198"/>
      <c r="C22" s="198"/>
      <c r="D22" s="198"/>
      <c r="E22" s="201"/>
      <c r="F22" s="201"/>
      <c r="G22" s="198"/>
      <c r="H22" s="201"/>
      <c r="I22" s="192"/>
      <c r="J22" s="71"/>
      <c r="K22" s="73"/>
      <c r="L22" s="73"/>
      <c r="M22" s="75"/>
      <c r="N22" s="130"/>
      <c r="O22" s="73"/>
      <c r="P22" s="73"/>
      <c r="Q22" s="72"/>
      <c r="R22" s="73"/>
      <c r="S22" s="75"/>
    </row>
    <row r="23" spans="1:19" ht="15.75" customHeight="1">
      <c r="A23" s="196"/>
      <c r="B23" s="199"/>
      <c r="C23" s="199"/>
      <c r="D23" s="199"/>
      <c r="E23" s="202"/>
      <c r="F23" s="202"/>
      <c r="G23" s="199"/>
      <c r="H23" s="202"/>
      <c r="I23" s="193"/>
      <c r="J23" s="90"/>
      <c r="K23" s="92"/>
      <c r="L23" s="92"/>
      <c r="M23" s="88"/>
      <c r="N23" s="131"/>
      <c r="O23" s="92"/>
      <c r="P23" s="92"/>
      <c r="Q23" s="91"/>
      <c r="R23" s="92"/>
      <c r="S23" s="88"/>
    </row>
    <row r="24" spans="1:19" ht="42" customHeight="1">
      <c r="A24" s="64" t="s">
        <v>0</v>
      </c>
      <c r="B24" s="66" t="s">
        <v>2153</v>
      </c>
      <c r="C24" s="66" t="s">
        <v>306</v>
      </c>
      <c r="D24" s="66" t="s">
        <v>312</v>
      </c>
      <c r="E24" s="66" t="s">
        <v>2154</v>
      </c>
      <c r="F24" s="66" t="s">
        <v>2155</v>
      </c>
      <c r="G24" s="66" t="s">
        <v>2156</v>
      </c>
      <c r="H24" s="66" t="s">
        <v>2157</v>
      </c>
      <c r="I24" s="128" t="s">
        <v>2158</v>
      </c>
      <c r="J24" s="64" t="s">
        <v>0</v>
      </c>
      <c r="K24" s="66" t="s">
        <v>2164</v>
      </c>
      <c r="L24" s="66" t="s">
        <v>2160</v>
      </c>
      <c r="M24" s="129" t="s">
        <v>2161</v>
      </c>
      <c r="N24" s="64" t="s">
        <v>311</v>
      </c>
      <c r="O24" s="66" t="s">
        <v>312</v>
      </c>
      <c r="P24" s="66" t="s">
        <v>313</v>
      </c>
      <c r="Q24" s="66" t="s">
        <v>314</v>
      </c>
      <c r="R24" s="66" t="s">
        <v>318</v>
      </c>
      <c r="S24" s="129" t="s">
        <v>2162</v>
      </c>
    </row>
    <row r="25" spans="1:19" ht="15.75" customHeight="1">
      <c r="A25" s="194">
        <v>3</v>
      </c>
      <c r="B25" s="197"/>
      <c r="C25" s="197"/>
      <c r="D25" s="197"/>
      <c r="E25" s="200"/>
      <c r="F25" s="200"/>
      <c r="G25" s="197"/>
      <c r="H25" s="200"/>
      <c r="I25" s="191"/>
      <c r="J25" s="71"/>
      <c r="K25" s="73"/>
      <c r="L25" s="73"/>
      <c r="M25" s="75"/>
      <c r="N25" s="130"/>
      <c r="O25" s="73"/>
      <c r="P25" s="76"/>
      <c r="Q25" s="76"/>
      <c r="R25" s="73"/>
      <c r="S25" s="75"/>
    </row>
    <row r="26" spans="1:19" ht="15.75" customHeight="1">
      <c r="A26" s="195"/>
      <c r="B26" s="198"/>
      <c r="C26" s="198"/>
      <c r="D26" s="198"/>
      <c r="E26" s="201"/>
      <c r="F26" s="201"/>
      <c r="G26" s="198"/>
      <c r="H26" s="201"/>
      <c r="I26" s="192"/>
      <c r="J26" s="71"/>
      <c r="K26" s="73"/>
      <c r="L26" s="73"/>
      <c r="M26" s="75"/>
      <c r="N26" s="130"/>
      <c r="O26" s="73"/>
      <c r="P26" s="73"/>
      <c r="Q26" s="72"/>
      <c r="R26" s="73"/>
      <c r="S26" s="75"/>
    </row>
    <row r="27" spans="1:19" ht="15.75" customHeight="1">
      <c r="A27" s="195"/>
      <c r="B27" s="198"/>
      <c r="C27" s="198"/>
      <c r="D27" s="198"/>
      <c r="E27" s="201"/>
      <c r="F27" s="201"/>
      <c r="G27" s="198"/>
      <c r="H27" s="201"/>
      <c r="I27" s="192"/>
      <c r="J27" s="71"/>
      <c r="K27" s="73"/>
      <c r="L27" s="73"/>
      <c r="M27" s="75"/>
      <c r="N27" s="130"/>
      <c r="O27" s="73"/>
      <c r="P27" s="73"/>
      <c r="Q27" s="72"/>
      <c r="R27" s="73"/>
      <c r="S27" s="75"/>
    </row>
    <row r="28" spans="1:19" ht="15.75" customHeight="1">
      <c r="A28" s="195"/>
      <c r="B28" s="198"/>
      <c r="C28" s="198"/>
      <c r="D28" s="198"/>
      <c r="E28" s="201"/>
      <c r="F28" s="201"/>
      <c r="G28" s="198"/>
      <c r="H28" s="201"/>
      <c r="I28" s="192"/>
      <c r="J28" s="71"/>
      <c r="K28" s="73"/>
      <c r="L28" s="73"/>
      <c r="M28" s="75"/>
      <c r="N28" s="130"/>
      <c r="O28" s="73"/>
      <c r="P28" s="73"/>
      <c r="Q28" s="72"/>
      <c r="R28" s="73"/>
      <c r="S28" s="75"/>
    </row>
    <row r="29" spans="1:19" ht="15.75" customHeight="1">
      <c r="A29" s="195"/>
      <c r="B29" s="198"/>
      <c r="C29" s="198"/>
      <c r="D29" s="198"/>
      <c r="E29" s="201"/>
      <c r="F29" s="201"/>
      <c r="G29" s="198"/>
      <c r="H29" s="201"/>
      <c r="I29" s="192"/>
      <c r="J29" s="71"/>
      <c r="K29" s="73"/>
      <c r="L29" s="73"/>
      <c r="M29" s="75"/>
      <c r="N29" s="130"/>
      <c r="O29" s="73"/>
      <c r="P29" s="73"/>
      <c r="Q29" s="72"/>
      <c r="R29" s="73"/>
      <c r="S29" s="75"/>
    </row>
    <row r="30" spans="1:19" ht="15.75" customHeight="1">
      <c r="A30" s="195"/>
      <c r="B30" s="198"/>
      <c r="C30" s="198"/>
      <c r="D30" s="198"/>
      <c r="E30" s="201"/>
      <c r="F30" s="201"/>
      <c r="G30" s="198"/>
      <c r="H30" s="201"/>
      <c r="I30" s="192"/>
      <c r="J30" s="71"/>
      <c r="K30" s="73"/>
      <c r="L30" s="73"/>
      <c r="M30" s="75"/>
      <c r="N30" s="130"/>
      <c r="O30" s="73"/>
      <c r="P30" s="73"/>
      <c r="Q30" s="72"/>
      <c r="R30" s="73"/>
      <c r="S30" s="75"/>
    </row>
    <row r="31" spans="1:19" ht="15.75" customHeight="1">
      <c r="A31" s="195"/>
      <c r="B31" s="198"/>
      <c r="C31" s="198"/>
      <c r="D31" s="198"/>
      <c r="E31" s="201"/>
      <c r="F31" s="201"/>
      <c r="G31" s="198"/>
      <c r="H31" s="201"/>
      <c r="I31" s="192"/>
      <c r="J31" s="71"/>
      <c r="K31" s="73"/>
      <c r="L31" s="73"/>
      <c r="M31" s="75"/>
      <c r="N31" s="130"/>
      <c r="O31" s="73"/>
      <c r="P31" s="73"/>
      <c r="Q31" s="72"/>
      <c r="R31" s="73"/>
      <c r="S31" s="75"/>
    </row>
    <row r="32" spans="1:19" ht="15.75" customHeight="1">
      <c r="A32" s="195"/>
      <c r="B32" s="198"/>
      <c r="C32" s="198"/>
      <c r="D32" s="198"/>
      <c r="E32" s="201"/>
      <c r="F32" s="201"/>
      <c r="G32" s="198"/>
      <c r="H32" s="201"/>
      <c r="I32" s="192"/>
      <c r="J32" s="71"/>
      <c r="K32" s="73"/>
      <c r="L32" s="73"/>
      <c r="M32" s="75"/>
      <c r="N32" s="130"/>
      <c r="O32" s="73"/>
      <c r="P32" s="73"/>
      <c r="Q32" s="72"/>
      <c r="R32" s="73"/>
      <c r="S32" s="75"/>
    </row>
    <row r="33" spans="1:19" ht="15.75" customHeight="1">
      <c r="A33" s="195"/>
      <c r="B33" s="198"/>
      <c r="C33" s="198"/>
      <c r="D33" s="198"/>
      <c r="E33" s="201"/>
      <c r="F33" s="201"/>
      <c r="G33" s="198"/>
      <c r="H33" s="201"/>
      <c r="I33" s="192"/>
      <c r="J33" s="71"/>
      <c r="K33" s="73"/>
      <c r="L33" s="73"/>
      <c r="M33" s="75"/>
      <c r="N33" s="130"/>
      <c r="O33" s="73"/>
      <c r="P33" s="73"/>
      <c r="Q33" s="72"/>
      <c r="R33" s="73"/>
      <c r="S33" s="75"/>
    </row>
    <row r="34" spans="1:19" ht="15.75" customHeight="1">
      <c r="A34" s="196"/>
      <c r="B34" s="199"/>
      <c r="C34" s="199"/>
      <c r="D34" s="199"/>
      <c r="E34" s="202"/>
      <c r="F34" s="202"/>
      <c r="G34" s="199"/>
      <c r="H34" s="202"/>
      <c r="I34" s="193"/>
      <c r="J34" s="90"/>
      <c r="K34" s="92"/>
      <c r="L34" s="92"/>
      <c r="M34" s="88"/>
      <c r="N34" s="131"/>
      <c r="O34" s="92"/>
      <c r="P34" s="92"/>
      <c r="Q34" s="91"/>
      <c r="R34" s="92"/>
      <c r="S34" s="88"/>
    </row>
    <row r="35" spans="1:19" ht="34.5" customHeight="1">
      <c r="A35" s="64" t="s">
        <v>0</v>
      </c>
      <c r="B35" s="66" t="s">
        <v>2153</v>
      </c>
      <c r="C35" s="66" t="s">
        <v>306</v>
      </c>
      <c r="D35" s="66" t="s">
        <v>312</v>
      </c>
      <c r="E35" s="66" t="s">
        <v>2154</v>
      </c>
      <c r="F35" s="66" t="s">
        <v>2155</v>
      </c>
      <c r="G35" s="66" t="s">
        <v>2156</v>
      </c>
      <c r="H35" s="66" t="s">
        <v>2157</v>
      </c>
      <c r="I35" s="128" t="s">
        <v>2158</v>
      </c>
      <c r="J35" s="64" t="s">
        <v>0</v>
      </c>
      <c r="K35" s="66" t="s">
        <v>2164</v>
      </c>
      <c r="L35" s="66" t="s">
        <v>2160</v>
      </c>
      <c r="M35" s="129" t="s">
        <v>2161</v>
      </c>
      <c r="N35" s="64" t="s">
        <v>311</v>
      </c>
      <c r="O35" s="66" t="s">
        <v>312</v>
      </c>
      <c r="P35" s="66" t="s">
        <v>313</v>
      </c>
      <c r="Q35" s="66" t="s">
        <v>314</v>
      </c>
      <c r="R35" s="66" t="s">
        <v>318</v>
      </c>
      <c r="S35" s="129" t="s">
        <v>2162</v>
      </c>
    </row>
    <row r="36" spans="1:19" ht="15.75" customHeight="1">
      <c r="A36" s="194">
        <v>4</v>
      </c>
      <c r="B36" s="197"/>
      <c r="C36" s="197"/>
      <c r="D36" s="197"/>
      <c r="E36" s="200"/>
      <c r="F36" s="200"/>
      <c r="G36" s="197"/>
      <c r="H36" s="200"/>
      <c r="I36" s="191"/>
      <c r="J36" s="71"/>
      <c r="K36" s="73"/>
      <c r="L36" s="73"/>
      <c r="M36" s="75"/>
      <c r="N36" s="130"/>
      <c r="O36" s="73"/>
      <c r="P36" s="76"/>
      <c r="Q36" s="76"/>
      <c r="R36" s="73"/>
      <c r="S36" s="75"/>
    </row>
    <row r="37" spans="1:19" ht="15.75" customHeight="1">
      <c r="A37" s="195"/>
      <c r="B37" s="198"/>
      <c r="C37" s="198"/>
      <c r="D37" s="198"/>
      <c r="E37" s="201"/>
      <c r="F37" s="201"/>
      <c r="G37" s="198"/>
      <c r="H37" s="201"/>
      <c r="I37" s="192"/>
      <c r="J37" s="71"/>
      <c r="K37" s="73"/>
      <c r="L37" s="73"/>
      <c r="M37" s="75"/>
      <c r="N37" s="130"/>
      <c r="O37" s="73"/>
      <c r="P37" s="73"/>
      <c r="Q37" s="72"/>
      <c r="R37" s="73"/>
      <c r="S37" s="75"/>
    </row>
    <row r="38" spans="1:19" ht="15.75" customHeight="1">
      <c r="A38" s="195"/>
      <c r="B38" s="198"/>
      <c r="C38" s="198"/>
      <c r="D38" s="198"/>
      <c r="E38" s="201"/>
      <c r="F38" s="201"/>
      <c r="G38" s="198"/>
      <c r="H38" s="201"/>
      <c r="I38" s="192"/>
      <c r="J38" s="71"/>
      <c r="K38" s="73"/>
      <c r="L38" s="73"/>
      <c r="M38" s="75"/>
      <c r="N38" s="130"/>
      <c r="O38" s="73"/>
      <c r="P38" s="73"/>
      <c r="Q38" s="72"/>
      <c r="R38" s="73"/>
      <c r="S38" s="75"/>
    </row>
    <row r="39" spans="1:19" ht="15.75" customHeight="1">
      <c r="A39" s="195"/>
      <c r="B39" s="198"/>
      <c r="C39" s="198"/>
      <c r="D39" s="198"/>
      <c r="E39" s="201"/>
      <c r="F39" s="201"/>
      <c r="G39" s="198"/>
      <c r="H39" s="201"/>
      <c r="I39" s="192"/>
      <c r="J39" s="71"/>
      <c r="K39" s="73"/>
      <c r="L39" s="73"/>
      <c r="M39" s="75"/>
      <c r="N39" s="130"/>
      <c r="O39" s="73"/>
      <c r="P39" s="73"/>
      <c r="Q39" s="72"/>
      <c r="R39" s="73"/>
      <c r="S39" s="75"/>
    </row>
    <row r="40" spans="1:19" ht="15.75" customHeight="1">
      <c r="A40" s="195"/>
      <c r="B40" s="198"/>
      <c r="C40" s="198"/>
      <c r="D40" s="198"/>
      <c r="E40" s="201"/>
      <c r="F40" s="201"/>
      <c r="G40" s="198"/>
      <c r="H40" s="201"/>
      <c r="I40" s="192"/>
      <c r="J40" s="71"/>
      <c r="K40" s="73"/>
      <c r="L40" s="73"/>
      <c r="M40" s="75"/>
      <c r="N40" s="130"/>
      <c r="O40" s="73"/>
      <c r="P40" s="73"/>
      <c r="Q40" s="72"/>
      <c r="R40" s="73"/>
      <c r="S40" s="75"/>
    </row>
    <row r="41" spans="1:19" ht="15.75" customHeight="1">
      <c r="A41" s="195"/>
      <c r="B41" s="198"/>
      <c r="C41" s="198"/>
      <c r="D41" s="198"/>
      <c r="E41" s="201"/>
      <c r="F41" s="201"/>
      <c r="G41" s="198"/>
      <c r="H41" s="201"/>
      <c r="I41" s="192"/>
      <c r="J41" s="71"/>
      <c r="K41" s="73"/>
      <c r="L41" s="73"/>
      <c r="M41" s="75"/>
      <c r="N41" s="130"/>
      <c r="O41" s="73"/>
      <c r="P41" s="73"/>
      <c r="Q41" s="72"/>
      <c r="R41" s="73"/>
      <c r="S41" s="75"/>
    </row>
    <row r="42" spans="1:19" ht="15.75" customHeight="1">
      <c r="A42" s="195"/>
      <c r="B42" s="198"/>
      <c r="C42" s="198"/>
      <c r="D42" s="198"/>
      <c r="E42" s="201"/>
      <c r="F42" s="201"/>
      <c r="G42" s="198"/>
      <c r="H42" s="201"/>
      <c r="I42" s="192"/>
      <c r="J42" s="71"/>
      <c r="K42" s="73"/>
      <c r="L42" s="73"/>
      <c r="M42" s="75"/>
      <c r="N42" s="130"/>
      <c r="O42" s="73"/>
      <c r="P42" s="73"/>
      <c r="Q42" s="72"/>
      <c r="R42" s="73"/>
      <c r="S42" s="75"/>
    </row>
    <row r="43" spans="1:19" ht="15.75" customHeight="1">
      <c r="A43" s="195"/>
      <c r="B43" s="198"/>
      <c r="C43" s="198"/>
      <c r="D43" s="198"/>
      <c r="E43" s="201"/>
      <c r="F43" s="201"/>
      <c r="G43" s="198"/>
      <c r="H43" s="201"/>
      <c r="I43" s="192"/>
      <c r="J43" s="71"/>
      <c r="K43" s="73"/>
      <c r="L43" s="73"/>
      <c r="M43" s="75"/>
      <c r="N43" s="130"/>
      <c r="O43" s="73"/>
      <c r="P43" s="73"/>
      <c r="Q43" s="72"/>
      <c r="R43" s="73"/>
      <c r="S43" s="75"/>
    </row>
    <row r="44" spans="1:19" ht="15.75" customHeight="1">
      <c r="A44" s="195"/>
      <c r="B44" s="198"/>
      <c r="C44" s="198"/>
      <c r="D44" s="198"/>
      <c r="E44" s="201"/>
      <c r="F44" s="201"/>
      <c r="G44" s="198"/>
      <c r="H44" s="201"/>
      <c r="I44" s="192"/>
      <c r="J44" s="71"/>
      <c r="K44" s="73"/>
      <c r="L44" s="73"/>
      <c r="M44" s="75"/>
      <c r="N44" s="130"/>
      <c r="O44" s="73"/>
      <c r="P44" s="73"/>
      <c r="Q44" s="72"/>
      <c r="R44" s="73"/>
      <c r="S44" s="75"/>
    </row>
    <row r="45" spans="1:19" ht="15.75" customHeight="1">
      <c r="A45" s="196"/>
      <c r="B45" s="199"/>
      <c r="C45" s="199"/>
      <c r="D45" s="199"/>
      <c r="E45" s="202"/>
      <c r="F45" s="202"/>
      <c r="G45" s="199"/>
      <c r="H45" s="202"/>
      <c r="I45" s="193"/>
      <c r="J45" s="90"/>
      <c r="K45" s="92"/>
      <c r="L45" s="92"/>
      <c r="M45" s="88"/>
      <c r="N45" s="131"/>
      <c r="O45" s="92"/>
      <c r="P45" s="92"/>
      <c r="Q45" s="91"/>
      <c r="R45" s="92"/>
      <c r="S45" s="88"/>
    </row>
    <row r="46" spans="1:19" ht="15.75" customHeight="1"/>
    <row r="47" spans="1:19" ht="15.75" customHeight="1"/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spans="1:17" ht="15.75" customHeight="1"/>
    <row r="82" spans="1:17" ht="15.75" customHeight="1"/>
    <row r="83" spans="1:17" ht="15.75" customHeight="1"/>
    <row r="84" spans="1:17" ht="15.75" customHeight="1"/>
    <row r="85" spans="1:17" ht="15.75" customHeight="1"/>
    <row r="86" spans="1:17" ht="15.75" customHeight="1"/>
    <row r="87" spans="1:17" ht="15.75" customHeight="1"/>
    <row r="88" spans="1:17" ht="15.75" customHeight="1"/>
    <row r="89" spans="1:17" ht="15.75" customHeight="1"/>
    <row r="90" spans="1:17" ht="15.75" customHeight="1"/>
    <row r="91" spans="1:17" ht="15.75" customHeight="1"/>
    <row r="96" spans="1:17" ht="16.5">
      <c r="A96" t="s">
        <v>2165</v>
      </c>
      <c r="C96" t="s">
        <v>326</v>
      </c>
      <c r="K96" t="s">
        <v>327</v>
      </c>
      <c r="O96" s="35">
        <v>630</v>
      </c>
      <c r="P96">
        <v>1</v>
      </c>
      <c r="Q96" t="s">
        <v>328</v>
      </c>
    </row>
    <row r="97" spans="1:17" ht="16.5">
      <c r="A97" t="s">
        <v>331</v>
      </c>
      <c r="C97" t="s">
        <v>332</v>
      </c>
      <c r="K97" t="s">
        <v>333</v>
      </c>
      <c r="N97" t="s">
        <v>334</v>
      </c>
      <c r="O97" s="35">
        <v>800</v>
      </c>
      <c r="P97">
        <v>2</v>
      </c>
      <c r="Q97" t="s">
        <v>335</v>
      </c>
    </row>
    <row r="98" spans="1:17" ht="16.5">
      <c r="A98" t="s">
        <v>338</v>
      </c>
      <c r="K98" t="s">
        <v>339</v>
      </c>
      <c r="N98" t="s">
        <v>340</v>
      </c>
      <c r="O98" s="35">
        <v>1000</v>
      </c>
      <c r="Q98" t="s">
        <v>341</v>
      </c>
    </row>
    <row r="99" spans="1:17" ht="16.5">
      <c r="N99" t="s">
        <v>2166</v>
      </c>
      <c r="O99" s="35">
        <v>1250</v>
      </c>
    </row>
    <row r="100" spans="1:17" ht="16.5">
      <c r="N100" t="s">
        <v>2167</v>
      </c>
      <c r="O100" s="35">
        <v>1600</v>
      </c>
    </row>
    <row r="101" spans="1:17" ht="16.5">
      <c r="O101" s="35">
        <v>2000</v>
      </c>
    </row>
    <row r="102" spans="1:17" ht="16.5">
      <c r="O102" s="35">
        <v>2500</v>
      </c>
    </row>
    <row r="103" spans="1:17" ht="16.5">
      <c r="O103" s="35">
        <v>3200</v>
      </c>
    </row>
    <row r="104" spans="1:17" ht="16.5">
      <c r="O104" s="35">
        <v>4000</v>
      </c>
    </row>
    <row r="105" spans="1:17" ht="16.5">
      <c r="O105" s="35">
        <v>5000</v>
      </c>
    </row>
    <row r="106" spans="1:17" ht="16.5">
      <c r="O106" s="35">
        <v>6400</v>
      </c>
    </row>
    <row r="107" spans="1:17" ht="16.5">
      <c r="O107" s="35">
        <v>7500</v>
      </c>
    </row>
  </sheetData>
  <mergeCells count="36">
    <mergeCell ref="I3:I12"/>
    <mergeCell ref="A14:A23"/>
    <mergeCell ref="B14:B23"/>
    <mergeCell ref="C14:C23"/>
    <mergeCell ref="D14:D23"/>
    <mergeCell ref="E14:E23"/>
    <mergeCell ref="F14:F23"/>
    <mergeCell ref="G14:G23"/>
    <mergeCell ref="H14:H23"/>
    <mergeCell ref="I14:I23"/>
    <mergeCell ref="A3:A12"/>
    <mergeCell ref="B3:B12"/>
    <mergeCell ref="C3:C12"/>
    <mergeCell ref="D3:D12"/>
    <mergeCell ref="E3:E12"/>
    <mergeCell ref="F3:F12"/>
    <mergeCell ref="G3:G12"/>
    <mergeCell ref="H3:H12"/>
    <mergeCell ref="F25:F34"/>
    <mergeCell ref="G25:G34"/>
    <mergeCell ref="H25:H34"/>
    <mergeCell ref="I25:I34"/>
    <mergeCell ref="A36:A45"/>
    <mergeCell ref="B36:B45"/>
    <mergeCell ref="C36:C45"/>
    <mergeCell ref="D36:D45"/>
    <mergeCell ref="E36:E45"/>
    <mergeCell ref="F36:F45"/>
    <mergeCell ref="G36:G45"/>
    <mergeCell ref="H36:H45"/>
    <mergeCell ref="I36:I45"/>
    <mergeCell ref="A25:A34"/>
    <mergeCell ref="B25:B34"/>
    <mergeCell ref="C25:C34"/>
    <mergeCell ref="D25:D34"/>
    <mergeCell ref="E25:E34"/>
  </mergeCells>
  <dataValidations count="6">
    <dataValidation type="list" allowBlank="1" showInputMessage="1" showErrorMessage="1" sqref="K1:O1">
      <formula1>#REF!</formula1>
    </dataValidation>
    <dataValidation type="list" allowBlank="1" showInputMessage="1" showErrorMessage="1" sqref="H3 E36 H36 E25 H25 E14 H14 E3">
      <formula1>$C$96:$C$97</formula1>
    </dataValidation>
    <dataValidation type="list" allowBlank="1" showInputMessage="1" showErrorMessage="1" sqref="R3:R12 R36:R45 R25:R34 R14:R23">
      <formula1>$Q$96:$Q$98</formula1>
    </dataValidation>
    <dataValidation type="list" allowBlank="1" showInputMessage="1" showErrorMessage="1" sqref="N3:N12 N36:N45 N25:N34 N14:N23">
      <formula1>$A$96:$A$98</formula1>
    </dataValidation>
    <dataValidation type="list" allowBlank="1" showInputMessage="1" showErrorMessage="1" sqref="D3:D12 D36:D45 D25:D34 D14:D23">
      <formula1>$O$95:$O$107</formula1>
    </dataValidation>
    <dataValidation type="list" allowBlank="1" showInputMessage="1" showErrorMessage="1" sqref="F3:F12 F36:F45 F25:F34 F14:F23">
      <formula1>$N$96:$N$100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</vt:i4>
      </vt:variant>
    </vt:vector>
  </HeadingPairs>
  <TitlesOfParts>
    <vt:vector size="14" baseType="lpstr">
      <vt:lpstr>Спецификация</vt:lpstr>
      <vt:lpstr>Подсчет метизов</vt:lpstr>
      <vt:lpstr>База</vt:lpstr>
      <vt:lpstr>Лист2</vt:lpstr>
      <vt:lpstr>ТЗ</vt:lpstr>
      <vt:lpstr>Гибкие связи. Опросный лист</vt:lpstr>
      <vt:lpstr>БОМ.Опросный лист</vt:lpstr>
      <vt:lpstr>артикул</vt:lpstr>
      <vt:lpstr>Опросный лист НКУ</vt:lpstr>
      <vt:lpstr>Правила заполнения СП</vt:lpstr>
      <vt:lpstr>Секция pr. Инструкция</vt:lpstr>
      <vt:lpstr>Тип трансф. секции</vt:lpstr>
      <vt:lpstr>Секция prf. Инструкция</vt:lpstr>
      <vt:lpstr>Спецификация!Print_Titles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Кузнецов</dc:creator>
  <cp:lastModifiedBy>kiyar99@gmail.com</cp:lastModifiedBy>
  <cp:revision>1</cp:revision>
  <dcterms:created xsi:type="dcterms:W3CDTF">2020-10-16T18:50:46Z</dcterms:created>
  <dcterms:modified xsi:type="dcterms:W3CDTF">2023-10-06T07:09:01Z</dcterms:modified>
</cp:coreProperties>
</file>