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grant/Documents/gm2/EDM/Sheets/"/>
    </mc:Choice>
  </mc:AlternateContent>
  <xr:revisionPtr revIDLastSave="0" documentId="13_ncr:1_{B63A5717-0A91-E54C-B952-18C4659A8D08}" xr6:coauthVersionLast="46" xr6:coauthVersionMax="46" xr10:uidLastSave="{00000000-0000-0000-0000-000000000000}"/>
  <bookViews>
    <workbookView xWindow="0" yWindow="460" windowWidth="28800" windowHeight="17540" xr2:uid="{EFBB272C-EAE8-5B40-912F-21F288E205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M4" i="1"/>
  <c r="I4" i="1"/>
  <c r="J4" i="1" s="1"/>
  <c r="K4" i="1" s="1"/>
  <c r="J3" i="1"/>
  <c r="D16" i="1"/>
  <c r="D20" i="1" s="1"/>
  <c r="C10" i="1"/>
  <c r="H4" i="1"/>
  <c r="H5" i="1"/>
  <c r="H3" i="1"/>
  <c r="I3" i="1" s="1"/>
  <c r="D21" i="1"/>
  <c r="C16" i="1"/>
  <c r="C20" i="1" s="1"/>
  <c r="I5" i="1" l="1"/>
  <c r="J5" i="1" s="1"/>
  <c r="K5" i="1" s="1"/>
  <c r="K3" i="1"/>
  <c r="L4" i="1" l="1"/>
  <c r="H10" i="1" l="1"/>
  <c r="H9" i="1"/>
</calcChain>
</file>

<file path=xl/sharedStrings.xml><?xml version="1.0" encoding="utf-8"?>
<sst xmlns="http://schemas.openxmlformats.org/spreadsheetml/2006/main" count="31" uniqueCount="30">
  <si>
    <t>Constants</t>
  </si>
  <si>
    <t xml:space="preserve">amu </t>
  </si>
  <si>
    <t>gamma</t>
  </si>
  <si>
    <t>e</t>
  </si>
  <si>
    <t>hbar</t>
  </si>
  <si>
    <t>Pol y max</t>
  </si>
  <si>
    <t>dmu0</t>
  </si>
  <si>
    <t>Br Equiv</t>
  </si>
  <si>
    <t>Params in Joe's talk</t>
  </si>
  <si>
    <t>My params</t>
  </si>
  <si>
    <t xml:space="preserve">Cal dmu </t>
  </si>
  <si>
    <t>alpha_EDM</t>
  </si>
  <si>
    <t>alphaEDM</t>
  </si>
  <si>
    <t>beta</t>
  </si>
  <si>
    <t>mmu</t>
  </si>
  <si>
    <t>c</t>
  </si>
  <si>
    <t>A_EDM</t>
  </si>
  <si>
    <t>Joe</t>
  </si>
  <si>
    <t>Input</t>
  </si>
  <si>
    <t>Calc</t>
  </si>
  <si>
    <t>dMU [ecm]</t>
  </si>
  <si>
    <t>dMU [Cm]</t>
  </si>
  <si>
    <t>A_EDM [rad]</t>
  </si>
  <si>
    <t>Truth dMu</t>
  </si>
  <si>
    <t>SI</t>
  </si>
  <si>
    <t>A_EDM [mrad]</t>
  </si>
  <si>
    <t>A_EDM [mrad], no dilution</t>
  </si>
  <si>
    <t>Me Q</t>
  </si>
  <si>
    <t>Me NoQ</t>
  </si>
  <si>
    <t>Actually not 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</si>
</sst>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00000000000"/>
  </numFmts>
  <fonts count="2" x14ac:knownFonts="1">
    <font>
      <sz val="12"/>
      <color theme="1"/>
      <name val="Calibri"/>
      <family val="2"/>
      <scheme val="minor"/>
    </font>
    <font>
      <sz val="12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0" xfId="0" applyFont="1"/>
    <xf numFmtId="11" fontId="0" fillId="0" borderId="0" xfId="0" applyNumberFormat="1" applyFont="1"/>
    <xf numFmtId="11" fontId="1" fillId="0" borderId="0" xfId="0" applyNumberFormat="1" applyFont="1"/>
    <xf numFmtId="0" fontId="1" fillId="0" borderId="0" xfId="0" applyFont="1"/>
    <xf numFmtId="164" fontId="0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78DCD-9885-FF42-AB49-0A9292DB66AB}">
  <dimension ref="A1:N22"/>
  <sheetViews>
    <sheetView tabSelected="1" workbookViewId="0">
      <selection activeCell="N4" sqref="N4"/>
    </sheetView>
  </sheetViews>
  <sheetFormatPr baseColWidth="10" defaultRowHeight="16" x14ac:dyDescent="0.2"/>
  <cols>
    <col min="2" max="2" width="13.33203125" customWidth="1"/>
    <col min="7" max="8" width="12.1640625" bestFit="1" customWidth="1"/>
    <col min="9" max="9" width="32.33203125" bestFit="1" customWidth="1"/>
    <col min="10" max="10" width="13.33203125" bestFit="1" customWidth="1"/>
    <col min="11" max="11" width="23.33203125" bestFit="1" customWidth="1"/>
    <col min="12" max="12" width="13.5" customWidth="1"/>
  </cols>
  <sheetData>
    <row r="1" spans="1:14" x14ac:dyDescent="0.2">
      <c r="A1" s="2"/>
    </row>
    <row r="2" spans="1:14" x14ac:dyDescent="0.2">
      <c r="B2" s="2" t="s">
        <v>23</v>
      </c>
      <c r="G2" t="s">
        <v>20</v>
      </c>
      <c r="H2" t="s">
        <v>21</v>
      </c>
      <c r="I2" t="s">
        <v>22</v>
      </c>
      <c r="J2" t="s">
        <v>25</v>
      </c>
      <c r="K2" t="s">
        <v>26</v>
      </c>
    </row>
    <row r="3" spans="1:14" x14ac:dyDescent="0.2">
      <c r="B3" s="2" t="s">
        <v>8</v>
      </c>
      <c r="F3" t="s">
        <v>17</v>
      </c>
      <c r="G3" s="1">
        <v>1.5999999999999999E-19</v>
      </c>
      <c r="H3" s="1">
        <f>G3*1.6E-19*10^-2</f>
        <v>2.5599999999999997E-40</v>
      </c>
      <c r="I3" s="6">
        <f>$C$19*ATAN((2*H3*$C$20*$D$21*$C$22)/($C$15*$C$16*$C$17*$C$18))</f>
        <v>6.5069844510536504E-6</v>
      </c>
      <c r="J3">
        <f>I3*10^3</f>
        <v>6.5069844510536505E-3</v>
      </c>
      <c r="K3">
        <f>J3/$C$19</f>
        <v>5.0053726546566542E-2</v>
      </c>
    </row>
    <row r="4" spans="1:14" x14ac:dyDescent="0.2">
      <c r="B4" t="s">
        <v>6</v>
      </c>
      <c r="C4" s="1">
        <v>1.5999999999999999E-19</v>
      </c>
      <c r="F4" t="s">
        <v>18</v>
      </c>
      <c r="G4" s="1">
        <v>5.3999999999999998E-18</v>
      </c>
      <c r="H4" s="1">
        <f t="shared" ref="H4:H5" si="0">G4*1.6E-19*10^-2</f>
        <v>8.6399999999999989E-39</v>
      </c>
      <c r="I4" s="6">
        <f>$C$19*ATAN((2*H4*$C$20*$D$21*$C$22)/($C$15*$C$16*$C$17*$C$18))</f>
        <v>2.1961051649997107E-4</v>
      </c>
      <c r="J4">
        <f>I4*10^3</f>
        <v>0.21961051649997107</v>
      </c>
      <c r="K4">
        <f>J4/$C$19</f>
        <v>1.6893116653843927</v>
      </c>
      <c r="L4">
        <f>J4/K4</f>
        <v>0.13</v>
      </c>
      <c r="M4">
        <f>I4/C19</f>
        <v>1.6893116653843927E-3</v>
      </c>
      <c r="N4">
        <f>M4*1000</f>
        <v>1.6893116653843927</v>
      </c>
    </row>
    <row r="5" spans="1:14" x14ac:dyDescent="0.2">
      <c r="B5" t="s">
        <v>7</v>
      </c>
      <c r="C5">
        <v>1500</v>
      </c>
      <c r="F5" t="s">
        <v>19</v>
      </c>
      <c r="G5">
        <v>5.2650666666666671E-18</v>
      </c>
      <c r="H5" s="1">
        <f t="shared" si="0"/>
        <v>8.424106666666667E-39</v>
      </c>
      <c r="I5" s="6">
        <f>$C$19*ATAN((2*H5*$C$20*$D$21*$C$22)/($C$15*$C$16*$C$17*$C$18))</f>
        <v>2.1412297488051276E-4</v>
      </c>
      <c r="J5">
        <f>I5*10^3</f>
        <v>0.21412297488051277</v>
      </c>
      <c r="K5">
        <f>J5/$C$19</f>
        <v>1.647099806773175</v>
      </c>
    </row>
    <row r="6" spans="1:14" x14ac:dyDescent="0.2">
      <c r="B6" t="s">
        <v>5</v>
      </c>
      <c r="C6">
        <v>0.05</v>
      </c>
    </row>
    <row r="7" spans="1:14" x14ac:dyDescent="0.2">
      <c r="L7" s="7"/>
    </row>
    <row r="8" spans="1:14" x14ac:dyDescent="0.2">
      <c r="B8" t="s">
        <v>9</v>
      </c>
      <c r="G8" t="s">
        <v>16</v>
      </c>
      <c r="H8" t="s">
        <v>11</v>
      </c>
    </row>
    <row r="9" spans="1:14" x14ac:dyDescent="0.2">
      <c r="B9" t="s">
        <v>5</v>
      </c>
      <c r="C9">
        <v>4.9360000000000001E-2</v>
      </c>
      <c r="F9" t="s">
        <v>27</v>
      </c>
      <c r="G9">
        <v>0.13900000000000001</v>
      </c>
      <c r="H9">
        <f>G9/$K$4</f>
        <v>8.2282034066444104E-2</v>
      </c>
      <c r="I9" t="s">
        <v>29</v>
      </c>
    </row>
    <row r="10" spans="1:14" x14ac:dyDescent="0.2">
      <c r="B10" t="s">
        <v>10</v>
      </c>
      <c r="C10" s="1">
        <f>(C9*1000000)*(C4/C5)</f>
        <v>5.2650666666666671E-18</v>
      </c>
      <c r="F10" t="s">
        <v>28</v>
      </c>
      <c r="G10">
        <v>0.17</v>
      </c>
      <c r="H10">
        <f>G10/$K$4</f>
        <v>0.10063270353449998</v>
      </c>
    </row>
    <row r="13" spans="1:14" x14ac:dyDescent="0.2">
      <c r="B13" t="s">
        <v>0</v>
      </c>
    </row>
    <row r="14" spans="1:14" x14ac:dyDescent="0.2">
      <c r="D14" t="s">
        <v>24</v>
      </c>
    </row>
    <row r="15" spans="1:14" x14ac:dyDescent="0.2">
      <c r="B15" s="2" t="s">
        <v>1</v>
      </c>
      <c r="C15" s="3">
        <v>1.1659208900000001E-3</v>
      </c>
      <c r="D15" s="3">
        <v>1.1659208900000001E-3</v>
      </c>
    </row>
    <row r="16" spans="1:14" x14ac:dyDescent="0.2">
      <c r="B16" s="2" t="s">
        <v>2</v>
      </c>
      <c r="C16" s="2">
        <f>SQRT(1+(1/C15))</f>
        <v>29.303431969091314</v>
      </c>
      <c r="D16" s="2">
        <f>SQRT(1+(1/D15))</f>
        <v>29.303431969091314</v>
      </c>
    </row>
    <row r="17" spans="2:4" x14ac:dyDescent="0.2">
      <c r="B17" s="2" t="s">
        <v>3</v>
      </c>
      <c r="C17" s="3">
        <v>1.5999999999999999E-19</v>
      </c>
      <c r="D17" s="3">
        <v>1.5999999999999999E-19</v>
      </c>
    </row>
    <row r="18" spans="2:4" x14ac:dyDescent="0.2">
      <c r="B18" s="2" t="s">
        <v>4</v>
      </c>
      <c r="C18" s="4">
        <v>1.0545718E-34</v>
      </c>
      <c r="D18" s="4">
        <v>1.0545718E-34</v>
      </c>
    </row>
    <row r="19" spans="2:4" x14ac:dyDescent="0.2">
      <c r="B19" s="2" t="s">
        <v>12</v>
      </c>
      <c r="C19">
        <v>0.13</v>
      </c>
      <c r="D19">
        <v>0.13</v>
      </c>
    </row>
    <row r="20" spans="2:4" x14ac:dyDescent="0.2">
      <c r="B20" s="2" t="s">
        <v>13</v>
      </c>
      <c r="C20">
        <f>SQRT(1-(1/C16)^2)</f>
        <v>0.99941754882453804</v>
      </c>
      <c r="D20">
        <f>SQRT(1-(1/D16)^2)</f>
        <v>0.99941754882453804</v>
      </c>
    </row>
    <row r="21" spans="2:4" x14ac:dyDescent="0.2">
      <c r="B21" s="2" t="s">
        <v>14</v>
      </c>
      <c r="C21">
        <v>105.6583715</v>
      </c>
      <c r="D21">
        <f>C21*1.6E-19*1000000/C22^2</f>
        <v>1.8809726875521446E-28</v>
      </c>
    </row>
    <row r="22" spans="2:4" x14ac:dyDescent="0.2">
      <c r="B22" s="2" t="s">
        <v>15</v>
      </c>
      <c r="C22" s="5">
        <v>299792458</v>
      </c>
      <c r="D22" s="5">
        <v>299792458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2021-03-04T08:20:57Z</dcterms:created>
  <dcterms:modified xsi:type="dcterms:W3CDTF">2021-03-27T23:06:00Z</dcterms:modified>
</cp:coreProperties>
</file>