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5B0264C9-4CFE-484F-BCD1-1399DADA1046}" xr6:coauthVersionLast="47" xr6:coauthVersionMax="47" xr10:uidLastSave="{00000000-0000-0000-0000-000000000000}"/>
  <bookViews>
    <workbookView xWindow="-108" yWindow="-108" windowWidth="23256" windowHeight="14160" xr2:uid="{E7E743B4-D319-4B4F-B687-E4DAAD804140}"/>
  </bookViews>
  <sheets>
    <sheet name="市町村一覧" sheetId="45" r:id="rId1"/>
    <sheet name="岸和田市" sheetId="2" r:id="rId2"/>
    <sheet name="池田市" sheetId="4" r:id="rId3"/>
    <sheet name="泉大津市" sheetId="6" r:id="rId4"/>
    <sheet name="貝塚市" sheetId="8" r:id="rId5"/>
    <sheet name="守口市" sheetId="9" r:id="rId6"/>
    <sheet name="茨木市" sheetId="11" r:id="rId7"/>
    <sheet name="泉佐野市" sheetId="13" r:id="rId8"/>
    <sheet name="富田林市" sheetId="14" r:id="rId9"/>
    <sheet name="河内長野市" sheetId="16" r:id="rId10"/>
    <sheet name="松原市" sheetId="17" r:id="rId11"/>
    <sheet name="大東市" sheetId="18" r:id="rId12"/>
    <sheet name="和泉市" sheetId="19" r:id="rId13"/>
    <sheet name="箕面市" sheetId="20" r:id="rId14"/>
    <sheet name="柏原市" sheetId="21" r:id="rId15"/>
    <sheet name="羽曳野市" sheetId="22" r:id="rId16"/>
    <sheet name="門真市" sheetId="23" r:id="rId17"/>
    <sheet name="摂津市" sheetId="24" r:id="rId18"/>
    <sheet name="高石市" sheetId="25" r:id="rId19"/>
    <sheet name="藤井寺市" sheetId="26" r:id="rId20"/>
    <sheet name="泉南市" sheetId="28" r:id="rId21"/>
    <sheet name="四條畷市" sheetId="29" r:id="rId22"/>
    <sheet name="交野市" sheetId="30" r:id="rId23"/>
    <sheet name="大阪狭山市" sheetId="32" r:id="rId24"/>
    <sheet name="阪南市" sheetId="33" r:id="rId25"/>
    <sheet name="島本町" sheetId="34" r:id="rId26"/>
    <sheet name="豊能郡" sheetId="35" r:id="rId27"/>
    <sheet name="泉南郡" sheetId="38" r:id="rId28"/>
    <sheet name="忠岡町" sheetId="37" r:id="rId29"/>
    <sheet name="南河内郡" sheetId="41" r:id="rId30"/>
    <sheet name="事業所一覧" sheetId="1" r:id="rId31"/>
  </sheets>
  <definedNames>
    <definedName name="_xlnm._FilterDatabase" localSheetId="30" hidden="1">事業所一覧!$A$3:$P$717</definedName>
    <definedName name="_xlnm.Print_Area" localSheetId="0">市町村一覧!$A$1:$AH$20</definedName>
    <definedName name="_xlnm.Print_Titles" localSheetId="30">事業所一覧!$1:$3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4" l="1"/>
  <c r="B33" i="4"/>
  <c r="C33" i="4"/>
  <c r="D33" i="4"/>
  <c r="E33" i="4"/>
  <c r="F33" i="4"/>
  <c r="G33" i="4"/>
  <c r="H33" i="4"/>
  <c r="I33" i="4"/>
  <c r="K33" i="4"/>
  <c r="L33" i="4"/>
  <c r="A14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A12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A13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A38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A45" i="4"/>
  <c r="B45" i="4"/>
  <c r="C45" i="4"/>
  <c r="D45" i="4"/>
  <c r="E45" i="4"/>
  <c r="F45" i="4"/>
  <c r="G45" i="4"/>
  <c r="H45" i="4"/>
  <c r="I45" i="4"/>
  <c r="K45" i="4"/>
  <c r="L45" i="4"/>
  <c r="M45" i="4"/>
  <c r="A38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A9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A44" i="4"/>
  <c r="B44" i="4"/>
  <c r="C44" i="4"/>
  <c r="D44" i="4"/>
  <c r="E44" i="4"/>
  <c r="F44" i="4"/>
  <c r="G44" i="4"/>
  <c r="H44" i="4"/>
  <c r="I44" i="4"/>
  <c r="K44" i="4"/>
  <c r="L44" i="4"/>
  <c r="M44" i="4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388" i="1"/>
  <c r="O706" i="1"/>
  <c r="O92" i="1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A58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A32" i="22"/>
  <c r="B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A33" i="22"/>
  <c r="B33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A19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30" i="1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A12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A19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A31" i="22"/>
  <c r="B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A18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686" i="1"/>
  <c r="O519" i="1"/>
  <c r="O648" i="1"/>
  <c r="O647" i="1"/>
  <c r="O171" i="1"/>
  <c r="A57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A43" i="4"/>
  <c r="B43" i="4"/>
  <c r="C43" i="4"/>
  <c r="D43" i="4"/>
  <c r="E43" i="4"/>
  <c r="F43" i="4"/>
  <c r="G43" i="4"/>
  <c r="H43" i="4"/>
  <c r="I43" i="4"/>
  <c r="K43" i="4"/>
  <c r="L43" i="4"/>
  <c r="M43" i="4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A35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A36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A48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A49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A30" i="22"/>
  <c r="B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A26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A27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A18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A17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A23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A11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668" i="1"/>
  <c r="O632" i="1"/>
  <c r="O351" i="1"/>
  <c r="O352" i="1"/>
  <c r="O350" i="1"/>
  <c r="O228" i="1"/>
  <c r="O685" i="1"/>
  <c r="O518" i="1"/>
  <c r="O569" i="1"/>
  <c r="O568" i="1"/>
  <c r="O600" i="1"/>
  <c r="O170" i="1"/>
  <c r="O169" i="1"/>
  <c r="O91" i="1"/>
  <c r="O477" i="1"/>
  <c r="O478" i="1"/>
  <c r="O428" i="1"/>
  <c r="O429" i="1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A56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A37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O115" i="1"/>
  <c r="O227" i="1"/>
  <c r="O387" i="1"/>
  <c r="O135" i="1"/>
  <c r="O51" i="1"/>
  <c r="O50" i="1"/>
  <c r="A24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A25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A42" i="4"/>
  <c r="B42" i="4"/>
  <c r="C42" i="4"/>
  <c r="D42" i="4"/>
  <c r="E42" i="4"/>
  <c r="F42" i="4"/>
  <c r="G42" i="4"/>
  <c r="H42" i="4"/>
  <c r="I42" i="4"/>
  <c r="K42" i="4"/>
  <c r="L42" i="4"/>
  <c r="M42" i="4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O567" i="1"/>
  <c r="O566" i="1"/>
  <c r="O90" i="1"/>
  <c r="O49" i="1"/>
  <c r="A34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A10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A27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A29" i="22"/>
  <c r="B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A47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O349" i="1"/>
  <c r="O114" i="1"/>
  <c r="O684" i="1"/>
  <c r="O545" i="1"/>
  <c r="O517" i="1"/>
  <c r="O476" i="1"/>
  <c r="O317" i="1"/>
  <c r="A16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A33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A26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A54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O252" i="1"/>
  <c r="O631" i="1"/>
  <c r="O516" i="1"/>
  <c r="O348" i="1"/>
  <c r="O288" i="1"/>
  <c r="O225" i="1"/>
  <c r="O226" i="1"/>
  <c r="O47" i="1"/>
  <c r="O48" i="1"/>
  <c r="A53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A23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A46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A32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A40" i="4"/>
  <c r="B40" i="4"/>
  <c r="C40" i="4"/>
  <c r="D40" i="4"/>
  <c r="E40" i="4"/>
  <c r="F40" i="4"/>
  <c r="G40" i="4"/>
  <c r="H40" i="4"/>
  <c r="I40" i="4"/>
  <c r="K40" i="4"/>
  <c r="L40" i="4"/>
  <c r="M40" i="4"/>
  <c r="A41" i="4"/>
  <c r="B41" i="4"/>
  <c r="C41" i="4"/>
  <c r="D41" i="4"/>
  <c r="E41" i="4"/>
  <c r="F41" i="4"/>
  <c r="G41" i="4"/>
  <c r="H41" i="4"/>
  <c r="I41" i="4"/>
  <c r="K41" i="4"/>
  <c r="L41" i="4"/>
  <c r="M41" i="4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O427" i="1"/>
  <c r="O475" i="1"/>
  <c r="O565" i="1"/>
  <c r="O347" i="1"/>
  <c r="O314" i="1"/>
  <c r="O315" i="1"/>
  <c r="O316" i="1"/>
  <c r="O286" i="1"/>
  <c r="O287" i="1"/>
  <c r="O224" i="1"/>
  <c r="O88" i="1"/>
  <c r="O89" i="1"/>
  <c r="O45" i="1"/>
  <c r="O46" i="1"/>
  <c r="N24" i="38" l="1"/>
  <c r="M24" i="38"/>
  <c r="L24" i="38"/>
  <c r="K24" i="38"/>
  <c r="J24" i="38"/>
  <c r="I24" i="38"/>
  <c r="H24" i="38"/>
  <c r="G24" i="38"/>
  <c r="F24" i="38"/>
  <c r="E24" i="38"/>
  <c r="D24" i="38"/>
  <c r="C24" i="38"/>
  <c r="A24" i="38"/>
  <c r="B24" i="38"/>
  <c r="O698" i="1"/>
  <c r="A12" i="33" l="1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A45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A36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A39" i="4"/>
  <c r="B39" i="4"/>
  <c r="C39" i="4"/>
  <c r="D39" i="4"/>
  <c r="E39" i="4"/>
  <c r="F39" i="4"/>
  <c r="G39" i="4"/>
  <c r="H39" i="4"/>
  <c r="I39" i="4"/>
  <c r="K39" i="4"/>
  <c r="L39" i="4"/>
  <c r="M39" i="4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O474" i="1"/>
  <c r="O426" i="1"/>
  <c r="O386" i="1"/>
  <c r="O44" i="1"/>
  <c r="O677" i="1"/>
  <c r="O87" i="1"/>
  <c r="A26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A31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O346" i="1"/>
  <c r="O168" i="1"/>
  <c r="O544" i="1"/>
  <c r="O425" i="1"/>
  <c r="M38" i="4"/>
  <c r="A16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A38" i="4"/>
  <c r="B38" i="4"/>
  <c r="C38" i="4"/>
  <c r="D38" i="4"/>
  <c r="E38" i="4"/>
  <c r="F38" i="4"/>
  <c r="G38" i="4"/>
  <c r="H38" i="4"/>
  <c r="I38" i="4"/>
  <c r="K38" i="4"/>
  <c r="L38" i="4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O113" i="1"/>
  <c r="O86" i="1" l="1"/>
  <c r="O491" i="1"/>
  <c r="A35" i="18" l="1"/>
  <c r="B35" i="18"/>
  <c r="C35" i="18"/>
  <c r="D35" i="18"/>
  <c r="E35" i="18"/>
  <c r="F35" i="18"/>
  <c r="G35" i="18"/>
  <c r="H35" i="18"/>
  <c r="I35" i="18"/>
  <c r="J35" i="18"/>
  <c r="K35" i="18"/>
  <c r="L35" i="18"/>
  <c r="M35" i="18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O285" i="1"/>
  <c r="O167" i="1"/>
  <c r="O385" i="1"/>
  <c r="K5" i="19" l="1"/>
  <c r="K717" i="1"/>
  <c r="J717" i="1"/>
  <c r="H717" i="1"/>
  <c r="M717" i="1"/>
  <c r="A37" i="4"/>
  <c r="B37" i="4"/>
  <c r="C37" i="4"/>
  <c r="D37" i="4"/>
  <c r="E37" i="4"/>
  <c r="F37" i="4"/>
  <c r="G37" i="4"/>
  <c r="H37" i="4"/>
  <c r="I37" i="4"/>
  <c r="K37" i="4"/>
  <c r="L37" i="4"/>
  <c r="A35" i="14" l="1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O43" i="1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A19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A22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A44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O585" i="1"/>
  <c r="O284" i="1"/>
  <c r="O564" i="1"/>
  <c r="O473" i="1"/>
  <c r="O283" i="1"/>
  <c r="O134" i="1"/>
  <c r="A27" i="22" l="1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A25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O424" i="1" l="1"/>
  <c r="O543" i="1" l="1"/>
  <c r="O515" i="1" l="1"/>
  <c r="O42" i="1" l="1"/>
  <c r="O423" i="1"/>
  <c r="A21" i="8" l="1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O133" i="1" l="1"/>
  <c r="O85" i="1"/>
  <c r="O41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2" i="1"/>
  <c r="O83" i="1"/>
  <c r="O84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9" i="1"/>
  <c r="O670" i="1"/>
  <c r="O671" i="1"/>
  <c r="O672" i="1"/>
  <c r="O673" i="1"/>
  <c r="O674" i="1"/>
  <c r="O675" i="1"/>
  <c r="O676" i="1"/>
  <c r="O678" i="1"/>
  <c r="O679" i="1"/>
  <c r="O680" i="1"/>
  <c r="O681" i="1"/>
  <c r="O682" i="1"/>
  <c r="O683" i="1"/>
  <c r="O687" i="1"/>
  <c r="O688" i="1"/>
  <c r="O689" i="1"/>
  <c r="O690" i="1"/>
  <c r="O691" i="1"/>
  <c r="O692" i="1"/>
  <c r="O693" i="1"/>
  <c r="O694" i="1"/>
  <c r="O695" i="1"/>
  <c r="O696" i="1"/>
  <c r="O697" i="1"/>
  <c r="O701" i="1"/>
  <c r="O702" i="1"/>
  <c r="O703" i="1"/>
  <c r="O704" i="1"/>
  <c r="O705" i="1"/>
  <c r="O707" i="1"/>
  <c r="O708" i="1"/>
  <c r="O709" i="1"/>
  <c r="O710" i="1"/>
  <c r="O711" i="1"/>
  <c r="O712" i="1"/>
  <c r="O713" i="1"/>
  <c r="O714" i="1"/>
  <c r="O715" i="1"/>
  <c r="O716" i="1"/>
  <c r="P431" i="1" l="1"/>
  <c r="P430" i="1"/>
  <c r="P686" i="1"/>
  <c r="P519" i="1"/>
  <c r="P648" i="1"/>
  <c r="P647" i="1"/>
  <c r="P171" i="1"/>
  <c r="P668" i="1"/>
  <c r="P632" i="1"/>
  <c r="P351" i="1"/>
  <c r="P352" i="1"/>
  <c r="P350" i="1"/>
  <c r="P228" i="1"/>
  <c r="P685" i="1"/>
  <c r="P518" i="1"/>
  <c r="P569" i="1"/>
  <c r="P568" i="1"/>
  <c r="P600" i="1"/>
  <c r="P170" i="1"/>
  <c r="P91" i="1"/>
  <c r="P477" i="1"/>
  <c r="P478" i="1"/>
  <c r="P428" i="1"/>
  <c r="P429" i="1"/>
  <c r="P115" i="1"/>
  <c r="P227" i="1"/>
  <c r="P387" i="1"/>
  <c r="P135" i="1"/>
  <c r="P51" i="1"/>
  <c r="P50" i="1"/>
  <c r="P567" i="1"/>
  <c r="P566" i="1"/>
  <c r="P90" i="1"/>
  <c r="P49" i="1"/>
  <c r="P349" i="1"/>
  <c r="P114" i="1"/>
  <c r="P476" i="1"/>
  <c r="P545" i="1"/>
  <c r="P517" i="1"/>
  <c r="P684" i="1"/>
  <c r="P317" i="1"/>
  <c r="P169" i="1"/>
  <c r="P48" i="1"/>
  <c r="P252" i="1"/>
  <c r="P288" i="1"/>
  <c r="P225" i="1"/>
  <c r="P348" i="1"/>
  <c r="P47" i="1"/>
  <c r="P631" i="1"/>
  <c r="P516" i="1"/>
  <c r="P226" i="1"/>
  <c r="P544" i="1"/>
  <c r="P427" i="1"/>
  <c r="P475" i="1"/>
  <c r="P565" i="1"/>
  <c r="P315" i="1"/>
  <c r="P224" i="1"/>
  <c r="P46" i="1"/>
  <c r="P88" i="1"/>
  <c r="P89" i="1"/>
  <c r="P45" i="1"/>
  <c r="P316" i="1"/>
  <c r="P286" i="1"/>
  <c r="P347" i="1"/>
  <c r="P314" i="1"/>
  <c r="P287" i="1"/>
  <c r="P698" i="1"/>
  <c r="P346" i="1"/>
  <c r="P474" i="1"/>
  <c r="P426" i="1"/>
  <c r="P386" i="1"/>
  <c r="P44" i="1"/>
  <c r="P677" i="1"/>
  <c r="P87" i="1"/>
  <c r="P168" i="1"/>
  <c r="P425" i="1"/>
  <c r="P113" i="1"/>
  <c r="P86" i="1"/>
  <c r="P491" i="1"/>
  <c r="P285" i="1"/>
  <c r="P385" i="1"/>
  <c r="P167" i="1"/>
  <c r="P43" i="1"/>
  <c r="E6" i="45"/>
  <c r="P585" i="1"/>
  <c r="P564" i="1"/>
  <c r="P284" i="1"/>
  <c r="P283" i="1"/>
  <c r="P473" i="1"/>
  <c r="P134" i="1"/>
  <c r="P424" i="1"/>
  <c r="P543" i="1"/>
  <c r="P515" i="1"/>
  <c r="P42" i="1"/>
  <c r="P423" i="1"/>
  <c r="P193" i="1"/>
  <c r="P133" i="1"/>
  <c r="P85" i="1"/>
  <c r="P41" i="1"/>
  <c r="P592" i="1"/>
  <c r="P666" i="1"/>
  <c r="P714" i="1"/>
  <c r="P710" i="1"/>
  <c r="P703" i="1"/>
  <c r="P696" i="1"/>
  <c r="P692" i="1"/>
  <c r="P688" i="1"/>
  <c r="P680" i="1"/>
  <c r="P675" i="1"/>
  <c r="P671" i="1"/>
  <c r="P340" i="1"/>
  <c r="P62" i="1"/>
  <c r="P713" i="1"/>
  <c r="P709" i="1"/>
  <c r="P704" i="1"/>
  <c r="P697" i="1"/>
  <c r="P693" i="1"/>
  <c r="P687" i="1"/>
  <c r="P681" i="1"/>
  <c r="P676" i="1"/>
  <c r="P672" i="1"/>
  <c r="P665" i="1"/>
  <c r="P661" i="1"/>
  <c r="P657" i="1"/>
  <c r="P653" i="1"/>
  <c r="P649" i="1"/>
  <c r="P641" i="1"/>
  <c r="P637" i="1"/>
  <c r="P633" i="1"/>
  <c r="P626" i="1"/>
  <c r="P622" i="1"/>
  <c r="P618" i="1"/>
  <c r="P614" i="1"/>
  <c r="P610" i="1"/>
  <c r="P606" i="1"/>
  <c r="P603" i="1"/>
  <c r="P597" i="1"/>
  <c r="P596" i="1"/>
  <c r="P712" i="1"/>
  <c r="P708" i="1"/>
  <c r="P705" i="1"/>
  <c r="P701" i="1"/>
  <c r="P694" i="1"/>
  <c r="P690" i="1"/>
  <c r="P682" i="1"/>
  <c r="P678" i="1"/>
  <c r="P673" i="1"/>
  <c r="P669" i="1"/>
  <c r="P4" i="1"/>
  <c r="P68" i="1"/>
  <c r="P76" i="1"/>
  <c r="P83" i="1"/>
  <c r="P105" i="1"/>
  <c r="P112" i="1"/>
  <c r="P123" i="1"/>
  <c r="P129" i="1"/>
  <c r="P141" i="1"/>
  <c r="P154" i="1"/>
  <c r="P162" i="1"/>
  <c r="P178" i="1"/>
  <c r="P186" i="1"/>
  <c r="P194" i="1"/>
  <c r="P202" i="1"/>
  <c r="P203" i="1"/>
  <c r="P204" i="1"/>
  <c r="P206" i="1"/>
  <c r="P208" i="1"/>
  <c r="P210" i="1"/>
  <c r="P212" i="1"/>
  <c r="P214" i="1"/>
  <c r="P216" i="1"/>
  <c r="P218" i="1"/>
  <c r="P220" i="1"/>
  <c r="P222" i="1"/>
  <c r="P232" i="1"/>
  <c r="P234" i="1"/>
  <c r="P235" i="1"/>
  <c r="P237" i="1"/>
  <c r="P239" i="1"/>
  <c r="P241" i="1"/>
  <c r="P243" i="1"/>
  <c r="P245" i="1"/>
  <c r="P247" i="1"/>
  <c r="P249" i="1"/>
  <c r="P251" i="1"/>
  <c r="P254" i="1"/>
  <c r="P256" i="1"/>
  <c r="P258" i="1"/>
  <c r="P260" i="1"/>
  <c r="P262" i="1"/>
  <c r="P264" i="1"/>
  <c r="P266" i="1"/>
  <c r="P268" i="1"/>
  <c r="P270" i="1"/>
  <c r="P271" i="1"/>
  <c r="P273" i="1"/>
  <c r="P275" i="1"/>
  <c r="P277" i="1"/>
  <c r="P279" i="1"/>
  <c r="P281" i="1"/>
  <c r="P291" i="1"/>
  <c r="P293" i="1"/>
  <c r="P296" i="1"/>
  <c r="P298" i="1"/>
  <c r="P300" i="1"/>
  <c r="P302" i="1"/>
  <c r="P304" i="1"/>
  <c r="P305" i="1"/>
  <c r="P307" i="1"/>
  <c r="P309" i="1"/>
  <c r="P311" i="1"/>
  <c r="P313" i="1"/>
  <c r="P320" i="1"/>
  <c r="P322" i="1"/>
  <c r="P324" i="1"/>
  <c r="P326" i="1"/>
  <c r="P328" i="1"/>
  <c r="P329" i="1"/>
  <c r="P330" i="1"/>
  <c r="P331" i="1"/>
  <c r="P333" i="1"/>
  <c r="P335" i="1"/>
  <c r="P337" i="1"/>
  <c r="P339" i="1"/>
  <c r="P342" i="1"/>
  <c r="P344" i="1"/>
  <c r="P354" i="1"/>
  <c r="P356" i="1"/>
  <c r="P66" i="1"/>
  <c r="P74" i="1"/>
  <c r="P82" i="1"/>
  <c r="P98" i="1"/>
  <c r="P110" i="1"/>
  <c r="P121" i="1"/>
  <c r="P127" i="1"/>
  <c r="P139" i="1"/>
  <c r="P147" i="1"/>
  <c r="P152" i="1"/>
  <c r="P160" i="1"/>
  <c r="P176" i="1"/>
  <c r="P184" i="1"/>
  <c r="P192" i="1"/>
  <c r="P200" i="1"/>
  <c r="P64" i="1"/>
  <c r="P72" i="1"/>
  <c r="P80" i="1"/>
  <c r="P96" i="1"/>
  <c r="P102" i="1"/>
  <c r="P108" i="1"/>
  <c r="P119" i="1"/>
  <c r="P126" i="1"/>
  <c r="P145" i="1"/>
  <c r="P151" i="1"/>
  <c r="P158" i="1"/>
  <c r="P166" i="1"/>
  <c r="P182" i="1"/>
  <c r="P190" i="1"/>
  <c r="P198" i="1"/>
  <c r="P205" i="1"/>
  <c r="P207" i="1"/>
  <c r="P209" i="1"/>
  <c r="P211" i="1"/>
  <c r="P213" i="1"/>
  <c r="P215" i="1"/>
  <c r="P219" i="1"/>
  <c r="P223" i="1"/>
  <c r="P231" i="1"/>
  <c r="P238" i="1"/>
  <c r="P244" i="1"/>
  <c r="P248" i="1"/>
  <c r="P255" i="1"/>
  <c r="P217" i="1"/>
  <c r="P221" i="1"/>
  <c r="P230" i="1"/>
  <c r="P233" i="1"/>
  <c r="P236" i="1"/>
  <c r="P240" i="1"/>
  <c r="P242" i="1"/>
  <c r="P246" i="1"/>
  <c r="P250" i="1"/>
  <c r="P253" i="1"/>
  <c r="P257" i="1"/>
  <c r="P70" i="1"/>
  <c r="P143" i="1"/>
  <c r="P180" i="1"/>
  <c r="P259" i="1"/>
  <c r="P267" i="1"/>
  <c r="P274" i="1"/>
  <c r="P282" i="1"/>
  <c r="P297" i="1"/>
  <c r="P312" i="1"/>
  <c r="P325" i="1"/>
  <c r="P338" i="1"/>
  <c r="P345" i="1"/>
  <c r="P358" i="1"/>
  <c r="P360" i="1"/>
  <c r="P362" i="1"/>
  <c r="P364" i="1"/>
  <c r="P366" i="1"/>
  <c r="P368" i="1"/>
  <c r="P370" i="1"/>
  <c r="P372" i="1"/>
  <c r="P373" i="1"/>
  <c r="P376" i="1"/>
  <c r="P378" i="1"/>
  <c r="P380" i="1"/>
  <c r="P382" i="1"/>
  <c r="P384" i="1"/>
  <c r="P390" i="1"/>
  <c r="P392" i="1"/>
  <c r="P394" i="1"/>
  <c r="P396" i="1"/>
  <c r="P398" i="1"/>
  <c r="P400" i="1"/>
  <c r="P402" i="1"/>
  <c r="P404" i="1"/>
  <c r="P406" i="1"/>
  <c r="P408" i="1"/>
  <c r="P409" i="1"/>
  <c r="P411" i="1"/>
  <c r="P413" i="1"/>
  <c r="P414" i="1"/>
  <c r="P416" i="1"/>
  <c r="P417" i="1"/>
  <c r="P419" i="1"/>
  <c r="P421" i="1"/>
  <c r="P433" i="1"/>
  <c r="P435" i="1"/>
  <c r="P437" i="1"/>
  <c r="P439" i="1"/>
  <c r="P441" i="1"/>
  <c r="P443" i="1"/>
  <c r="P445" i="1"/>
  <c r="P447" i="1"/>
  <c r="P449" i="1"/>
  <c r="P451" i="1"/>
  <c r="P453" i="1"/>
  <c r="P455" i="1"/>
  <c r="P457" i="1"/>
  <c r="P459" i="1"/>
  <c r="P461" i="1"/>
  <c r="P463" i="1"/>
  <c r="P465" i="1"/>
  <c r="P467" i="1"/>
  <c r="P471" i="1"/>
  <c r="P479" i="1"/>
  <c r="P481" i="1"/>
  <c r="P483" i="1"/>
  <c r="P485" i="1"/>
  <c r="P487" i="1"/>
  <c r="P489" i="1"/>
  <c r="P492" i="1"/>
  <c r="P495" i="1"/>
  <c r="P497" i="1"/>
  <c r="P498" i="1"/>
  <c r="P500" i="1"/>
  <c r="P503" i="1"/>
  <c r="P505" i="1"/>
  <c r="P506" i="1"/>
  <c r="P508" i="1"/>
  <c r="P510" i="1"/>
  <c r="P78" i="1"/>
  <c r="P117" i="1"/>
  <c r="P149" i="1"/>
  <c r="P188" i="1"/>
  <c r="P265" i="1"/>
  <c r="P272" i="1"/>
  <c r="P280" i="1"/>
  <c r="P295" i="1"/>
  <c r="P303" i="1"/>
  <c r="P310" i="1"/>
  <c r="P323" i="1"/>
  <c r="P336" i="1"/>
  <c r="P343" i="1"/>
  <c r="P94" i="1"/>
  <c r="P156" i="1"/>
  <c r="P196" i="1"/>
  <c r="P263" i="1"/>
  <c r="P278" i="1"/>
  <c r="P294" i="1"/>
  <c r="P301" i="1"/>
  <c r="P308" i="1"/>
  <c r="P321" i="1"/>
  <c r="P334" i="1"/>
  <c r="P341" i="1"/>
  <c r="P357" i="1"/>
  <c r="P359" i="1"/>
  <c r="P361" i="1"/>
  <c r="P363" i="1"/>
  <c r="P365" i="1"/>
  <c r="P367" i="1"/>
  <c r="P369" i="1"/>
  <c r="P371" i="1"/>
  <c r="P374" i="1"/>
  <c r="P375" i="1"/>
  <c r="P377" i="1"/>
  <c r="P379" i="1"/>
  <c r="P381" i="1"/>
  <c r="P383" i="1"/>
  <c r="P389" i="1"/>
  <c r="P391" i="1"/>
  <c r="P393" i="1"/>
  <c r="P395" i="1"/>
  <c r="P397" i="1"/>
  <c r="P399" i="1"/>
  <c r="P401" i="1"/>
  <c r="P403" i="1"/>
  <c r="P405" i="1"/>
  <c r="P407" i="1"/>
  <c r="P410" i="1"/>
  <c r="P412" i="1"/>
  <c r="P415" i="1"/>
  <c r="P418" i="1"/>
  <c r="P420" i="1"/>
  <c r="P422" i="1"/>
  <c r="P434" i="1"/>
  <c r="P436" i="1"/>
  <c r="P438" i="1"/>
  <c r="P440" i="1"/>
  <c r="P442" i="1"/>
  <c r="P444" i="1"/>
  <c r="P446" i="1"/>
  <c r="P448" i="1"/>
  <c r="P450" i="1"/>
  <c r="P452" i="1"/>
  <c r="P454" i="1"/>
  <c r="P456" i="1"/>
  <c r="P458" i="1"/>
  <c r="P460" i="1"/>
  <c r="P462" i="1"/>
  <c r="P464" i="1"/>
  <c r="P466" i="1"/>
  <c r="P468" i="1"/>
  <c r="P469" i="1"/>
  <c r="P470" i="1"/>
  <c r="P472" i="1"/>
  <c r="P512" i="1"/>
  <c r="P499" i="1"/>
  <c r="P493" i="1"/>
  <c r="P484" i="1"/>
  <c r="P306" i="1"/>
  <c r="P269" i="1"/>
  <c r="P199" i="1"/>
  <c r="P716" i="1"/>
  <c r="P715" i="1"/>
  <c r="P711" i="1"/>
  <c r="P707" i="1"/>
  <c r="P702" i="1"/>
  <c r="P695" i="1"/>
  <c r="P691" i="1"/>
  <c r="P689" i="1"/>
  <c r="P683" i="1"/>
  <c r="P679" i="1"/>
  <c r="P674" i="1"/>
  <c r="P670" i="1"/>
  <c r="P667" i="1"/>
  <c r="P663" i="1"/>
  <c r="P659" i="1"/>
  <c r="P655" i="1"/>
  <c r="P651" i="1"/>
  <c r="P645" i="1"/>
  <c r="P643" i="1"/>
  <c r="P639" i="1"/>
  <c r="P635" i="1"/>
  <c r="P628" i="1"/>
  <c r="P624" i="1"/>
  <c r="P620" i="1"/>
  <c r="P616" i="1"/>
  <c r="P612" i="1"/>
  <c r="P608" i="1"/>
  <c r="P604" i="1"/>
  <c r="P599" i="1"/>
  <c r="P594" i="1"/>
  <c r="P589" i="1"/>
  <c r="P587" i="1"/>
  <c r="P584" i="1"/>
  <c r="P582" i="1"/>
  <c r="P580" i="1"/>
  <c r="P578" i="1"/>
  <c r="P576" i="1"/>
  <c r="P574" i="1"/>
  <c r="P572" i="1"/>
  <c r="P570" i="1"/>
  <c r="P562" i="1"/>
  <c r="P558" i="1"/>
  <c r="P556" i="1"/>
  <c r="P554" i="1"/>
  <c r="P552" i="1"/>
  <c r="P550" i="1"/>
  <c r="P548" i="1"/>
  <c r="P546" i="1"/>
  <c r="P541" i="1"/>
  <c r="P539" i="1"/>
  <c r="P537" i="1"/>
  <c r="P534" i="1"/>
  <c r="P532" i="1"/>
  <c r="P530" i="1"/>
  <c r="P528" i="1"/>
  <c r="P526" i="1"/>
  <c r="P524" i="1"/>
  <c r="P522" i="1"/>
  <c r="P513" i="1"/>
  <c r="P507" i="1"/>
  <c r="P501" i="1"/>
  <c r="P494" i="1"/>
  <c r="P486" i="1"/>
  <c r="P332" i="1"/>
  <c r="P299" i="1"/>
  <c r="P261" i="1"/>
  <c r="P164" i="1"/>
  <c r="P509" i="1"/>
  <c r="P502" i="1"/>
  <c r="P496" i="1"/>
  <c r="P488" i="1"/>
  <c r="P480" i="1"/>
  <c r="P327" i="1"/>
  <c r="P292" i="1"/>
  <c r="P131" i="1"/>
  <c r="P664" i="1"/>
  <c r="P662" i="1"/>
  <c r="P660" i="1"/>
  <c r="P658" i="1"/>
  <c r="P656" i="1"/>
  <c r="P654" i="1"/>
  <c r="P652" i="1"/>
  <c r="P650" i="1"/>
  <c r="P646" i="1"/>
  <c r="P644" i="1"/>
  <c r="P642" i="1"/>
  <c r="P640" i="1"/>
  <c r="P638" i="1"/>
  <c r="P636" i="1"/>
  <c r="P634" i="1"/>
  <c r="P630" i="1"/>
  <c r="P629" i="1"/>
  <c r="P627" i="1"/>
  <c r="P625" i="1"/>
  <c r="P623" i="1"/>
  <c r="P621" i="1"/>
  <c r="P619" i="1"/>
  <c r="P617" i="1"/>
  <c r="P615" i="1"/>
  <c r="P613" i="1"/>
  <c r="P611" i="1"/>
  <c r="P609" i="1"/>
  <c r="P607" i="1"/>
  <c r="P605" i="1"/>
  <c r="P602" i="1"/>
  <c r="P598" i="1"/>
  <c r="P595" i="1"/>
  <c r="P593" i="1"/>
  <c r="P591" i="1"/>
  <c r="P590" i="1"/>
  <c r="P588" i="1"/>
  <c r="P586" i="1"/>
  <c r="P583" i="1"/>
  <c r="P581" i="1"/>
  <c r="P579" i="1"/>
  <c r="P577" i="1"/>
  <c r="P575" i="1"/>
  <c r="P573" i="1"/>
  <c r="P571" i="1"/>
  <c r="P563" i="1"/>
  <c r="P561" i="1"/>
  <c r="P560" i="1"/>
  <c r="P559" i="1"/>
  <c r="P557" i="1"/>
  <c r="P555" i="1"/>
  <c r="P553" i="1"/>
  <c r="P551" i="1"/>
  <c r="P549" i="1"/>
  <c r="P547" i="1"/>
  <c r="P542" i="1"/>
  <c r="P540" i="1"/>
  <c r="P538" i="1"/>
  <c r="P536" i="1"/>
  <c r="P535" i="1"/>
  <c r="P533" i="1"/>
  <c r="P531" i="1"/>
  <c r="P529" i="1"/>
  <c r="P527" i="1"/>
  <c r="P525" i="1"/>
  <c r="P523" i="1"/>
  <c r="P514" i="1"/>
  <c r="P511" i="1"/>
  <c r="P504" i="1"/>
  <c r="P490" i="1"/>
  <c r="P482" i="1"/>
  <c r="P355" i="1"/>
  <c r="P319" i="1"/>
  <c r="P276" i="1"/>
  <c r="P100" i="1"/>
  <c r="P201" i="1"/>
  <c r="P197" i="1"/>
  <c r="P195" i="1"/>
  <c r="P191" i="1"/>
  <c r="P189" i="1"/>
  <c r="P187" i="1"/>
  <c r="P185" i="1"/>
  <c r="P183" i="1"/>
  <c r="P181" i="1"/>
  <c r="P179" i="1"/>
  <c r="P177" i="1"/>
  <c r="P175" i="1"/>
  <c r="P165" i="1"/>
  <c r="P163" i="1"/>
  <c r="P161" i="1"/>
  <c r="P159" i="1"/>
  <c r="P157" i="1"/>
  <c r="P155" i="1"/>
  <c r="P153" i="1"/>
  <c r="P150" i="1"/>
  <c r="P148" i="1"/>
  <c r="P146" i="1"/>
  <c r="P144" i="1"/>
  <c r="P142" i="1"/>
  <c r="P140" i="1"/>
  <c r="P138" i="1"/>
  <c r="P132" i="1"/>
  <c r="P130" i="1"/>
  <c r="P128" i="1"/>
  <c r="P125" i="1"/>
  <c r="P124" i="1"/>
  <c r="P122" i="1"/>
  <c r="P120" i="1"/>
  <c r="P118" i="1"/>
  <c r="P116" i="1"/>
  <c r="P111" i="1"/>
  <c r="P109" i="1"/>
  <c r="P107" i="1"/>
  <c r="P106" i="1"/>
  <c r="P104" i="1"/>
  <c r="P103" i="1"/>
  <c r="P101" i="1"/>
  <c r="P99" i="1"/>
  <c r="P97" i="1"/>
  <c r="P95" i="1"/>
  <c r="P84" i="1"/>
  <c r="P79" i="1"/>
  <c r="P77" i="1"/>
  <c r="P75" i="1"/>
  <c r="P73" i="1"/>
  <c r="P71" i="1"/>
  <c r="P69" i="1"/>
  <c r="P67" i="1"/>
  <c r="P65" i="1"/>
  <c r="P63" i="1"/>
  <c r="P61" i="1"/>
  <c r="P59" i="1"/>
  <c r="P58" i="1"/>
  <c r="P55" i="1"/>
  <c r="P53" i="1"/>
  <c r="P40" i="1"/>
  <c r="P38" i="1"/>
  <c r="P36" i="1"/>
  <c r="P34" i="1"/>
  <c r="P33" i="1"/>
  <c r="P31" i="1"/>
  <c r="P30" i="1"/>
  <c r="P28" i="1"/>
  <c r="P26" i="1"/>
  <c r="P24" i="1"/>
  <c r="P22" i="1"/>
  <c r="P21" i="1"/>
  <c r="P19" i="1"/>
  <c r="P17" i="1"/>
  <c r="P15" i="1"/>
  <c r="P13" i="1"/>
  <c r="P10" i="1"/>
  <c r="P8" i="1"/>
  <c r="P7" i="1"/>
  <c r="P5" i="1"/>
  <c r="P60" i="1"/>
  <c r="P57" i="1"/>
  <c r="P56" i="1"/>
  <c r="P54" i="1"/>
  <c r="P52" i="1"/>
  <c r="P39" i="1"/>
  <c r="P37" i="1"/>
  <c r="P35" i="1"/>
  <c r="P32" i="1"/>
  <c r="P29" i="1"/>
  <c r="P27" i="1"/>
  <c r="P25" i="1"/>
  <c r="P23" i="1"/>
  <c r="P20" i="1"/>
  <c r="P18" i="1"/>
  <c r="P16" i="1"/>
  <c r="P14" i="1"/>
  <c r="P12" i="1"/>
  <c r="P11" i="1"/>
  <c r="P9" i="1"/>
  <c r="P6" i="1"/>
  <c r="A36" i="4"/>
  <c r="B36" i="4"/>
  <c r="C36" i="4"/>
  <c r="D36" i="4"/>
  <c r="E36" i="4"/>
  <c r="F36" i="4"/>
  <c r="G36" i="4"/>
  <c r="H36" i="4"/>
  <c r="I36" i="4"/>
  <c r="K36" i="4"/>
  <c r="L36" i="4"/>
  <c r="A34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A17" i="26" l="1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C35" i="4" l="1"/>
  <c r="A35" i="4"/>
  <c r="B35" i="4"/>
  <c r="D35" i="4"/>
  <c r="E35" i="4"/>
  <c r="F35" i="4"/>
  <c r="G35" i="4"/>
  <c r="H35" i="4"/>
  <c r="I35" i="4"/>
  <c r="K35" i="4"/>
  <c r="L35" i="4"/>
  <c r="A11" i="33" l="1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A30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A22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N16" i="26" l="1"/>
  <c r="M16" i="26"/>
  <c r="L16" i="26"/>
  <c r="K16" i="26"/>
  <c r="J16" i="26"/>
  <c r="I16" i="26"/>
  <c r="H16" i="26"/>
  <c r="G16" i="26"/>
  <c r="F16" i="26"/>
  <c r="E16" i="26"/>
  <c r="D16" i="26"/>
  <c r="C16" i="26"/>
  <c r="B16" i="26"/>
  <c r="A16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15" i="26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29" i="17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33" i="14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52" i="11"/>
  <c r="L717" i="1" l="1"/>
  <c r="I717" i="1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A15" i="29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20" i="28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14" i="26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26" i="22"/>
  <c r="M43" i="20"/>
  <c r="L43" i="20"/>
  <c r="K43" i="20"/>
  <c r="J43" i="20"/>
  <c r="I43" i="20"/>
  <c r="H43" i="20"/>
  <c r="G43" i="20"/>
  <c r="F43" i="20"/>
  <c r="E43" i="20"/>
  <c r="D43" i="20"/>
  <c r="C43" i="20"/>
  <c r="B43" i="20"/>
  <c r="A43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42" i="20"/>
  <c r="M33" i="18"/>
  <c r="L33" i="18"/>
  <c r="K33" i="18"/>
  <c r="J33" i="18"/>
  <c r="I33" i="18"/>
  <c r="H33" i="18"/>
  <c r="G33" i="18"/>
  <c r="F33" i="18"/>
  <c r="E33" i="18"/>
  <c r="D33" i="18"/>
  <c r="C33" i="18"/>
  <c r="B33" i="18"/>
  <c r="A33" i="18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8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27" i="17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25" i="16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32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25" i="13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51" i="11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B6" i="24" l="1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21" i="24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A19" i="28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N18" i="25" l="1"/>
  <c r="M18" i="25"/>
  <c r="L18" i="25"/>
  <c r="K18" i="25"/>
  <c r="J18" i="25"/>
  <c r="I18" i="25"/>
  <c r="H18" i="25"/>
  <c r="G18" i="25"/>
  <c r="F18" i="25"/>
  <c r="E18" i="25"/>
  <c r="D18" i="25"/>
  <c r="C18" i="25"/>
  <c r="B18" i="25"/>
  <c r="A18" i="25"/>
  <c r="M41" i="20"/>
  <c r="L41" i="20"/>
  <c r="K41" i="20"/>
  <c r="J41" i="20"/>
  <c r="I41" i="20"/>
  <c r="H41" i="20"/>
  <c r="G41" i="20"/>
  <c r="F41" i="20"/>
  <c r="E41" i="20"/>
  <c r="D41" i="20"/>
  <c r="C41" i="20"/>
  <c r="B41" i="20"/>
  <c r="A41" i="20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26" i="17"/>
  <c r="L34" i="4"/>
  <c r="K34" i="4"/>
  <c r="I34" i="4"/>
  <c r="H34" i="4"/>
  <c r="G34" i="4"/>
  <c r="F34" i="4"/>
  <c r="E34" i="4"/>
  <c r="D34" i="4"/>
  <c r="C34" i="4"/>
  <c r="B34" i="4"/>
  <c r="A34" i="4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N25" i="22" l="1"/>
  <c r="M25" i="22"/>
  <c r="L25" i="22"/>
  <c r="K25" i="22"/>
  <c r="J25" i="22"/>
  <c r="I25" i="22"/>
  <c r="H25" i="22"/>
  <c r="G25" i="22"/>
  <c r="F25" i="22"/>
  <c r="E25" i="22"/>
  <c r="D25" i="22"/>
  <c r="C25" i="22"/>
  <c r="B25" i="22"/>
  <c r="A25" i="22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A20" i="24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24" i="13"/>
  <c r="D43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50" i="11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N19" i="8" l="1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L32" i="4"/>
  <c r="K32" i="4"/>
  <c r="I32" i="4"/>
  <c r="H32" i="4"/>
  <c r="G32" i="4"/>
  <c r="F32" i="4"/>
  <c r="E32" i="4"/>
  <c r="D32" i="4"/>
  <c r="C32" i="4"/>
  <c r="B32" i="4"/>
  <c r="A32" i="4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49" i="11"/>
  <c r="N36" i="19" l="1"/>
  <c r="M36" i="19"/>
  <c r="L36" i="19"/>
  <c r="K36" i="19"/>
  <c r="J36" i="19"/>
  <c r="I36" i="19"/>
  <c r="H36" i="19"/>
  <c r="G36" i="19"/>
  <c r="F36" i="19"/>
  <c r="E36" i="19"/>
  <c r="D36" i="19"/>
  <c r="C36" i="19"/>
  <c r="B36" i="19"/>
  <c r="A36" i="19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B10" i="4"/>
  <c r="L31" i="4"/>
  <c r="K31" i="4"/>
  <c r="I31" i="4"/>
  <c r="H31" i="4"/>
  <c r="G31" i="4"/>
  <c r="F31" i="4"/>
  <c r="E31" i="4"/>
  <c r="D31" i="4"/>
  <c r="C31" i="4"/>
  <c r="B31" i="4"/>
  <c r="A31" i="4"/>
  <c r="L30" i="4"/>
  <c r="K30" i="4"/>
  <c r="I30" i="4"/>
  <c r="H30" i="4"/>
  <c r="G30" i="4"/>
  <c r="F30" i="4"/>
  <c r="E30" i="4"/>
  <c r="D30" i="4"/>
  <c r="C30" i="4"/>
  <c r="B30" i="4"/>
  <c r="A30" i="4"/>
  <c r="B5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N21" i="32" l="1"/>
  <c r="M21" i="32"/>
  <c r="L21" i="32"/>
  <c r="K21" i="32"/>
  <c r="J21" i="32"/>
  <c r="I21" i="32"/>
  <c r="H21" i="32"/>
  <c r="G21" i="32"/>
  <c r="F21" i="32"/>
  <c r="E21" i="32"/>
  <c r="D21" i="32"/>
  <c r="C21" i="32"/>
  <c r="B21" i="32"/>
  <c r="A21" i="32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17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16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A15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A14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A7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A6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24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23" i="23"/>
  <c r="B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A24" i="22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25" i="17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27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26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25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24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23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22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23" i="13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22" i="13" l="1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A13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A19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A24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B36" i="20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48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A20" i="41" l="1"/>
  <c r="B20" i="41"/>
  <c r="C20" i="41"/>
  <c r="D20" i="41"/>
  <c r="E20" i="41"/>
  <c r="F20" i="41"/>
  <c r="G20" i="41"/>
  <c r="H20" i="41"/>
  <c r="I20" i="41"/>
  <c r="J20" i="41"/>
  <c r="K20" i="41"/>
  <c r="L20" i="41"/>
  <c r="M20" i="41"/>
  <c r="A21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A22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1" i="13" l="1"/>
  <c r="M21" i="13"/>
  <c r="L21" i="13"/>
  <c r="K21" i="13"/>
  <c r="J21" i="13"/>
  <c r="I21" i="13"/>
  <c r="H21" i="13"/>
  <c r="G21" i="13"/>
  <c r="F21" i="13"/>
  <c r="E21" i="13"/>
  <c r="D21" i="13"/>
  <c r="C21" i="13"/>
  <c r="B21" i="13"/>
  <c r="A21" i="13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A14" i="29"/>
  <c r="C47" i="11"/>
  <c r="N47" i="11"/>
  <c r="M47" i="11"/>
  <c r="L47" i="11"/>
  <c r="K47" i="11"/>
  <c r="J47" i="11"/>
  <c r="I47" i="11"/>
  <c r="H47" i="11"/>
  <c r="G47" i="11"/>
  <c r="F47" i="11"/>
  <c r="E47" i="11"/>
  <c r="D47" i="11"/>
  <c r="B47" i="11"/>
  <c r="A47" i="11"/>
  <c r="B46" i="11"/>
  <c r="M40" i="20"/>
  <c r="L40" i="20"/>
  <c r="K40" i="20"/>
  <c r="J40" i="20"/>
  <c r="I40" i="20"/>
  <c r="H40" i="20"/>
  <c r="G40" i="20"/>
  <c r="F40" i="20"/>
  <c r="E40" i="20"/>
  <c r="D40" i="20"/>
  <c r="C40" i="20"/>
  <c r="B40" i="20"/>
  <c r="A40" i="20"/>
  <c r="C6" i="41" l="1"/>
  <c r="N6" i="41"/>
  <c r="M6" i="41"/>
  <c r="L6" i="41"/>
  <c r="K6" i="41"/>
  <c r="J6" i="41"/>
  <c r="I6" i="41"/>
  <c r="H6" i="41"/>
  <c r="G6" i="41"/>
  <c r="F6" i="41"/>
  <c r="E6" i="41"/>
  <c r="D6" i="41"/>
  <c r="B6" i="41"/>
  <c r="A6" i="41"/>
  <c r="A5" i="41"/>
  <c r="A20" i="32"/>
  <c r="B17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A18" i="28"/>
  <c r="A22" i="23"/>
  <c r="A21" i="23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34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35" i="19"/>
  <c r="A32" i="18"/>
  <c r="A31" i="18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22" i="16"/>
  <c r="A16" i="6"/>
  <c r="B32" i="2"/>
  <c r="C32" i="2"/>
  <c r="D32" i="2"/>
  <c r="E32" i="2"/>
  <c r="F32" i="2"/>
  <c r="G32" i="2"/>
  <c r="K32" i="2"/>
  <c r="L32" i="2"/>
  <c r="B15" i="25" l="1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17" i="25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23" i="22"/>
  <c r="B18" i="22"/>
  <c r="B20" i="22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23" i="17"/>
  <c r="N46" i="11"/>
  <c r="M46" i="11"/>
  <c r="L46" i="11"/>
  <c r="K46" i="11"/>
  <c r="J46" i="11"/>
  <c r="I46" i="11"/>
  <c r="H46" i="11"/>
  <c r="G46" i="11"/>
  <c r="F46" i="11"/>
  <c r="E46" i="11"/>
  <c r="D46" i="11"/>
  <c r="C46" i="11"/>
  <c r="A46" i="11"/>
  <c r="L29" i="4"/>
  <c r="K29" i="4"/>
  <c r="I29" i="4"/>
  <c r="H29" i="4"/>
  <c r="G29" i="4"/>
  <c r="F29" i="4"/>
  <c r="E29" i="4"/>
  <c r="D29" i="4"/>
  <c r="C29" i="4"/>
  <c r="B29" i="4"/>
  <c r="A29" i="4"/>
  <c r="A28" i="4"/>
  <c r="A27" i="4"/>
  <c r="A26" i="4"/>
  <c r="A25" i="4"/>
  <c r="A24" i="4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N18" i="8" l="1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13" i="29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9" i="34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22" i="17"/>
  <c r="L28" i="4"/>
  <c r="K28" i="4"/>
  <c r="I28" i="4"/>
  <c r="H28" i="4"/>
  <c r="G28" i="4"/>
  <c r="F28" i="4"/>
  <c r="E28" i="4"/>
  <c r="D28" i="4"/>
  <c r="C28" i="4"/>
  <c r="B28" i="4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B14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15" i="21"/>
  <c r="A16" i="25" l="1"/>
  <c r="A14" i="25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22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A20" i="22"/>
  <c r="A19" i="22"/>
  <c r="M39" i="20"/>
  <c r="L39" i="20"/>
  <c r="K39" i="20"/>
  <c r="J39" i="20"/>
  <c r="I39" i="20"/>
  <c r="H39" i="20"/>
  <c r="G39" i="20"/>
  <c r="F39" i="20"/>
  <c r="E39" i="20"/>
  <c r="D39" i="20"/>
  <c r="C39" i="20"/>
  <c r="B39" i="20"/>
  <c r="A39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38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37" i="20"/>
  <c r="M36" i="20"/>
  <c r="L36" i="20"/>
  <c r="K36" i="20"/>
  <c r="J36" i="20"/>
  <c r="I36" i="20"/>
  <c r="H36" i="20"/>
  <c r="G36" i="20"/>
  <c r="F36" i="20"/>
  <c r="E36" i="20"/>
  <c r="D36" i="20"/>
  <c r="C36" i="20"/>
  <c r="A36" i="20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45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44" i="11"/>
  <c r="N43" i="11"/>
  <c r="M43" i="11"/>
  <c r="L43" i="11"/>
  <c r="K43" i="11"/>
  <c r="J43" i="11"/>
  <c r="I43" i="11"/>
  <c r="H43" i="11"/>
  <c r="G43" i="11"/>
  <c r="F43" i="11"/>
  <c r="E43" i="11"/>
  <c r="C43" i="11"/>
  <c r="B43" i="11"/>
  <c r="A43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41" i="11"/>
  <c r="A40" i="11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B27" i="9"/>
  <c r="B8" i="34" l="1"/>
  <c r="C8" i="34"/>
  <c r="D8" i="34"/>
  <c r="E8" i="34"/>
  <c r="F8" i="34"/>
  <c r="G8" i="34"/>
  <c r="H8" i="34"/>
  <c r="I8" i="34"/>
  <c r="J8" i="34"/>
  <c r="K8" i="34"/>
  <c r="L8" i="34"/>
  <c r="M8" i="34"/>
  <c r="N8" i="34"/>
  <c r="A8" i="34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A10" i="33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B32" i="18"/>
  <c r="C32" i="18"/>
  <c r="D32" i="18"/>
  <c r="E32" i="18"/>
  <c r="F32" i="18"/>
  <c r="G32" i="18"/>
  <c r="H32" i="18"/>
  <c r="I32" i="18"/>
  <c r="J32" i="18"/>
  <c r="K32" i="18"/>
  <c r="L32" i="18"/>
  <c r="M32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16" i="6"/>
  <c r="C16" i="6"/>
  <c r="D16" i="6"/>
  <c r="E16" i="6"/>
  <c r="F16" i="6"/>
  <c r="G16" i="6"/>
  <c r="H16" i="6"/>
  <c r="I16" i="6"/>
  <c r="J16" i="6"/>
  <c r="K16" i="6"/>
  <c r="L16" i="6"/>
  <c r="M16" i="6"/>
  <c r="B27" i="4"/>
  <c r="C27" i="4"/>
  <c r="D27" i="4"/>
  <c r="E27" i="4"/>
  <c r="F27" i="4"/>
  <c r="G27" i="4"/>
  <c r="H27" i="4"/>
  <c r="I27" i="4"/>
  <c r="K27" i="4"/>
  <c r="L27" i="4"/>
  <c r="B26" i="4"/>
  <c r="C26" i="4"/>
  <c r="D26" i="4"/>
  <c r="E26" i="4"/>
  <c r="F26" i="4"/>
  <c r="G26" i="4"/>
  <c r="H26" i="4"/>
  <c r="I26" i="4"/>
  <c r="K26" i="4"/>
  <c r="L26" i="4"/>
  <c r="H25" i="4"/>
  <c r="I25" i="4"/>
  <c r="K25" i="4"/>
  <c r="L25" i="4"/>
  <c r="E25" i="4"/>
  <c r="F25" i="4"/>
  <c r="G25" i="4"/>
  <c r="C25" i="4"/>
  <c r="D25" i="4"/>
  <c r="B25" i="4"/>
  <c r="L24" i="4"/>
  <c r="K24" i="4"/>
  <c r="I24" i="4"/>
  <c r="H24" i="4"/>
  <c r="G24" i="4"/>
  <c r="F24" i="4"/>
  <c r="E24" i="4"/>
  <c r="D24" i="4"/>
  <c r="C24" i="4"/>
  <c r="B24" i="4"/>
  <c r="L31" i="2"/>
  <c r="K31" i="2"/>
  <c r="G31" i="2"/>
  <c r="F31" i="2"/>
  <c r="E31" i="2"/>
  <c r="D31" i="2"/>
  <c r="C31" i="2"/>
  <c r="B31" i="2"/>
  <c r="G5" i="41" l="1"/>
  <c r="F5" i="41"/>
  <c r="E5" i="41"/>
  <c r="D5" i="41"/>
  <c r="C5" i="41"/>
  <c r="B5" i="41"/>
  <c r="C35" i="11"/>
  <c r="Q6" i="45" l="1"/>
  <c r="E12" i="45"/>
  <c r="M11" i="45"/>
  <c r="E8" i="45"/>
  <c r="M7" i="45"/>
  <c r="I13" i="45"/>
  <c r="Q13" i="45"/>
  <c r="Q9" i="45"/>
  <c r="M6" i="45"/>
  <c r="M8" i="45"/>
  <c r="M12" i="45"/>
  <c r="I10" i="45"/>
  <c r="I14" i="45"/>
  <c r="E9" i="45"/>
  <c r="E13" i="45"/>
  <c r="Q12" i="45"/>
  <c r="M14" i="45"/>
  <c r="M9" i="45"/>
  <c r="I7" i="45"/>
  <c r="I11" i="45"/>
  <c r="I6" i="45"/>
  <c r="E10" i="45"/>
  <c r="Q11" i="45"/>
  <c r="Q7" i="45"/>
  <c r="M13" i="45"/>
  <c r="M10" i="45"/>
  <c r="I8" i="45"/>
  <c r="I12" i="45"/>
  <c r="E11" i="45"/>
  <c r="I9" i="45"/>
  <c r="Q10" i="45"/>
  <c r="A19" i="32" l="1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A17" i="28" l="1"/>
  <c r="C17" i="28"/>
  <c r="D17" i="28"/>
  <c r="E17" i="28"/>
  <c r="F17" i="28"/>
  <c r="G17" i="28"/>
  <c r="H17" i="28"/>
  <c r="I17" i="28"/>
  <c r="J17" i="28"/>
  <c r="K17" i="28"/>
  <c r="L17" i="28"/>
  <c r="M17" i="28"/>
  <c r="N17" i="28"/>
  <c r="A35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A11" i="26" l="1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A12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A20" i="13" l="1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A30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A34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17" i="8" l="1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A8" i="37" l="1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A20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A33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A29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A27" i="9"/>
  <c r="C27" i="9"/>
  <c r="D27" i="9"/>
  <c r="E27" i="9"/>
  <c r="F27" i="9"/>
  <c r="G27" i="9"/>
  <c r="H27" i="9"/>
  <c r="I27" i="9"/>
  <c r="J27" i="9"/>
  <c r="K27" i="9"/>
  <c r="L27" i="9"/>
  <c r="M27" i="9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19" l="1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21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B26" i="2"/>
  <c r="A18" i="32" l="1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A32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A29" i="2" l="1"/>
  <c r="B29" i="2"/>
  <c r="C29" i="2"/>
  <c r="D29" i="2"/>
  <c r="E29" i="2"/>
  <c r="F29" i="2"/>
  <c r="G29" i="2"/>
  <c r="H29" i="2"/>
  <c r="I29" i="2"/>
  <c r="J29" i="2"/>
  <c r="K29" i="2"/>
  <c r="L29" i="2"/>
  <c r="M29" i="2"/>
  <c r="H10" i="32" l="1"/>
  <c r="I10" i="32"/>
  <c r="J10" i="32"/>
  <c r="K10" i="32"/>
  <c r="L10" i="32"/>
  <c r="M10" i="32"/>
  <c r="N10" i="32"/>
  <c r="H11" i="32"/>
  <c r="I11" i="32"/>
  <c r="J11" i="32"/>
  <c r="K11" i="32"/>
  <c r="L11" i="32"/>
  <c r="M11" i="32"/>
  <c r="N11" i="32"/>
  <c r="H12" i="32"/>
  <c r="I12" i="32"/>
  <c r="J12" i="32"/>
  <c r="K12" i="32"/>
  <c r="L12" i="32"/>
  <c r="M12" i="32"/>
  <c r="N12" i="32"/>
  <c r="H13" i="32"/>
  <c r="I13" i="32"/>
  <c r="J13" i="32"/>
  <c r="K13" i="32"/>
  <c r="L13" i="32"/>
  <c r="M13" i="32"/>
  <c r="N13" i="32"/>
  <c r="H14" i="32"/>
  <c r="I14" i="32"/>
  <c r="J14" i="32"/>
  <c r="K14" i="32"/>
  <c r="L14" i="32"/>
  <c r="M14" i="32"/>
  <c r="N14" i="32"/>
  <c r="H15" i="32"/>
  <c r="I15" i="32"/>
  <c r="J15" i="32"/>
  <c r="K15" i="32"/>
  <c r="L15" i="32"/>
  <c r="M15" i="32"/>
  <c r="N15" i="32"/>
  <c r="H16" i="32"/>
  <c r="I16" i="32"/>
  <c r="J16" i="32"/>
  <c r="K16" i="32"/>
  <c r="L16" i="32"/>
  <c r="M16" i="32"/>
  <c r="N16" i="32"/>
  <c r="H17" i="32"/>
  <c r="I17" i="32"/>
  <c r="J17" i="32"/>
  <c r="K17" i="32"/>
  <c r="L17" i="32"/>
  <c r="M17" i="32"/>
  <c r="N17" i="32"/>
  <c r="A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A17" i="32" l="1"/>
  <c r="B17" i="32"/>
  <c r="C17" i="32"/>
  <c r="D17" i="32"/>
  <c r="E17" i="32"/>
  <c r="F17" i="32"/>
  <c r="G17" i="32"/>
  <c r="A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A20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A19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A15" i="8" l="1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A10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A28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A37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A18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A16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M31" i="20" l="1"/>
  <c r="L31" i="20"/>
  <c r="K31" i="20"/>
  <c r="J31" i="20"/>
  <c r="I31" i="20"/>
  <c r="H31" i="20"/>
  <c r="G31" i="20"/>
  <c r="F31" i="20"/>
  <c r="E31" i="20"/>
  <c r="D31" i="20"/>
  <c r="C31" i="20"/>
  <c r="B31" i="20"/>
  <c r="A31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30" i="20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17" i="17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19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18" i="1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A27" i="18" l="1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A9" i="33" l="1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A36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17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A18" i="38" l="1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A19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A11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A12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A13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A16" i="17" l="1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N26" i="18" l="1"/>
  <c r="M26" i="18"/>
  <c r="L26" i="18"/>
  <c r="K26" i="18"/>
  <c r="J26" i="18"/>
  <c r="I26" i="18"/>
  <c r="H26" i="18"/>
  <c r="G26" i="18"/>
  <c r="F26" i="18"/>
  <c r="E26" i="18"/>
  <c r="D26" i="18"/>
  <c r="C26" i="18"/>
  <c r="B26" i="18"/>
  <c r="A26" i="18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B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A19" i="23"/>
  <c r="A10" i="6" l="1"/>
  <c r="B10" i="6"/>
  <c r="C10" i="6"/>
  <c r="D10" i="6"/>
  <c r="E10" i="6"/>
  <c r="F10" i="6"/>
  <c r="G10" i="6"/>
  <c r="H10" i="6"/>
  <c r="I10" i="6"/>
  <c r="J10" i="6"/>
  <c r="K10" i="6"/>
  <c r="L10" i="6"/>
  <c r="M10" i="6"/>
  <c r="A16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N25" i="18" l="1"/>
  <c r="M25" i="18"/>
  <c r="L25" i="18"/>
  <c r="K25" i="18"/>
  <c r="J25" i="18"/>
  <c r="I25" i="18"/>
  <c r="H25" i="18"/>
  <c r="G25" i="18"/>
  <c r="F25" i="18"/>
  <c r="E25" i="18"/>
  <c r="D25" i="18"/>
  <c r="C25" i="18"/>
  <c r="B25" i="18"/>
  <c r="A25" i="18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G16" i="32"/>
  <c r="F16" i="32"/>
  <c r="E16" i="32"/>
  <c r="D16" i="32"/>
  <c r="C16" i="32"/>
  <c r="B16" i="32"/>
  <c r="A16" i="32"/>
  <c r="G15" i="32"/>
  <c r="F15" i="32"/>
  <c r="E15" i="32"/>
  <c r="D15" i="32"/>
  <c r="C15" i="32"/>
  <c r="B15" i="32"/>
  <c r="A15" i="32"/>
  <c r="L11" i="38" l="1"/>
  <c r="N7" i="2" l="1"/>
  <c r="A19" i="13" l="1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M23" i="9" l="1"/>
  <c r="L23" i="9"/>
  <c r="K23" i="9"/>
  <c r="J23" i="9"/>
  <c r="I23" i="9"/>
  <c r="H23" i="9"/>
  <c r="G23" i="9"/>
  <c r="F23" i="9"/>
  <c r="E23" i="9"/>
  <c r="D23" i="9"/>
  <c r="C23" i="9"/>
  <c r="B23" i="9"/>
  <c r="A23" i="9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17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16" i="16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18" i="24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13" i="25"/>
  <c r="A15" i="28" l="1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A14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A28" i="19" l="1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35" i="11"/>
  <c r="B35" i="11"/>
  <c r="D35" i="11"/>
  <c r="E35" i="11"/>
  <c r="F35" i="11"/>
  <c r="G35" i="11"/>
  <c r="H35" i="11"/>
  <c r="I35" i="11"/>
  <c r="J35" i="11"/>
  <c r="K35" i="11"/>
  <c r="L35" i="11"/>
  <c r="M35" i="11"/>
  <c r="N35" i="11"/>
  <c r="G14" i="32" l="1"/>
  <c r="F14" i="32"/>
  <c r="E14" i="32"/>
  <c r="D14" i="32"/>
  <c r="C14" i="32"/>
  <c r="B14" i="32"/>
  <c r="A14" i="3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27" i="19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24" i="18"/>
  <c r="A17" i="4" l="1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B29" i="20" l="1"/>
  <c r="M29" i="20"/>
  <c r="L29" i="20"/>
  <c r="K29" i="20"/>
  <c r="J29" i="20"/>
  <c r="I29" i="20"/>
  <c r="H29" i="20"/>
  <c r="G29" i="20"/>
  <c r="F29" i="20"/>
  <c r="E29" i="20"/>
  <c r="D29" i="20"/>
  <c r="C29" i="20"/>
  <c r="A29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28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27" i="20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26" i="19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34" i="11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5" i="4" l="1"/>
  <c r="A12" i="29" l="1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A7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A12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A33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A23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A11" i="38"/>
  <c r="B11" i="38"/>
  <c r="C11" i="38"/>
  <c r="D11" i="38"/>
  <c r="E11" i="38"/>
  <c r="F11" i="38"/>
  <c r="G11" i="38"/>
  <c r="H11" i="38"/>
  <c r="I11" i="38"/>
  <c r="J11" i="38"/>
  <c r="K11" i="38"/>
  <c r="M11" i="38"/>
  <c r="M26" i="2" l="1"/>
  <c r="L26" i="2"/>
  <c r="K26" i="2"/>
  <c r="J26" i="2"/>
  <c r="I26" i="2"/>
  <c r="H26" i="2"/>
  <c r="G26" i="2"/>
  <c r="F26" i="2"/>
  <c r="E26" i="2"/>
  <c r="D26" i="2"/>
  <c r="C26" i="2"/>
  <c r="A26" i="2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A26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A18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A4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A4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A5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A6" i="38"/>
  <c r="B6" i="38"/>
  <c r="C6" i="38"/>
  <c r="D6" i="38"/>
  <c r="E6" i="38"/>
  <c r="F6" i="38"/>
  <c r="G6" i="38"/>
  <c r="H6" i="38"/>
  <c r="I6" i="38"/>
  <c r="J6" i="38"/>
  <c r="K6" i="38"/>
  <c r="L6" i="38"/>
  <c r="M6" i="38"/>
  <c r="A7" i="38"/>
  <c r="B7" i="38"/>
  <c r="C7" i="38"/>
  <c r="D7" i="38"/>
  <c r="E7" i="38"/>
  <c r="F7" i="38"/>
  <c r="G7" i="38"/>
  <c r="H7" i="38"/>
  <c r="I7" i="38"/>
  <c r="J7" i="38"/>
  <c r="K7" i="38"/>
  <c r="L7" i="38"/>
  <c r="M7" i="38"/>
  <c r="A8" i="38"/>
  <c r="B8" i="38"/>
  <c r="C8" i="38"/>
  <c r="D8" i="38"/>
  <c r="E8" i="38"/>
  <c r="F8" i="38"/>
  <c r="G8" i="38"/>
  <c r="H8" i="38"/>
  <c r="I8" i="38"/>
  <c r="J8" i="38"/>
  <c r="K8" i="38"/>
  <c r="L8" i="38"/>
  <c r="M8" i="38"/>
  <c r="A9" i="38"/>
  <c r="B9" i="38"/>
  <c r="C9" i="38"/>
  <c r="D9" i="38"/>
  <c r="E9" i="38"/>
  <c r="F9" i="38"/>
  <c r="G9" i="38"/>
  <c r="H9" i="38"/>
  <c r="I9" i="38"/>
  <c r="J9" i="38"/>
  <c r="K9" i="38"/>
  <c r="L9" i="38"/>
  <c r="M9" i="38"/>
  <c r="A10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A4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A5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A6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A7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A4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A5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A4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A5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A6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A4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A5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A6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A7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A8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A9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A10" i="32"/>
  <c r="B10" i="32"/>
  <c r="C10" i="32"/>
  <c r="D10" i="32"/>
  <c r="E10" i="32"/>
  <c r="F10" i="32"/>
  <c r="G10" i="32"/>
  <c r="A11" i="32"/>
  <c r="B11" i="32"/>
  <c r="C11" i="32"/>
  <c r="D11" i="32"/>
  <c r="E11" i="32"/>
  <c r="F11" i="32"/>
  <c r="G11" i="32"/>
  <c r="A12" i="32"/>
  <c r="B12" i="32"/>
  <c r="C12" i="32"/>
  <c r="D12" i="32"/>
  <c r="E12" i="32"/>
  <c r="F12" i="32"/>
  <c r="G12" i="32"/>
  <c r="A13" i="32"/>
  <c r="B13" i="32"/>
  <c r="C13" i="32"/>
  <c r="D13" i="32"/>
  <c r="E13" i="32"/>
  <c r="F13" i="32"/>
  <c r="G13" i="32"/>
  <c r="A4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A4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A5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A6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A7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A8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A9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A10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A11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A4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A5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A6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A7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A8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A9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A10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A11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A12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A13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A4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A5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A6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A7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A8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A9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A4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A5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A6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A7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A8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A9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A10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A11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A4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A5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A6" i="24"/>
  <c r="C6" i="24"/>
  <c r="D6" i="24"/>
  <c r="E6" i="24"/>
  <c r="F6" i="24"/>
  <c r="G6" i="24"/>
  <c r="H6" i="24"/>
  <c r="I6" i="24"/>
  <c r="J6" i="24"/>
  <c r="K6" i="24"/>
  <c r="L6" i="24"/>
  <c r="M6" i="24"/>
  <c r="N6" i="24"/>
  <c r="A7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A8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A9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A10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A11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A12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A13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A14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A15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A16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A17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A4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A5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A6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A7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A8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A9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A10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A11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A12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A13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A14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A15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A16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A17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A18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A4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A5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A6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A7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A8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A9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A10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A11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A12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A13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A4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A5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A6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A7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A8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A9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A10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A11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A12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A13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A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A4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A5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A6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A7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A8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A9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A10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A12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A13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A14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A15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A19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A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A21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A22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A24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A25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J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4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A5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A6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A7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A8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A9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A20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A21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A22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A4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A5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A6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A7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A8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A9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A10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A11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A12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A13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A14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A15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A4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A5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A6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A7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A8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A9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A11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A12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A13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A14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A15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A16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A17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A8" i="9"/>
  <c r="B8" i="9"/>
  <c r="C8" i="9"/>
  <c r="D8" i="9"/>
  <c r="E8" i="9"/>
  <c r="F8" i="9"/>
  <c r="G8" i="9"/>
  <c r="H8" i="9"/>
  <c r="I8" i="9"/>
  <c r="J8" i="9"/>
  <c r="K8" i="9"/>
  <c r="L8" i="9"/>
  <c r="M8" i="9"/>
  <c r="A9" i="9"/>
  <c r="B9" i="9"/>
  <c r="C9" i="9"/>
  <c r="D9" i="9"/>
  <c r="E9" i="9"/>
  <c r="F9" i="9"/>
  <c r="G9" i="9"/>
  <c r="H9" i="9"/>
  <c r="I9" i="9"/>
  <c r="J9" i="9"/>
  <c r="K9" i="9"/>
  <c r="L9" i="9"/>
  <c r="M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A8" i="8"/>
  <c r="B8" i="8"/>
  <c r="C8" i="8"/>
  <c r="D8" i="8"/>
  <c r="E8" i="8"/>
  <c r="F8" i="8"/>
  <c r="G8" i="8"/>
  <c r="H8" i="8"/>
  <c r="I8" i="8"/>
  <c r="J8" i="8"/>
  <c r="K8" i="8"/>
  <c r="L8" i="8"/>
  <c r="M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A6" i="6"/>
  <c r="B6" i="6"/>
  <c r="C6" i="6"/>
  <c r="D6" i="6"/>
  <c r="E6" i="6"/>
  <c r="F6" i="6"/>
  <c r="G6" i="6"/>
  <c r="H6" i="6"/>
  <c r="I6" i="6"/>
  <c r="J6" i="6"/>
  <c r="K6" i="6"/>
  <c r="L6" i="6"/>
  <c r="M6" i="6"/>
  <c r="A7" i="6"/>
  <c r="B7" i="6"/>
  <c r="C7" i="6"/>
  <c r="D7" i="6"/>
  <c r="E7" i="6"/>
  <c r="F7" i="6"/>
  <c r="G7" i="6"/>
  <c r="H7" i="6"/>
  <c r="I7" i="6"/>
  <c r="J7" i="6"/>
  <c r="K7" i="6"/>
  <c r="L7" i="6"/>
  <c r="M7" i="6"/>
  <c r="A8" i="6"/>
  <c r="B8" i="6"/>
  <c r="C8" i="6"/>
  <c r="D8" i="6"/>
  <c r="E8" i="6"/>
  <c r="F8" i="6"/>
  <c r="G8" i="6"/>
  <c r="H8" i="6"/>
  <c r="I8" i="6"/>
  <c r="J8" i="6"/>
  <c r="K8" i="6"/>
  <c r="L8" i="6"/>
  <c r="M8" i="6"/>
  <c r="A9" i="6"/>
  <c r="B9" i="6"/>
  <c r="C9" i="6"/>
  <c r="D9" i="6"/>
  <c r="E9" i="6"/>
  <c r="F9" i="6"/>
  <c r="G9" i="6"/>
  <c r="H9" i="6"/>
  <c r="I9" i="6"/>
  <c r="J9" i="6"/>
  <c r="K9" i="6"/>
  <c r="L9" i="6"/>
  <c r="M9" i="6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B5" i="4"/>
  <c r="C5" i="4"/>
  <c r="D5" i="4"/>
  <c r="E5" i="4"/>
  <c r="F5" i="4"/>
  <c r="G5" i="4"/>
  <c r="H5" i="4"/>
  <c r="I5" i="4"/>
  <c r="J5" i="4"/>
  <c r="K5" i="4"/>
  <c r="L5" i="4"/>
  <c r="M5" i="4"/>
  <c r="N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</calcChain>
</file>

<file path=xl/sharedStrings.xml><?xml version="1.0" encoding="utf-8"?>
<sst xmlns="http://schemas.openxmlformats.org/spreadsheetml/2006/main" count="6328" uniqueCount="4211">
  <si>
    <t>事業所名称</t>
    <rPh sb="0" eb="3">
      <t>ジギョウショ</t>
    </rPh>
    <rPh sb="3" eb="5">
      <t>メイショウ</t>
    </rPh>
    <phoneticPr fontId="2"/>
  </si>
  <si>
    <t>児</t>
    <rPh sb="0" eb="1">
      <t>ジ</t>
    </rPh>
    <phoneticPr fontId="2"/>
  </si>
  <si>
    <t>放</t>
    <rPh sb="0" eb="1">
      <t>ホウ</t>
    </rPh>
    <phoneticPr fontId="2"/>
  </si>
  <si>
    <t>保</t>
    <rPh sb="0" eb="1">
      <t>ホ</t>
    </rPh>
    <phoneticPr fontId="2"/>
  </si>
  <si>
    <t>こどもデイケアいずみ自閉症児支援センター</t>
  </si>
  <si>
    <t>597-0046</t>
  </si>
  <si>
    <t>570-0015</t>
  </si>
  <si>
    <t>茨木市</t>
  </si>
  <si>
    <t>567-0031</t>
  </si>
  <si>
    <t>さくらんぼるーむ</t>
  </si>
  <si>
    <t>ひまわり</t>
  </si>
  <si>
    <t>567-0806</t>
  </si>
  <si>
    <t>デイサービスなかよし</t>
  </si>
  <si>
    <t>567-0036</t>
  </si>
  <si>
    <t>ハーモニーデイ彩都</t>
  </si>
  <si>
    <t>567-0085</t>
  </si>
  <si>
    <t>生活介護事業所あいの</t>
    <rPh sb="0" eb="2">
      <t>セイカツ</t>
    </rPh>
    <rPh sb="2" eb="4">
      <t>カイゴ</t>
    </rPh>
    <rPh sb="4" eb="7">
      <t>ジギョウショ</t>
    </rPh>
    <phoneticPr fontId="3"/>
  </si>
  <si>
    <t>四天王寺和らぎ苑</t>
    <rPh sb="0" eb="4">
      <t>シテンノウジ</t>
    </rPh>
    <rPh sb="4" eb="5">
      <t>ヤワ</t>
    </rPh>
    <rPh sb="7" eb="8">
      <t>エン</t>
    </rPh>
    <phoneticPr fontId="3"/>
  </si>
  <si>
    <t>児童デイサービス　あゆみ</t>
    <rPh sb="0" eb="2">
      <t>ジドウ</t>
    </rPh>
    <phoneticPr fontId="2"/>
  </si>
  <si>
    <t>580-0014</t>
  </si>
  <si>
    <t>大東市</t>
  </si>
  <si>
    <t>箕面市</t>
  </si>
  <si>
    <t>562-0014</t>
  </si>
  <si>
    <t>562-0015</t>
  </si>
  <si>
    <t>放課後等デイサービス(四天王寺悲田院児童発達支援センター)</t>
    <rPh sb="0" eb="3">
      <t>ホウカゴ</t>
    </rPh>
    <rPh sb="3" eb="4">
      <t>トウ</t>
    </rPh>
    <rPh sb="11" eb="15">
      <t>シテンノウジ</t>
    </rPh>
    <rPh sb="15" eb="18">
      <t>ヒデンイン</t>
    </rPh>
    <rPh sb="18" eb="20">
      <t>ジドウ</t>
    </rPh>
    <rPh sb="20" eb="22">
      <t>ハッタツ</t>
    </rPh>
    <rPh sb="22" eb="24">
      <t>シエン</t>
    </rPh>
    <phoneticPr fontId="3"/>
  </si>
  <si>
    <t>摂津市</t>
  </si>
  <si>
    <t>566-0071</t>
  </si>
  <si>
    <t>児童デイサービス癒す手</t>
  </si>
  <si>
    <t>566-0011</t>
  </si>
  <si>
    <t>四條畷市</t>
  </si>
  <si>
    <t>交野市</t>
  </si>
  <si>
    <t>児童デイサービスそら</t>
  </si>
  <si>
    <t>事業所番号</t>
    <rPh sb="0" eb="3">
      <t>ジギョウショ</t>
    </rPh>
    <rPh sb="3" eb="5">
      <t>バンゴウ</t>
    </rPh>
    <phoneticPr fontId="1"/>
  </si>
  <si>
    <t>所在地</t>
    <rPh sb="0" eb="3">
      <t>ショザイチ</t>
    </rPh>
    <phoneticPr fontId="2"/>
  </si>
  <si>
    <t>〒</t>
    <phoneticPr fontId="2"/>
  </si>
  <si>
    <t>FAX</t>
    <phoneticPr fontId="1"/>
  </si>
  <si>
    <t>TEL</t>
    <phoneticPr fontId="1"/>
  </si>
  <si>
    <t>申請者</t>
    <phoneticPr fontId="1"/>
  </si>
  <si>
    <t>072-421-3011</t>
  </si>
  <si>
    <t>072-620-9817</t>
  </si>
  <si>
    <t>072-620-9833</t>
  </si>
  <si>
    <t>072-634-5625</t>
  </si>
  <si>
    <t>072-623-5511</t>
  </si>
  <si>
    <t>072-623-5550</t>
  </si>
  <si>
    <t>072-627-9005</t>
  </si>
  <si>
    <t>072-641-3211</t>
  </si>
  <si>
    <t>072-641-3433</t>
  </si>
  <si>
    <t>072-627-1919</t>
  </si>
  <si>
    <t>072-627-1940</t>
  </si>
  <si>
    <t>0721-55-2959</t>
  </si>
  <si>
    <t>0721-29-0836</t>
  </si>
  <si>
    <t>0721-56-7311</t>
  </si>
  <si>
    <t>072-339-0160</t>
  </si>
  <si>
    <t>072-339-0162</t>
  </si>
  <si>
    <t>072-727-9520</t>
  </si>
  <si>
    <t>072-727-9522</t>
  </si>
  <si>
    <t>072-978-2206</t>
  </si>
  <si>
    <t>072-975-1010</t>
  </si>
  <si>
    <t>072-957-2215</t>
  </si>
  <si>
    <t>072-957-7516</t>
  </si>
  <si>
    <t>072-950-1531</t>
  </si>
  <si>
    <t>072-654-9200</t>
  </si>
  <si>
    <t>072-424-2881</t>
  </si>
  <si>
    <t>岸和田市</t>
  </si>
  <si>
    <t>池田市</t>
  </si>
  <si>
    <t>泉大津市</t>
  </si>
  <si>
    <t>貝塚市</t>
  </si>
  <si>
    <t>守口市</t>
  </si>
  <si>
    <t>泉佐野市</t>
  </si>
  <si>
    <t>富田林市</t>
  </si>
  <si>
    <t>河内長野市</t>
  </si>
  <si>
    <t>松原市</t>
  </si>
  <si>
    <t>和泉市</t>
  </si>
  <si>
    <t>柏原市</t>
  </si>
  <si>
    <t>羽曳野市</t>
  </si>
  <si>
    <t>門真市</t>
  </si>
  <si>
    <t>高石市</t>
  </si>
  <si>
    <t>藤井寺市</t>
  </si>
  <si>
    <t>泉南市</t>
  </si>
  <si>
    <t>大阪狭山市</t>
  </si>
  <si>
    <t>阪南市</t>
  </si>
  <si>
    <t>島本町</t>
  </si>
  <si>
    <t>豊能町</t>
  </si>
  <si>
    <t>能勢町</t>
  </si>
  <si>
    <t>忠岡町</t>
  </si>
  <si>
    <t>熊取町</t>
  </si>
  <si>
    <t>田尻町</t>
  </si>
  <si>
    <t>岬町</t>
  </si>
  <si>
    <t>太子町</t>
  </si>
  <si>
    <t>河南町</t>
  </si>
  <si>
    <t>千早赤阪村</t>
  </si>
  <si>
    <t>567-0012</t>
    <phoneticPr fontId="2"/>
  </si>
  <si>
    <t>わくわくクラブ</t>
    <phoneticPr fontId="2"/>
  </si>
  <si>
    <t>584-0045</t>
    <phoneticPr fontId="2"/>
  </si>
  <si>
    <t>584-0082</t>
    <phoneticPr fontId="2"/>
  </si>
  <si>
    <t>ほまれっこ</t>
    <phoneticPr fontId="2"/>
  </si>
  <si>
    <t>583-0868</t>
    <phoneticPr fontId="2"/>
  </si>
  <si>
    <t>現在、指定事業所はありません。</t>
    <rPh sb="0" eb="2">
      <t>ゲンザイ</t>
    </rPh>
    <rPh sb="3" eb="5">
      <t>シテイ</t>
    </rPh>
    <rPh sb="5" eb="8">
      <t>ジギョウショ</t>
    </rPh>
    <phoneticPr fontId="1"/>
  </si>
  <si>
    <t>事業所一覧</t>
    <rPh sb="0" eb="3">
      <t>ジギョウショ</t>
    </rPh>
    <rPh sb="3" eb="5">
      <t>イチラン</t>
    </rPh>
    <phoneticPr fontId="1"/>
  </si>
  <si>
    <t>市町村一覧に戻る</t>
    <rPh sb="0" eb="3">
      <t>シチョウソン</t>
    </rPh>
    <rPh sb="3" eb="5">
      <t>イチラン</t>
    </rPh>
    <rPh sb="6" eb="7">
      <t>モド</t>
    </rPh>
    <phoneticPr fontId="1"/>
  </si>
  <si>
    <t>サービス内容等、詳細については直接事業所にお問い合わせください。</t>
    <rPh sb="4" eb="6">
      <t>ナイヨウ</t>
    </rPh>
    <rPh sb="6" eb="7">
      <t>トウ</t>
    </rPh>
    <rPh sb="8" eb="10">
      <t>ショウサイ</t>
    </rPh>
    <rPh sb="15" eb="17">
      <t>チョクセツ</t>
    </rPh>
    <rPh sb="17" eb="20">
      <t>ジギョウショ</t>
    </rPh>
    <rPh sb="22" eb="23">
      <t>ト</t>
    </rPh>
    <rPh sb="24" eb="25">
      <t>ア</t>
    </rPh>
    <phoneticPr fontId="1"/>
  </si>
  <si>
    <t>備考</t>
    <rPh sb="0" eb="2">
      <t>ビコウ</t>
    </rPh>
    <phoneticPr fontId="1"/>
  </si>
  <si>
    <t>岸和田市</t>
    <rPh sb="0" eb="4">
      <t>キシワダシ</t>
    </rPh>
    <phoneticPr fontId="1"/>
  </si>
  <si>
    <t>池田市</t>
    <rPh sb="0" eb="3">
      <t>イケダシ</t>
    </rPh>
    <phoneticPr fontId="1"/>
  </si>
  <si>
    <t>泉大津市</t>
    <rPh sb="0" eb="4">
      <t>イズミオオツシ</t>
    </rPh>
    <phoneticPr fontId="1"/>
  </si>
  <si>
    <t>貝塚市</t>
    <rPh sb="0" eb="3">
      <t>カイヅカシ</t>
    </rPh>
    <phoneticPr fontId="1"/>
  </si>
  <si>
    <t>守口市</t>
    <rPh sb="0" eb="3">
      <t>モリグチシ</t>
    </rPh>
    <phoneticPr fontId="1"/>
  </si>
  <si>
    <t>茨木市</t>
    <rPh sb="0" eb="2">
      <t>イバラギ</t>
    </rPh>
    <rPh sb="2" eb="3">
      <t>シ</t>
    </rPh>
    <phoneticPr fontId="1"/>
  </si>
  <si>
    <t>泉佐野市</t>
    <rPh sb="0" eb="4">
      <t>イズミサノシ</t>
    </rPh>
    <phoneticPr fontId="1"/>
  </si>
  <si>
    <t>富田林市</t>
    <rPh sb="0" eb="4">
      <t>トンダバヤシシ</t>
    </rPh>
    <phoneticPr fontId="1"/>
  </si>
  <si>
    <t>河内長野市</t>
    <rPh sb="0" eb="5">
      <t>カワチナガノシ</t>
    </rPh>
    <phoneticPr fontId="1"/>
  </si>
  <si>
    <t>松原市</t>
    <rPh sb="0" eb="2">
      <t>マツバラ</t>
    </rPh>
    <rPh sb="2" eb="3">
      <t>シ</t>
    </rPh>
    <phoneticPr fontId="1"/>
  </si>
  <si>
    <t>大東市</t>
    <rPh sb="0" eb="3">
      <t>ダイトウシ</t>
    </rPh>
    <phoneticPr fontId="1"/>
  </si>
  <si>
    <t>和泉市</t>
    <rPh sb="0" eb="3">
      <t>イズミシ</t>
    </rPh>
    <phoneticPr fontId="1"/>
  </si>
  <si>
    <t>箕面市</t>
    <rPh sb="0" eb="3">
      <t>ミノオシ</t>
    </rPh>
    <phoneticPr fontId="1"/>
  </si>
  <si>
    <t>柏原市</t>
    <rPh sb="0" eb="3">
      <t>カシワラシ</t>
    </rPh>
    <phoneticPr fontId="1"/>
  </si>
  <si>
    <t>羽曳野市</t>
    <rPh sb="0" eb="4">
      <t>ハビキノシ</t>
    </rPh>
    <phoneticPr fontId="1"/>
  </si>
  <si>
    <t>門真市</t>
    <rPh sb="0" eb="3">
      <t>カドマシ</t>
    </rPh>
    <phoneticPr fontId="1"/>
  </si>
  <si>
    <t>摂津市</t>
    <rPh sb="0" eb="3">
      <t>セッツシ</t>
    </rPh>
    <phoneticPr fontId="1"/>
  </si>
  <si>
    <t>高石市</t>
    <rPh sb="0" eb="3">
      <t>タカイシシ</t>
    </rPh>
    <phoneticPr fontId="1"/>
  </si>
  <si>
    <t>藤井寺市</t>
    <rPh sb="0" eb="4">
      <t>フジイデラシ</t>
    </rPh>
    <phoneticPr fontId="1"/>
  </si>
  <si>
    <t>泉南市</t>
    <rPh sb="0" eb="3">
      <t>センナンシ</t>
    </rPh>
    <phoneticPr fontId="1"/>
  </si>
  <si>
    <t>交野市</t>
    <rPh sb="0" eb="3">
      <t>カタノシ</t>
    </rPh>
    <phoneticPr fontId="1"/>
  </si>
  <si>
    <t>大阪狭山市</t>
    <rPh sb="0" eb="2">
      <t>オオサカ</t>
    </rPh>
    <rPh sb="2" eb="4">
      <t>サヤマ</t>
    </rPh>
    <rPh sb="4" eb="5">
      <t>シ</t>
    </rPh>
    <phoneticPr fontId="1"/>
  </si>
  <si>
    <t>阪南市</t>
    <rPh sb="0" eb="3">
      <t>ハンナンシ</t>
    </rPh>
    <phoneticPr fontId="1"/>
  </si>
  <si>
    <t>島本町</t>
    <rPh sb="0" eb="3">
      <t>シマモトチョウ</t>
    </rPh>
    <phoneticPr fontId="1"/>
  </si>
  <si>
    <t>豊能町</t>
    <rPh sb="0" eb="3">
      <t>トヨノチョウ</t>
    </rPh>
    <phoneticPr fontId="1"/>
  </si>
  <si>
    <t>能勢町</t>
    <rPh sb="0" eb="3">
      <t>ノセチョウ</t>
    </rPh>
    <phoneticPr fontId="1"/>
  </si>
  <si>
    <t>忠岡町</t>
    <rPh sb="0" eb="3">
      <t>タダオカチョウ</t>
    </rPh>
    <phoneticPr fontId="1"/>
  </si>
  <si>
    <t>熊取町</t>
    <rPh sb="0" eb="3">
      <t>クマトリチョウ</t>
    </rPh>
    <phoneticPr fontId="1"/>
  </si>
  <si>
    <t>田尻町</t>
    <rPh sb="0" eb="3">
      <t>タジリチョウ</t>
    </rPh>
    <phoneticPr fontId="1"/>
  </si>
  <si>
    <t>岬町</t>
    <rPh sb="0" eb="2">
      <t>ミサキチョウ</t>
    </rPh>
    <phoneticPr fontId="1"/>
  </si>
  <si>
    <t>太子町</t>
    <rPh sb="0" eb="2">
      <t>タイシ</t>
    </rPh>
    <rPh sb="2" eb="3">
      <t>チョウ</t>
    </rPh>
    <phoneticPr fontId="1"/>
  </si>
  <si>
    <t>河南町</t>
    <rPh sb="0" eb="3">
      <t>カナンチョウ</t>
    </rPh>
    <phoneticPr fontId="1"/>
  </si>
  <si>
    <t>千早赤阪村</t>
    <rPh sb="0" eb="5">
      <t>チハヤアカサカムラ</t>
    </rPh>
    <phoneticPr fontId="1"/>
  </si>
  <si>
    <t>事業所一覧</t>
    <rPh sb="0" eb="2">
      <t>ジギョウ</t>
    </rPh>
    <rPh sb="2" eb="3">
      <t>ショ</t>
    </rPh>
    <rPh sb="3" eb="5">
      <t>イチラン</t>
    </rPh>
    <phoneticPr fontId="1"/>
  </si>
  <si>
    <t>072-654-0555</t>
    <phoneticPr fontId="1"/>
  </si>
  <si>
    <t>072-654-6660</t>
    <phoneticPr fontId="1"/>
  </si>
  <si>
    <t>566-0063</t>
    <phoneticPr fontId="1"/>
  </si>
  <si>
    <t>こども発達支援センターＳun</t>
    <rPh sb="3" eb="5">
      <t>ハッタツ</t>
    </rPh>
    <rPh sb="5" eb="7">
      <t>シエン</t>
    </rPh>
    <phoneticPr fontId="1"/>
  </si>
  <si>
    <t>こども発達支援センター青空</t>
    <rPh sb="3" eb="5">
      <t>ハッタツ</t>
    </rPh>
    <rPh sb="5" eb="7">
      <t>シエン</t>
    </rPh>
    <phoneticPr fontId="1"/>
  </si>
  <si>
    <t>放課後等デイサービスなかよしハウス</t>
    <rPh sb="0" eb="3">
      <t>ホウカゴ</t>
    </rPh>
    <rPh sb="3" eb="4">
      <t>トウ</t>
    </rPh>
    <phoneticPr fontId="3"/>
  </si>
  <si>
    <t>571-0038</t>
    <phoneticPr fontId="1"/>
  </si>
  <si>
    <t>わわ</t>
    <phoneticPr fontId="1"/>
  </si>
  <si>
    <t>594-0083</t>
    <phoneticPr fontId="1"/>
  </si>
  <si>
    <t>566-0042</t>
    <phoneticPr fontId="1"/>
  </si>
  <si>
    <t>562-0035</t>
    <phoneticPr fontId="1"/>
  </si>
  <si>
    <t>0725-24-5680</t>
    <phoneticPr fontId="1"/>
  </si>
  <si>
    <t>072-734-6955</t>
    <phoneticPr fontId="1"/>
  </si>
  <si>
    <t>072-734-6887</t>
    <phoneticPr fontId="1"/>
  </si>
  <si>
    <t>06-6908-5151</t>
    <phoneticPr fontId="1"/>
  </si>
  <si>
    <t>どれみ</t>
  </si>
  <si>
    <t>562-0036</t>
    <phoneticPr fontId="1"/>
  </si>
  <si>
    <t>072-747-6024</t>
  </si>
  <si>
    <t>072-747-6024</t>
    <phoneticPr fontId="1"/>
  </si>
  <si>
    <t>箕面市児童発達支援事業所あいあい園</t>
    <rPh sb="3" eb="11">
      <t>ジドウ</t>
    </rPh>
    <rPh sb="11" eb="12">
      <t>ショ</t>
    </rPh>
    <phoneticPr fontId="1"/>
  </si>
  <si>
    <t>ゆとりの里</t>
    <rPh sb="4" eb="5">
      <t>サト</t>
    </rPh>
    <phoneticPr fontId="4"/>
  </si>
  <si>
    <t>☆</t>
    <phoneticPr fontId="1"/>
  </si>
  <si>
    <t>☆</t>
    <phoneticPr fontId="1"/>
  </si>
  <si>
    <t>大東市立幼児発達支援教室</t>
    <rPh sb="0" eb="3">
      <t>ダイトウシ</t>
    </rPh>
    <rPh sb="3" eb="4">
      <t>リツ</t>
    </rPh>
    <rPh sb="4" eb="6">
      <t>ヨウジ</t>
    </rPh>
    <rPh sb="6" eb="8">
      <t>ハッタツ</t>
    </rPh>
    <rPh sb="8" eb="10">
      <t>シエン</t>
    </rPh>
    <rPh sb="10" eb="12">
      <t>キョウシツ</t>
    </rPh>
    <phoneticPr fontId="1"/>
  </si>
  <si>
    <t>社会福祉法人慶徳会</t>
    <phoneticPr fontId="1"/>
  </si>
  <si>
    <t>特定非営利活動法人サポートネット・マザーズ</t>
    <rPh sb="0" eb="2">
      <t>トクテイ</t>
    </rPh>
    <rPh sb="2" eb="5">
      <t>ヒエイリ</t>
    </rPh>
    <rPh sb="5" eb="7">
      <t>カツドウ</t>
    </rPh>
    <rPh sb="7" eb="9">
      <t>ホウジン</t>
    </rPh>
    <phoneticPr fontId="3"/>
  </si>
  <si>
    <t>まめべや</t>
  </si>
  <si>
    <t>スマイルブーケ放課後等デイサービス　たんぽぽハウス</t>
    <rPh sb="7" eb="11">
      <t>ホウカゴトウ</t>
    </rPh>
    <phoneticPr fontId="3"/>
  </si>
  <si>
    <t>株式会社まめっと</t>
    <rPh sb="0" eb="4">
      <t>カブシキガイシャ</t>
    </rPh>
    <phoneticPr fontId="3"/>
  </si>
  <si>
    <t>株式会社スマイルブーケ</t>
    <rPh sb="0" eb="4">
      <t>カブシキガイシャ</t>
    </rPh>
    <phoneticPr fontId="3"/>
  </si>
  <si>
    <t>特定非営利活動法人ふれあいぽっぽ</t>
    <phoneticPr fontId="1"/>
  </si>
  <si>
    <t>特定非営利活動法人ナース・ワン</t>
    <phoneticPr fontId="1"/>
  </si>
  <si>
    <t>社会福祉法人大阪府障害者福祉事業団</t>
    <phoneticPr fontId="1"/>
  </si>
  <si>
    <t>特定非営利活動法人地域支援センターあゆみ</t>
    <rPh sb="9" eb="11">
      <t>チイキ</t>
    </rPh>
    <rPh sb="11" eb="13">
      <t>シエン</t>
    </rPh>
    <phoneticPr fontId="2"/>
  </si>
  <si>
    <t>株式会社ジョワ</t>
    <phoneticPr fontId="1"/>
  </si>
  <si>
    <t>株式会社ｍｏｏｎｊｅｌｌｙｃｏｍｐａｎｙ</t>
    <phoneticPr fontId="1"/>
  </si>
  <si>
    <t>有限会社イヤステ</t>
    <phoneticPr fontId="1"/>
  </si>
  <si>
    <t>株式会社志</t>
    <rPh sb="0" eb="4">
      <t>カブシキガイシャ</t>
    </rPh>
    <rPh sb="4" eb="5">
      <t>ココロザシ</t>
    </rPh>
    <phoneticPr fontId="1"/>
  </si>
  <si>
    <t>社会福祉法人ふたかみ福祉会</t>
    <phoneticPr fontId="1"/>
  </si>
  <si>
    <t>社会福祉法人なにわの里</t>
    <phoneticPr fontId="1"/>
  </si>
  <si>
    <t>株式会社サポート</t>
    <rPh sb="0" eb="4">
      <t>カブシキガイシャ</t>
    </rPh>
    <phoneticPr fontId="1"/>
  </si>
  <si>
    <t>社会福祉法人北摂福祉会</t>
    <rPh sb="6" eb="8">
      <t>ホクセツ</t>
    </rPh>
    <rPh sb="8" eb="10">
      <t>フクシ</t>
    </rPh>
    <rPh sb="10" eb="11">
      <t>カイ</t>
    </rPh>
    <phoneticPr fontId="1"/>
  </si>
  <si>
    <t>社会福祉法人大阪府障害者福祉事業団</t>
    <phoneticPr fontId="1"/>
  </si>
  <si>
    <t>有限会社旭日</t>
    <rPh sb="0" eb="4">
      <t>ユウゲンガイシャ</t>
    </rPh>
    <rPh sb="4" eb="6">
      <t>キョクジツ</t>
    </rPh>
    <phoneticPr fontId="4"/>
  </si>
  <si>
    <t>株式会社HISWAY</t>
    <rPh sb="0" eb="4">
      <t>カブシキガイシャ</t>
    </rPh>
    <phoneticPr fontId="1"/>
  </si>
  <si>
    <t>有限会社エイコー</t>
    <phoneticPr fontId="1"/>
  </si>
  <si>
    <t>社会福祉法人秀幸福祉会</t>
    <phoneticPr fontId="1"/>
  </si>
  <si>
    <t>社会福祉法人育成福祉会</t>
    <phoneticPr fontId="1"/>
  </si>
  <si>
    <t>社会福祉法人三ヶ山学園</t>
    <phoneticPr fontId="1"/>
  </si>
  <si>
    <t>072-730-2521</t>
    <phoneticPr fontId="1"/>
  </si>
  <si>
    <t>072-730-2520</t>
    <phoneticPr fontId="1"/>
  </si>
  <si>
    <t>562-0036</t>
    <phoneticPr fontId="1"/>
  </si>
  <si>
    <t>0725-26-0026</t>
    <phoneticPr fontId="1"/>
  </si>
  <si>
    <t>0725-26-1559</t>
    <phoneticPr fontId="1"/>
  </si>
  <si>
    <t>594-0003</t>
    <phoneticPr fontId="1"/>
  </si>
  <si>
    <t>0725-22-6650</t>
    <phoneticPr fontId="1"/>
  </si>
  <si>
    <t>0725-22-6651</t>
    <phoneticPr fontId="1"/>
  </si>
  <si>
    <t>☆</t>
  </si>
  <si>
    <t>おれんじはうす</t>
  </si>
  <si>
    <t>貝塚市東山二丁目1番1号</t>
    <phoneticPr fontId="1"/>
  </si>
  <si>
    <t>守口市梶町一丁目4番14号</t>
    <phoneticPr fontId="1"/>
  </si>
  <si>
    <t>茨木市春日三丁目13番5号</t>
    <phoneticPr fontId="1"/>
  </si>
  <si>
    <t>567-0892</t>
    <phoneticPr fontId="1"/>
  </si>
  <si>
    <t>茨木市庄一丁目13番27号</t>
    <phoneticPr fontId="1"/>
  </si>
  <si>
    <t>茨木市上穂積二丁目5番16号</t>
    <phoneticPr fontId="1"/>
  </si>
  <si>
    <t>茨木市彩都あさぎ一丁目2-18-202</t>
    <phoneticPr fontId="1"/>
  </si>
  <si>
    <t>茨木市東太田1丁目4番39号</t>
    <rPh sb="0" eb="2">
      <t>イバラギ</t>
    </rPh>
    <rPh sb="2" eb="3">
      <t>シ</t>
    </rPh>
    <rPh sb="3" eb="4">
      <t>ヒガシ</t>
    </rPh>
    <rPh sb="4" eb="6">
      <t>オオタ</t>
    </rPh>
    <rPh sb="7" eb="9">
      <t>チョウメ</t>
    </rPh>
    <rPh sb="10" eb="11">
      <t>バン</t>
    </rPh>
    <rPh sb="13" eb="14">
      <t>ゴウ</t>
    </rPh>
    <phoneticPr fontId="2"/>
  </si>
  <si>
    <t>富田林市山中田町２丁目15-27</t>
    <rPh sb="0" eb="3">
      <t>トンダバヤシ</t>
    </rPh>
    <rPh sb="3" eb="4">
      <t>シ</t>
    </rPh>
    <rPh sb="4" eb="6">
      <t>ヤマナカ</t>
    </rPh>
    <rPh sb="6" eb="8">
      <t>タマチ</t>
    </rPh>
    <rPh sb="9" eb="11">
      <t>チョウメ</t>
    </rPh>
    <phoneticPr fontId="2"/>
  </si>
  <si>
    <t>富田林市向陽台1-3-21</t>
    <rPh sb="0" eb="4">
      <t>トンダバヤシシ</t>
    </rPh>
    <rPh sb="4" eb="7">
      <t>コウヨウダイ</t>
    </rPh>
    <phoneticPr fontId="2"/>
  </si>
  <si>
    <t>河内長野市原町三丁目10番13号</t>
    <rPh sb="0" eb="5">
      <t>カワチナガノシ</t>
    </rPh>
    <rPh sb="5" eb="7">
      <t>ハラマチ</t>
    </rPh>
    <rPh sb="7" eb="10">
      <t>サンチョウメ</t>
    </rPh>
    <rPh sb="12" eb="13">
      <t>バン</t>
    </rPh>
    <rPh sb="15" eb="16">
      <t>ゴウ</t>
    </rPh>
    <phoneticPr fontId="2"/>
  </si>
  <si>
    <t>松原市岡三丁目2番15号　２階</t>
    <phoneticPr fontId="1"/>
  </si>
  <si>
    <t>和泉市池上町2丁目5番16号</t>
    <rPh sb="3" eb="6">
      <t>イケガミチョウ</t>
    </rPh>
    <phoneticPr fontId="1"/>
  </si>
  <si>
    <t>和泉市太町１５８番地の１３</t>
    <rPh sb="0" eb="3">
      <t>イズミシ</t>
    </rPh>
    <rPh sb="3" eb="4">
      <t>フト</t>
    </rPh>
    <rPh sb="4" eb="5">
      <t>マチ</t>
    </rPh>
    <rPh sb="8" eb="10">
      <t>バンチ</t>
    </rPh>
    <phoneticPr fontId="3"/>
  </si>
  <si>
    <t>箕面市萱野五丁目7番1号　箕面市総合保健福祉センター分室</t>
    <phoneticPr fontId="1"/>
  </si>
  <si>
    <t>箕面市稲六丁目15番26号</t>
    <phoneticPr fontId="1"/>
  </si>
  <si>
    <t>箕面市船場東2丁目6－46　チャレンジMMGビル2階</t>
    <rPh sb="3" eb="6">
      <t>センバヒガシ</t>
    </rPh>
    <rPh sb="7" eb="9">
      <t>チョウメ</t>
    </rPh>
    <rPh sb="25" eb="26">
      <t>カイ</t>
    </rPh>
    <phoneticPr fontId="1"/>
  </si>
  <si>
    <t>箕面市船場西２丁目１９－９</t>
    <phoneticPr fontId="1"/>
  </si>
  <si>
    <t>箕面市船場西三丁目８番６号２０１号</t>
    <rPh sb="0" eb="3">
      <t>ミノオシ</t>
    </rPh>
    <rPh sb="3" eb="5">
      <t>センバ</t>
    </rPh>
    <rPh sb="5" eb="6">
      <t>ニシ</t>
    </rPh>
    <rPh sb="6" eb="9">
      <t>サンチョウメ</t>
    </rPh>
    <rPh sb="10" eb="11">
      <t>バン</t>
    </rPh>
    <rPh sb="12" eb="13">
      <t>ゴウ</t>
    </rPh>
    <rPh sb="16" eb="17">
      <t>ゴウ</t>
    </rPh>
    <phoneticPr fontId="3"/>
  </si>
  <si>
    <t>羽曳野市駒ヶ谷106番地1</t>
    <phoneticPr fontId="1"/>
  </si>
  <si>
    <t>羽曳野市学園前6丁目1番1号</t>
    <rPh sb="0" eb="4">
      <t>ハビキノシ</t>
    </rPh>
    <rPh sb="4" eb="7">
      <t>ガクエンマエ</t>
    </rPh>
    <rPh sb="8" eb="10">
      <t>チョウメ</t>
    </rPh>
    <rPh sb="11" eb="12">
      <t>バン</t>
    </rPh>
    <rPh sb="13" eb="14">
      <t>ゴウ</t>
    </rPh>
    <phoneticPr fontId="2"/>
  </si>
  <si>
    <t>門真市柳田町７番２０号　シェルマンド薩摩１０１</t>
    <rPh sb="3" eb="5">
      <t>ヤナギダ</t>
    </rPh>
    <rPh sb="5" eb="6">
      <t>マチ</t>
    </rPh>
    <rPh sb="7" eb="8">
      <t>バン</t>
    </rPh>
    <rPh sb="10" eb="11">
      <t>ゴウ</t>
    </rPh>
    <rPh sb="18" eb="20">
      <t>サツマ</t>
    </rPh>
    <phoneticPr fontId="1"/>
  </si>
  <si>
    <t>摂津市鳥飼下二丁目1番4号</t>
    <phoneticPr fontId="1"/>
  </si>
  <si>
    <t>598-0071</t>
    <phoneticPr fontId="1"/>
  </si>
  <si>
    <t>きっずサポートなにわ</t>
    <phoneticPr fontId="1"/>
  </si>
  <si>
    <t>ほっとスペースあん</t>
  </si>
  <si>
    <t>岸和田市上野町東13番10号三八ビル１階Ｂ号室</t>
    <rPh sb="0" eb="4">
      <t>キシワダシ</t>
    </rPh>
    <rPh sb="4" eb="6">
      <t>ウエノ</t>
    </rPh>
    <rPh sb="6" eb="7">
      <t>マチ</t>
    </rPh>
    <rPh sb="7" eb="8">
      <t>ヒガシ</t>
    </rPh>
    <rPh sb="10" eb="11">
      <t>バン</t>
    </rPh>
    <rPh sb="13" eb="14">
      <t>ゴウ</t>
    </rPh>
    <rPh sb="14" eb="15">
      <t>サン</t>
    </rPh>
    <rPh sb="15" eb="16">
      <t>ハチ</t>
    </rPh>
    <rPh sb="19" eb="20">
      <t>カイ</t>
    </rPh>
    <rPh sb="21" eb="22">
      <t>ゴウ</t>
    </rPh>
    <rPh sb="22" eb="23">
      <t>シツ</t>
    </rPh>
    <phoneticPr fontId="1"/>
  </si>
  <si>
    <t>特定非営利活動法人まんまる</t>
  </si>
  <si>
    <t>ＣｏＣｏ</t>
  </si>
  <si>
    <t>岸和田市下松町一丁目11番７号</t>
    <rPh sb="0" eb="4">
      <t>キシワダシ</t>
    </rPh>
    <rPh sb="4" eb="7">
      <t>シモマツチョウ</t>
    </rPh>
    <phoneticPr fontId="1"/>
  </si>
  <si>
    <t>ボンズ株式会社</t>
    <rPh sb="3" eb="5">
      <t>カブシキ</t>
    </rPh>
    <rPh sb="5" eb="7">
      <t>カイシャ</t>
    </rPh>
    <phoneticPr fontId="1"/>
  </si>
  <si>
    <t>社会福祉法人大阪府肢体不自由者協会</t>
    <rPh sb="0" eb="2">
      <t>シャカイ</t>
    </rPh>
    <rPh sb="2" eb="4">
      <t>フクシ</t>
    </rPh>
    <rPh sb="4" eb="6">
      <t>ホウジン</t>
    </rPh>
    <rPh sb="6" eb="9">
      <t>オオサカフ</t>
    </rPh>
    <rPh sb="9" eb="11">
      <t>シタイ</t>
    </rPh>
    <rPh sb="11" eb="14">
      <t>フジユウ</t>
    </rPh>
    <rPh sb="14" eb="15">
      <t>シャ</t>
    </rPh>
    <rPh sb="15" eb="17">
      <t>キョウカイ</t>
    </rPh>
    <phoneticPr fontId="1"/>
  </si>
  <si>
    <t>障がい児通所支援河内長野ぴょんぴょん教室</t>
    <rPh sb="0" eb="1">
      <t>ショウ</t>
    </rPh>
    <rPh sb="3" eb="4">
      <t>ジ</t>
    </rPh>
    <rPh sb="4" eb="6">
      <t>ツウショ</t>
    </rPh>
    <rPh sb="6" eb="8">
      <t>シエン</t>
    </rPh>
    <rPh sb="8" eb="12">
      <t>カワチナガノ</t>
    </rPh>
    <rPh sb="18" eb="20">
      <t>キョウシツ</t>
    </rPh>
    <phoneticPr fontId="1"/>
  </si>
  <si>
    <t>特定非営利活動法人ぷちとまとの会</t>
    <rPh sb="15" eb="16">
      <t>カイ</t>
    </rPh>
    <phoneticPr fontId="1"/>
  </si>
  <si>
    <t>ぷちとまと</t>
  </si>
  <si>
    <t>特定非営利活動法人地域福祉創造協会ウインク</t>
    <rPh sb="0" eb="2">
      <t>トクテイ</t>
    </rPh>
    <rPh sb="2" eb="3">
      <t>ヒ</t>
    </rPh>
    <rPh sb="3" eb="5">
      <t>エイリ</t>
    </rPh>
    <rPh sb="5" eb="7">
      <t>カツドウ</t>
    </rPh>
    <rPh sb="7" eb="9">
      <t>ホウジン</t>
    </rPh>
    <rPh sb="9" eb="11">
      <t>チイキ</t>
    </rPh>
    <rPh sb="11" eb="13">
      <t>フクシ</t>
    </rPh>
    <rPh sb="13" eb="15">
      <t>ソウゾウ</t>
    </rPh>
    <rPh sb="15" eb="17">
      <t>キョウカイ</t>
    </rPh>
    <phoneticPr fontId="1"/>
  </si>
  <si>
    <t>こころ福祉サービスセンター</t>
    <rPh sb="3" eb="5">
      <t>フクシ</t>
    </rPh>
    <phoneticPr fontId="1"/>
  </si>
  <si>
    <t>特定非営利活動法人クローバー自立支援センターしまもと</t>
    <rPh sb="0" eb="2">
      <t>トクテイ</t>
    </rPh>
    <rPh sb="2" eb="3">
      <t>ヒ</t>
    </rPh>
    <rPh sb="3" eb="5">
      <t>エイリ</t>
    </rPh>
    <rPh sb="5" eb="7">
      <t>カツドウ</t>
    </rPh>
    <rPh sb="7" eb="9">
      <t>ホウジン</t>
    </rPh>
    <rPh sb="14" eb="16">
      <t>ジリツ</t>
    </rPh>
    <rPh sb="16" eb="18">
      <t>シエン</t>
    </rPh>
    <phoneticPr fontId="1"/>
  </si>
  <si>
    <t>クローバーしまもと</t>
  </si>
  <si>
    <t>590-0505</t>
    <phoneticPr fontId="1"/>
  </si>
  <si>
    <t>0725-30-4680</t>
    <phoneticPr fontId="1"/>
  </si>
  <si>
    <t>594-0032</t>
    <phoneticPr fontId="1"/>
  </si>
  <si>
    <t>072-433-3907</t>
    <phoneticPr fontId="1"/>
  </si>
  <si>
    <t>596-0047</t>
    <phoneticPr fontId="1"/>
  </si>
  <si>
    <t>075-334-5968</t>
    <phoneticPr fontId="1"/>
  </si>
  <si>
    <t>618-0011</t>
    <phoneticPr fontId="1"/>
  </si>
  <si>
    <t>072-433-2822</t>
    <phoneticPr fontId="1"/>
  </si>
  <si>
    <t>072-433-2823</t>
    <phoneticPr fontId="1"/>
  </si>
  <si>
    <t>596-0823</t>
    <phoneticPr fontId="1"/>
  </si>
  <si>
    <t>586-0032</t>
    <phoneticPr fontId="1"/>
  </si>
  <si>
    <t>和泉市池田下町1218－１番地</t>
    <rPh sb="0" eb="3">
      <t>イズミシ</t>
    </rPh>
    <rPh sb="3" eb="7">
      <t>イケダシモチョウ</t>
    </rPh>
    <rPh sb="13" eb="15">
      <t>バンチ</t>
    </rPh>
    <phoneticPr fontId="1"/>
  </si>
  <si>
    <t>はなはな</t>
    <phoneticPr fontId="1"/>
  </si>
  <si>
    <t>岸和田市山直中町875番地</t>
    <rPh sb="0" eb="4">
      <t>キシワダシ</t>
    </rPh>
    <rPh sb="4" eb="5">
      <t>サン</t>
    </rPh>
    <rPh sb="5" eb="6">
      <t>チョク</t>
    </rPh>
    <rPh sb="6" eb="7">
      <t>ナカ</t>
    </rPh>
    <rPh sb="7" eb="8">
      <t>マチ</t>
    </rPh>
    <rPh sb="11" eb="13">
      <t>バンチ</t>
    </rPh>
    <phoneticPr fontId="1"/>
  </si>
  <si>
    <t>社会福祉法人いずみ野福祉会</t>
    <rPh sb="0" eb="2">
      <t>シャカイ</t>
    </rPh>
    <rPh sb="2" eb="4">
      <t>フクシ</t>
    </rPh>
    <rPh sb="4" eb="6">
      <t>ホウジン</t>
    </rPh>
    <rPh sb="9" eb="10">
      <t>ノ</t>
    </rPh>
    <rPh sb="10" eb="12">
      <t>フクシ</t>
    </rPh>
    <rPh sb="12" eb="13">
      <t>カイ</t>
    </rPh>
    <phoneticPr fontId="1"/>
  </si>
  <si>
    <t>デイサービスおとは摂津弐号館</t>
    <rPh sb="9" eb="11">
      <t>セッツ</t>
    </rPh>
    <rPh sb="11" eb="12">
      <t>ニ</t>
    </rPh>
    <rPh sb="12" eb="14">
      <t>ゴウカン</t>
    </rPh>
    <phoneticPr fontId="1"/>
  </si>
  <si>
    <t>デイサービスおとは摂津児童館</t>
    <rPh sb="9" eb="11">
      <t>セッツ</t>
    </rPh>
    <rPh sb="11" eb="14">
      <t>ジドウカン</t>
    </rPh>
    <phoneticPr fontId="1"/>
  </si>
  <si>
    <t>ハイトップファミリー真砂</t>
    <rPh sb="10" eb="12">
      <t>マサゴ</t>
    </rPh>
    <phoneticPr fontId="1"/>
  </si>
  <si>
    <t>株式会社なかつき</t>
    <rPh sb="0" eb="4">
      <t>カブシキガイシャ</t>
    </rPh>
    <phoneticPr fontId="1"/>
  </si>
  <si>
    <t>茨木市真砂一丁目28番17号１Ｆ</t>
    <rPh sb="0" eb="2">
      <t>イバラギ</t>
    </rPh>
    <rPh sb="2" eb="3">
      <t>シ</t>
    </rPh>
    <rPh sb="3" eb="5">
      <t>マサゴ</t>
    </rPh>
    <rPh sb="5" eb="8">
      <t>イッチョウメ</t>
    </rPh>
    <rPh sb="10" eb="11">
      <t>バン</t>
    </rPh>
    <rPh sb="13" eb="14">
      <t>ゴウ</t>
    </rPh>
    <phoneticPr fontId="1"/>
  </si>
  <si>
    <t>☆　主として重症心身障がい児を通わせる事業所</t>
    <rPh sb="2" eb="3">
      <t>オモ</t>
    </rPh>
    <rPh sb="6" eb="8">
      <t>ジュウショウ</t>
    </rPh>
    <rPh sb="8" eb="10">
      <t>シンシン</t>
    </rPh>
    <rPh sb="10" eb="11">
      <t>ショウ</t>
    </rPh>
    <rPh sb="13" eb="14">
      <t>ジ</t>
    </rPh>
    <rPh sb="15" eb="16">
      <t>カヨ</t>
    </rPh>
    <rPh sb="19" eb="22">
      <t>ジギョウショ</t>
    </rPh>
    <phoneticPr fontId="1"/>
  </si>
  <si>
    <t>596-0102</t>
    <phoneticPr fontId="1"/>
  </si>
  <si>
    <t>567-0851</t>
    <phoneticPr fontId="1"/>
  </si>
  <si>
    <t>072-652-3733</t>
    <phoneticPr fontId="1"/>
  </si>
  <si>
    <t>0721-26-7312</t>
    <phoneticPr fontId="1"/>
  </si>
  <si>
    <t>566-0062</t>
    <phoneticPr fontId="1"/>
  </si>
  <si>
    <t>072-654-5558</t>
    <phoneticPr fontId="1"/>
  </si>
  <si>
    <t>072-654-5559</t>
    <phoneticPr fontId="1"/>
  </si>
  <si>
    <t>072-634-5624</t>
    <phoneticPr fontId="1"/>
  </si>
  <si>
    <t>567-0072</t>
    <phoneticPr fontId="1"/>
  </si>
  <si>
    <t>茨木市郡五丁目22番34号ブランドール山中１階</t>
    <rPh sb="0" eb="2">
      <t>イバラギ</t>
    </rPh>
    <rPh sb="2" eb="3">
      <t>シ</t>
    </rPh>
    <rPh sb="3" eb="4">
      <t>コオリ</t>
    </rPh>
    <rPh sb="4" eb="7">
      <t>ゴチョウメ</t>
    </rPh>
    <rPh sb="9" eb="10">
      <t>バン</t>
    </rPh>
    <rPh sb="12" eb="13">
      <t>ゴウ</t>
    </rPh>
    <rPh sb="19" eb="21">
      <t>ヤマナカ</t>
    </rPh>
    <rPh sb="22" eb="23">
      <t>カイ</t>
    </rPh>
    <phoneticPr fontId="1"/>
  </si>
  <si>
    <t>0721-69-7909</t>
    <phoneticPr fontId="1"/>
  </si>
  <si>
    <t>0721-69-7913</t>
    <phoneticPr fontId="1"/>
  </si>
  <si>
    <t>586-0068</t>
    <phoneticPr fontId="1"/>
  </si>
  <si>
    <t>河内長野市北青葉台２-16Lache１ns　Grun３階</t>
    <rPh sb="5" eb="9">
      <t>キタアオバダイ</t>
    </rPh>
    <rPh sb="27" eb="28">
      <t>カイ</t>
    </rPh>
    <phoneticPr fontId="1"/>
  </si>
  <si>
    <t>株式会社オリーブ</t>
    <phoneticPr fontId="1"/>
  </si>
  <si>
    <t>高石市取石五丁目４番28号Ａ</t>
    <phoneticPr fontId="1"/>
  </si>
  <si>
    <t>592-0013</t>
    <phoneticPr fontId="1"/>
  </si>
  <si>
    <t>072-275-0222</t>
    <phoneticPr fontId="1"/>
  </si>
  <si>
    <t>072-275-0223</t>
    <phoneticPr fontId="1"/>
  </si>
  <si>
    <t>オリーブハウス</t>
    <phoneticPr fontId="1"/>
  </si>
  <si>
    <t>放課後等デイサービスげんきハウス</t>
    <rPh sb="0" eb="3">
      <t>ホウカゴ</t>
    </rPh>
    <rPh sb="3" eb="4">
      <t>トウ</t>
    </rPh>
    <phoneticPr fontId="3"/>
  </si>
  <si>
    <t>571-0048</t>
    <phoneticPr fontId="1"/>
  </si>
  <si>
    <t>06-6907-5353</t>
    <phoneticPr fontId="1"/>
  </si>
  <si>
    <t>06-6907-6363</t>
    <phoneticPr fontId="1"/>
  </si>
  <si>
    <t>門真市新橋町13-15サンリーフ21　１Ｆ</t>
    <phoneticPr fontId="1"/>
  </si>
  <si>
    <t>箕面市萱野一丁目19番４号箕面市立萱野中央人権文化センター内</t>
    <phoneticPr fontId="1"/>
  </si>
  <si>
    <t>特定非営利活動法人暮らしづくりネットワーク北芝</t>
  </si>
  <si>
    <t>072-722-7400</t>
    <phoneticPr fontId="1"/>
  </si>
  <si>
    <t>072-724-9698</t>
    <phoneticPr fontId="1"/>
  </si>
  <si>
    <t>562-0014</t>
    <phoneticPr fontId="1"/>
  </si>
  <si>
    <t>566-0001</t>
    <phoneticPr fontId="1"/>
  </si>
  <si>
    <t>フォルテひまわり</t>
  </si>
  <si>
    <t>茨木市庄一丁目７番27号ピアフォルテ102号・103号</t>
    <phoneticPr fontId="1"/>
  </si>
  <si>
    <t>567-0806</t>
    <phoneticPr fontId="1"/>
  </si>
  <si>
    <t>門真市障がい者福祉センター放課後等デイサービスすてっぷ</t>
  </si>
  <si>
    <t>門真市御堂町14番１号</t>
    <phoneticPr fontId="1"/>
  </si>
  <si>
    <t>株式会社オールケアライフ</t>
  </si>
  <si>
    <t>はっぴーすまいる</t>
    <phoneticPr fontId="1"/>
  </si>
  <si>
    <t>06-6904-6812</t>
    <phoneticPr fontId="1"/>
  </si>
  <si>
    <t>571-0064</t>
    <phoneticPr fontId="1"/>
  </si>
  <si>
    <t>563-0021</t>
    <phoneticPr fontId="1"/>
  </si>
  <si>
    <t>合同会社はっぴーすまいる</t>
  </si>
  <si>
    <t>池田市畑一丁目５番29号</t>
    <phoneticPr fontId="1"/>
  </si>
  <si>
    <t>こころｐｌｕｓ</t>
  </si>
  <si>
    <t>泉南市信達大苗代249番地</t>
    <phoneticPr fontId="1"/>
  </si>
  <si>
    <t>特定非営利活動法人地域福祉創造協会ウインク</t>
  </si>
  <si>
    <t>590-0505</t>
    <phoneticPr fontId="1"/>
  </si>
  <si>
    <t>567-0850</t>
    <phoneticPr fontId="1"/>
  </si>
  <si>
    <t>そら五月ヶ丘</t>
    <phoneticPr fontId="1"/>
  </si>
  <si>
    <t>泉南郡熊取町五月ケ丘二丁目１番25号</t>
    <phoneticPr fontId="1"/>
  </si>
  <si>
    <t>株式会社ジョワ</t>
    <phoneticPr fontId="1"/>
  </si>
  <si>
    <t>ほっこりの里</t>
    <phoneticPr fontId="1"/>
  </si>
  <si>
    <t>貝塚市三ツ松1708番１</t>
    <phoneticPr fontId="1"/>
  </si>
  <si>
    <t>社会福祉法人ほっこり福祉会</t>
    <phoneticPr fontId="1"/>
  </si>
  <si>
    <t>ドリームケアデイサービス如意谷</t>
    <phoneticPr fontId="1"/>
  </si>
  <si>
    <t>箕面市如意谷三丁目１番12号</t>
    <phoneticPr fontId="1"/>
  </si>
  <si>
    <t>有限会社ドリームケア</t>
    <phoneticPr fontId="1"/>
  </si>
  <si>
    <t>児童発達支援ポラリス運動day</t>
    <phoneticPr fontId="1"/>
  </si>
  <si>
    <t>大東市赤井一丁目15番１号大東ビル１　２階</t>
    <phoneticPr fontId="1"/>
  </si>
  <si>
    <t>一般社団法人ポラリス</t>
    <phoneticPr fontId="1"/>
  </si>
  <si>
    <t>放課後等デイサービス事業所どり～むはうす</t>
    <phoneticPr fontId="1"/>
  </si>
  <si>
    <t>守口市寺内町一丁目８番７号創建ビル１階及び２階</t>
    <phoneticPr fontId="1"/>
  </si>
  <si>
    <t>株式会社ドリームフューチャー</t>
    <phoneticPr fontId="1"/>
  </si>
  <si>
    <t>障がい児通所支援北摂ぴょんぴょん教室</t>
    <phoneticPr fontId="1"/>
  </si>
  <si>
    <t>摂津市正雀本町二丁目21番1号イー・ティー・ワンビル２階</t>
    <phoneticPr fontId="1"/>
  </si>
  <si>
    <t>社会福祉法人大阪府肢体不自由者協会</t>
    <phoneticPr fontId="1"/>
  </si>
  <si>
    <t>072-421-2222</t>
    <phoneticPr fontId="1"/>
  </si>
  <si>
    <t>072-421-2221</t>
    <phoneticPr fontId="1"/>
  </si>
  <si>
    <t>597-0105</t>
    <phoneticPr fontId="1"/>
  </si>
  <si>
    <t>06-6155-6503</t>
    <phoneticPr fontId="1"/>
  </si>
  <si>
    <t>566-0024</t>
    <phoneticPr fontId="1"/>
  </si>
  <si>
    <t>072-871-2726</t>
    <phoneticPr fontId="1"/>
  </si>
  <si>
    <t>072-871-2727</t>
    <phoneticPr fontId="1"/>
  </si>
  <si>
    <t>574-0046</t>
    <phoneticPr fontId="1"/>
  </si>
  <si>
    <t>06-6994-8560</t>
    <phoneticPr fontId="1"/>
  </si>
  <si>
    <t>06-6994-8561</t>
    <phoneticPr fontId="1"/>
  </si>
  <si>
    <t>570-0056</t>
    <phoneticPr fontId="1"/>
  </si>
  <si>
    <t>072-425-7917</t>
    <phoneticPr fontId="1"/>
  </si>
  <si>
    <t>072-425-7914</t>
    <phoneticPr fontId="1"/>
  </si>
  <si>
    <t>590-0445</t>
    <phoneticPr fontId="1"/>
  </si>
  <si>
    <t>072-700-7761</t>
    <phoneticPr fontId="1"/>
  </si>
  <si>
    <t>072-700-7762</t>
    <phoneticPr fontId="1"/>
  </si>
  <si>
    <t>562-0011</t>
    <phoneticPr fontId="1"/>
  </si>
  <si>
    <t>ゴールデンハウス</t>
  </si>
  <si>
    <t>すいっちＪｒ</t>
    <phoneticPr fontId="1"/>
  </si>
  <si>
    <t>フレンド</t>
    <phoneticPr fontId="1"/>
  </si>
  <si>
    <t>みつばち加神アフタースクール</t>
    <rPh sb="4" eb="6">
      <t>カシン</t>
    </rPh>
    <phoneticPr fontId="1"/>
  </si>
  <si>
    <t>072-750-0303</t>
    <phoneticPr fontId="1"/>
  </si>
  <si>
    <t>072-750-0505</t>
    <phoneticPr fontId="1"/>
  </si>
  <si>
    <t>563-0024</t>
    <phoneticPr fontId="1"/>
  </si>
  <si>
    <t>池田市鉢塚一丁目８番２号</t>
    <rPh sb="0" eb="3">
      <t>イケダシ</t>
    </rPh>
    <rPh sb="3" eb="5">
      <t>ハチヅカ</t>
    </rPh>
    <rPh sb="5" eb="8">
      <t>イッチョウメ</t>
    </rPh>
    <rPh sb="9" eb="10">
      <t>バン</t>
    </rPh>
    <rPh sb="11" eb="12">
      <t>ゴウ</t>
    </rPh>
    <phoneticPr fontId="1"/>
  </si>
  <si>
    <t>特定非営利活動法人みんな</t>
    <rPh sb="0" eb="2">
      <t>トクテイ</t>
    </rPh>
    <rPh sb="2" eb="5">
      <t>ヒエイリ</t>
    </rPh>
    <rPh sb="5" eb="7">
      <t>カツドウ</t>
    </rPh>
    <rPh sb="7" eb="9">
      <t>ホウジン</t>
    </rPh>
    <phoneticPr fontId="1"/>
  </si>
  <si>
    <t>582-0024</t>
    <phoneticPr fontId="1"/>
  </si>
  <si>
    <t>072-921-3434</t>
    <phoneticPr fontId="1"/>
  </si>
  <si>
    <t>柏原市大正二丁目５番５号</t>
    <rPh sb="5" eb="8">
      <t>ニチョウメ</t>
    </rPh>
    <rPh sb="9" eb="10">
      <t>バン</t>
    </rPh>
    <rPh sb="11" eb="12">
      <t>ゴウ</t>
    </rPh>
    <phoneticPr fontId="1"/>
  </si>
  <si>
    <t>柏原市田辺一丁目２番22号</t>
    <phoneticPr fontId="1"/>
  </si>
  <si>
    <t>582-0009</t>
    <phoneticPr fontId="1"/>
  </si>
  <si>
    <t>072-970-6669</t>
    <phoneticPr fontId="1"/>
  </si>
  <si>
    <t>フレンズ株式会社</t>
    <rPh sb="4" eb="8">
      <t>カブシキガイシャ</t>
    </rPh>
    <phoneticPr fontId="1"/>
  </si>
  <si>
    <t>072-275-6830</t>
    <phoneticPr fontId="1"/>
  </si>
  <si>
    <t>072-275-6831</t>
    <phoneticPr fontId="1"/>
  </si>
  <si>
    <t>590-0521</t>
    <phoneticPr fontId="1"/>
  </si>
  <si>
    <t>597-0071</t>
    <phoneticPr fontId="1"/>
  </si>
  <si>
    <t>貝塚市加神二丁目15番28号</t>
    <rPh sb="0" eb="3">
      <t>カイヅカシ</t>
    </rPh>
    <rPh sb="3" eb="5">
      <t>カシン</t>
    </rPh>
    <rPh sb="5" eb="8">
      <t>ニチョウメ</t>
    </rPh>
    <rPh sb="10" eb="11">
      <t>バン</t>
    </rPh>
    <rPh sb="13" eb="14">
      <t>ゴウ</t>
    </rPh>
    <phoneticPr fontId="1"/>
  </si>
  <si>
    <t>特定非営利活動法人彩福祉会</t>
    <rPh sb="0" eb="2">
      <t>トクテイ</t>
    </rPh>
    <rPh sb="2" eb="5">
      <t>ヒエイリ</t>
    </rPh>
    <rPh sb="5" eb="7">
      <t>カツドウ</t>
    </rPh>
    <rPh sb="7" eb="9">
      <t>ホウジン</t>
    </rPh>
    <rPh sb="9" eb="10">
      <t>イロドリ</t>
    </rPh>
    <rPh sb="10" eb="12">
      <t>フクシ</t>
    </rPh>
    <rPh sb="12" eb="13">
      <t>カイ</t>
    </rPh>
    <phoneticPr fontId="1"/>
  </si>
  <si>
    <t>072-425-4066</t>
    <phoneticPr fontId="1"/>
  </si>
  <si>
    <t>株式会社泰らぎ</t>
    <rPh sb="0" eb="2">
      <t>カブシキ</t>
    </rPh>
    <rPh sb="2" eb="4">
      <t>ガイシャ</t>
    </rPh>
    <rPh sb="4" eb="5">
      <t>ヤス</t>
    </rPh>
    <phoneticPr fontId="1"/>
  </si>
  <si>
    <t>072-921-3434</t>
    <phoneticPr fontId="1"/>
  </si>
  <si>
    <t>放課後デイサービスはつらつ柏原</t>
    <rPh sb="0" eb="3">
      <t>ホウカゴ</t>
    </rPh>
    <rPh sb="13" eb="15">
      <t>カシハラ</t>
    </rPh>
    <phoneticPr fontId="1"/>
  </si>
  <si>
    <t>陽だまり</t>
    <rPh sb="0" eb="1">
      <t>ヒ</t>
    </rPh>
    <phoneticPr fontId="1"/>
  </si>
  <si>
    <t>584-0048</t>
    <phoneticPr fontId="1"/>
  </si>
  <si>
    <t>富田林市西板持町二丁目１番38号附１</t>
    <rPh sb="0" eb="4">
      <t>トンダバヤシシ</t>
    </rPh>
    <rPh sb="4" eb="8">
      <t>ニシイタモチチョウ</t>
    </rPh>
    <rPh sb="8" eb="11">
      <t>ニチョウメ</t>
    </rPh>
    <rPh sb="12" eb="13">
      <t>バン</t>
    </rPh>
    <rPh sb="15" eb="16">
      <t>ゴウ</t>
    </rPh>
    <rPh sb="16" eb="17">
      <t>フ</t>
    </rPh>
    <phoneticPr fontId="1"/>
  </si>
  <si>
    <t>一般社団法人スマイル・１</t>
    <rPh sb="0" eb="2">
      <t>イッパン</t>
    </rPh>
    <rPh sb="2" eb="4">
      <t>シャダン</t>
    </rPh>
    <rPh sb="4" eb="6">
      <t>ホウジン</t>
    </rPh>
    <phoneticPr fontId="1"/>
  </si>
  <si>
    <t>0721-21-6449</t>
    <phoneticPr fontId="1"/>
  </si>
  <si>
    <t>0721-21-5571</t>
    <phoneticPr fontId="1"/>
  </si>
  <si>
    <t>ぽんぽこはうす</t>
    <phoneticPr fontId="1"/>
  </si>
  <si>
    <t>583-0011</t>
    <phoneticPr fontId="1"/>
  </si>
  <si>
    <t>藤井寺市沢田一丁目26番32号</t>
    <rPh sb="0" eb="4">
      <t>フジイデラシ</t>
    </rPh>
    <rPh sb="4" eb="6">
      <t>サワダ</t>
    </rPh>
    <rPh sb="6" eb="9">
      <t>イッチョウメ</t>
    </rPh>
    <rPh sb="11" eb="12">
      <t>バン</t>
    </rPh>
    <rPh sb="14" eb="15">
      <t>ゴウ</t>
    </rPh>
    <phoneticPr fontId="1"/>
  </si>
  <si>
    <t>株式会社ＰＲＯｍｅｓｓａ</t>
    <rPh sb="0" eb="4">
      <t>カブシキガイシャ</t>
    </rPh>
    <phoneticPr fontId="1"/>
  </si>
  <si>
    <t>072-926-8088</t>
    <phoneticPr fontId="1"/>
  </si>
  <si>
    <t>072-926-8089</t>
    <phoneticPr fontId="1"/>
  </si>
  <si>
    <t>Ｔｉｃｋｌｅ　Ｔｉｃｋｌｅ</t>
    <phoneticPr fontId="1"/>
  </si>
  <si>
    <t>583-0035</t>
    <phoneticPr fontId="1"/>
  </si>
  <si>
    <t>藤井寺市北岡一丁目３番10号</t>
    <rPh sb="0" eb="4">
      <t>フジイデラシ</t>
    </rPh>
    <rPh sb="4" eb="6">
      <t>キタオカ</t>
    </rPh>
    <rPh sb="6" eb="9">
      <t>イッチョウメ</t>
    </rPh>
    <rPh sb="10" eb="11">
      <t>バン</t>
    </rPh>
    <rPh sb="13" eb="14">
      <t>ゴウ</t>
    </rPh>
    <phoneticPr fontId="1"/>
  </si>
  <si>
    <t>合同会社稲康会</t>
    <rPh sb="0" eb="2">
      <t>ゴウドウ</t>
    </rPh>
    <rPh sb="2" eb="4">
      <t>ガイシャ</t>
    </rPh>
    <rPh sb="4" eb="5">
      <t>イナ</t>
    </rPh>
    <rPh sb="5" eb="6">
      <t>ヤス</t>
    </rPh>
    <rPh sb="6" eb="7">
      <t>カイ</t>
    </rPh>
    <phoneticPr fontId="1"/>
  </si>
  <si>
    <t>072-926-8340</t>
    <phoneticPr fontId="1"/>
  </si>
  <si>
    <t>571-0046</t>
    <phoneticPr fontId="1"/>
  </si>
  <si>
    <t>門真市本町14番13号</t>
    <rPh sb="0" eb="2">
      <t>カドマシ</t>
    </rPh>
    <rPh sb="2" eb="4">
      <t>ホンマチ</t>
    </rPh>
    <rPh sb="6" eb="7">
      <t>バン</t>
    </rPh>
    <rPh sb="9" eb="10">
      <t>ゴウ</t>
    </rPh>
    <phoneticPr fontId="1"/>
  </si>
  <si>
    <t>特定非営利活動法人門真市手をつなぐ育成会</t>
    <rPh sb="0" eb="2">
      <t>トクテイ</t>
    </rPh>
    <rPh sb="2" eb="5">
      <t>ヒエイリ</t>
    </rPh>
    <rPh sb="5" eb="7">
      <t>カツドウ</t>
    </rPh>
    <rPh sb="7" eb="9">
      <t>ホウジン</t>
    </rPh>
    <rPh sb="9" eb="12">
      <t>カドマシ</t>
    </rPh>
    <rPh sb="12" eb="13">
      <t>テ</t>
    </rPh>
    <rPh sb="17" eb="20">
      <t>イクセイカイ</t>
    </rPh>
    <phoneticPr fontId="1"/>
  </si>
  <si>
    <t>576-0041</t>
    <phoneticPr fontId="1"/>
  </si>
  <si>
    <t>072-894-1911</t>
    <phoneticPr fontId="1"/>
  </si>
  <si>
    <t>072-894-1912</t>
    <phoneticPr fontId="1"/>
  </si>
  <si>
    <t>デイセンターわくわく</t>
    <phoneticPr fontId="1"/>
  </si>
  <si>
    <t>590-0504</t>
    <phoneticPr fontId="1"/>
  </si>
  <si>
    <t>072-483-3082</t>
    <phoneticPr fontId="1"/>
  </si>
  <si>
    <t>072-483-9553</t>
    <phoneticPr fontId="1"/>
  </si>
  <si>
    <t>泉南市信達市場1222番地12</t>
    <rPh sb="0" eb="3">
      <t>センナンシ</t>
    </rPh>
    <rPh sb="3" eb="7">
      <t>シンダチイチバ</t>
    </rPh>
    <rPh sb="5" eb="7">
      <t>イチバ</t>
    </rPh>
    <rPh sb="11" eb="13">
      <t>バンチ</t>
    </rPh>
    <phoneticPr fontId="1"/>
  </si>
  <si>
    <t>児童デイサービスばらの木</t>
    <rPh sb="0" eb="2">
      <t>ジドウ</t>
    </rPh>
    <rPh sb="11" eb="12">
      <t>キ</t>
    </rPh>
    <phoneticPr fontId="1"/>
  </si>
  <si>
    <t>運動療育クラブのあ泉北和泉</t>
    <rPh sb="0" eb="2">
      <t>ウンドウ</t>
    </rPh>
    <rPh sb="2" eb="4">
      <t>リョウイク</t>
    </rPh>
    <rPh sb="9" eb="10">
      <t>セン</t>
    </rPh>
    <rPh sb="10" eb="11">
      <t>ホク</t>
    </rPh>
    <rPh sb="11" eb="13">
      <t>イズミ</t>
    </rPh>
    <phoneticPr fontId="1"/>
  </si>
  <si>
    <t>一般社団法人のあ</t>
    <rPh sb="0" eb="2">
      <t>イッパン</t>
    </rPh>
    <rPh sb="2" eb="4">
      <t>シャダン</t>
    </rPh>
    <rPh sb="4" eb="6">
      <t>ホウジン</t>
    </rPh>
    <phoneticPr fontId="1"/>
  </si>
  <si>
    <t>放課後等デイサービスピース</t>
    <rPh sb="0" eb="3">
      <t>ホウカゴ</t>
    </rPh>
    <rPh sb="3" eb="4">
      <t>ナド</t>
    </rPh>
    <phoneticPr fontId="1"/>
  </si>
  <si>
    <t>株式会社Higashi</t>
    <rPh sb="0" eb="2">
      <t>カブシキ</t>
    </rPh>
    <rPh sb="2" eb="4">
      <t>カイシャ</t>
    </rPh>
    <phoneticPr fontId="1"/>
  </si>
  <si>
    <t>0725-92-8455</t>
    <phoneticPr fontId="1"/>
  </si>
  <si>
    <t>594-0042</t>
    <phoneticPr fontId="1"/>
  </si>
  <si>
    <t>594-0071</t>
    <phoneticPr fontId="1"/>
  </si>
  <si>
    <t>562-0025</t>
    <phoneticPr fontId="1"/>
  </si>
  <si>
    <t>072-814-7757</t>
    <phoneticPr fontId="1"/>
  </si>
  <si>
    <t>575-0062</t>
    <phoneticPr fontId="1"/>
  </si>
  <si>
    <t>072-457-1367</t>
    <phoneticPr fontId="1"/>
  </si>
  <si>
    <t>599-0212</t>
    <phoneticPr fontId="1"/>
  </si>
  <si>
    <t>株式会社日本マックスケア</t>
    <rPh sb="0" eb="4">
      <t>カブシキガイシャ</t>
    </rPh>
    <rPh sb="4" eb="6">
      <t>ニホン</t>
    </rPh>
    <phoneticPr fontId="1"/>
  </si>
  <si>
    <t>072-652-3734</t>
    <phoneticPr fontId="1"/>
  </si>
  <si>
    <t>阪南市自然田927番地４</t>
    <rPh sb="0" eb="3">
      <t>ハンナンシ</t>
    </rPh>
    <rPh sb="3" eb="5">
      <t>シゼン</t>
    </rPh>
    <rPh sb="5" eb="6">
      <t>タ</t>
    </rPh>
    <rPh sb="9" eb="11">
      <t>バンチ</t>
    </rPh>
    <phoneticPr fontId="1"/>
  </si>
  <si>
    <t>和泉市箕形町一丁目２番６号</t>
    <rPh sb="0" eb="3">
      <t>イズミシ</t>
    </rPh>
    <rPh sb="3" eb="5">
      <t>ミノカタ</t>
    </rPh>
    <rPh sb="5" eb="6">
      <t>マチ</t>
    </rPh>
    <rPh sb="6" eb="9">
      <t>イッチョウメ</t>
    </rPh>
    <rPh sb="10" eb="11">
      <t>バン</t>
    </rPh>
    <rPh sb="12" eb="13">
      <t>ゴウ</t>
    </rPh>
    <phoneticPr fontId="1"/>
  </si>
  <si>
    <t>ｆｌａｔ清滝店</t>
    <rPh sb="4" eb="6">
      <t>キヨタキ</t>
    </rPh>
    <rPh sb="6" eb="7">
      <t>テン</t>
    </rPh>
    <phoneticPr fontId="1"/>
  </si>
  <si>
    <t>株式会社ｆｌａｔ</t>
    <rPh sb="0" eb="2">
      <t>カブシキ</t>
    </rPh>
    <rPh sb="2" eb="4">
      <t>カイシャ</t>
    </rPh>
    <phoneticPr fontId="1"/>
  </si>
  <si>
    <t>みずいろはうす</t>
    <phoneticPr fontId="1"/>
  </si>
  <si>
    <t>合同会社からふるぱーとなーず</t>
    <rPh sb="0" eb="2">
      <t>ゴウドウ</t>
    </rPh>
    <rPh sb="2" eb="4">
      <t>カイシャ</t>
    </rPh>
    <phoneticPr fontId="1"/>
  </si>
  <si>
    <t>アスレチッククラブこっとん</t>
    <phoneticPr fontId="1"/>
  </si>
  <si>
    <t>一般社団法人SEED</t>
    <rPh sb="0" eb="2">
      <t>イッパン</t>
    </rPh>
    <rPh sb="2" eb="4">
      <t>シャダン</t>
    </rPh>
    <rPh sb="4" eb="6">
      <t>ホウジン</t>
    </rPh>
    <phoneticPr fontId="1"/>
  </si>
  <si>
    <t>放課後等デイサービスりーふ</t>
    <rPh sb="0" eb="2">
      <t>ホウカゴ</t>
    </rPh>
    <rPh sb="2" eb="3">
      <t>トウ</t>
    </rPh>
    <phoneticPr fontId="1"/>
  </si>
  <si>
    <t>株式会社土原造園</t>
    <rPh sb="0" eb="2">
      <t>カブシキ</t>
    </rPh>
    <rPh sb="2" eb="4">
      <t>カイシャ</t>
    </rPh>
    <rPh sb="4" eb="6">
      <t>ツチハラ</t>
    </rPh>
    <rPh sb="6" eb="8">
      <t>ゾウエン</t>
    </rPh>
    <phoneticPr fontId="1"/>
  </si>
  <si>
    <t>一般社団法人あまみ徳之島ライフサポート</t>
    <rPh sb="0" eb="2">
      <t>イッパン</t>
    </rPh>
    <rPh sb="2" eb="4">
      <t>シャダン</t>
    </rPh>
    <rPh sb="4" eb="6">
      <t>ホウジン</t>
    </rPh>
    <rPh sb="9" eb="12">
      <t>トクノシマ</t>
    </rPh>
    <phoneticPr fontId="1"/>
  </si>
  <si>
    <t>とことこ</t>
    <phoneticPr fontId="1"/>
  </si>
  <si>
    <t>ＮＰＯ法人Ｖｉｅｗぷらす</t>
    <rPh sb="3" eb="5">
      <t>ホウジン</t>
    </rPh>
    <phoneticPr fontId="1"/>
  </si>
  <si>
    <t>スイートピー</t>
    <phoneticPr fontId="1"/>
  </si>
  <si>
    <t>株式会社スイートピー</t>
    <rPh sb="0" eb="2">
      <t>カブシキ</t>
    </rPh>
    <rPh sb="2" eb="4">
      <t>カイシャ</t>
    </rPh>
    <phoneticPr fontId="1"/>
  </si>
  <si>
    <t>放課後等デイサービス事業所ぽっぷこーん</t>
    <rPh sb="0" eb="3">
      <t>ホウカゴ</t>
    </rPh>
    <rPh sb="3" eb="4">
      <t>トウ</t>
    </rPh>
    <rPh sb="10" eb="12">
      <t>ジギョウ</t>
    </rPh>
    <rPh sb="12" eb="13">
      <t>ショ</t>
    </rPh>
    <phoneticPr fontId="1"/>
  </si>
  <si>
    <t>株式会社グッド・ケア・グループ</t>
    <rPh sb="0" eb="2">
      <t>カブシキ</t>
    </rPh>
    <rPh sb="2" eb="4">
      <t>カイシャ</t>
    </rPh>
    <phoneticPr fontId="1"/>
  </si>
  <si>
    <t>合同会社福は内</t>
    <rPh sb="0" eb="2">
      <t>ゴウドウ</t>
    </rPh>
    <rPh sb="2" eb="4">
      <t>カイシャ</t>
    </rPh>
    <rPh sb="4" eb="5">
      <t>フク</t>
    </rPh>
    <rPh sb="6" eb="7">
      <t>ウチ</t>
    </rPh>
    <phoneticPr fontId="1"/>
  </si>
  <si>
    <t>社会福祉法人大阪水上隣保館</t>
    <rPh sb="0" eb="2">
      <t>シャカイ</t>
    </rPh>
    <rPh sb="2" eb="4">
      <t>フクシ</t>
    </rPh>
    <rPh sb="4" eb="6">
      <t>ホウジン</t>
    </rPh>
    <rPh sb="6" eb="8">
      <t>オオサカ</t>
    </rPh>
    <rPh sb="8" eb="10">
      <t>スイジョウ</t>
    </rPh>
    <rPh sb="10" eb="11">
      <t>リン</t>
    </rPh>
    <rPh sb="11" eb="12">
      <t>ホ</t>
    </rPh>
    <rPh sb="12" eb="13">
      <t>カン</t>
    </rPh>
    <phoneticPr fontId="1"/>
  </si>
  <si>
    <t>06-6780-4212</t>
    <phoneticPr fontId="1"/>
  </si>
  <si>
    <t>06-6780-4213</t>
    <phoneticPr fontId="1"/>
  </si>
  <si>
    <t>570-0048</t>
    <phoneticPr fontId="1"/>
  </si>
  <si>
    <t>守口市寺方本通三丁目１番21号</t>
    <rPh sb="0" eb="3">
      <t>モリグチシ</t>
    </rPh>
    <rPh sb="3" eb="7">
      <t>テラカタホンドオリ</t>
    </rPh>
    <rPh sb="7" eb="10">
      <t>サンチョウメ</t>
    </rPh>
    <rPh sb="11" eb="12">
      <t>バン</t>
    </rPh>
    <rPh sb="14" eb="15">
      <t>ゴウ</t>
    </rPh>
    <phoneticPr fontId="1"/>
  </si>
  <si>
    <t>072-425-0843</t>
    <phoneticPr fontId="1"/>
  </si>
  <si>
    <t>072-425-0845</t>
    <phoneticPr fontId="1"/>
  </si>
  <si>
    <t>598-0032</t>
    <phoneticPr fontId="1"/>
  </si>
  <si>
    <t>泉佐野市新安松一丁目４番16号</t>
    <rPh sb="4" eb="5">
      <t>シン</t>
    </rPh>
    <rPh sb="5" eb="7">
      <t>ヤスマツ</t>
    </rPh>
    <rPh sb="7" eb="10">
      <t>イッチョウメ</t>
    </rPh>
    <rPh sb="11" eb="12">
      <t>バン</t>
    </rPh>
    <rPh sb="14" eb="15">
      <t>ゴウ</t>
    </rPh>
    <phoneticPr fontId="1"/>
  </si>
  <si>
    <t>072-467-1855</t>
    <phoneticPr fontId="1"/>
  </si>
  <si>
    <t>072-467-1880</t>
    <phoneticPr fontId="1"/>
  </si>
  <si>
    <t>598-0021</t>
    <phoneticPr fontId="1"/>
  </si>
  <si>
    <t>泉佐野市日根野415番地</t>
    <rPh sb="0" eb="4">
      <t>イズミサノシ</t>
    </rPh>
    <rPh sb="4" eb="7">
      <t>ヒネノ</t>
    </rPh>
    <rPh sb="10" eb="12">
      <t>バンチ</t>
    </rPh>
    <phoneticPr fontId="1"/>
  </si>
  <si>
    <t>072-665-5000</t>
    <phoneticPr fontId="1"/>
  </si>
  <si>
    <t>072-665-5111</t>
    <phoneticPr fontId="1"/>
  </si>
  <si>
    <t>566-0064</t>
    <phoneticPr fontId="1"/>
  </si>
  <si>
    <t>摂津市鳥飼中二丁目４番36号101</t>
    <rPh sb="5" eb="6">
      <t>ナカ</t>
    </rPh>
    <rPh sb="6" eb="9">
      <t>ニチョウメ</t>
    </rPh>
    <rPh sb="10" eb="11">
      <t>バン</t>
    </rPh>
    <rPh sb="13" eb="14">
      <t>ゴウ</t>
    </rPh>
    <phoneticPr fontId="1"/>
  </si>
  <si>
    <t>06-6155-4448</t>
    <phoneticPr fontId="1"/>
  </si>
  <si>
    <t>566-0001</t>
    <phoneticPr fontId="1"/>
  </si>
  <si>
    <t>072-863-1013</t>
    <phoneticPr fontId="1"/>
  </si>
  <si>
    <t>072-808-7595</t>
    <phoneticPr fontId="1"/>
  </si>
  <si>
    <t>交野市青山三丁目17番２号</t>
    <rPh sb="3" eb="5">
      <t>アオヤマ</t>
    </rPh>
    <rPh sb="5" eb="8">
      <t>サンチョウメ</t>
    </rPh>
    <rPh sb="10" eb="11">
      <t>バン</t>
    </rPh>
    <rPh sb="12" eb="13">
      <t>ゴウ</t>
    </rPh>
    <phoneticPr fontId="1"/>
  </si>
  <si>
    <t>児童デイサービス福すけ</t>
    <rPh sb="0" eb="2">
      <t>ジドウ</t>
    </rPh>
    <rPh sb="8" eb="9">
      <t>フク</t>
    </rPh>
    <phoneticPr fontId="1"/>
  </si>
  <si>
    <t>四條畷市清滝新町５番13号NESTビル２階</t>
    <rPh sb="0" eb="3">
      <t>シジョウナワテ</t>
    </rPh>
    <rPh sb="3" eb="4">
      <t>シ</t>
    </rPh>
    <rPh sb="4" eb="8">
      <t>キヨタキシンマチ</t>
    </rPh>
    <rPh sb="9" eb="10">
      <t>バン</t>
    </rPh>
    <rPh sb="12" eb="13">
      <t>ゴウ</t>
    </rPh>
    <rPh sb="20" eb="21">
      <t>カイ</t>
    </rPh>
    <phoneticPr fontId="1"/>
  </si>
  <si>
    <t>放課後等デイサービスひまわり</t>
    <rPh sb="0" eb="3">
      <t>ホウカゴ</t>
    </rPh>
    <rPh sb="3" eb="4">
      <t>トウ</t>
    </rPh>
    <phoneticPr fontId="1"/>
  </si>
  <si>
    <t>摂津市立めばえ園</t>
    <rPh sb="0" eb="4">
      <t>セッツシリツ</t>
    </rPh>
    <rPh sb="7" eb="8">
      <t>エン</t>
    </rPh>
    <phoneticPr fontId="1"/>
  </si>
  <si>
    <t>オールケア大日</t>
    <rPh sb="5" eb="7">
      <t>ダイニチ</t>
    </rPh>
    <phoneticPr fontId="1"/>
  </si>
  <si>
    <t>特定非営利活動法人子ども・若もの支援ネットワーク大阪</t>
    <rPh sb="0" eb="2">
      <t>トクテイ</t>
    </rPh>
    <rPh sb="2" eb="5">
      <t>ヒエイリ</t>
    </rPh>
    <rPh sb="5" eb="7">
      <t>カツドウ</t>
    </rPh>
    <rPh sb="7" eb="9">
      <t>ホウジン</t>
    </rPh>
    <rPh sb="9" eb="10">
      <t>コ</t>
    </rPh>
    <rPh sb="13" eb="14">
      <t>ワカ</t>
    </rPh>
    <rPh sb="16" eb="18">
      <t>シエン</t>
    </rPh>
    <rPh sb="24" eb="26">
      <t>オオサカ</t>
    </rPh>
    <phoneticPr fontId="2"/>
  </si>
  <si>
    <t>社会福祉法人光生会</t>
    <phoneticPr fontId="1"/>
  </si>
  <si>
    <t>スマイルファクトリー</t>
  </si>
  <si>
    <t>特定非営利活動法人トイボックス</t>
  </si>
  <si>
    <t>放課後等デイサービスアイアイ</t>
  </si>
  <si>
    <t>株式会社日泉</t>
  </si>
  <si>
    <t>きらり</t>
  </si>
  <si>
    <t>株式会社にじいろ</t>
  </si>
  <si>
    <t>交野市幾野一丁目37番13号１階中央区画</t>
    <phoneticPr fontId="1"/>
  </si>
  <si>
    <t>072-895-5552</t>
    <phoneticPr fontId="1"/>
  </si>
  <si>
    <t>072-895-5553</t>
    <phoneticPr fontId="1"/>
  </si>
  <si>
    <t>576-0054</t>
    <phoneticPr fontId="1"/>
  </si>
  <si>
    <t>ぽかぽか</t>
    <phoneticPr fontId="1"/>
  </si>
  <si>
    <t>児童福祉サービスＬａｒｉｍａｒ</t>
    <rPh sb="0" eb="2">
      <t>ジドウ</t>
    </rPh>
    <rPh sb="2" eb="4">
      <t>フクシ</t>
    </rPh>
    <phoneticPr fontId="1"/>
  </si>
  <si>
    <t>特定非営利活動法人ぽかぽか</t>
  </si>
  <si>
    <t>柏原市法善寺四丁目10番29号</t>
    <phoneticPr fontId="1"/>
  </si>
  <si>
    <t>ＮＰＯ法人児童福祉サービスＬａｒｉｍａｒ</t>
  </si>
  <si>
    <t>貝塚市地蔵堂１番地８</t>
    <phoneticPr fontId="1"/>
  </si>
  <si>
    <t>072-433-3900</t>
    <phoneticPr fontId="1"/>
  </si>
  <si>
    <t>072-433-3915</t>
    <phoneticPr fontId="1"/>
  </si>
  <si>
    <t>597-0053</t>
    <phoneticPr fontId="1"/>
  </si>
  <si>
    <t>072-933-7575</t>
    <phoneticPr fontId="1"/>
  </si>
  <si>
    <t>582-0005</t>
    <phoneticPr fontId="1"/>
  </si>
  <si>
    <t>キッズ・レインボー</t>
    <phoneticPr fontId="1"/>
  </si>
  <si>
    <t>06-7161-3968</t>
    <phoneticPr fontId="1"/>
  </si>
  <si>
    <t>06-7165-7978</t>
    <phoneticPr fontId="1"/>
  </si>
  <si>
    <t>みんなの家</t>
    <rPh sb="4" eb="5">
      <t>イエ</t>
    </rPh>
    <phoneticPr fontId="1"/>
  </si>
  <si>
    <t>ジョイジョイ</t>
    <phoneticPr fontId="1"/>
  </si>
  <si>
    <t>はつかぜ</t>
    <phoneticPr fontId="1"/>
  </si>
  <si>
    <t>☆</t>
    <phoneticPr fontId="1"/>
  </si>
  <si>
    <t>ファンタジー</t>
    <phoneticPr fontId="1"/>
  </si>
  <si>
    <t>株式会社アイエム</t>
  </si>
  <si>
    <t>合同会社イナツヒコ</t>
  </si>
  <si>
    <t>一般社団法人明日へのつむぎ</t>
  </si>
  <si>
    <t>茨木市駅前一丁目８番20号１階右側</t>
    <phoneticPr fontId="1"/>
  </si>
  <si>
    <t>茨木市水尾二丁目７番18号</t>
    <phoneticPr fontId="1"/>
  </si>
  <si>
    <t>株式会社サムアイズ</t>
  </si>
  <si>
    <t>四條畷市田原台四丁目19番９号</t>
    <phoneticPr fontId="1"/>
  </si>
  <si>
    <t>発達サポートセンターつむぎ</t>
    <rPh sb="0" eb="2">
      <t>ハッタツ</t>
    </rPh>
    <phoneticPr fontId="1"/>
  </si>
  <si>
    <t>072-622-1818</t>
    <phoneticPr fontId="1"/>
  </si>
  <si>
    <t>072-622-1886</t>
    <phoneticPr fontId="1"/>
  </si>
  <si>
    <t>567-0888</t>
    <phoneticPr fontId="1"/>
  </si>
  <si>
    <t>567-0891</t>
    <phoneticPr fontId="1"/>
  </si>
  <si>
    <t>0725-58-6561</t>
    <phoneticPr fontId="1"/>
  </si>
  <si>
    <t>0725-58-6562</t>
    <phoneticPr fontId="1"/>
  </si>
  <si>
    <t>072-734-7922</t>
    <phoneticPr fontId="1"/>
  </si>
  <si>
    <t>562-0031</t>
    <phoneticPr fontId="1"/>
  </si>
  <si>
    <t>072-734-7923</t>
    <phoneticPr fontId="1"/>
  </si>
  <si>
    <t>0743-87-9998</t>
    <phoneticPr fontId="1"/>
  </si>
  <si>
    <t>575-0013</t>
    <phoneticPr fontId="1"/>
  </si>
  <si>
    <t>595-0024</t>
    <phoneticPr fontId="1"/>
  </si>
  <si>
    <t>宗教法人日本同盟基督教団茨木聖書教会</t>
    <rPh sb="16" eb="18">
      <t>キョウカイ</t>
    </rPh>
    <phoneticPr fontId="1"/>
  </si>
  <si>
    <t>ドリームケアデイセンター茨木</t>
    <rPh sb="12" eb="14">
      <t>イバラキ</t>
    </rPh>
    <phoneticPr fontId="1"/>
  </si>
  <si>
    <t>一般社団法人泉友福祉会</t>
    <phoneticPr fontId="1"/>
  </si>
  <si>
    <t>595-0021</t>
    <phoneticPr fontId="1"/>
  </si>
  <si>
    <t>こころPal</t>
    <phoneticPr fontId="1"/>
  </si>
  <si>
    <t>ジェイ・エスステージジュニア</t>
    <phoneticPr fontId="1"/>
  </si>
  <si>
    <t>児童デイサービスまつぼっくり</t>
    <rPh sb="0" eb="2">
      <t>ジドウ</t>
    </rPh>
    <phoneticPr fontId="1"/>
  </si>
  <si>
    <t>いきいきケアサポートにしの大東店</t>
  </si>
  <si>
    <t>児童発達支援・放課後等デイサービスＯｈａｎａ（オハナ）</t>
  </si>
  <si>
    <t>池田市宇保町７番１号</t>
    <phoneticPr fontId="1"/>
  </si>
  <si>
    <t>一般社団法人ＣＬＣ　Ｏｈａｎａ</t>
  </si>
  <si>
    <t>守口市高瀬町一丁目５番18号101号室</t>
    <rPh sb="0" eb="1">
      <t>モリ</t>
    </rPh>
    <phoneticPr fontId="1"/>
  </si>
  <si>
    <t>スバル・トータルプランニング株式会社</t>
  </si>
  <si>
    <t>大東市御供田四丁目４番11号ロイヤルメゾン千國１階右２号</t>
    <phoneticPr fontId="1"/>
  </si>
  <si>
    <t>合同会社放課後等デイサービスいきいき</t>
  </si>
  <si>
    <t>門真市千石東町二丁目41番13、14、15号のうち一階部分</t>
    <phoneticPr fontId="1"/>
  </si>
  <si>
    <t>社会福祉法人門真共生福祉会</t>
  </si>
  <si>
    <t>株式会社アルテ</t>
  </si>
  <si>
    <t>072-734-8784</t>
    <phoneticPr fontId="1"/>
  </si>
  <si>
    <t>563-0042</t>
    <phoneticPr fontId="1"/>
  </si>
  <si>
    <t>06-4304-4585</t>
    <phoneticPr fontId="1"/>
  </si>
  <si>
    <t>06-4304-4589</t>
    <phoneticPr fontId="1"/>
  </si>
  <si>
    <t>570-0053</t>
    <phoneticPr fontId="1"/>
  </si>
  <si>
    <t>072-884-1606</t>
    <phoneticPr fontId="1"/>
  </si>
  <si>
    <t>571-0013</t>
    <phoneticPr fontId="1"/>
  </si>
  <si>
    <t>072-875-0131</t>
    <phoneticPr fontId="1"/>
  </si>
  <si>
    <t>072-875-0132</t>
    <phoneticPr fontId="1"/>
  </si>
  <si>
    <t>574-0025</t>
    <phoneticPr fontId="1"/>
  </si>
  <si>
    <t>072-483-5568</t>
    <phoneticPr fontId="1"/>
  </si>
  <si>
    <t>072-483-5569</t>
    <phoneticPr fontId="1"/>
  </si>
  <si>
    <t>072-486-5562</t>
    <phoneticPr fontId="1"/>
  </si>
  <si>
    <t>072-486-5561</t>
    <phoneticPr fontId="1"/>
  </si>
  <si>
    <t>06-6908-6161</t>
    <phoneticPr fontId="1"/>
  </si>
  <si>
    <t>072-622-6081</t>
    <phoneticPr fontId="1"/>
  </si>
  <si>
    <t>072-622-6082</t>
    <phoneticPr fontId="1"/>
  </si>
  <si>
    <t>あうる</t>
    <phoneticPr fontId="1"/>
  </si>
  <si>
    <t>ＹＣＣこども教育研究所きらきら</t>
    <rPh sb="5" eb="7">
      <t>キョウイク</t>
    </rPh>
    <rPh sb="7" eb="10">
      <t>ケンキュウショ</t>
    </rPh>
    <phoneticPr fontId="1"/>
  </si>
  <si>
    <t>ぽんぽこはうす２</t>
    <phoneticPr fontId="1"/>
  </si>
  <si>
    <t>たんぽぽ</t>
    <phoneticPr fontId="1"/>
  </si>
  <si>
    <t>一般社団法人ふらっと</t>
  </si>
  <si>
    <t>特定非営利活動法人みんな</t>
  </si>
  <si>
    <t>一般社団法人ＹＣＣこども教育研究所</t>
  </si>
  <si>
    <t>株式会社ＰＲＯmessa</t>
  </si>
  <si>
    <t>特定非営利活動法人ケアサポートアシスト</t>
  </si>
  <si>
    <t>オーパ</t>
  </si>
  <si>
    <t>株式会社ＧＥＮ</t>
  </si>
  <si>
    <t>大東市住道二丁目２番110号大東サンメイツ２番館110号室</t>
    <phoneticPr fontId="1"/>
  </si>
  <si>
    <t>柏原市今町一丁目１番６号</t>
    <phoneticPr fontId="1"/>
  </si>
  <si>
    <t>門真市常盤町７番８号１－Ｂ</t>
    <phoneticPr fontId="1"/>
  </si>
  <si>
    <t>藤井寺市大井一丁目４番33号</t>
    <phoneticPr fontId="1"/>
  </si>
  <si>
    <t>泉南市信達牧野164番地４</t>
    <phoneticPr fontId="1"/>
  </si>
  <si>
    <t>072-812-2443</t>
    <phoneticPr fontId="1"/>
  </si>
  <si>
    <t>571-0078</t>
    <phoneticPr fontId="1"/>
  </si>
  <si>
    <t>072-937-8666</t>
    <phoneticPr fontId="1"/>
  </si>
  <si>
    <t>072-937-8667</t>
    <phoneticPr fontId="1"/>
  </si>
  <si>
    <t>583-0011</t>
    <phoneticPr fontId="1"/>
  </si>
  <si>
    <t>582-0002</t>
    <phoneticPr fontId="1"/>
  </si>
  <si>
    <t>590-0522</t>
    <phoneticPr fontId="1"/>
  </si>
  <si>
    <t>072-483-0818</t>
    <phoneticPr fontId="1"/>
  </si>
  <si>
    <t>072-875-8113</t>
    <phoneticPr fontId="1"/>
  </si>
  <si>
    <t>072-875-8103</t>
    <phoneticPr fontId="1"/>
  </si>
  <si>
    <t>574-0026</t>
    <phoneticPr fontId="1"/>
  </si>
  <si>
    <t>072-812-2443</t>
    <phoneticPr fontId="1"/>
  </si>
  <si>
    <t>ぽっぷこーん大東</t>
    <rPh sb="6" eb="8">
      <t>ダイトウ</t>
    </rPh>
    <phoneticPr fontId="1"/>
  </si>
  <si>
    <t>たじりこころ園</t>
    <rPh sb="6" eb="7">
      <t>エン</t>
    </rPh>
    <phoneticPr fontId="1"/>
  </si>
  <si>
    <t>地域支援センター第２わとと</t>
    <rPh sb="0" eb="2">
      <t>チイキ</t>
    </rPh>
    <rPh sb="2" eb="4">
      <t>シエン</t>
    </rPh>
    <rPh sb="8" eb="9">
      <t>ダイ</t>
    </rPh>
    <phoneticPr fontId="1"/>
  </si>
  <si>
    <t>☆</t>
    <phoneticPr fontId="2"/>
  </si>
  <si>
    <t>泉南郡田尻町嘉祥寺883番地１</t>
    <phoneticPr fontId="1"/>
  </si>
  <si>
    <t>社会福祉法人北摂福祉会</t>
  </si>
  <si>
    <t>羽曳野市白鳥一丁目12番５号西谷ビル１階</t>
    <phoneticPr fontId="1"/>
  </si>
  <si>
    <t>株式会社グッド・ケア・グループ</t>
  </si>
  <si>
    <t>072-737-9638</t>
  </si>
  <si>
    <t>072-737-9639</t>
  </si>
  <si>
    <t>072-468-8601</t>
    <phoneticPr fontId="1"/>
  </si>
  <si>
    <t>072-468-8681</t>
    <phoneticPr fontId="1"/>
  </si>
  <si>
    <t>598-0091</t>
    <phoneticPr fontId="1"/>
  </si>
  <si>
    <t>072-978-8989</t>
    <phoneticPr fontId="1"/>
  </si>
  <si>
    <t>583-0856</t>
    <phoneticPr fontId="1"/>
  </si>
  <si>
    <t>562-0001</t>
    <phoneticPr fontId="1"/>
  </si>
  <si>
    <t>☆</t>
    <phoneticPr fontId="1"/>
  </si>
  <si>
    <t>0721-26-7312</t>
    <phoneticPr fontId="1"/>
  </si>
  <si>
    <t>06-6904-6840</t>
    <phoneticPr fontId="1"/>
  </si>
  <si>
    <t>072-808-7549</t>
    <phoneticPr fontId="1"/>
  </si>
  <si>
    <t>きらとまなぶ</t>
    <phoneticPr fontId="1"/>
  </si>
  <si>
    <t>みんなの木松原</t>
    <rPh sb="4" eb="5">
      <t>キ</t>
    </rPh>
    <rPh sb="5" eb="7">
      <t>マツバラ</t>
    </rPh>
    <phoneticPr fontId="1"/>
  </si>
  <si>
    <t>学園町学童デイホーム遊育園</t>
    <rPh sb="0" eb="2">
      <t>ガクエン</t>
    </rPh>
    <rPh sb="2" eb="3">
      <t>マチ</t>
    </rPh>
    <rPh sb="3" eb="5">
      <t>ガクドウ</t>
    </rPh>
    <rPh sb="10" eb="11">
      <t>ユウ</t>
    </rPh>
    <rPh sb="11" eb="12">
      <t>イク</t>
    </rPh>
    <rPh sb="12" eb="13">
      <t>エン</t>
    </rPh>
    <phoneticPr fontId="1"/>
  </si>
  <si>
    <t>リハこどもデイアイビー</t>
    <phoneticPr fontId="1"/>
  </si>
  <si>
    <t>富田林市藤沢台一丁目４番20号２階</t>
    <phoneticPr fontId="1"/>
  </si>
  <si>
    <t>合同会社Ｊoinハート</t>
  </si>
  <si>
    <t>ニューライフ株式会社</t>
  </si>
  <si>
    <t>摂津市学園町一丁目２番33号フェルティ摂津１Ｆ</t>
    <phoneticPr fontId="1"/>
  </si>
  <si>
    <t>社会福祉法人桃林会</t>
  </si>
  <si>
    <t>株式会社ｃｌａｕｄｉａ</t>
  </si>
  <si>
    <t>株式会社グランドアイビー</t>
  </si>
  <si>
    <t>0721-28-0208</t>
    <phoneticPr fontId="1"/>
  </si>
  <si>
    <t>584-0071</t>
    <phoneticPr fontId="1"/>
  </si>
  <si>
    <t>072-275-6974</t>
    <phoneticPr fontId="1"/>
  </si>
  <si>
    <t>072-275-6984</t>
    <phoneticPr fontId="1"/>
  </si>
  <si>
    <t>072-665-9125</t>
    <phoneticPr fontId="1"/>
  </si>
  <si>
    <t>0725-90-6123</t>
    <phoneticPr fontId="1"/>
  </si>
  <si>
    <t>0725-90-6124</t>
    <phoneticPr fontId="1"/>
  </si>
  <si>
    <t>595-0804</t>
    <phoneticPr fontId="1"/>
  </si>
  <si>
    <t>072-477-2037</t>
    <phoneticPr fontId="1"/>
  </si>
  <si>
    <t>072-446-7808</t>
    <phoneticPr fontId="1"/>
  </si>
  <si>
    <t>072-446-7807</t>
    <phoneticPr fontId="1"/>
  </si>
  <si>
    <t>597-0044</t>
    <phoneticPr fontId="1"/>
  </si>
  <si>
    <t>貝塚市森678番地</t>
    <rPh sb="0" eb="3">
      <t>カイヅカシ</t>
    </rPh>
    <rPh sb="3" eb="4">
      <t>モリ</t>
    </rPh>
    <rPh sb="7" eb="9">
      <t>バンチ</t>
    </rPh>
    <phoneticPr fontId="1"/>
  </si>
  <si>
    <t>株式会社ＯＦＦＩＣＥ　ＴＡＫＡＧＩ</t>
    <rPh sb="0" eb="4">
      <t>カブシキガイシャ</t>
    </rPh>
    <phoneticPr fontId="1"/>
  </si>
  <si>
    <t>スマイルブーケ放課後等デイサービス　たんぽぽクラブ</t>
    <rPh sb="7" eb="11">
      <t>ホウカゴトウ</t>
    </rPh>
    <phoneticPr fontId="3"/>
  </si>
  <si>
    <t>072-737-5454</t>
    <phoneticPr fontId="1"/>
  </si>
  <si>
    <t>072-737-5854</t>
    <phoneticPr fontId="1"/>
  </si>
  <si>
    <t>562-0033</t>
    <phoneticPr fontId="1"/>
  </si>
  <si>
    <t>箕面市今宮四丁目20番２号</t>
    <rPh sb="0" eb="3">
      <t>ミノオシ</t>
    </rPh>
    <rPh sb="3" eb="5">
      <t>イマミヤ</t>
    </rPh>
    <rPh sb="5" eb="8">
      <t>ヨンチョウメ</t>
    </rPh>
    <rPh sb="10" eb="11">
      <t>バン</t>
    </rPh>
    <rPh sb="12" eb="13">
      <t>ゴウ</t>
    </rPh>
    <phoneticPr fontId="1"/>
  </si>
  <si>
    <t>放課後等デイサービスほほえみ</t>
    <rPh sb="0" eb="3">
      <t>ホウカゴ</t>
    </rPh>
    <rPh sb="3" eb="4">
      <t>トウ</t>
    </rPh>
    <phoneticPr fontId="1"/>
  </si>
  <si>
    <t>072-959-8688</t>
    <phoneticPr fontId="1"/>
  </si>
  <si>
    <t>583-0881</t>
    <phoneticPr fontId="1"/>
  </si>
  <si>
    <t>株式会社ステラサポート</t>
    <rPh sb="0" eb="3">
      <t>カブシキガイシャ</t>
    </rPh>
    <phoneticPr fontId="1"/>
  </si>
  <si>
    <t>まいるーむ放課後こども教室</t>
    <rPh sb="5" eb="8">
      <t>ホウカゴ</t>
    </rPh>
    <rPh sb="11" eb="13">
      <t>キョウシツ</t>
    </rPh>
    <phoneticPr fontId="1"/>
  </si>
  <si>
    <t>072-468-6645</t>
    <phoneticPr fontId="1"/>
  </si>
  <si>
    <t>072-468-6646</t>
    <phoneticPr fontId="1"/>
  </si>
  <si>
    <t>590-0412</t>
    <phoneticPr fontId="1"/>
  </si>
  <si>
    <t>羽曳野市島泉二丁目３番13号リバーサイドヒロハイム１階</t>
    <rPh sb="0" eb="4">
      <t>ハビキノシ</t>
    </rPh>
    <rPh sb="4" eb="5">
      <t>シマ</t>
    </rPh>
    <rPh sb="5" eb="6">
      <t>イズミ</t>
    </rPh>
    <rPh sb="6" eb="9">
      <t>ニチョウメ</t>
    </rPh>
    <rPh sb="10" eb="11">
      <t>バン</t>
    </rPh>
    <rPh sb="13" eb="14">
      <t>ゴウ</t>
    </rPh>
    <rPh sb="26" eb="27">
      <t>カイ</t>
    </rPh>
    <phoneticPr fontId="1"/>
  </si>
  <si>
    <t>でぃあはーつ</t>
    <phoneticPr fontId="1"/>
  </si>
  <si>
    <t>0725-24-3265</t>
    <phoneticPr fontId="1"/>
  </si>
  <si>
    <t>594-0003</t>
    <phoneticPr fontId="1"/>
  </si>
  <si>
    <t>和泉市太町570番地の９　２階</t>
    <rPh sb="0" eb="3">
      <t>イズミシ</t>
    </rPh>
    <rPh sb="3" eb="5">
      <t>タイチョウ</t>
    </rPh>
    <rPh sb="8" eb="10">
      <t>バンチ</t>
    </rPh>
    <rPh sb="14" eb="15">
      <t>カイ</t>
    </rPh>
    <phoneticPr fontId="1"/>
  </si>
  <si>
    <t>株式会社煌</t>
    <rPh sb="0" eb="2">
      <t>カブシキ</t>
    </rPh>
    <rPh sb="2" eb="4">
      <t>カイシャ</t>
    </rPh>
    <rPh sb="4" eb="5">
      <t>キラ</t>
    </rPh>
    <phoneticPr fontId="1"/>
  </si>
  <si>
    <t>児童発達支援・放課後等デイサービスにじ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トウ</t>
    </rPh>
    <phoneticPr fontId="1"/>
  </si>
  <si>
    <t>594-0013</t>
    <phoneticPr fontId="1"/>
  </si>
  <si>
    <t>和泉市鶴山台二丁目１番１号棟105</t>
    <rPh sb="0" eb="2">
      <t>イズミ</t>
    </rPh>
    <rPh sb="2" eb="3">
      <t>シ</t>
    </rPh>
    <rPh sb="3" eb="4">
      <t>ツル</t>
    </rPh>
    <rPh sb="6" eb="9">
      <t>ニチョウメ</t>
    </rPh>
    <rPh sb="10" eb="11">
      <t>バン</t>
    </rPh>
    <rPh sb="12" eb="14">
      <t>ゴウトウ</t>
    </rPh>
    <phoneticPr fontId="1"/>
  </si>
  <si>
    <t>有限会社北勝</t>
    <rPh sb="0" eb="2">
      <t>ユウゲン</t>
    </rPh>
    <rPh sb="2" eb="4">
      <t>カイシャ</t>
    </rPh>
    <rPh sb="4" eb="6">
      <t>ホクショウ</t>
    </rPh>
    <phoneticPr fontId="1"/>
  </si>
  <si>
    <t>放課後等デイサービスなう</t>
    <rPh sb="0" eb="3">
      <t>ホウカゴ</t>
    </rPh>
    <rPh sb="3" eb="4">
      <t>トウ</t>
    </rPh>
    <phoneticPr fontId="1"/>
  </si>
  <si>
    <t>岸和田市作才町1180番地１階</t>
    <rPh sb="0" eb="3">
      <t>キシワダシ</t>
    </rPh>
    <rPh sb="4" eb="7">
      <t>ザクザイチョウ</t>
    </rPh>
    <rPh sb="11" eb="13">
      <t>バンチ</t>
    </rPh>
    <rPh sb="14" eb="15">
      <t>カイ</t>
    </rPh>
    <phoneticPr fontId="1"/>
  </si>
  <si>
    <t>株式会社晴友</t>
    <rPh sb="0" eb="1">
      <t>カブシキ</t>
    </rPh>
    <rPh sb="1" eb="3">
      <t>カイシャ</t>
    </rPh>
    <rPh sb="3" eb="4">
      <t>セイ</t>
    </rPh>
    <rPh sb="4" eb="5">
      <t>トモ</t>
    </rPh>
    <phoneticPr fontId="1"/>
  </si>
  <si>
    <t>Ｐｅｒｓｏｎａｌ　Ｓｐａｃｅアドバンス</t>
    <phoneticPr fontId="1"/>
  </si>
  <si>
    <t>合同会社Ａｄｖａｎｃｅ</t>
    <rPh sb="0" eb="2">
      <t>ゴウドウ</t>
    </rPh>
    <rPh sb="2" eb="4">
      <t>カイシャ</t>
    </rPh>
    <phoneticPr fontId="1"/>
  </si>
  <si>
    <t>072-457-1361</t>
    <phoneticPr fontId="1"/>
  </si>
  <si>
    <t>072-457-1993</t>
    <phoneticPr fontId="1"/>
  </si>
  <si>
    <t>596-0825</t>
    <phoneticPr fontId="1"/>
  </si>
  <si>
    <t>596-0826</t>
    <phoneticPr fontId="1"/>
  </si>
  <si>
    <t>0725-90-7384</t>
    <phoneticPr fontId="1"/>
  </si>
  <si>
    <t>泉南郡熊取町紺屋二丁目21番17号</t>
    <rPh sb="0" eb="2">
      <t>センナン</t>
    </rPh>
    <rPh sb="2" eb="3">
      <t>グン</t>
    </rPh>
    <rPh sb="3" eb="6">
      <t>クマトリチョウ</t>
    </rPh>
    <rPh sb="6" eb="8">
      <t>コンヤ</t>
    </rPh>
    <rPh sb="8" eb="11">
      <t>ニチョウメ</t>
    </rPh>
    <rPh sb="13" eb="14">
      <t>バン</t>
    </rPh>
    <rPh sb="16" eb="17">
      <t>ゴウ</t>
    </rPh>
    <phoneticPr fontId="1"/>
  </si>
  <si>
    <t>0721-21-1092</t>
    <phoneticPr fontId="1"/>
  </si>
  <si>
    <t>0721-21-6626</t>
    <phoneticPr fontId="1"/>
  </si>
  <si>
    <t>585-0053</t>
    <phoneticPr fontId="1"/>
  </si>
  <si>
    <t>南河内郡千早赤阪村大字小吹68番地の646</t>
    <rPh sb="0" eb="3">
      <t>ミナミカワチ</t>
    </rPh>
    <rPh sb="3" eb="4">
      <t>グン</t>
    </rPh>
    <rPh sb="4" eb="9">
      <t>チハヤアカサカムラ</t>
    </rPh>
    <rPh sb="9" eb="11">
      <t>オオアザ</t>
    </rPh>
    <rPh sb="11" eb="12">
      <t>コ</t>
    </rPh>
    <rPh sb="12" eb="13">
      <t>フ</t>
    </rPh>
    <rPh sb="15" eb="17">
      <t>バンチ</t>
    </rPh>
    <phoneticPr fontId="1"/>
  </si>
  <si>
    <t>562-0025</t>
    <phoneticPr fontId="1"/>
  </si>
  <si>
    <t>箕面市粟生外院一丁目21番52号</t>
    <rPh sb="0" eb="3">
      <t>ミノオシ</t>
    </rPh>
    <rPh sb="3" eb="7">
      <t>アオゲイン</t>
    </rPh>
    <rPh sb="7" eb="10">
      <t>イチチョウメ</t>
    </rPh>
    <rPh sb="12" eb="13">
      <t>バン</t>
    </rPh>
    <rPh sb="15" eb="16">
      <t>ゴウ</t>
    </rPh>
    <phoneticPr fontId="1"/>
  </si>
  <si>
    <t>特定非営利活動法人ＰＬＵＳ　ＯＮＥ</t>
    <rPh sb="0" eb="2">
      <t>トクテイ</t>
    </rPh>
    <rPh sb="2" eb="5">
      <t>ヒエイリ</t>
    </rPh>
    <rPh sb="5" eb="7">
      <t>カツドウ</t>
    </rPh>
    <rPh sb="7" eb="9">
      <t>ホウジン</t>
    </rPh>
    <phoneticPr fontId="1"/>
  </si>
  <si>
    <t>児童デイサービスびりぃぶ</t>
    <rPh sb="0" eb="2">
      <t>ジドウ</t>
    </rPh>
    <phoneticPr fontId="1"/>
  </si>
  <si>
    <t>0725-90-7026</t>
    <phoneticPr fontId="1"/>
  </si>
  <si>
    <t>0725-90-7036</t>
    <phoneticPr fontId="1"/>
  </si>
  <si>
    <t>594-1151</t>
    <phoneticPr fontId="1"/>
  </si>
  <si>
    <t>和泉市唐国町二丁目８番58号１階</t>
    <rPh sb="0" eb="3">
      <t>イズミシ</t>
    </rPh>
    <rPh sb="3" eb="6">
      <t>カラクニチョウ</t>
    </rPh>
    <rPh sb="6" eb="9">
      <t>ニチョウメ</t>
    </rPh>
    <rPh sb="10" eb="11">
      <t>バン</t>
    </rPh>
    <rPh sb="13" eb="14">
      <t>ゴウ</t>
    </rPh>
    <rPh sb="15" eb="16">
      <t>カイ</t>
    </rPh>
    <phoneticPr fontId="1"/>
  </si>
  <si>
    <t>ストーリー</t>
    <phoneticPr fontId="1"/>
  </si>
  <si>
    <t>株式会社バスター</t>
    <rPh sb="0" eb="1">
      <t>カブシキ</t>
    </rPh>
    <rPh sb="1" eb="3">
      <t>カイシャ</t>
    </rPh>
    <phoneticPr fontId="1"/>
  </si>
  <si>
    <t>株式会社百花</t>
    <rPh sb="0" eb="1">
      <t>カブシキ</t>
    </rPh>
    <rPh sb="1" eb="3">
      <t>カイシャ</t>
    </rPh>
    <rPh sb="3" eb="4">
      <t>ヒャク</t>
    </rPh>
    <rPh sb="4" eb="5">
      <t>ハナ</t>
    </rPh>
    <phoneticPr fontId="1"/>
  </si>
  <si>
    <t>放課後デイサービス運動療育バード</t>
    <rPh sb="0" eb="3">
      <t>ホウカゴ</t>
    </rPh>
    <rPh sb="9" eb="11">
      <t>ウンドウ</t>
    </rPh>
    <rPh sb="11" eb="13">
      <t>リョウイク</t>
    </rPh>
    <phoneticPr fontId="1"/>
  </si>
  <si>
    <t>株式会社ＮＥＳＴ</t>
    <rPh sb="0" eb="2">
      <t>カブシキ</t>
    </rPh>
    <rPh sb="2" eb="4">
      <t>カイシャ</t>
    </rPh>
    <phoneticPr fontId="1"/>
  </si>
  <si>
    <t>いいね放課後等デイサービス</t>
    <rPh sb="2" eb="5">
      <t>ホウカゴ</t>
    </rPh>
    <rPh sb="5" eb="6">
      <t>トウ</t>
    </rPh>
    <phoneticPr fontId="1"/>
  </si>
  <si>
    <t>いいね合同会社</t>
    <rPh sb="3" eb="5">
      <t>ゴウドウ</t>
    </rPh>
    <rPh sb="5" eb="7">
      <t>カイシャ</t>
    </rPh>
    <phoneticPr fontId="1"/>
  </si>
  <si>
    <t>富田林市錦織北一丁目５番10号</t>
    <phoneticPr fontId="1"/>
  </si>
  <si>
    <t>羽曳野市はびきの三丁目10番４号ヴィラ桃山台１階店舗東側</t>
    <phoneticPr fontId="1"/>
  </si>
  <si>
    <t>泉南郡熊取町野田一丁目２番12号ネゴロビル２階</t>
    <phoneticPr fontId="1"/>
  </si>
  <si>
    <t>072-415-2294</t>
    <phoneticPr fontId="1"/>
  </si>
  <si>
    <t>072-496-2294</t>
    <phoneticPr fontId="1"/>
  </si>
  <si>
    <t>590-0451</t>
    <phoneticPr fontId="1"/>
  </si>
  <si>
    <t>072-978-8336</t>
    <phoneticPr fontId="1"/>
  </si>
  <si>
    <t>583-0872</t>
    <phoneticPr fontId="1"/>
  </si>
  <si>
    <t>072-978-8339</t>
    <phoneticPr fontId="1"/>
  </si>
  <si>
    <t>0721-24-0905</t>
    <phoneticPr fontId="1"/>
  </si>
  <si>
    <t>0721-24-0905</t>
    <phoneticPr fontId="1"/>
  </si>
  <si>
    <t>584-0066</t>
    <phoneticPr fontId="1"/>
  </si>
  <si>
    <t>泉北郡忠岡町馬瀬一丁目１番８号</t>
  </si>
  <si>
    <t>072-877-5077</t>
    <phoneticPr fontId="1"/>
  </si>
  <si>
    <t>575-0033</t>
    <phoneticPr fontId="1"/>
  </si>
  <si>
    <t>株式会社のぞみ</t>
    <rPh sb="0" eb="3">
      <t>カブシキガイシャ</t>
    </rPh>
    <phoneticPr fontId="1"/>
  </si>
  <si>
    <t>ぴあ</t>
    <phoneticPr fontId="1"/>
  </si>
  <si>
    <t>こどもサポート教室「きらり」忍ケ丘駅前校</t>
    <rPh sb="6" eb="8">
      <t>キョウシツ</t>
    </rPh>
    <rPh sb="13" eb="16">
      <t>シノブガオカ</t>
    </rPh>
    <rPh sb="16" eb="18">
      <t>エキマエ</t>
    </rPh>
    <rPh sb="18" eb="19">
      <t>コウ</t>
    </rPh>
    <phoneticPr fontId="1"/>
  </si>
  <si>
    <t>児童デイサービススカイ</t>
    <rPh sb="0" eb="2">
      <t>ジドウ</t>
    </rPh>
    <phoneticPr fontId="1"/>
  </si>
  <si>
    <t>めばえの家</t>
    <rPh sb="3" eb="4">
      <t>イエ</t>
    </rPh>
    <phoneticPr fontId="1"/>
  </si>
  <si>
    <t>学童ちむちむ</t>
    <rPh sb="0" eb="2">
      <t>ガクドウ</t>
    </rPh>
    <phoneticPr fontId="1"/>
  </si>
  <si>
    <t>こども発達支援センター風</t>
    <rPh sb="3" eb="5">
      <t>ハッタツ</t>
    </rPh>
    <rPh sb="5" eb="7">
      <t>シエン</t>
    </rPh>
    <rPh sb="11" eb="12">
      <t>カゼ</t>
    </rPh>
    <phoneticPr fontId="1"/>
  </si>
  <si>
    <t>キッズハウスなごみ家</t>
    <rPh sb="9" eb="10">
      <t>イエ</t>
    </rPh>
    <phoneticPr fontId="1"/>
  </si>
  <si>
    <t>06-7165-7779</t>
    <phoneticPr fontId="1"/>
  </si>
  <si>
    <t>571-0066</t>
    <phoneticPr fontId="1"/>
  </si>
  <si>
    <t>特定非営利活動法人子育て支援寺子屋ぴあ</t>
  </si>
  <si>
    <t>アプリコットマネジメント株式会社</t>
  </si>
  <si>
    <t>株式会社四谷宮本</t>
  </si>
  <si>
    <t>社会福祉法人大阪府障害者福祉事業団</t>
  </si>
  <si>
    <t>有限会社ＳＫ</t>
  </si>
  <si>
    <t>合同会社コネクト</t>
  </si>
  <si>
    <t>株式会社クラ・ゼミ</t>
  </si>
  <si>
    <t>特定非営利活動法人のーまらいず</t>
  </si>
  <si>
    <t>072-803-6222</t>
  </si>
  <si>
    <t>072-803-6222</t>
    <phoneticPr fontId="1"/>
  </si>
  <si>
    <t>575-0003</t>
    <phoneticPr fontId="1"/>
  </si>
  <si>
    <t>563-0032</t>
    <phoneticPr fontId="1"/>
  </si>
  <si>
    <t>072-350-2508</t>
    <phoneticPr fontId="1"/>
  </si>
  <si>
    <t>072-350-2513</t>
    <phoneticPr fontId="1"/>
  </si>
  <si>
    <t>592-0014</t>
    <phoneticPr fontId="1"/>
  </si>
  <si>
    <t>072-332-3030</t>
  </si>
  <si>
    <t>072-332-3030</t>
    <phoneticPr fontId="1"/>
  </si>
  <si>
    <t>0743-87-9399</t>
  </si>
  <si>
    <t>0743-87-9399</t>
    <phoneticPr fontId="1"/>
  </si>
  <si>
    <t>575-0013</t>
    <phoneticPr fontId="1"/>
  </si>
  <si>
    <t>0721-93-2009</t>
  </si>
  <si>
    <t>0721-93-2009</t>
    <phoneticPr fontId="1"/>
  </si>
  <si>
    <t>585-0035</t>
    <phoneticPr fontId="1"/>
  </si>
  <si>
    <t>072-636-0110</t>
    <phoneticPr fontId="1"/>
  </si>
  <si>
    <t>567-0861</t>
    <phoneticPr fontId="1"/>
  </si>
  <si>
    <t>06-6780-4248</t>
    <phoneticPr fontId="1"/>
  </si>
  <si>
    <t>570-0014</t>
    <phoneticPr fontId="1"/>
  </si>
  <si>
    <t>072-468-6960</t>
    <phoneticPr fontId="1"/>
  </si>
  <si>
    <t>072-468-6961</t>
    <phoneticPr fontId="1"/>
  </si>
  <si>
    <t>596-0831</t>
    <phoneticPr fontId="1"/>
  </si>
  <si>
    <t>岸和田市畑町四丁目１番16号</t>
    <phoneticPr fontId="1"/>
  </si>
  <si>
    <t>守口市藤田町三丁目41番６号ツインコープ守口北館１階</t>
    <phoneticPr fontId="1"/>
  </si>
  <si>
    <t>茨木市東奈良三丁目16番14号茨木市南茨木多世代交流センター２階特別利用保育室</t>
    <phoneticPr fontId="1"/>
  </si>
  <si>
    <t>門真市幸福町28番15号クレアドール１階</t>
    <phoneticPr fontId="1"/>
  </si>
  <si>
    <t>高石市綾園二丁目２番７号中田ビル101号室</t>
    <phoneticPr fontId="1"/>
  </si>
  <si>
    <t>四條畷市岡山東一丁目８番８号中田コーポレーションビル２Ｆ</t>
    <phoneticPr fontId="1"/>
  </si>
  <si>
    <t>四條畷市田原台五丁目３番５号</t>
    <phoneticPr fontId="1"/>
  </si>
  <si>
    <t>南河内郡河南町大字寛弘寺856番地の９</t>
    <phoneticPr fontId="1"/>
  </si>
  <si>
    <t>06-6780-4249</t>
    <phoneticPr fontId="1"/>
  </si>
  <si>
    <t>☆</t>
    <phoneticPr fontId="1"/>
  </si>
  <si>
    <t>595-0024</t>
    <phoneticPr fontId="1"/>
  </si>
  <si>
    <t>放課後等デイサービスぴあーちぇ</t>
    <rPh sb="0" eb="2">
      <t>ホウカゴ</t>
    </rPh>
    <rPh sb="2" eb="3">
      <t>トウ</t>
    </rPh>
    <phoneticPr fontId="1"/>
  </si>
  <si>
    <t>598-0024</t>
    <phoneticPr fontId="1"/>
  </si>
  <si>
    <t>泉佐野市上之郷2221番地の１</t>
    <phoneticPr fontId="1"/>
  </si>
  <si>
    <t>株式会社ひなた</t>
    <rPh sb="0" eb="2">
      <t>カブシキ</t>
    </rPh>
    <rPh sb="2" eb="4">
      <t>カイシャ</t>
    </rPh>
    <phoneticPr fontId="1"/>
  </si>
  <si>
    <t>合同会社哲人社</t>
    <rPh sb="0" eb="2">
      <t>ゴウドウ</t>
    </rPh>
    <rPh sb="2" eb="4">
      <t>カイシャ</t>
    </rPh>
    <rPh sb="4" eb="6">
      <t>テツジン</t>
    </rPh>
    <rPh sb="6" eb="7">
      <t>シャ</t>
    </rPh>
    <phoneticPr fontId="1"/>
  </si>
  <si>
    <t>サクラッコ</t>
    <phoneticPr fontId="1"/>
  </si>
  <si>
    <t>社会福祉法人桜花会</t>
    <rPh sb="0" eb="2">
      <t>シャカイ</t>
    </rPh>
    <rPh sb="2" eb="4">
      <t>フクシ</t>
    </rPh>
    <rPh sb="4" eb="6">
      <t>ホウジン</t>
    </rPh>
    <rPh sb="6" eb="8">
      <t>オウカ</t>
    </rPh>
    <rPh sb="8" eb="9">
      <t>カイ</t>
    </rPh>
    <phoneticPr fontId="1"/>
  </si>
  <si>
    <t>いんくるーじょん</t>
    <phoneticPr fontId="1"/>
  </si>
  <si>
    <t>株式会社インクルージョン</t>
    <rPh sb="0" eb="2">
      <t>カブシキ</t>
    </rPh>
    <rPh sb="2" eb="4">
      <t>カイシャ</t>
    </rPh>
    <phoneticPr fontId="1"/>
  </si>
  <si>
    <t>泉嶺ホーム高石園</t>
    <rPh sb="0" eb="1">
      <t>イズミ</t>
    </rPh>
    <rPh sb="1" eb="2">
      <t>ミネ</t>
    </rPh>
    <rPh sb="5" eb="7">
      <t>タカイシ</t>
    </rPh>
    <rPh sb="7" eb="8">
      <t>エン</t>
    </rPh>
    <phoneticPr fontId="1"/>
  </si>
  <si>
    <t>社会福祉法人南湖会</t>
    <rPh sb="0" eb="2">
      <t>シャカイ</t>
    </rPh>
    <rPh sb="2" eb="4">
      <t>フクシ</t>
    </rPh>
    <rPh sb="4" eb="6">
      <t>ホウジン</t>
    </rPh>
    <rPh sb="6" eb="7">
      <t>ミナミ</t>
    </rPh>
    <rPh sb="7" eb="8">
      <t>ミズウミ</t>
    </rPh>
    <rPh sb="8" eb="9">
      <t>カイ</t>
    </rPh>
    <phoneticPr fontId="1"/>
  </si>
  <si>
    <t>泉大津市助松町二丁目４番10号</t>
    <phoneticPr fontId="1"/>
  </si>
  <si>
    <t>柏原市大県一丁目１番１号ファミーユＴ＆Ｍ１階店舗北</t>
    <phoneticPr fontId="1"/>
  </si>
  <si>
    <t>高石市西取石一丁目16番11号コーポ富之里103号室</t>
    <rPh sb="25" eb="26">
      <t>シツ</t>
    </rPh>
    <phoneticPr fontId="1"/>
  </si>
  <si>
    <t>泉南市新家1495番地の１</t>
    <phoneticPr fontId="1"/>
  </si>
  <si>
    <t>0725-23-2760</t>
    <phoneticPr fontId="1"/>
  </si>
  <si>
    <t>0725-23-2770</t>
    <phoneticPr fontId="1"/>
  </si>
  <si>
    <t>595-0071</t>
    <phoneticPr fontId="1"/>
  </si>
  <si>
    <t>072-973-1192</t>
    <phoneticPr fontId="1"/>
  </si>
  <si>
    <t>582-0018</t>
    <phoneticPr fontId="1"/>
  </si>
  <si>
    <t>072-277-0325</t>
    <phoneticPr fontId="1"/>
  </si>
  <si>
    <t>592-0012</t>
    <phoneticPr fontId="1"/>
  </si>
  <si>
    <t>072-415-4879</t>
    <phoneticPr fontId="1"/>
  </si>
  <si>
    <t>072-415-2686</t>
    <phoneticPr fontId="1"/>
  </si>
  <si>
    <t>590-0503</t>
    <phoneticPr fontId="1"/>
  </si>
  <si>
    <t>茨木市並木町1番6号　茨木スクエアービル201・202号</t>
    <rPh sb="27" eb="28">
      <t>ゴウ</t>
    </rPh>
    <phoneticPr fontId="1"/>
  </si>
  <si>
    <t>594-1111</t>
    <phoneticPr fontId="1"/>
  </si>
  <si>
    <t>和泉市光明台三丁目20番４号</t>
    <rPh sb="0" eb="3">
      <t>イズミシ</t>
    </rPh>
    <rPh sb="3" eb="5">
      <t>コウミョウ</t>
    </rPh>
    <rPh sb="5" eb="6">
      <t>ダイ</t>
    </rPh>
    <rPh sb="6" eb="9">
      <t>サンチョウメ</t>
    </rPh>
    <rPh sb="11" eb="12">
      <t>バン</t>
    </rPh>
    <rPh sb="13" eb="14">
      <t>ゴウ</t>
    </rPh>
    <phoneticPr fontId="1"/>
  </si>
  <si>
    <t>0725-50-3222</t>
    <phoneticPr fontId="1"/>
  </si>
  <si>
    <t>0725-50-3233</t>
    <phoneticPr fontId="1"/>
  </si>
  <si>
    <t>072-266-0056</t>
    <phoneticPr fontId="1"/>
  </si>
  <si>
    <t>子ども支援ステーションハル</t>
    <rPh sb="0" eb="1">
      <t>コ</t>
    </rPh>
    <rPh sb="3" eb="5">
      <t>シエン</t>
    </rPh>
    <phoneticPr fontId="1"/>
  </si>
  <si>
    <t>072-471-7474</t>
    <phoneticPr fontId="1"/>
  </si>
  <si>
    <t>072-471-7575</t>
    <phoneticPr fontId="1"/>
  </si>
  <si>
    <t>599-0212</t>
    <phoneticPr fontId="1"/>
  </si>
  <si>
    <t>阪南市自然田816番地の１</t>
    <rPh sb="0" eb="3">
      <t>ハンナンシ</t>
    </rPh>
    <rPh sb="3" eb="6">
      <t>ジネンダ</t>
    </rPh>
    <rPh sb="9" eb="11">
      <t>バンチ</t>
    </rPh>
    <phoneticPr fontId="1"/>
  </si>
  <si>
    <t>有限会社ハルコーポレーション</t>
    <rPh sb="0" eb="4">
      <t>ユウゲンガイシャ</t>
    </rPh>
    <phoneticPr fontId="1"/>
  </si>
  <si>
    <t>和泉市肥子町二丁目５番54号サラスバティ肥子１階Ｄ号</t>
    <rPh sb="0" eb="3">
      <t>イズミシ</t>
    </rPh>
    <rPh sb="3" eb="4">
      <t>コエ</t>
    </rPh>
    <rPh sb="4" eb="5">
      <t>コ</t>
    </rPh>
    <rPh sb="5" eb="6">
      <t>マチ</t>
    </rPh>
    <rPh sb="6" eb="9">
      <t>ニチョウメ</t>
    </rPh>
    <rPh sb="10" eb="11">
      <t>バン</t>
    </rPh>
    <rPh sb="13" eb="14">
      <t>ゴウ</t>
    </rPh>
    <rPh sb="20" eb="21">
      <t>コエ</t>
    </rPh>
    <rPh sb="21" eb="22">
      <t>コ</t>
    </rPh>
    <rPh sb="23" eb="24">
      <t>カイ</t>
    </rPh>
    <rPh sb="25" eb="26">
      <t>ゴウ</t>
    </rPh>
    <phoneticPr fontId="1"/>
  </si>
  <si>
    <t>児童デイサービスわおん</t>
    <rPh sb="0" eb="2">
      <t>ジドウ</t>
    </rPh>
    <phoneticPr fontId="1"/>
  </si>
  <si>
    <t>072-360-0721</t>
    <phoneticPr fontId="1"/>
  </si>
  <si>
    <t>072-360-0722</t>
    <phoneticPr fontId="1"/>
  </si>
  <si>
    <t>589-0023</t>
    <phoneticPr fontId="1"/>
  </si>
  <si>
    <t>大阪狭山市大野台四丁目１番19号</t>
    <rPh sb="0" eb="5">
      <t>オオサカサヤマシ</t>
    </rPh>
    <rPh sb="5" eb="8">
      <t>オオノダイ</t>
    </rPh>
    <rPh sb="8" eb="11">
      <t>ヨンチョウメ</t>
    </rPh>
    <rPh sb="12" eb="13">
      <t>バン</t>
    </rPh>
    <rPh sb="15" eb="16">
      <t>ゴウ</t>
    </rPh>
    <phoneticPr fontId="1"/>
  </si>
  <si>
    <t>株式会社ＷＡＯＮ</t>
    <rPh sb="0" eb="4">
      <t>カブシキガイシャ</t>
    </rPh>
    <phoneticPr fontId="1"/>
  </si>
  <si>
    <t>みんなの木天美</t>
    <rPh sb="4" eb="5">
      <t>キ</t>
    </rPh>
    <rPh sb="5" eb="7">
      <t>アマミ</t>
    </rPh>
    <phoneticPr fontId="1"/>
  </si>
  <si>
    <t>072-321-1785</t>
    <phoneticPr fontId="1"/>
  </si>
  <si>
    <t>072-321-1786</t>
    <phoneticPr fontId="1"/>
  </si>
  <si>
    <t>580-0032</t>
    <phoneticPr fontId="1"/>
  </si>
  <si>
    <t>松原市天美東八丁目４番29号１階</t>
    <rPh sb="0" eb="2">
      <t>マツバラ</t>
    </rPh>
    <rPh sb="2" eb="3">
      <t>シ</t>
    </rPh>
    <rPh sb="3" eb="6">
      <t>アマミヒガシ</t>
    </rPh>
    <rPh sb="6" eb="9">
      <t>ハチチョウメ</t>
    </rPh>
    <rPh sb="10" eb="11">
      <t>バン</t>
    </rPh>
    <rPh sb="13" eb="14">
      <t>ゴウ</t>
    </rPh>
    <rPh sb="15" eb="16">
      <t>カイ</t>
    </rPh>
    <phoneticPr fontId="1"/>
  </si>
  <si>
    <t>ニューライフ株式会社</t>
    <phoneticPr fontId="1"/>
  </si>
  <si>
    <t>576-0053</t>
    <phoneticPr fontId="1"/>
  </si>
  <si>
    <t>有限会社光の里福祉協会</t>
    <rPh sb="0" eb="4">
      <t>ユウゲンガイシャ</t>
    </rPh>
    <rPh sb="4" eb="5">
      <t>ヒカリ</t>
    </rPh>
    <rPh sb="6" eb="7">
      <t>サト</t>
    </rPh>
    <rPh sb="7" eb="9">
      <t>フクシ</t>
    </rPh>
    <rPh sb="9" eb="11">
      <t>キョウカイ</t>
    </rPh>
    <phoneticPr fontId="1"/>
  </si>
  <si>
    <t>072-433-1231</t>
    <phoneticPr fontId="1"/>
  </si>
  <si>
    <t>072-433-1241</t>
    <phoneticPr fontId="1"/>
  </si>
  <si>
    <t>596-0072</t>
    <phoneticPr fontId="1"/>
  </si>
  <si>
    <t>岸和田市堺町１番38号大起ビル３Ｆ</t>
    <rPh sb="0" eb="3">
      <t>キシワダシ</t>
    </rPh>
    <rPh sb="3" eb="4">
      <t>サカイ</t>
    </rPh>
    <rPh sb="4" eb="5">
      <t>チョウ</t>
    </rPh>
    <rPh sb="6" eb="7">
      <t>バン</t>
    </rPh>
    <rPh sb="9" eb="10">
      <t>ゴウ</t>
    </rPh>
    <rPh sb="10" eb="11">
      <t>ダイ</t>
    </rPh>
    <rPh sb="11" eb="12">
      <t>キ</t>
    </rPh>
    <phoneticPr fontId="1"/>
  </si>
  <si>
    <t>株式会社いのちの木</t>
    <rPh sb="0" eb="3">
      <t>カブシキガイシャ</t>
    </rPh>
    <rPh sb="7" eb="8">
      <t>キ</t>
    </rPh>
    <phoneticPr fontId="1"/>
  </si>
  <si>
    <t>デイサービスＳunはーと</t>
    <phoneticPr fontId="1"/>
  </si>
  <si>
    <t>072-702-3577</t>
    <phoneticPr fontId="1"/>
  </si>
  <si>
    <t>072-702-3566</t>
    <phoneticPr fontId="1"/>
  </si>
  <si>
    <t>563-0033</t>
    <phoneticPr fontId="1"/>
  </si>
  <si>
    <t>合同会社Ｓunはーと</t>
    <rPh sb="0" eb="2">
      <t>ゴウドウ</t>
    </rPh>
    <rPh sb="2" eb="4">
      <t>ガイシャ</t>
    </rPh>
    <phoneticPr fontId="1"/>
  </si>
  <si>
    <t>06-6904-1011</t>
    <phoneticPr fontId="1"/>
  </si>
  <si>
    <t>072-865-7519</t>
    <phoneticPr fontId="1"/>
  </si>
  <si>
    <t>574-0028</t>
    <phoneticPr fontId="1"/>
  </si>
  <si>
    <t>大東市幸町22番25号</t>
    <rPh sb="3" eb="5">
      <t>サイワイチョウ</t>
    </rPh>
    <rPh sb="7" eb="8">
      <t>バン</t>
    </rPh>
    <rPh sb="10" eb="11">
      <t>ゴウ</t>
    </rPh>
    <phoneticPr fontId="1"/>
  </si>
  <si>
    <t>児童デイサービス福の木</t>
    <rPh sb="0" eb="2">
      <t>ジドウ</t>
    </rPh>
    <rPh sb="8" eb="9">
      <t>フク</t>
    </rPh>
    <rPh sb="10" eb="11">
      <t>キ</t>
    </rPh>
    <phoneticPr fontId="1"/>
  </si>
  <si>
    <t>放課後等デイサービスまりん</t>
    <rPh sb="0" eb="3">
      <t>ホウカゴ</t>
    </rPh>
    <rPh sb="3" eb="4">
      <t>トウ</t>
    </rPh>
    <phoneticPr fontId="1"/>
  </si>
  <si>
    <t>せんなんケアキッズ</t>
    <phoneticPr fontId="1"/>
  </si>
  <si>
    <t>ふわり</t>
    <phoneticPr fontId="1"/>
  </si>
  <si>
    <t>河内長野市野作町14番13号田中ビル１階</t>
    <phoneticPr fontId="1"/>
  </si>
  <si>
    <t>合同会社アクアマリン</t>
  </si>
  <si>
    <t>0721-69-8680</t>
    <phoneticPr fontId="1"/>
  </si>
  <si>
    <t>586-0023</t>
    <phoneticPr fontId="1"/>
  </si>
  <si>
    <t>0721-69-8681</t>
    <phoneticPr fontId="1"/>
  </si>
  <si>
    <t>576-0032</t>
    <phoneticPr fontId="1"/>
  </si>
  <si>
    <t>072-480-6333</t>
    <phoneticPr fontId="1"/>
  </si>
  <si>
    <t>590-0522</t>
    <phoneticPr fontId="1"/>
  </si>
  <si>
    <t>デイキッズ株式会社</t>
  </si>
  <si>
    <t>泉南市信達牧野934番地</t>
    <phoneticPr fontId="1"/>
  </si>
  <si>
    <t>合同会社福は内</t>
  </si>
  <si>
    <t>072-808-7862</t>
    <phoneticPr fontId="1"/>
  </si>
  <si>
    <t>072-808-7863</t>
    <phoneticPr fontId="1"/>
  </si>
  <si>
    <t>072-480-6332</t>
    <phoneticPr fontId="1"/>
  </si>
  <si>
    <t>072-865-6254</t>
    <phoneticPr fontId="1"/>
  </si>
  <si>
    <t>072-865-6255</t>
    <phoneticPr fontId="1"/>
  </si>
  <si>
    <t>ジェイキッズきりん</t>
    <phoneticPr fontId="1"/>
  </si>
  <si>
    <t>こどもランドなっつ</t>
    <phoneticPr fontId="1"/>
  </si>
  <si>
    <t>児童デイサービスばらの木アネックス</t>
    <rPh sb="0" eb="2">
      <t>ジドウ</t>
    </rPh>
    <rPh sb="11" eb="12">
      <t>キ</t>
    </rPh>
    <phoneticPr fontId="1"/>
  </si>
  <si>
    <t>チャイルドハート門真駅前学館</t>
    <rPh sb="8" eb="10">
      <t>カドマ</t>
    </rPh>
    <rPh sb="10" eb="12">
      <t>エキマエ</t>
    </rPh>
    <rPh sb="12" eb="14">
      <t>ガッカン</t>
    </rPh>
    <phoneticPr fontId="1"/>
  </si>
  <si>
    <t>どんぐりの家</t>
    <rPh sb="5" eb="6">
      <t>イエ</t>
    </rPh>
    <phoneticPr fontId="1"/>
  </si>
  <si>
    <t>岸和田市尾生町1188番地の１</t>
    <phoneticPr fontId="1"/>
  </si>
  <si>
    <t>岸和田市別所町二丁目３番２号</t>
    <phoneticPr fontId="1"/>
  </si>
  <si>
    <t>株式会社ジェイケア</t>
  </si>
  <si>
    <t>株式会社ＮＵＴＳドリーム</t>
  </si>
  <si>
    <t>株式会社百花</t>
  </si>
  <si>
    <t>守口市八雲東町一丁目５番８号</t>
    <phoneticPr fontId="1"/>
  </si>
  <si>
    <t>合同会社鷹山</t>
  </si>
  <si>
    <t>松原市小川一丁目12番16号</t>
    <phoneticPr fontId="1"/>
  </si>
  <si>
    <t>有限会社エスエヌ企画</t>
  </si>
  <si>
    <t>門真市新橋町15番１号リーフスタイル門真１階</t>
    <phoneticPr fontId="1"/>
  </si>
  <si>
    <t>株式会社キッズエデュケーション</t>
  </si>
  <si>
    <t>06-6780-4392</t>
    <phoneticPr fontId="1"/>
  </si>
  <si>
    <t>06-6780-4393</t>
    <phoneticPr fontId="1"/>
  </si>
  <si>
    <t>571-0048</t>
    <phoneticPr fontId="1"/>
  </si>
  <si>
    <t>072-447-6088</t>
    <phoneticPr fontId="1"/>
  </si>
  <si>
    <t>072-447-6089</t>
    <phoneticPr fontId="1"/>
  </si>
  <si>
    <t>596-0045</t>
    <phoneticPr fontId="1"/>
  </si>
  <si>
    <t>06-6906-7233</t>
    <phoneticPr fontId="1"/>
  </si>
  <si>
    <t>570-0021</t>
    <phoneticPr fontId="1"/>
  </si>
  <si>
    <t>072-330-1560</t>
    <phoneticPr fontId="1"/>
  </si>
  <si>
    <t>072-330-1561</t>
    <phoneticPr fontId="1"/>
  </si>
  <si>
    <t>580-0002</t>
    <phoneticPr fontId="1"/>
  </si>
  <si>
    <t>598-0034</t>
    <phoneticPr fontId="1"/>
  </si>
  <si>
    <t>072-443-2261</t>
    <phoneticPr fontId="1"/>
  </si>
  <si>
    <t>072-443-2263</t>
    <phoneticPr fontId="1"/>
  </si>
  <si>
    <t>596-0816</t>
    <phoneticPr fontId="1"/>
  </si>
  <si>
    <t>596-0825</t>
    <phoneticPr fontId="1"/>
  </si>
  <si>
    <t>ライズ児童デイサービスまつばら</t>
    <rPh sb="3" eb="5">
      <t>ジドウ</t>
    </rPh>
    <phoneticPr fontId="1"/>
  </si>
  <si>
    <t>072-477-3535</t>
    <phoneticPr fontId="1"/>
  </si>
  <si>
    <t>072-457-5493</t>
    <phoneticPr fontId="1"/>
  </si>
  <si>
    <t>放課後デイサービスつじい</t>
    <rPh sb="0" eb="3">
      <t>ホウカゴ</t>
    </rPh>
    <phoneticPr fontId="1"/>
  </si>
  <si>
    <t>株式会社文衛門</t>
    <rPh sb="0" eb="1">
      <t>カブシキ</t>
    </rPh>
    <rPh sb="1" eb="3">
      <t>カイシャ</t>
    </rPh>
    <rPh sb="3" eb="4">
      <t>ブン</t>
    </rPh>
    <rPh sb="4" eb="6">
      <t>エモン</t>
    </rPh>
    <phoneticPr fontId="1"/>
  </si>
  <si>
    <t>ふらっとＨＯＲＡ</t>
    <phoneticPr fontId="1"/>
  </si>
  <si>
    <t>株式会社ＳＡＣＣ</t>
    <rPh sb="0" eb="2">
      <t>カブシキ</t>
    </rPh>
    <rPh sb="2" eb="4">
      <t>カイシャ</t>
    </rPh>
    <phoneticPr fontId="1"/>
  </si>
  <si>
    <t>一般社団法人芳縁会</t>
    <rPh sb="0" eb="2">
      <t>イッパン</t>
    </rPh>
    <rPh sb="2" eb="4">
      <t>シャダン</t>
    </rPh>
    <rPh sb="4" eb="6">
      <t>ホウジン</t>
    </rPh>
    <rPh sb="6" eb="7">
      <t>ホウ</t>
    </rPh>
    <rPh sb="7" eb="8">
      <t>エン</t>
    </rPh>
    <rPh sb="8" eb="9">
      <t>カイ</t>
    </rPh>
    <phoneticPr fontId="1"/>
  </si>
  <si>
    <t>きらら守口</t>
    <rPh sb="3" eb="5">
      <t>モリグチ</t>
    </rPh>
    <phoneticPr fontId="1"/>
  </si>
  <si>
    <t>地域生活総合支援センターいま</t>
    <rPh sb="0" eb="2">
      <t>チイキ</t>
    </rPh>
    <rPh sb="2" eb="4">
      <t>セイカツ</t>
    </rPh>
    <rPh sb="4" eb="6">
      <t>ソウゴウ</t>
    </rPh>
    <rPh sb="6" eb="8">
      <t>シエン</t>
    </rPh>
    <phoneticPr fontId="1"/>
  </si>
  <si>
    <t>社会福祉法人大阪府障害者福祉事業団</t>
    <rPh sb="0" eb="2">
      <t>シャカイ</t>
    </rPh>
    <rPh sb="2" eb="4">
      <t>フクシ</t>
    </rPh>
    <rPh sb="4" eb="6">
      <t>ホウジン</t>
    </rPh>
    <rPh sb="6" eb="9">
      <t>オオサカフ</t>
    </rPh>
    <rPh sb="9" eb="10">
      <t>ショウ</t>
    </rPh>
    <rPh sb="10" eb="11">
      <t>ガイ</t>
    </rPh>
    <rPh sb="11" eb="12">
      <t>シャ</t>
    </rPh>
    <rPh sb="12" eb="14">
      <t>フクシ</t>
    </rPh>
    <rPh sb="14" eb="17">
      <t>ジギョウダン</t>
    </rPh>
    <phoneticPr fontId="1"/>
  </si>
  <si>
    <t>放課後等デイサービスメイプル</t>
    <rPh sb="0" eb="3">
      <t>ホウカゴ</t>
    </rPh>
    <rPh sb="3" eb="4">
      <t>トウ</t>
    </rPh>
    <phoneticPr fontId="1"/>
  </si>
  <si>
    <t>みつばち森アフタースクール</t>
    <rPh sb="4" eb="5">
      <t>モリ</t>
    </rPh>
    <phoneticPr fontId="1"/>
  </si>
  <si>
    <t>ココリス</t>
    <phoneticPr fontId="1"/>
  </si>
  <si>
    <t>社会福祉法人成光苑</t>
    <rPh sb="0" eb="6">
      <t>シャカイフクシホウジン</t>
    </rPh>
    <rPh sb="6" eb="7">
      <t>ナ</t>
    </rPh>
    <rPh sb="7" eb="8">
      <t>ヒカル</t>
    </rPh>
    <rPh sb="8" eb="9">
      <t>エン</t>
    </rPh>
    <phoneticPr fontId="1"/>
  </si>
  <si>
    <t>ｆｌａｔ大東いいもりぷらざ店</t>
    <rPh sb="4" eb="6">
      <t>ダイトウ</t>
    </rPh>
    <rPh sb="13" eb="14">
      <t>テン</t>
    </rPh>
    <phoneticPr fontId="1"/>
  </si>
  <si>
    <t>オーパ・セカンド</t>
    <phoneticPr fontId="1"/>
  </si>
  <si>
    <t>貝塚市森510番地１</t>
    <phoneticPr fontId="1"/>
  </si>
  <si>
    <t>箕面市今宮三丁目８番１号</t>
    <phoneticPr fontId="1"/>
  </si>
  <si>
    <t>大東市朋来一丁目21番18号グラッドホーラ101号</t>
    <phoneticPr fontId="1"/>
  </si>
  <si>
    <t>大東市北条一丁目16番16号４階</t>
    <phoneticPr fontId="1"/>
  </si>
  <si>
    <t>門真市野里町８番25号東マンション１Ｆ</t>
    <phoneticPr fontId="1"/>
  </si>
  <si>
    <t>守口市緑町１番７号グリーンハイツ101号室</t>
    <phoneticPr fontId="1"/>
  </si>
  <si>
    <t>守口市寺方本通二丁目20番４号</t>
    <phoneticPr fontId="1"/>
  </si>
  <si>
    <t>摂津市一津屋一丁目35番22号</t>
    <phoneticPr fontId="1"/>
  </si>
  <si>
    <t>泉南市信達牧野164番地１</t>
    <phoneticPr fontId="1"/>
  </si>
  <si>
    <t>590-0522</t>
    <phoneticPr fontId="1"/>
  </si>
  <si>
    <t>072-483-0812</t>
    <phoneticPr fontId="1"/>
  </si>
  <si>
    <t>072-483-0813</t>
    <phoneticPr fontId="1"/>
  </si>
  <si>
    <t>06-7163-7231</t>
    <phoneticPr fontId="1"/>
  </si>
  <si>
    <t>06-7162-3161</t>
    <phoneticPr fontId="1"/>
  </si>
  <si>
    <t>562-0033</t>
    <phoneticPr fontId="1"/>
  </si>
  <si>
    <t>072-702-0000</t>
    <phoneticPr fontId="1"/>
  </si>
  <si>
    <t>570-0048</t>
    <phoneticPr fontId="1"/>
  </si>
  <si>
    <t>06-6780-4370</t>
    <phoneticPr fontId="1"/>
  </si>
  <si>
    <t>06-6780-4371</t>
    <phoneticPr fontId="1"/>
  </si>
  <si>
    <t>584-0067</t>
    <phoneticPr fontId="1"/>
  </si>
  <si>
    <t>0721-21-6341</t>
    <phoneticPr fontId="1"/>
  </si>
  <si>
    <t>0721-21-6344</t>
    <phoneticPr fontId="1"/>
  </si>
  <si>
    <t>574-0034</t>
    <phoneticPr fontId="1"/>
  </si>
  <si>
    <t>072-872-3333</t>
    <phoneticPr fontId="1"/>
  </si>
  <si>
    <t>072-872-5557</t>
    <phoneticPr fontId="1"/>
  </si>
  <si>
    <t>571-0079</t>
    <phoneticPr fontId="1"/>
  </si>
  <si>
    <t>072-885-3320</t>
    <phoneticPr fontId="1"/>
  </si>
  <si>
    <t>072-885-3330</t>
    <phoneticPr fontId="1"/>
  </si>
  <si>
    <t>597-0044</t>
    <phoneticPr fontId="1"/>
  </si>
  <si>
    <t>072-424-8822</t>
    <phoneticPr fontId="1"/>
  </si>
  <si>
    <t>072-424-6610</t>
    <phoneticPr fontId="1"/>
  </si>
  <si>
    <t>566-0043</t>
    <phoneticPr fontId="1"/>
  </si>
  <si>
    <t>06-4862-5922</t>
    <phoneticPr fontId="1"/>
  </si>
  <si>
    <t>0721-51-2000</t>
    <phoneticPr fontId="1"/>
  </si>
  <si>
    <t>574-0011</t>
    <phoneticPr fontId="1"/>
  </si>
  <si>
    <t>06-4862-5923</t>
    <phoneticPr fontId="1"/>
  </si>
  <si>
    <t>河内長野市栄町25番37号</t>
    <rPh sb="0" eb="4">
      <t>カワチナガノ</t>
    </rPh>
    <rPh sb="4" eb="5">
      <t>シ</t>
    </rPh>
    <rPh sb="5" eb="7">
      <t>サカエチョウ</t>
    </rPh>
    <rPh sb="9" eb="10">
      <t>バン</t>
    </rPh>
    <rPh sb="12" eb="13">
      <t>ゴウ</t>
    </rPh>
    <phoneticPr fontId="1"/>
  </si>
  <si>
    <t>エスぺランサ合同会社</t>
    <rPh sb="6" eb="8">
      <t>ゴウドウ</t>
    </rPh>
    <rPh sb="8" eb="10">
      <t>カイシャ</t>
    </rPh>
    <phoneticPr fontId="1"/>
  </si>
  <si>
    <t>570-0084</t>
    <phoneticPr fontId="1"/>
  </si>
  <si>
    <t>発達支援センターれふあ</t>
    <rPh sb="0" eb="2">
      <t>ハッタツ</t>
    </rPh>
    <rPh sb="2" eb="4">
      <t>シエン</t>
    </rPh>
    <phoneticPr fontId="1"/>
  </si>
  <si>
    <t>072-641-4512</t>
    <phoneticPr fontId="1"/>
  </si>
  <si>
    <t>072-641-3173</t>
    <phoneticPr fontId="1"/>
  </si>
  <si>
    <t>567-0059</t>
    <phoneticPr fontId="1"/>
  </si>
  <si>
    <t>茨木市清水一丁目28番15号</t>
    <rPh sb="3" eb="5">
      <t>シミズ</t>
    </rPh>
    <rPh sb="5" eb="8">
      <t>イッチョウメ</t>
    </rPh>
    <rPh sb="10" eb="11">
      <t>バン</t>
    </rPh>
    <rPh sb="13" eb="14">
      <t>ゴウ</t>
    </rPh>
    <phoneticPr fontId="1"/>
  </si>
  <si>
    <t>072-440-2752</t>
    <phoneticPr fontId="1"/>
  </si>
  <si>
    <t>072-440-2753</t>
    <phoneticPr fontId="1"/>
  </si>
  <si>
    <t>岸和田市吉井町二丁目12番21号</t>
    <rPh sb="0" eb="3">
      <t>キシワダシ</t>
    </rPh>
    <rPh sb="3" eb="5">
      <t>ヨシイ</t>
    </rPh>
    <rPh sb="5" eb="6">
      <t>マチ</t>
    </rPh>
    <rPh sb="6" eb="9">
      <t>ニチョウメ</t>
    </rPh>
    <rPh sb="11" eb="12">
      <t>バン</t>
    </rPh>
    <rPh sb="14" eb="15">
      <t>ゴウ</t>
    </rPh>
    <phoneticPr fontId="1"/>
  </si>
  <si>
    <t>特定非営利活動法人ふれあい泉</t>
    <rPh sb="0" eb="1">
      <t>トクテイ</t>
    </rPh>
    <rPh sb="1" eb="4">
      <t>ヒエイリ</t>
    </rPh>
    <rPh sb="4" eb="6">
      <t>カツドウ</t>
    </rPh>
    <rPh sb="6" eb="8">
      <t>ホウジン</t>
    </rPh>
    <rPh sb="12" eb="13">
      <t>イズミ</t>
    </rPh>
    <phoneticPr fontId="1"/>
  </si>
  <si>
    <t>放課後デイサービス・児童発達支援ぱれっと</t>
    <rPh sb="0" eb="3">
      <t>ホウカゴ</t>
    </rPh>
    <rPh sb="10" eb="12">
      <t>ジドウ</t>
    </rPh>
    <rPh sb="12" eb="14">
      <t>ハッタツ</t>
    </rPh>
    <rPh sb="14" eb="16">
      <t>シエン</t>
    </rPh>
    <phoneticPr fontId="1"/>
  </si>
  <si>
    <t>072-415-0329</t>
    <phoneticPr fontId="1"/>
  </si>
  <si>
    <t>貝塚市半田一丁目17番３号ヴァンテーヌ西納101号</t>
    <rPh sb="0" eb="3">
      <t>カイヅカシ</t>
    </rPh>
    <rPh sb="3" eb="5">
      <t>ハンダ</t>
    </rPh>
    <rPh sb="5" eb="8">
      <t>イチチョウメ</t>
    </rPh>
    <rPh sb="10" eb="11">
      <t>バン</t>
    </rPh>
    <rPh sb="12" eb="13">
      <t>ゴウ</t>
    </rPh>
    <rPh sb="19" eb="20">
      <t>ニシ</t>
    </rPh>
    <rPh sb="20" eb="21">
      <t>ノウ</t>
    </rPh>
    <rPh sb="24" eb="25">
      <t>ゴウ</t>
    </rPh>
    <phoneticPr fontId="1"/>
  </si>
  <si>
    <t>株式会社カワカミ建装</t>
    <rPh sb="0" eb="4">
      <t>カブシキガイシャ</t>
    </rPh>
    <rPh sb="8" eb="10">
      <t>ケンソウ</t>
    </rPh>
    <phoneticPr fontId="1"/>
  </si>
  <si>
    <t>ＴＥＡＭＣＡＲＥ株式会社</t>
    <rPh sb="8" eb="12">
      <t>カブシキガイシャ</t>
    </rPh>
    <phoneticPr fontId="1"/>
  </si>
  <si>
    <t>児童発達支援・放課後等デイサービスてくてく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トウ</t>
    </rPh>
    <phoneticPr fontId="1"/>
  </si>
  <si>
    <t>072-877-8055</t>
    <phoneticPr fontId="1"/>
  </si>
  <si>
    <t>072-877-8066</t>
    <phoneticPr fontId="1"/>
  </si>
  <si>
    <t>574-0003</t>
    <phoneticPr fontId="1"/>
  </si>
  <si>
    <t>特定非営利活動法人発達凸凹サポーターてくてく</t>
    <rPh sb="0" eb="2">
      <t>トクテイ</t>
    </rPh>
    <rPh sb="2" eb="9">
      <t>ヒエイリカツドウホウジン</t>
    </rPh>
    <rPh sb="9" eb="11">
      <t>ハッタツ</t>
    </rPh>
    <rPh sb="11" eb="13">
      <t>デコボコ</t>
    </rPh>
    <phoneticPr fontId="1"/>
  </si>
  <si>
    <t>松原市天美我堂一丁目７番地朝日プラザ松原F棟101/102</t>
    <phoneticPr fontId="1"/>
  </si>
  <si>
    <t>こどもハウスだんぼ</t>
    <phoneticPr fontId="1"/>
  </si>
  <si>
    <t>072-493-8326</t>
    <phoneticPr fontId="1"/>
  </si>
  <si>
    <t>072-493-8327</t>
    <phoneticPr fontId="1"/>
  </si>
  <si>
    <t>596-0814</t>
    <phoneticPr fontId="1"/>
  </si>
  <si>
    <t>岸和田市岡山町220番地の２</t>
  </si>
  <si>
    <t>☆</t>
    <phoneticPr fontId="1"/>
  </si>
  <si>
    <t>交野市私市山手二丁目４番１号</t>
    <phoneticPr fontId="1"/>
  </si>
  <si>
    <t>welfare箕面</t>
    <phoneticPr fontId="1"/>
  </si>
  <si>
    <t>株式会社Azars</t>
    <phoneticPr fontId="1"/>
  </si>
  <si>
    <t>茨木市双葉町13番25号つじせビル４階</t>
    <phoneticPr fontId="1"/>
  </si>
  <si>
    <t>株式会社興学社</t>
    <phoneticPr fontId="1"/>
  </si>
  <si>
    <t>放課後等デイサービスくりーむうさぎ</t>
    <phoneticPr fontId="1"/>
  </si>
  <si>
    <t>072-737-4328</t>
    <phoneticPr fontId="1"/>
  </si>
  <si>
    <t>072-737-4338</t>
    <phoneticPr fontId="1"/>
  </si>
  <si>
    <t>072-637-2515</t>
    <phoneticPr fontId="1"/>
  </si>
  <si>
    <t>072-637-2516</t>
    <phoneticPr fontId="1"/>
  </si>
  <si>
    <t>567-0829</t>
    <phoneticPr fontId="1"/>
  </si>
  <si>
    <t>072-888-9230</t>
    <phoneticPr fontId="1"/>
  </si>
  <si>
    <t>574-0045</t>
    <phoneticPr fontId="1"/>
  </si>
  <si>
    <t>大東市太子田二丁目10番16号</t>
    <rPh sb="11" eb="12">
      <t>バン</t>
    </rPh>
    <rPh sb="14" eb="15">
      <t>ゴウ</t>
    </rPh>
    <phoneticPr fontId="1"/>
  </si>
  <si>
    <t>箕面市稲五丁目13番６号コーポいな１階</t>
    <phoneticPr fontId="1"/>
  </si>
  <si>
    <t>072-812-7792</t>
    <phoneticPr fontId="1"/>
  </si>
  <si>
    <t>大東市北条一丁目16番16号</t>
    <rPh sb="3" eb="5">
      <t>ホウジョウ</t>
    </rPh>
    <phoneticPr fontId="1"/>
  </si>
  <si>
    <t>あさがおねっと</t>
    <phoneticPr fontId="1"/>
  </si>
  <si>
    <t>06-7508-4909</t>
  </si>
  <si>
    <t>06-7508-4909</t>
    <phoneticPr fontId="1"/>
  </si>
  <si>
    <t>570-0006</t>
    <phoneticPr fontId="1"/>
  </si>
  <si>
    <t>良心地</t>
    <rPh sb="0" eb="2">
      <t>ココチ</t>
    </rPh>
    <phoneticPr fontId="1"/>
  </si>
  <si>
    <t>072-465-3114</t>
    <phoneticPr fontId="1"/>
  </si>
  <si>
    <t>072-465-3114</t>
    <phoneticPr fontId="1"/>
  </si>
  <si>
    <t>598-0033</t>
    <phoneticPr fontId="1"/>
  </si>
  <si>
    <t>泉佐野市南中安松1281番地の5</t>
    <rPh sb="0" eb="4">
      <t>イズミサノシ</t>
    </rPh>
    <rPh sb="4" eb="5">
      <t>ミナミ</t>
    </rPh>
    <rPh sb="5" eb="6">
      <t>ナカ</t>
    </rPh>
    <rPh sb="6" eb="8">
      <t>ヤスマツ</t>
    </rPh>
    <rPh sb="12" eb="14">
      <t>バンチ</t>
    </rPh>
    <phoneticPr fontId="1"/>
  </si>
  <si>
    <t>合同会社いごこち</t>
    <rPh sb="0" eb="2">
      <t>ゴウドウ</t>
    </rPh>
    <rPh sb="2" eb="4">
      <t>カイシャ</t>
    </rPh>
    <phoneticPr fontId="1"/>
  </si>
  <si>
    <t>和泉市池田下町2263番地の2</t>
    <rPh sb="0" eb="3">
      <t>イズミシ</t>
    </rPh>
    <rPh sb="3" eb="7">
      <t>イケダシモチョウ</t>
    </rPh>
    <rPh sb="11" eb="13">
      <t>バンチ</t>
    </rPh>
    <phoneticPr fontId="1"/>
  </si>
  <si>
    <t>特定非営利活動法人みらい</t>
    <rPh sb="0" eb="2">
      <t>トクテイ</t>
    </rPh>
    <rPh sb="2" eb="5">
      <t>ヒエイリ</t>
    </rPh>
    <rPh sb="5" eb="7">
      <t>カツドウ</t>
    </rPh>
    <rPh sb="7" eb="9">
      <t>ホウジン</t>
    </rPh>
    <phoneticPr fontId="1"/>
  </si>
  <si>
    <t>守口市八雲西町二丁目12番13号</t>
    <rPh sb="0" eb="3">
      <t>モリグチシ</t>
    </rPh>
    <rPh sb="3" eb="5">
      <t>ヤクモ</t>
    </rPh>
    <rPh sb="5" eb="6">
      <t>ニシ</t>
    </rPh>
    <rPh sb="6" eb="7">
      <t>マチ</t>
    </rPh>
    <rPh sb="7" eb="10">
      <t>２チョウメ</t>
    </rPh>
    <rPh sb="12" eb="13">
      <t>バン</t>
    </rPh>
    <rPh sb="15" eb="16">
      <t>ゴウ</t>
    </rPh>
    <phoneticPr fontId="1"/>
  </si>
  <si>
    <t>株式会社あさがおねっと</t>
    <rPh sb="0" eb="2">
      <t>カブシキ</t>
    </rPh>
    <rPh sb="2" eb="4">
      <t>カイシャ</t>
    </rPh>
    <phoneticPr fontId="1"/>
  </si>
  <si>
    <t>072-483-0817</t>
    <phoneticPr fontId="1"/>
  </si>
  <si>
    <t>072-865-7517</t>
    <phoneticPr fontId="1"/>
  </si>
  <si>
    <t>072-813-1017</t>
    <phoneticPr fontId="1"/>
  </si>
  <si>
    <t>☆</t>
    <phoneticPr fontId="2"/>
  </si>
  <si>
    <t>☆</t>
    <phoneticPr fontId="1"/>
  </si>
  <si>
    <t>四條畷市</t>
    <rPh sb="0" eb="3">
      <t>シジョウナワテ</t>
    </rPh>
    <rPh sb="3" eb="4">
      <t>シ</t>
    </rPh>
    <phoneticPr fontId="1"/>
  </si>
  <si>
    <t>放課後等デイサービスこまつり</t>
    <phoneticPr fontId="1"/>
  </si>
  <si>
    <t>596-0821</t>
    <phoneticPr fontId="1"/>
  </si>
  <si>
    <t>072-734-8774</t>
    <phoneticPr fontId="1"/>
  </si>
  <si>
    <t>泉佐野市日根野584番地</t>
  </si>
  <si>
    <t>放課後等デイサービスめーぷる</t>
  </si>
  <si>
    <t>株式会社Leaf</t>
  </si>
  <si>
    <t>柏原市安堂町13番32号</t>
    <phoneticPr fontId="1"/>
  </si>
  <si>
    <t>株式会社わかな</t>
  </si>
  <si>
    <t>藤井寺市北岡一丁目1番13号2C</t>
    <phoneticPr fontId="1"/>
  </si>
  <si>
    <t>ぽんぽこはうすPROSSIMO</t>
  </si>
  <si>
    <t>072-972-3700</t>
  </si>
  <si>
    <t>072-972-3700</t>
    <phoneticPr fontId="1"/>
  </si>
  <si>
    <t>582-0016</t>
    <phoneticPr fontId="1"/>
  </si>
  <si>
    <t>072-493-2335</t>
    <phoneticPr fontId="1"/>
  </si>
  <si>
    <t>072-493-2336</t>
    <phoneticPr fontId="1"/>
  </si>
  <si>
    <t>598-0021</t>
    <phoneticPr fontId="1"/>
  </si>
  <si>
    <t>Ｆｕｌｌ-Ｓｍｉｌｅ～ふるすまいる～</t>
    <phoneticPr fontId="1"/>
  </si>
  <si>
    <t>583-0035</t>
    <phoneticPr fontId="1"/>
  </si>
  <si>
    <t>こっとんオルタ</t>
    <phoneticPr fontId="1"/>
  </si>
  <si>
    <t>貝塚市半田一丁目10番40号</t>
    <phoneticPr fontId="1"/>
  </si>
  <si>
    <t>一般社団法人ＳＥＥＤ</t>
    <phoneticPr fontId="1"/>
  </si>
  <si>
    <t>株式会社ドリームリンク</t>
    <phoneticPr fontId="1"/>
  </si>
  <si>
    <t>放課後等デイサービス輝茨木館</t>
    <rPh sb="0" eb="3">
      <t>ホウカゴ</t>
    </rPh>
    <rPh sb="3" eb="4">
      <t>トウ</t>
    </rPh>
    <rPh sb="10" eb="11">
      <t>テル</t>
    </rPh>
    <rPh sb="11" eb="13">
      <t>イバラキ</t>
    </rPh>
    <rPh sb="13" eb="14">
      <t>カン</t>
    </rPh>
    <phoneticPr fontId="1"/>
  </si>
  <si>
    <t>茨木市横江二丁目８番43号C-POINTビル303号室</t>
    <phoneticPr fontId="1"/>
  </si>
  <si>
    <t>セントラルポイント株式会社</t>
    <phoneticPr fontId="1"/>
  </si>
  <si>
    <t>放課後等デイサービスオリオリ</t>
    <phoneticPr fontId="1"/>
  </si>
  <si>
    <t>合同会社大北</t>
    <phoneticPr fontId="1"/>
  </si>
  <si>
    <t>放課後等デイサービスそら</t>
    <phoneticPr fontId="1"/>
  </si>
  <si>
    <t>富田林市甲田二丁目20番14号２階</t>
    <phoneticPr fontId="1"/>
  </si>
  <si>
    <t>特定非営利活動法人志塾フリースクールラシーナ</t>
    <phoneticPr fontId="1"/>
  </si>
  <si>
    <t>こども発達支援センターｍｕｍ</t>
    <phoneticPr fontId="1"/>
  </si>
  <si>
    <t>河内長野市中片添町11番９号</t>
    <phoneticPr fontId="1"/>
  </si>
  <si>
    <t>社会福祉法人大阪府障害者福祉事業団</t>
    <phoneticPr fontId="1"/>
  </si>
  <si>
    <t>ｗｅｌｆａｒｅ和泉中央</t>
    <phoneticPr fontId="1"/>
  </si>
  <si>
    <t>和泉市池田下町173番１メルベーユ和泉中央Ｄ号室</t>
    <phoneticPr fontId="1"/>
  </si>
  <si>
    <t>株式会社ファースト</t>
    <phoneticPr fontId="1"/>
  </si>
  <si>
    <t>児童発達支援・放課後等デイサービスドレミ</t>
    <phoneticPr fontId="1"/>
  </si>
  <si>
    <t>株式会社トップケアサービス</t>
    <phoneticPr fontId="1"/>
  </si>
  <si>
    <t>ＣＯＣＯはびきの</t>
    <phoneticPr fontId="1"/>
  </si>
  <si>
    <t>羽曳野市西浦三丁目11番12号１階</t>
    <phoneticPr fontId="1"/>
  </si>
  <si>
    <t>株式会社アイケアラ</t>
    <phoneticPr fontId="1"/>
  </si>
  <si>
    <t>072-425-2215</t>
    <phoneticPr fontId="1"/>
  </si>
  <si>
    <t>567-0031</t>
    <phoneticPr fontId="1"/>
  </si>
  <si>
    <t>072-646-8713</t>
    <phoneticPr fontId="1"/>
  </si>
  <si>
    <t>072-646-8714</t>
    <phoneticPr fontId="1"/>
  </si>
  <si>
    <t>567-0865</t>
    <phoneticPr fontId="1"/>
  </si>
  <si>
    <t>072-933-5500</t>
    <phoneticPr fontId="1"/>
  </si>
  <si>
    <t>072-958-4186</t>
    <phoneticPr fontId="1"/>
  </si>
  <si>
    <t>583-0861</t>
    <phoneticPr fontId="1"/>
  </si>
  <si>
    <t>072-425-2433</t>
    <phoneticPr fontId="1"/>
  </si>
  <si>
    <t>072-425-2434</t>
    <phoneticPr fontId="1"/>
  </si>
  <si>
    <t>597-0033</t>
    <phoneticPr fontId="1"/>
  </si>
  <si>
    <t>0721-81-0417</t>
    <phoneticPr fontId="1"/>
  </si>
  <si>
    <t>584-0036</t>
    <phoneticPr fontId="1"/>
  </si>
  <si>
    <t>594-0003</t>
    <phoneticPr fontId="1"/>
  </si>
  <si>
    <t>0725-57-5511</t>
    <phoneticPr fontId="1"/>
  </si>
  <si>
    <t>0725-57-5533</t>
    <phoneticPr fontId="1"/>
  </si>
  <si>
    <t>594-0032</t>
    <phoneticPr fontId="1"/>
  </si>
  <si>
    <t>0721-55-2272</t>
    <phoneticPr fontId="1"/>
  </si>
  <si>
    <t>0721-55-2276</t>
    <phoneticPr fontId="1"/>
  </si>
  <si>
    <t>586-0046</t>
    <phoneticPr fontId="1"/>
  </si>
  <si>
    <t>ハッピーテラス門真教室</t>
    <rPh sb="7" eb="9">
      <t>カドマ</t>
    </rPh>
    <rPh sb="9" eb="11">
      <t>キョウシツ</t>
    </rPh>
    <phoneticPr fontId="1"/>
  </si>
  <si>
    <t>株式会社十全</t>
    <rPh sb="0" eb="4">
      <t>カブシキガイシャ</t>
    </rPh>
    <rPh sb="4" eb="6">
      <t>ジュウゼン</t>
    </rPh>
    <phoneticPr fontId="1"/>
  </si>
  <si>
    <t>わくわくクラブ茨木校</t>
    <rPh sb="7" eb="9">
      <t>イバラキ</t>
    </rPh>
    <rPh sb="9" eb="10">
      <t>コウ</t>
    </rPh>
    <phoneticPr fontId="1"/>
  </si>
  <si>
    <t>運動クラブりずむ</t>
    <rPh sb="0" eb="2">
      <t>ウンドウ</t>
    </rPh>
    <phoneticPr fontId="1"/>
  </si>
  <si>
    <t>株式会社ＤＲＣフィールズ</t>
    <rPh sb="0" eb="4">
      <t>カブシキガイシャ</t>
    </rPh>
    <phoneticPr fontId="1"/>
  </si>
  <si>
    <t>放課後等デイサービスＨＡＲＵ箕面</t>
    <rPh sb="0" eb="3">
      <t>ホウカゴ</t>
    </rPh>
    <rPh sb="3" eb="4">
      <t>トウ</t>
    </rPh>
    <rPh sb="14" eb="16">
      <t>ミノオ</t>
    </rPh>
    <phoneticPr fontId="1"/>
  </si>
  <si>
    <t>株式会社シーシー</t>
    <rPh sb="0" eb="4">
      <t>カブシキガイシャ</t>
    </rPh>
    <phoneticPr fontId="1"/>
  </si>
  <si>
    <t>児童デイサービスいっぽ</t>
    <rPh sb="0" eb="2">
      <t>ジドウ</t>
    </rPh>
    <phoneticPr fontId="1"/>
  </si>
  <si>
    <t>株式会社フォーライフ</t>
    <rPh sb="0" eb="4">
      <t>カブシキガイシャ</t>
    </rPh>
    <phoneticPr fontId="1"/>
  </si>
  <si>
    <t>こどもサポート教室「きらり」大阪狭山金剛校</t>
    <rPh sb="6" eb="8">
      <t>キョウシツ</t>
    </rPh>
    <rPh sb="14" eb="18">
      <t>オオサカサヤマ</t>
    </rPh>
    <rPh sb="18" eb="20">
      <t>コンゴウ</t>
    </rPh>
    <rPh sb="20" eb="21">
      <t>コウ</t>
    </rPh>
    <phoneticPr fontId="1"/>
  </si>
  <si>
    <t>チャイルドハート門真学館</t>
    <rPh sb="8" eb="10">
      <t>カドマ</t>
    </rPh>
    <rPh sb="10" eb="12">
      <t>ガッカン</t>
    </rPh>
    <phoneticPr fontId="1"/>
  </si>
  <si>
    <t>貝塚市半田二丁目22番６号</t>
  </si>
  <si>
    <t>富田林市向陽台二丁目２番13号Ｙ１ビル１階</t>
  </si>
  <si>
    <t>箕面市桜ケ丘四丁目11番15号桜ヶ丘ビル102</t>
  </si>
  <si>
    <t>門真市末広町17番18号ポケットアベニュー１階</t>
  </si>
  <si>
    <t>門真市新橋町16番５号グレイス辻本１階</t>
  </si>
  <si>
    <t>大阪狭山市半田一丁目622番地１ウエスティ金剛４－２</t>
  </si>
  <si>
    <t>072-488-7258</t>
    <phoneticPr fontId="1"/>
  </si>
  <si>
    <t>072-488-7259</t>
    <phoneticPr fontId="1"/>
  </si>
  <si>
    <t>597-0033</t>
    <phoneticPr fontId="1"/>
  </si>
  <si>
    <t>072-734-7515</t>
    <phoneticPr fontId="1"/>
  </si>
  <si>
    <t>072-734-7514</t>
    <phoneticPr fontId="1"/>
  </si>
  <si>
    <t>562-0004</t>
    <phoneticPr fontId="1"/>
  </si>
  <si>
    <t>072-737-7413</t>
    <phoneticPr fontId="1"/>
  </si>
  <si>
    <t>072-737-7434</t>
    <phoneticPr fontId="1"/>
  </si>
  <si>
    <t>562-0046</t>
    <phoneticPr fontId="1"/>
  </si>
  <si>
    <t>06-6115-5700</t>
    <phoneticPr fontId="1"/>
  </si>
  <si>
    <t>06-6115-5466</t>
    <phoneticPr fontId="1"/>
  </si>
  <si>
    <t>571-0030</t>
    <phoneticPr fontId="1"/>
  </si>
  <si>
    <t>06-4304-4428</t>
    <phoneticPr fontId="1"/>
  </si>
  <si>
    <t>06-4304-4429</t>
    <phoneticPr fontId="1"/>
  </si>
  <si>
    <t>571-0048</t>
    <phoneticPr fontId="1"/>
  </si>
  <si>
    <t>072-360-1077</t>
    <phoneticPr fontId="1"/>
  </si>
  <si>
    <t>589-0011</t>
    <phoneticPr fontId="1"/>
  </si>
  <si>
    <t>おかえりホームきゅら海</t>
    <phoneticPr fontId="1"/>
  </si>
  <si>
    <t>児童発達支援・放課後等デイサービスあゆみ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トウ</t>
    </rPh>
    <phoneticPr fontId="1"/>
  </si>
  <si>
    <t>0725-57-3880</t>
    <phoneticPr fontId="1"/>
  </si>
  <si>
    <t>0725-57-8601</t>
    <phoneticPr fontId="1"/>
  </si>
  <si>
    <t>594-0032</t>
    <phoneticPr fontId="1"/>
  </si>
  <si>
    <t>072-921-6266</t>
  </si>
  <si>
    <t>072-974-2153</t>
  </si>
  <si>
    <t>072-933-7576</t>
    <phoneticPr fontId="1"/>
  </si>
  <si>
    <t>グローイングアップひかり学園</t>
    <rPh sb="12" eb="14">
      <t>ガクエン</t>
    </rPh>
    <phoneticPr fontId="1"/>
  </si>
  <si>
    <t>育み</t>
    <rPh sb="0" eb="1">
      <t>ハグク</t>
    </rPh>
    <phoneticPr fontId="1"/>
  </si>
  <si>
    <t>ぽっぷこーん大東ＮＥＸＴ</t>
    <rPh sb="6" eb="8">
      <t>ダイトウ</t>
    </rPh>
    <phoneticPr fontId="1"/>
  </si>
  <si>
    <t>ピースフルケアおりひめ</t>
    <phoneticPr fontId="1"/>
  </si>
  <si>
    <t>まいるーむ放課後こども教室チャレンジ</t>
    <rPh sb="5" eb="8">
      <t>ホウカゴ</t>
    </rPh>
    <rPh sb="11" eb="13">
      <t>キョウシツ</t>
    </rPh>
    <phoneticPr fontId="1"/>
  </si>
  <si>
    <t>596-0823</t>
    <phoneticPr fontId="1"/>
  </si>
  <si>
    <t>合同会社アーリーケア</t>
    <rPh sb="0" eb="1">
      <t>ゴウドウ</t>
    </rPh>
    <rPh sb="1" eb="3">
      <t>ガイシャ</t>
    </rPh>
    <phoneticPr fontId="1"/>
  </si>
  <si>
    <t>072-344-5219</t>
    <phoneticPr fontId="1"/>
  </si>
  <si>
    <t>072-349-0218</t>
    <phoneticPr fontId="1"/>
  </si>
  <si>
    <t>580-0016</t>
    <phoneticPr fontId="1"/>
  </si>
  <si>
    <t>松原市上田一丁目７番36号ふぁみ～ゆ上田Ⅱ305号室</t>
    <rPh sb="0" eb="3">
      <t>マツバラシ</t>
    </rPh>
    <rPh sb="3" eb="5">
      <t>ウエダ</t>
    </rPh>
    <rPh sb="5" eb="8">
      <t>イッチョウメ</t>
    </rPh>
    <rPh sb="9" eb="10">
      <t>バン</t>
    </rPh>
    <rPh sb="12" eb="13">
      <t>ゴウ</t>
    </rPh>
    <rPh sb="18" eb="20">
      <t>ウエダ</t>
    </rPh>
    <rPh sb="24" eb="26">
      <t>ゴウシツ</t>
    </rPh>
    <phoneticPr fontId="1"/>
  </si>
  <si>
    <t>合同会社ＫＣＡ</t>
    <rPh sb="0" eb="2">
      <t>ゴウドウ</t>
    </rPh>
    <rPh sb="2" eb="4">
      <t>ガイシャ</t>
    </rPh>
    <phoneticPr fontId="1"/>
  </si>
  <si>
    <t>072-800-8381</t>
    <phoneticPr fontId="1"/>
  </si>
  <si>
    <t>072-800-8382</t>
    <phoneticPr fontId="1"/>
  </si>
  <si>
    <t>574-0014</t>
    <phoneticPr fontId="1"/>
  </si>
  <si>
    <t>大東市寺川三丁目11番10号</t>
    <rPh sb="0" eb="3">
      <t>ダイトウシ</t>
    </rPh>
    <rPh sb="3" eb="5">
      <t>テラカワ</t>
    </rPh>
    <rPh sb="5" eb="8">
      <t>サンチョウメ</t>
    </rPh>
    <rPh sb="10" eb="11">
      <t>バン</t>
    </rPh>
    <rPh sb="13" eb="14">
      <t>ゴウ</t>
    </rPh>
    <phoneticPr fontId="1"/>
  </si>
  <si>
    <t>株式会社グッド・ケア・グループ</t>
    <rPh sb="0" eb="4">
      <t>カブシキガイシャ</t>
    </rPh>
    <phoneticPr fontId="1"/>
  </si>
  <si>
    <t>072-800-1212</t>
    <phoneticPr fontId="1"/>
  </si>
  <si>
    <t>072-800-1213</t>
    <phoneticPr fontId="1"/>
  </si>
  <si>
    <t>576-0053</t>
    <phoneticPr fontId="1"/>
  </si>
  <si>
    <t>有限会社ピースフルケア</t>
    <rPh sb="0" eb="4">
      <t>ユウゲンガイシャ</t>
    </rPh>
    <phoneticPr fontId="1"/>
  </si>
  <si>
    <t>放課後等デイサービスツーピース</t>
    <rPh sb="0" eb="3">
      <t>ホウカゴ</t>
    </rPh>
    <rPh sb="3" eb="4">
      <t>トウ</t>
    </rPh>
    <phoneticPr fontId="1"/>
  </si>
  <si>
    <t>株式会社Ｈｉｇａｓｈｉ</t>
    <rPh sb="0" eb="2">
      <t>カブシキ</t>
    </rPh>
    <rPh sb="2" eb="4">
      <t>ガイシャ</t>
    </rPh>
    <phoneticPr fontId="1"/>
  </si>
  <si>
    <t>072-349-7407</t>
    <phoneticPr fontId="1"/>
  </si>
  <si>
    <t>株式会社はぐくみ</t>
    <rPh sb="0" eb="2">
      <t>カブシキ</t>
    </rPh>
    <rPh sb="2" eb="4">
      <t>カイシャ</t>
    </rPh>
    <phoneticPr fontId="1"/>
  </si>
  <si>
    <t>072-247-4777</t>
    <phoneticPr fontId="1"/>
  </si>
  <si>
    <t>072-247-4778</t>
    <phoneticPr fontId="1"/>
  </si>
  <si>
    <t>589-0022</t>
    <phoneticPr fontId="1"/>
  </si>
  <si>
    <t>大阪狭山市西山台二丁目13番10号西側１階</t>
    <rPh sb="0" eb="2">
      <t>オオサカ</t>
    </rPh>
    <rPh sb="2" eb="4">
      <t>サヤマ</t>
    </rPh>
    <rPh sb="4" eb="5">
      <t>シ</t>
    </rPh>
    <rPh sb="5" eb="8">
      <t>ニシヤマダイ</t>
    </rPh>
    <rPh sb="8" eb="11">
      <t>ニチョウメ</t>
    </rPh>
    <rPh sb="13" eb="14">
      <t>バン</t>
    </rPh>
    <rPh sb="16" eb="17">
      <t>ゴウ</t>
    </rPh>
    <rPh sb="17" eb="19">
      <t>ニシガワ</t>
    </rPh>
    <rPh sb="20" eb="21">
      <t>カイ</t>
    </rPh>
    <phoneticPr fontId="1"/>
  </si>
  <si>
    <t>072-493-2995</t>
    <phoneticPr fontId="1"/>
  </si>
  <si>
    <t>590-0412</t>
    <phoneticPr fontId="1"/>
  </si>
  <si>
    <t>泉南郡熊取町紺屋二丁目21番15号</t>
    <rPh sb="0" eb="2">
      <t>センナン</t>
    </rPh>
    <rPh sb="2" eb="3">
      <t>グン</t>
    </rPh>
    <rPh sb="3" eb="6">
      <t>クマトリチョウ</t>
    </rPh>
    <rPh sb="6" eb="7">
      <t>コン</t>
    </rPh>
    <rPh sb="7" eb="8">
      <t>ヤ</t>
    </rPh>
    <rPh sb="8" eb="11">
      <t>ニチョウメ</t>
    </rPh>
    <rPh sb="13" eb="14">
      <t>バン</t>
    </rPh>
    <rPh sb="16" eb="17">
      <t>ゴウ</t>
    </rPh>
    <phoneticPr fontId="1"/>
  </si>
  <si>
    <t>株式会社ＫＴＡＪ</t>
    <rPh sb="0" eb="2">
      <t>カブシキ</t>
    </rPh>
    <rPh sb="2" eb="4">
      <t>カイシャ</t>
    </rPh>
    <phoneticPr fontId="1"/>
  </si>
  <si>
    <t>ぶるーべりー石橋</t>
    <rPh sb="6" eb="8">
      <t>イシバシ</t>
    </rPh>
    <phoneticPr fontId="1"/>
  </si>
  <si>
    <t>社会福祉法人藍野福祉会</t>
    <rPh sb="0" eb="2">
      <t>シャカイ</t>
    </rPh>
    <rPh sb="2" eb="4">
      <t>フクシ</t>
    </rPh>
    <rPh sb="4" eb="6">
      <t>ホウジン</t>
    </rPh>
    <rPh sb="6" eb="8">
      <t>アイノ</t>
    </rPh>
    <rPh sb="8" eb="10">
      <t>フクシ</t>
    </rPh>
    <rPh sb="10" eb="11">
      <t>カイ</t>
    </rPh>
    <phoneticPr fontId="3"/>
  </si>
  <si>
    <t>社会福祉法人四天王寺福祉事業団</t>
    <rPh sb="0" eb="2">
      <t>シャカイ</t>
    </rPh>
    <rPh sb="2" eb="4">
      <t>フクシ</t>
    </rPh>
    <rPh sb="4" eb="6">
      <t>ホウジン</t>
    </rPh>
    <rPh sb="6" eb="10">
      <t>シテンノウジ</t>
    </rPh>
    <rPh sb="10" eb="12">
      <t>フクシ</t>
    </rPh>
    <rPh sb="12" eb="15">
      <t>ジギョウダン</t>
    </rPh>
    <phoneticPr fontId="3"/>
  </si>
  <si>
    <t>株式会社はじめ</t>
    <rPh sb="0" eb="4">
      <t>カブシキガイシャ</t>
    </rPh>
    <rPh sb="4" eb="6">
      <t>ドウガイシャ</t>
    </rPh>
    <phoneticPr fontId="1"/>
  </si>
  <si>
    <t>放課後デイのぞみののんちゃん</t>
    <phoneticPr fontId="1"/>
  </si>
  <si>
    <t>療育ルームストーリー</t>
    <rPh sb="0" eb="2">
      <t>リョウイク</t>
    </rPh>
    <phoneticPr fontId="1"/>
  </si>
  <si>
    <t>株式会社バスター</t>
    <rPh sb="0" eb="3">
      <t>カブシキガイシャ</t>
    </rPh>
    <phoneticPr fontId="1"/>
  </si>
  <si>
    <t>児童発達支援・放課後等デイサービス陽（ひなた）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トウ</t>
    </rPh>
    <rPh sb="17" eb="18">
      <t>ヨウ</t>
    </rPh>
    <phoneticPr fontId="1"/>
  </si>
  <si>
    <t>株式会社藤企画</t>
    <rPh sb="0" eb="4">
      <t>カブシキガイシャ</t>
    </rPh>
    <rPh sb="4" eb="5">
      <t>フジ</t>
    </rPh>
    <rPh sb="5" eb="7">
      <t>キカク</t>
    </rPh>
    <phoneticPr fontId="1"/>
  </si>
  <si>
    <t>ＩＯＳメディカルケア株式会社</t>
    <rPh sb="10" eb="14">
      <t>カブシキガイシャ</t>
    </rPh>
    <phoneticPr fontId="1"/>
  </si>
  <si>
    <t>リンク</t>
    <phoneticPr fontId="1"/>
  </si>
  <si>
    <t>一般社団法人ココイク</t>
    <rPh sb="0" eb="2">
      <t>イッパン</t>
    </rPh>
    <rPh sb="2" eb="4">
      <t>シャダン</t>
    </rPh>
    <rPh sb="4" eb="6">
      <t>ホウジン</t>
    </rPh>
    <phoneticPr fontId="1"/>
  </si>
  <si>
    <t>放課後等デイサービスウィズ守口滝井</t>
    <rPh sb="0" eb="3">
      <t>ホウカゴ</t>
    </rPh>
    <rPh sb="3" eb="4">
      <t>トウ</t>
    </rPh>
    <rPh sb="13" eb="15">
      <t>モリグチ</t>
    </rPh>
    <rPh sb="15" eb="17">
      <t>タキイ</t>
    </rPh>
    <phoneticPr fontId="1"/>
  </si>
  <si>
    <t>株式会社エール</t>
    <rPh sb="0" eb="4">
      <t>カブシキガイシャ</t>
    </rPh>
    <phoneticPr fontId="1"/>
  </si>
  <si>
    <t>フェアリーテイル</t>
    <phoneticPr fontId="1"/>
  </si>
  <si>
    <t>株式会社キーポイント</t>
    <rPh sb="0" eb="4">
      <t>カブシキガイシャ</t>
    </rPh>
    <phoneticPr fontId="1"/>
  </si>
  <si>
    <t>こどもサポート教室「きらり茨木駅前校</t>
    <rPh sb="6" eb="8">
      <t>キョウシツ</t>
    </rPh>
    <rPh sb="13" eb="15">
      <t>イバラキ</t>
    </rPh>
    <rPh sb="15" eb="17">
      <t>エキマエ</t>
    </rPh>
    <rPh sb="17" eb="18">
      <t>コウ</t>
    </rPh>
    <phoneticPr fontId="1"/>
  </si>
  <si>
    <t>株式会社クラ・ゼミ</t>
    <rPh sb="0" eb="4">
      <t>カブシキガイシャ</t>
    </rPh>
    <phoneticPr fontId="1"/>
  </si>
  <si>
    <t>どんぐり学園河南校</t>
    <rPh sb="4" eb="6">
      <t>ガクエン</t>
    </rPh>
    <rPh sb="6" eb="8">
      <t>カナン</t>
    </rPh>
    <rPh sb="8" eb="9">
      <t>コウ</t>
    </rPh>
    <phoneticPr fontId="1"/>
  </si>
  <si>
    <t>社会福祉法人鳳雛会</t>
    <rPh sb="0" eb="2">
      <t>シャカイ</t>
    </rPh>
    <rPh sb="2" eb="4">
      <t>フクシ</t>
    </rPh>
    <rPh sb="4" eb="6">
      <t>ホウジン</t>
    </rPh>
    <rPh sb="6" eb="8">
      <t>ホウスウ</t>
    </rPh>
    <rPh sb="8" eb="9">
      <t>カイ</t>
    </rPh>
    <phoneticPr fontId="1"/>
  </si>
  <si>
    <t>072-979-7800</t>
    <phoneticPr fontId="1"/>
  </si>
  <si>
    <t>072-979-7810</t>
    <phoneticPr fontId="1"/>
  </si>
  <si>
    <t>583-0884</t>
    <phoneticPr fontId="1"/>
  </si>
  <si>
    <t>羽曳野市野290番地の１　２階</t>
    <rPh sb="0" eb="4">
      <t>ハビキノシ</t>
    </rPh>
    <rPh sb="4" eb="5">
      <t>ノ</t>
    </rPh>
    <rPh sb="8" eb="10">
      <t>バンチ</t>
    </rPh>
    <rPh sb="14" eb="15">
      <t>カイ</t>
    </rPh>
    <phoneticPr fontId="1"/>
  </si>
  <si>
    <t>570-0076</t>
    <phoneticPr fontId="1"/>
  </si>
  <si>
    <t>守口市滝井西町三丁目７番４号</t>
    <rPh sb="0" eb="3">
      <t>モリグチシ</t>
    </rPh>
    <rPh sb="3" eb="7">
      <t>タキイニシマチ</t>
    </rPh>
    <rPh sb="7" eb="10">
      <t>サンチョウメ</t>
    </rPh>
    <rPh sb="11" eb="12">
      <t>バン</t>
    </rPh>
    <rPh sb="13" eb="14">
      <t>ゴウ</t>
    </rPh>
    <phoneticPr fontId="1"/>
  </si>
  <si>
    <t>072-265-5505</t>
    <phoneticPr fontId="1"/>
  </si>
  <si>
    <t>072-265-5506</t>
    <phoneticPr fontId="1"/>
  </si>
  <si>
    <t>592-0002</t>
    <phoneticPr fontId="1"/>
  </si>
  <si>
    <t>594-0076</t>
    <phoneticPr fontId="1"/>
  </si>
  <si>
    <t>072-621-3810</t>
    <phoneticPr fontId="1"/>
  </si>
  <si>
    <t>567-0031</t>
    <phoneticPr fontId="1"/>
  </si>
  <si>
    <t>茨木市春日一丁目４番13号明日香ビル302号室</t>
    <rPh sb="0" eb="3">
      <t>イバラキシ</t>
    </rPh>
    <rPh sb="3" eb="5">
      <t>カスガ</t>
    </rPh>
    <rPh sb="5" eb="8">
      <t>イチチョウメ</t>
    </rPh>
    <rPh sb="9" eb="10">
      <t>バン</t>
    </rPh>
    <rPh sb="12" eb="13">
      <t>ゴウ</t>
    </rPh>
    <rPh sb="13" eb="16">
      <t>アスカ</t>
    </rPh>
    <rPh sb="21" eb="23">
      <t>ゴウシツ</t>
    </rPh>
    <phoneticPr fontId="1"/>
  </si>
  <si>
    <t>0721-69-6967</t>
    <phoneticPr fontId="1"/>
  </si>
  <si>
    <t>0721-69-8567</t>
    <phoneticPr fontId="1"/>
  </si>
  <si>
    <t>585-0014</t>
    <phoneticPr fontId="1"/>
  </si>
  <si>
    <t>南河内郡河南町白木75番</t>
    <rPh sb="0" eb="3">
      <t>ミナミカワチ</t>
    </rPh>
    <rPh sb="3" eb="4">
      <t>グン</t>
    </rPh>
    <rPh sb="4" eb="7">
      <t>カナンチョウ</t>
    </rPh>
    <rPh sb="7" eb="9">
      <t>シラキ</t>
    </rPh>
    <rPh sb="11" eb="12">
      <t>バン</t>
    </rPh>
    <phoneticPr fontId="1"/>
  </si>
  <si>
    <t>072-621-3810</t>
    <phoneticPr fontId="1"/>
  </si>
  <si>
    <t>岸和田市小松里町911-１</t>
    <rPh sb="3" eb="4">
      <t>シ</t>
    </rPh>
    <rPh sb="4" eb="5">
      <t>チイ</t>
    </rPh>
    <rPh sb="5" eb="6">
      <t>マツ</t>
    </rPh>
    <rPh sb="6" eb="7">
      <t>サト</t>
    </rPh>
    <rPh sb="7" eb="8">
      <t>チョウ</t>
    </rPh>
    <phoneticPr fontId="1"/>
  </si>
  <si>
    <t>586-0021</t>
    <phoneticPr fontId="2"/>
  </si>
  <si>
    <t>株式会社KTAJ</t>
    <rPh sb="0" eb="4">
      <t>カブシキガイシャ</t>
    </rPh>
    <phoneticPr fontId="1"/>
  </si>
  <si>
    <t>泉大津市池浦町四丁目８番18号</t>
    <rPh sb="6" eb="7">
      <t>チョウ</t>
    </rPh>
    <phoneticPr fontId="1"/>
  </si>
  <si>
    <t>泉大津市池浦町一丁目２番18号</t>
    <rPh sb="0" eb="4">
      <t>イズミオオツシ</t>
    </rPh>
    <rPh sb="4" eb="7">
      <t>イケウラチョウ</t>
    </rPh>
    <rPh sb="7" eb="8">
      <t>イチ</t>
    </rPh>
    <rPh sb="8" eb="10">
      <t>チョウメ</t>
    </rPh>
    <rPh sb="11" eb="12">
      <t>バン</t>
    </rPh>
    <rPh sb="14" eb="15">
      <t>ゴウ</t>
    </rPh>
    <phoneticPr fontId="3"/>
  </si>
  <si>
    <t>583-0008</t>
    <phoneticPr fontId="1"/>
  </si>
  <si>
    <t>摂津市千里丘七丁目10番24号アメニティ・ブワ201号・205号</t>
    <rPh sb="0" eb="3">
      <t>セッツシ</t>
    </rPh>
    <rPh sb="3" eb="5">
      <t>センリ</t>
    </rPh>
    <rPh sb="5" eb="6">
      <t>オカ</t>
    </rPh>
    <rPh sb="6" eb="7">
      <t>ナナ</t>
    </rPh>
    <rPh sb="7" eb="8">
      <t>センナナ</t>
    </rPh>
    <rPh sb="11" eb="12">
      <t>バン</t>
    </rPh>
    <rPh sb="14" eb="15">
      <t>ゴウ</t>
    </rPh>
    <rPh sb="26" eb="27">
      <t>ゴウ</t>
    </rPh>
    <rPh sb="31" eb="32">
      <t>ゴウ</t>
    </rPh>
    <phoneticPr fontId="1"/>
  </si>
  <si>
    <t>高石市綾園一丁目12番14号玉置ビル1階(101号)</t>
    <phoneticPr fontId="1"/>
  </si>
  <si>
    <t>☆</t>
    <phoneticPr fontId="1"/>
  </si>
  <si>
    <t>高石市羽衣三丁目２番３号ＲＩＳＥ羽衣Ａ号室</t>
    <rPh sb="0" eb="3">
      <t>タカイシシ</t>
    </rPh>
    <rPh sb="3" eb="5">
      <t>ハゴロモ</t>
    </rPh>
    <rPh sb="5" eb="8">
      <t>サンチョウメ</t>
    </rPh>
    <rPh sb="9" eb="10">
      <t>バン</t>
    </rPh>
    <rPh sb="11" eb="12">
      <t>ゴウ</t>
    </rPh>
    <rPh sb="16" eb="18">
      <t>ハゴロモ</t>
    </rPh>
    <rPh sb="19" eb="21">
      <t>ゴウシツ</t>
    </rPh>
    <phoneticPr fontId="1"/>
  </si>
  <si>
    <t>放課後等デイサービスらいとすぺーす</t>
    <rPh sb="0" eb="3">
      <t>ホウカゴ</t>
    </rPh>
    <rPh sb="3" eb="4">
      <t>トウ</t>
    </rPh>
    <phoneticPr fontId="1"/>
  </si>
  <si>
    <t>守口市来迎町５番17号</t>
    <rPh sb="0" eb="3">
      <t>モリグチシ</t>
    </rPh>
    <rPh sb="3" eb="4">
      <t>ク</t>
    </rPh>
    <rPh sb="7" eb="8">
      <t>バン</t>
    </rPh>
    <rPh sb="10" eb="11">
      <t>ゴウ</t>
    </rPh>
    <phoneticPr fontId="1"/>
  </si>
  <si>
    <t>合同会社らいとすぺーす</t>
    <rPh sb="0" eb="2">
      <t>ゴウドウ</t>
    </rPh>
    <rPh sb="2" eb="4">
      <t>カイシャ</t>
    </rPh>
    <phoneticPr fontId="1"/>
  </si>
  <si>
    <t>06-7508-3313</t>
    <phoneticPr fontId="1"/>
  </si>
  <si>
    <t>06-7509-4422</t>
    <phoneticPr fontId="1"/>
  </si>
  <si>
    <t>570-0029</t>
    <phoneticPr fontId="1"/>
  </si>
  <si>
    <t>柏原市大正一丁目８番12号マンション明和１Ｆ</t>
    <rPh sb="0" eb="3">
      <t>カシワラシ</t>
    </rPh>
    <rPh sb="3" eb="5">
      <t>タイショウ</t>
    </rPh>
    <rPh sb="5" eb="8">
      <t>イッチョウメ</t>
    </rPh>
    <rPh sb="9" eb="10">
      <t>バン</t>
    </rPh>
    <rPh sb="12" eb="13">
      <t>ゴウ</t>
    </rPh>
    <rPh sb="18" eb="20">
      <t>メイワ</t>
    </rPh>
    <phoneticPr fontId="1"/>
  </si>
  <si>
    <t>072-970-6346</t>
    <phoneticPr fontId="1"/>
  </si>
  <si>
    <t>072-970-6347</t>
    <phoneticPr fontId="1"/>
  </si>
  <si>
    <t>582-0009</t>
    <phoneticPr fontId="1"/>
  </si>
  <si>
    <t>0725-38-7725</t>
    <phoneticPr fontId="1"/>
  </si>
  <si>
    <t>0721-28-6677</t>
    <phoneticPr fontId="1"/>
  </si>
  <si>
    <t>0721-28-6688</t>
    <phoneticPr fontId="1"/>
  </si>
  <si>
    <t>584-0082</t>
    <phoneticPr fontId="1"/>
  </si>
  <si>
    <t>富田林市向陽台二丁目７番29号向陽台ビル２階</t>
    <rPh sb="15" eb="18">
      <t>コウヨウダイ</t>
    </rPh>
    <phoneticPr fontId="1"/>
  </si>
  <si>
    <t>株式会社南ウイング</t>
    <rPh sb="0" eb="4">
      <t>カブシキガイシャ</t>
    </rPh>
    <rPh sb="4" eb="5">
      <t>ミナミ</t>
    </rPh>
    <phoneticPr fontId="1"/>
  </si>
  <si>
    <t>072-653-0660</t>
    <phoneticPr fontId="1"/>
  </si>
  <si>
    <t>072-653-0661</t>
    <phoneticPr fontId="1"/>
  </si>
  <si>
    <t>こどもデイサービスハニーコスモス</t>
    <phoneticPr fontId="1"/>
  </si>
  <si>
    <t>0725-20-6173</t>
    <phoneticPr fontId="1"/>
  </si>
  <si>
    <t>595-0812</t>
    <phoneticPr fontId="1"/>
  </si>
  <si>
    <t>株式会社足利塾</t>
    <rPh sb="0" eb="4">
      <t>カブシキガイシャ</t>
    </rPh>
    <rPh sb="4" eb="6">
      <t>アシカガ</t>
    </rPh>
    <rPh sb="6" eb="7">
      <t>ジュク</t>
    </rPh>
    <phoneticPr fontId="1"/>
  </si>
  <si>
    <t>放課後等デイサービス事業所マザーズ</t>
    <rPh sb="0" eb="4">
      <t>ホウカゴトウ</t>
    </rPh>
    <rPh sb="10" eb="13">
      <t>ジギョウショ</t>
    </rPh>
    <phoneticPr fontId="3"/>
  </si>
  <si>
    <t>072-933-0039</t>
    <phoneticPr fontId="1"/>
  </si>
  <si>
    <t>583-0857</t>
    <phoneticPr fontId="1"/>
  </si>
  <si>
    <t>泉北郡忠岡町忠岡中一丁目10番４号</t>
    <rPh sb="0" eb="3">
      <t>センボクグン</t>
    </rPh>
    <rPh sb="3" eb="6">
      <t>タダオカチョウ</t>
    </rPh>
    <rPh sb="6" eb="8">
      <t>タダオカ</t>
    </rPh>
    <rPh sb="8" eb="9">
      <t>ナカ</t>
    </rPh>
    <rPh sb="9" eb="12">
      <t>イチチョウメ</t>
    </rPh>
    <rPh sb="14" eb="15">
      <t>バン</t>
    </rPh>
    <rPh sb="16" eb="17">
      <t>ゴウ</t>
    </rPh>
    <phoneticPr fontId="1"/>
  </si>
  <si>
    <t>0725-38-7725</t>
  </si>
  <si>
    <t>株式会社One Vision</t>
    <rPh sb="0" eb="2">
      <t>カブシキ</t>
    </rPh>
    <rPh sb="2" eb="4">
      <t>カイシャ</t>
    </rPh>
    <phoneticPr fontId="1"/>
  </si>
  <si>
    <t>ハレタソラ天美</t>
    <phoneticPr fontId="1"/>
  </si>
  <si>
    <t>キッズハウスなごみ家土生</t>
    <rPh sb="9" eb="10">
      <t>イエ</t>
    </rPh>
    <rPh sb="10" eb="12">
      <t>ハブ</t>
    </rPh>
    <phoneticPr fontId="1"/>
  </si>
  <si>
    <t>岸和田市土生町九丁目11番11号</t>
    <phoneticPr fontId="1"/>
  </si>
  <si>
    <t>アプリコットマネジメント株式会社</t>
    <phoneticPr fontId="1"/>
  </si>
  <si>
    <t>Ｏｈａｎａ緑丘</t>
    <phoneticPr fontId="1"/>
  </si>
  <si>
    <t>池田市緑丘一丁目７番21号</t>
    <phoneticPr fontId="1"/>
  </si>
  <si>
    <t>一般社団法人ＣＬＣ　Ｏｈａｎａ</t>
    <phoneticPr fontId="1"/>
  </si>
  <si>
    <t>児童発達支援・放課後等デイサービスろはすの家</t>
    <phoneticPr fontId="1"/>
  </si>
  <si>
    <t>泉大津市二田町一丁目20番19号</t>
    <phoneticPr fontId="1"/>
  </si>
  <si>
    <t>株式会社ＨＨＩ</t>
    <phoneticPr fontId="1"/>
  </si>
  <si>
    <t>関西メディカルサポート療養型デイサービスセンター</t>
    <phoneticPr fontId="1"/>
  </si>
  <si>
    <t>泉佐野市中町一丁目４番32号</t>
    <phoneticPr fontId="1"/>
  </si>
  <si>
    <t>有限会社オフィス環</t>
    <phoneticPr fontId="1"/>
  </si>
  <si>
    <t>つむぎ</t>
    <phoneticPr fontId="1"/>
  </si>
  <si>
    <t>松原市岡四丁目２番22号</t>
    <phoneticPr fontId="1"/>
  </si>
  <si>
    <t>有限会社あすか</t>
    <phoneticPr fontId="1"/>
  </si>
  <si>
    <t>ファミリアキッズ門真</t>
    <phoneticPr fontId="1"/>
  </si>
  <si>
    <t>門真市浜町６番19号高栄マンション１階</t>
    <phoneticPr fontId="1"/>
  </si>
  <si>
    <t>株式会社Ｓ＆Ｓ</t>
    <phoneticPr fontId="1"/>
  </si>
  <si>
    <t>0725-31-3100</t>
    <phoneticPr fontId="1"/>
  </si>
  <si>
    <t>0725-31-3200</t>
    <phoneticPr fontId="1"/>
  </si>
  <si>
    <t>595-0015</t>
    <phoneticPr fontId="1"/>
  </si>
  <si>
    <t>072-428-7550</t>
    <phoneticPr fontId="1"/>
  </si>
  <si>
    <t>072-428-7553</t>
    <phoneticPr fontId="1"/>
  </si>
  <si>
    <t>596-0825</t>
    <phoneticPr fontId="1"/>
  </si>
  <si>
    <t>072-736-9757</t>
    <phoneticPr fontId="1"/>
  </si>
  <si>
    <t>563-0026</t>
    <phoneticPr fontId="1"/>
  </si>
  <si>
    <t>06-6780-3800</t>
    <phoneticPr fontId="1"/>
  </si>
  <si>
    <t>06-6780-3811</t>
    <phoneticPr fontId="1"/>
  </si>
  <si>
    <t>571-0054</t>
    <phoneticPr fontId="1"/>
  </si>
  <si>
    <t>072-458-3455</t>
    <phoneticPr fontId="1"/>
  </si>
  <si>
    <t>072-458-8802</t>
    <phoneticPr fontId="1"/>
  </si>
  <si>
    <t>598-0013</t>
    <phoneticPr fontId="1"/>
  </si>
  <si>
    <t>050-1183-4062</t>
    <phoneticPr fontId="1"/>
  </si>
  <si>
    <t>580-0014</t>
    <phoneticPr fontId="1"/>
  </si>
  <si>
    <t>072-438-2275</t>
    <phoneticPr fontId="1"/>
  </si>
  <si>
    <t>075-961-8388</t>
    <phoneticPr fontId="1"/>
  </si>
  <si>
    <t>075-961-8387</t>
    <phoneticPr fontId="1"/>
  </si>
  <si>
    <t>ぽえむ</t>
    <phoneticPr fontId="1"/>
  </si>
  <si>
    <t>児童発達支援・放課後等デイサービスはぐハウス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トウ</t>
    </rPh>
    <phoneticPr fontId="1"/>
  </si>
  <si>
    <t>こころＢＡＳＥ</t>
    <phoneticPr fontId="1"/>
  </si>
  <si>
    <t>児童福祉サービスＬａｒｉｍａｒ Arch</t>
    <rPh sb="0" eb="2">
      <t>ジドウ</t>
    </rPh>
    <rPh sb="2" eb="4">
      <t>フクシ</t>
    </rPh>
    <phoneticPr fontId="1"/>
  </si>
  <si>
    <t>ひより</t>
    <phoneticPr fontId="1"/>
  </si>
  <si>
    <t>さん</t>
    <phoneticPr fontId="1"/>
  </si>
  <si>
    <t>パルケあゆむ</t>
  </si>
  <si>
    <t>あいの放課後等デイサービス茨木</t>
  </si>
  <si>
    <t>あいの放課後等デイサービスあい</t>
  </si>
  <si>
    <t>社会福祉法人とよかわ福祉会</t>
  </si>
  <si>
    <t>株式会社キャニオン・マインド</t>
  </si>
  <si>
    <t>茨木市豊川二丁目６番23号</t>
  </si>
  <si>
    <t>茨木市高田町２番23号１Ｆ</t>
  </si>
  <si>
    <t>茨木市南安威二丁目５番５号</t>
  </si>
  <si>
    <t>茨木市彩都やまぶき一丁目１番20号ｼﾞｵ彩都ﾌﾟﾚﾐｱﾑﾃﾗｽ101号</t>
  </si>
  <si>
    <t>一般社団法人アルク</t>
  </si>
  <si>
    <t>音楽療育おとゆいキッズ</t>
  </si>
  <si>
    <t>和泉市緑ケ丘一丁目９番８号</t>
  </si>
  <si>
    <t>特定非営利活動法人音楽サポートネット音結</t>
  </si>
  <si>
    <t>株式会社三杉</t>
  </si>
  <si>
    <t>羽曳野市向野一丁目４番21号</t>
  </si>
  <si>
    <t>株式会社教育サポート</t>
  </si>
  <si>
    <t>療育教室門真校</t>
  </si>
  <si>
    <t>門真市宮前町２番19号</t>
  </si>
  <si>
    <t>泉南市信達牧野74番地18　２階</t>
  </si>
  <si>
    <t>bamboo・スポーツ塾２号店</t>
  </si>
  <si>
    <t>四條畷市楠公二丁目８番26号</t>
  </si>
  <si>
    <t>交野市松塚14番５ユニライフ交野郡津102号室</t>
  </si>
  <si>
    <t>ＴＳアフタースクール</t>
  </si>
  <si>
    <t>あんずの会放課後等児童デイサービスソレイユ</t>
  </si>
  <si>
    <t>大阪狭山市西山台六丁目１番９号１階</t>
  </si>
  <si>
    <t>有限会社ＴＳｃｏｍｐａｎｙ</t>
  </si>
  <si>
    <t>特定非営利活動法人あんずの会</t>
  </si>
  <si>
    <t>キッズハウスきりん</t>
  </si>
  <si>
    <t>そら</t>
  </si>
  <si>
    <t>泉南郡熊取町朝代東一丁目６番８号</t>
  </si>
  <si>
    <t>泉南郡熊取町大宮三丁目644番地２</t>
  </si>
  <si>
    <t>特定非営利活動法人フォレスト</t>
  </si>
  <si>
    <t>株式会社ジョワ</t>
  </si>
  <si>
    <t>0725-56-4031</t>
    <phoneticPr fontId="1"/>
  </si>
  <si>
    <t>0725-53-1066</t>
  </si>
  <si>
    <t>0725-53-1066</t>
    <phoneticPr fontId="1"/>
  </si>
  <si>
    <t>594-1155</t>
    <phoneticPr fontId="1"/>
  </si>
  <si>
    <t>0721-56-7861</t>
    <phoneticPr fontId="1"/>
  </si>
  <si>
    <t>586-0032</t>
    <phoneticPr fontId="1"/>
  </si>
  <si>
    <t>072-487-2525</t>
    <phoneticPr fontId="1"/>
  </si>
  <si>
    <t>072-487-2526</t>
    <phoneticPr fontId="1"/>
  </si>
  <si>
    <t>590-0457</t>
    <phoneticPr fontId="1"/>
  </si>
  <si>
    <t>072-453-3071</t>
    <phoneticPr fontId="1"/>
  </si>
  <si>
    <t>072-453-3125</t>
    <phoneticPr fontId="1"/>
  </si>
  <si>
    <t>590-0450</t>
    <phoneticPr fontId="1"/>
  </si>
  <si>
    <t>072-887-5656</t>
    <phoneticPr fontId="1"/>
  </si>
  <si>
    <t>571-0074</t>
    <phoneticPr fontId="1"/>
  </si>
  <si>
    <t>072-800-1614</t>
    <phoneticPr fontId="1"/>
  </si>
  <si>
    <t>072-800-1615</t>
    <phoneticPr fontId="1"/>
  </si>
  <si>
    <t>576-0043</t>
    <phoneticPr fontId="1"/>
  </si>
  <si>
    <t>072-959-2036</t>
    <phoneticPr fontId="1"/>
  </si>
  <si>
    <t>072-959-2037</t>
    <phoneticPr fontId="1"/>
  </si>
  <si>
    <t>583-0883</t>
    <phoneticPr fontId="1"/>
  </si>
  <si>
    <t>072-646-6890</t>
    <phoneticPr fontId="1"/>
  </si>
  <si>
    <t>072-640-0071</t>
    <phoneticPr fontId="1"/>
  </si>
  <si>
    <t>072-640-0081</t>
    <phoneticPr fontId="1"/>
  </si>
  <si>
    <t>567-0057</t>
    <phoneticPr fontId="1"/>
  </si>
  <si>
    <t>072-631-2101</t>
    <phoneticPr fontId="1"/>
  </si>
  <si>
    <t>072-646-8465</t>
    <phoneticPr fontId="1"/>
  </si>
  <si>
    <t>567-0011</t>
    <phoneticPr fontId="1"/>
  </si>
  <si>
    <t>072-640-3511</t>
    <phoneticPr fontId="1"/>
  </si>
  <si>
    <t>072-640-3512</t>
    <phoneticPr fontId="1"/>
  </si>
  <si>
    <t>567-0007</t>
    <phoneticPr fontId="1"/>
  </si>
  <si>
    <t>072-628-5517</t>
  </si>
  <si>
    <t>072-628-5517</t>
    <phoneticPr fontId="1"/>
  </si>
  <si>
    <t>567-0086</t>
    <phoneticPr fontId="1"/>
  </si>
  <si>
    <t>072-474-5563</t>
    <phoneticPr fontId="1"/>
  </si>
  <si>
    <t>072-475-2556</t>
    <phoneticPr fontId="1"/>
  </si>
  <si>
    <t>590-0522</t>
    <phoneticPr fontId="1"/>
  </si>
  <si>
    <t>072-813-4521</t>
    <phoneticPr fontId="1"/>
  </si>
  <si>
    <t>072-813-4522</t>
    <phoneticPr fontId="1"/>
  </si>
  <si>
    <t>575-0023</t>
    <phoneticPr fontId="1"/>
  </si>
  <si>
    <t>072-365-3957</t>
    <phoneticPr fontId="1"/>
  </si>
  <si>
    <t>072-365-3958</t>
    <phoneticPr fontId="1"/>
  </si>
  <si>
    <t>589-0022</t>
    <phoneticPr fontId="1"/>
  </si>
  <si>
    <t>072-367-1510</t>
  </si>
  <si>
    <t>072-367-1510</t>
    <phoneticPr fontId="1"/>
  </si>
  <si>
    <t>富田林市粟ヶ池町2969番地の５富田林市市民会館地下1階</t>
  </si>
  <si>
    <t>584-0012</t>
    <phoneticPr fontId="1"/>
  </si>
  <si>
    <t>072-443-1331</t>
    <phoneticPr fontId="1"/>
  </si>
  <si>
    <t>072-443-1332</t>
    <phoneticPr fontId="1"/>
  </si>
  <si>
    <t>596-0003</t>
    <phoneticPr fontId="1"/>
  </si>
  <si>
    <t>大東市明美の里町16番30号２階</t>
    <rPh sb="0" eb="3">
      <t>ダイトウシ</t>
    </rPh>
    <rPh sb="3" eb="5">
      <t>アケミ</t>
    </rPh>
    <rPh sb="6" eb="7">
      <t>サト</t>
    </rPh>
    <rPh sb="7" eb="8">
      <t>チョウ</t>
    </rPh>
    <rPh sb="10" eb="11">
      <t>バン</t>
    </rPh>
    <rPh sb="13" eb="14">
      <t>ゴウ</t>
    </rPh>
    <rPh sb="15" eb="16">
      <t>カイ</t>
    </rPh>
    <phoneticPr fontId="1"/>
  </si>
  <si>
    <t>慶生会ＫＩＤＳステージ野崎</t>
    <rPh sb="0" eb="2">
      <t>ヨシオ</t>
    </rPh>
    <rPh sb="2" eb="3">
      <t>カイ</t>
    </rPh>
    <rPh sb="11" eb="13">
      <t>ノザキ</t>
    </rPh>
    <phoneticPr fontId="1"/>
  </si>
  <si>
    <t>社会福祉法人慶生会</t>
    <rPh sb="0" eb="2">
      <t>シャカイ</t>
    </rPh>
    <rPh sb="2" eb="4">
      <t>フクシ</t>
    </rPh>
    <rPh sb="4" eb="6">
      <t>ホウジン</t>
    </rPh>
    <rPh sb="6" eb="8">
      <t>ヨシオ</t>
    </rPh>
    <rPh sb="8" eb="9">
      <t>カイ</t>
    </rPh>
    <phoneticPr fontId="1"/>
  </si>
  <si>
    <t>社会福祉法人ぬくもり</t>
    <rPh sb="0" eb="2">
      <t>シャカイ</t>
    </rPh>
    <rPh sb="2" eb="4">
      <t>フクシ</t>
    </rPh>
    <phoneticPr fontId="1"/>
  </si>
  <si>
    <t>0721-26-9933</t>
    <phoneticPr fontId="1"/>
  </si>
  <si>
    <t>0721-26-9934</t>
    <phoneticPr fontId="1"/>
  </si>
  <si>
    <t>072-863-1221</t>
    <phoneticPr fontId="1"/>
  </si>
  <si>
    <t>072-863-1220</t>
    <phoneticPr fontId="1"/>
  </si>
  <si>
    <t>574-0011</t>
    <phoneticPr fontId="1"/>
  </si>
  <si>
    <t>大東市北条一丁目２番41号１階</t>
    <rPh sb="0" eb="3">
      <t>ダイトウシ</t>
    </rPh>
    <rPh sb="3" eb="5">
      <t>ホウジョウ</t>
    </rPh>
    <rPh sb="5" eb="8">
      <t>イッチョウメ</t>
    </rPh>
    <rPh sb="9" eb="10">
      <t>バン</t>
    </rPh>
    <rPh sb="12" eb="13">
      <t>ゴウ</t>
    </rPh>
    <rPh sb="14" eb="15">
      <t>カイ</t>
    </rPh>
    <phoneticPr fontId="1"/>
  </si>
  <si>
    <t>運動療育型児童デイあろは</t>
    <rPh sb="0" eb="2">
      <t>ウンドウ</t>
    </rPh>
    <rPh sb="2" eb="4">
      <t>リョウイク</t>
    </rPh>
    <rPh sb="4" eb="5">
      <t>ガタ</t>
    </rPh>
    <rPh sb="5" eb="7">
      <t>ジドウ</t>
    </rPh>
    <phoneticPr fontId="1"/>
  </si>
  <si>
    <t>松原市天美東七丁目12番25号ローズクイーン天美101号</t>
    <rPh sb="3" eb="5">
      <t>アマミ</t>
    </rPh>
    <rPh sb="5" eb="6">
      <t>ヒガシ</t>
    </rPh>
    <rPh sb="6" eb="9">
      <t>ナナチョウメ</t>
    </rPh>
    <rPh sb="11" eb="12">
      <t>バン</t>
    </rPh>
    <rPh sb="14" eb="15">
      <t>ゴウ</t>
    </rPh>
    <rPh sb="22" eb="24">
      <t>アマミ</t>
    </rPh>
    <rPh sb="27" eb="28">
      <t>ゴウ</t>
    </rPh>
    <phoneticPr fontId="1"/>
  </si>
  <si>
    <t>580-0032</t>
    <phoneticPr fontId="1"/>
  </si>
  <si>
    <t>ILIS　CLUB泉大津</t>
    <rPh sb="9" eb="12">
      <t>イズミオオツ</t>
    </rPh>
    <phoneticPr fontId="3"/>
  </si>
  <si>
    <t>ＩＬＩＳ　ＣＬＵＢ泉佐野</t>
    <rPh sb="9" eb="12">
      <t>イズミサノ</t>
    </rPh>
    <phoneticPr fontId="1"/>
  </si>
  <si>
    <t>放課後等デイサービスつばさ</t>
    <rPh sb="0" eb="3">
      <t>ホウカゴ</t>
    </rPh>
    <rPh sb="3" eb="4">
      <t>トウ</t>
    </rPh>
    <phoneticPr fontId="1"/>
  </si>
  <si>
    <t>学習支援はぐくみ松原ほたる教室</t>
  </si>
  <si>
    <t>松原市阿保三丁目５番３号</t>
  </si>
  <si>
    <t>株式会社はぐくみ</t>
  </si>
  <si>
    <t>ふらっとＨＯＲＡ２</t>
  </si>
  <si>
    <t>株式会社ＳＡＣＣ</t>
  </si>
  <si>
    <t>スマイル</t>
  </si>
  <si>
    <t>株式会社Ｍｅｒｒｙ</t>
  </si>
  <si>
    <t>個別療育センターココスマイル</t>
  </si>
  <si>
    <t>箕面市牧落四丁目６番12号</t>
  </si>
  <si>
    <t>一般社団法人たけのこ</t>
  </si>
  <si>
    <t>さんＳＵＮアフタースクール大阪狭山</t>
  </si>
  <si>
    <t>大阪狭山市今熊一丁目62番地の４　２Ｆ201号</t>
  </si>
  <si>
    <t>一般社団法人ＹＯＲＩＭＯＲＥ</t>
  </si>
  <si>
    <t>0725-40-2525</t>
    <phoneticPr fontId="1"/>
  </si>
  <si>
    <t>0725-40-2526</t>
    <phoneticPr fontId="1"/>
  </si>
  <si>
    <t>072-723-7110</t>
    <phoneticPr fontId="1"/>
  </si>
  <si>
    <t>072-723-7117</t>
    <phoneticPr fontId="1"/>
  </si>
  <si>
    <t>562-0004</t>
    <phoneticPr fontId="1"/>
  </si>
  <si>
    <t>589-0021</t>
    <phoneticPr fontId="1"/>
  </si>
  <si>
    <t>社会福祉法人秀幸福祉会</t>
    <phoneticPr fontId="1"/>
  </si>
  <si>
    <t>社会福祉法人藍野福祉会</t>
    <phoneticPr fontId="1"/>
  </si>
  <si>
    <t>合同会社からふるぱーとなーず</t>
    <rPh sb="0" eb="2">
      <t>ゴウドウ</t>
    </rPh>
    <rPh sb="2" eb="4">
      <t>ガイシャ</t>
    </rPh>
    <phoneticPr fontId="1"/>
  </si>
  <si>
    <t>072-349-1133</t>
    <phoneticPr fontId="1"/>
  </si>
  <si>
    <t>072-349-1134</t>
    <phoneticPr fontId="1"/>
  </si>
  <si>
    <t>580-0043</t>
    <phoneticPr fontId="1"/>
  </si>
  <si>
    <t>岸和田市中井町二丁目８番31号</t>
    <phoneticPr fontId="1"/>
  </si>
  <si>
    <t>一般社団法人ライトアップ</t>
    <rPh sb="0" eb="1">
      <t>イッパン</t>
    </rPh>
    <rPh sb="1" eb="3">
      <t>シャダン</t>
    </rPh>
    <rPh sb="3" eb="5">
      <t>ホウジン</t>
    </rPh>
    <phoneticPr fontId="1"/>
  </si>
  <si>
    <t>発達支援教室レッツ</t>
    <rPh sb="0" eb="2">
      <t>ハッタツ</t>
    </rPh>
    <rPh sb="2" eb="4">
      <t>シエン</t>
    </rPh>
    <rPh sb="4" eb="6">
      <t>キョウシツ</t>
    </rPh>
    <phoneticPr fontId="1"/>
  </si>
  <si>
    <t>岸和田市下松町三丁目５番11号</t>
    <rPh sb="4" eb="7">
      <t>シモマツチョウ</t>
    </rPh>
    <rPh sb="7" eb="10">
      <t>サンチョウメ</t>
    </rPh>
    <rPh sb="11" eb="12">
      <t>バン</t>
    </rPh>
    <rPh sb="14" eb="15">
      <t>ゴウ</t>
    </rPh>
    <phoneticPr fontId="1"/>
  </si>
  <si>
    <t>キャンパスラビット</t>
    <phoneticPr fontId="1"/>
  </si>
  <si>
    <t>株式会社ラビット</t>
    <rPh sb="0" eb="2">
      <t>カブシキ</t>
    </rPh>
    <rPh sb="2" eb="4">
      <t>カイシャ</t>
    </rPh>
    <phoneticPr fontId="1"/>
  </si>
  <si>
    <t>06-6967-8135</t>
    <phoneticPr fontId="1"/>
  </si>
  <si>
    <t>072-887-5657</t>
    <phoneticPr fontId="1"/>
  </si>
  <si>
    <t>072-247-4866</t>
  </si>
  <si>
    <t>072-247-4877</t>
  </si>
  <si>
    <t>茨木市元町２番20号</t>
  </si>
  <si>
    <t>株式会社プレイン</t>
  </si>
  <si>
    <t>072-623-2860</t>
    <phoneticPr fontId="1"/>
  </si>
  <si>
    <t>567-0882</t>
    <phoneticPr fontId="1"/>
  </si>
  <si>
    <t>株式会社ミタス</t>
  </si>
  <si>
    <t>こども発達サポートせーの</t>
  </si>
  <si>
    <t>茨木市中総持寺町５番４号エクセレント中村１階101号室</t>
  </si>
  <si>
    <t>072-646-7315</t>
    <phoneticPr fontId="1"/>
  </si>
  <si>
    <t>072-646-7316</t>
    <phoneticPr fontId="1"/>
  </si>
  <si>
    <t>567-0803</t>
    <phoneticPr fontId="1"/>
  </si>
  <si>
    <t>児童発達支援・放課後等デイサービス翔はばたき</t>
  </si>
  <si>
    <t>ＮＰＯ法人輝ひかり</t>
  </si>
  <si>
    <t>072-803-7429</t>
    <phoneticPr fontId="1"/>
  </si>
  <si>
    <t>574-0044</t>
    <phoneticPr fontId="1"/>
  </si>
  <si>
    <t>特定非営利活動法人ダウン症ファミリー総合支援めばえ２１</t>
  </si>
  <si>
    <t>072-737-8735</t>
    <phoneticPr fontId="1"/>
  </si>
  <si>
    <t>大東市諸福二丁目１番４号</t>
    <rPh sb="5" eb="6">
      <t>ニ</t>
    </rPh>
    <phoneticPr fontId="1"/>
  </si>
  <si>
    <t>箕面市箕面六丁目１番15号第六吉光ビル101号</t>
    <phoneticPr fontId="1"/>
  </si>
  <si>
    <t>発達支援ルーム　ゆあーず</t>
    <rPh sb="0" eb="2">
      <t>ハッタツ</t>
    </rPh>
    <rPh sb="2" eb="4">
      <t>シエン</t>
    </rPh>
    <phoneticPr fontId="1"/>
  </si>
  <si>
    <t>072-812-7886</t>
    <phoneticPr fontId="1"/>
  </si>
  <si>
    <t>072-812-7886</t>
    <phoneticPr fontId="1"/>
  </si>
  <si>
    <t>一般社団法人Ｙｓケアサポート</t>
    <rPh sb="0" eb="2">
      <t>イッパン</t>
    </rPh>
    <rPh sb="2" eb="4">
      <t>シャダン</t>
    </rPh>
    <rPh sb="4" eb="6">
      <t>ホウジン</t>
    </rPh>
    <phoneticPr fontId="1"/>
  </si>
  <si>
    <t>児童発達支援・放課後等デイサービスぴあーちぇ和泉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トウ</t>
    </rPh>
    <rPh sb="22" eb="24">
      <t>イズミ</t>
    </rPh>
    <phoneticPr fontId="1"/>
  </si>
  <si>
    <t>和泉市池上町三丁目14番81号　池上町３丁目貸店舗５号室</t>
    <rPh sb="0" eb="3">
      <t>イズミシ</t>
    </rPh>
    <rPh sb="3" eb="6">
      <t>イケガミチョウ</t>
    </rPh>
    <rPh sb="6" eb="9">
      <t>サンチョウメ</t>
    </rPh>
    <rPh sb="11" eb="12">
      <t>バン</t>
    </rPh>
    <rPh sb="14" eb="15">
      <t>ゴウ</t>
    </rPh>
    <rPh sb="16" eb="19">
      <t>イケガミチョウ</t>
    </rPh>
    <rPh sb="20" eb="22">
      <t>チョウメ</t>
    </rPh>
    <rPh sb="22" eb="23">
      <t>カシ</t>
    </rPh>
    <rPh sb="23" eb="25">
      <t>テンポ</t>
    </rPh>
    <rPh sb="26" eb="28">
      <t>ゴウシツ</t>
    </rPh>
    <phoneticPr fontId="1"/>
  </si>
  <si>
    <t>てぃーだ</t>
    <phoneticPr fontId="1"/>
  </si>
  <si>
    <t>特定非営利活動法人のーまらいず</t>
    <rPh sb="0" eb="2">
      <t>トクテイ</t>
    </rPh>
    <rPh sb="2" eb="5">
      <t>ヒエイリ</t>
    </rPh>
    <rPh sb="5" eb="7">
      <t>カツドウ</t>
    </rPh>
    <rPh sb="7" eb="9">
      <t>ホウジン</t>
    </rPh>
    <phoneticPr fontId="1"/>
  </si>
  <si>
    <t>0721-68-7155</t>
    <phoneticPr fontId="1"/>
  </si>
  <si>
    <t>0721-68-7156</t>
    <phoneticPr fontId="1"/>
  </si>
  <si>
    <t>南河内郡河南町大宝二丁目５番２号</t>
    <rPh sb="7" eb="9">
      <t>タイホウ</t>
    </rPh>
    <rPh sb="9" eb="12">
      <t>ニチョウメ</t>
    </rPh>
    <rPh sb="13" eb="14">
      <t>バン</t>
    </rPh>
    <rPh sb="15" eb="16">
      <t>ゴウ</t>
    </rPh>
    <phoneticPr fontId="1"/>
  </si>
  <si>
    <t>大東市赤井一丁目15番１号４Ｆ</t>
    <phoneticPr fontId="1"/>
  </si>
  <si>
    <t>岸和田市尾生町三丁目３番50号</t>
    <rPh sb="4" eb="5">
      <t>オ</t>
    </rPh>
    <rPh sb="5" eb="6">
      <t>イ</t>
    </rPh>
    <rPh sb="6" eb="7">
      <t>マチ</t>
    </rPh>
    <rPh sb="7" eb="8">
      <t>３</t>
    </rPh>
    <rPh sb="8" eb="10">
      <t>チョウメ</t>
    </rPh>
    <rPh sb="11" eb="12">
      <t>バン</t>
    </rPh>
    <rPh sb="14" eb="15">
      <t>ゴウ</t>
    </rPh>
    <phoneticPr fontId="1"/>
  </si>
  <si>
    <t>596-0047</t>
    <phoneticPr fontId="1"/>
  </si>
  <si>
    <t>児童発達支援・放課後等デイサービスＨＵＧＳ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トウ</t>
    </rPh>
    <phoneticPr fontId="1"/>
  </si>
  <si>
    <t>072-430-1160</t>
    <phoneticPr fontId="1"/>
  </si>
  <si>
    <t>072-430-1161</t>
    <phoneticPr fontId="1"/>
  </si>
  <si>
    <t>岸和田市上野町東10番39号１階</t>
    <rPh sb="0" eb="3">
      <t>キシワダシ</t>
    </rPh>
    <rPh sb="3" eb="6">
      <t>ウエノチョウ</t>
    </rPh>
    <rPh sb="6" eb="7">
      <t>ヒガシ</t>
    </rPh>
    <rPh sb="9" eb="10">
      <t>バン</t>
    </rPh>
    <rPh sb="12" eb="13">
      <t>ゴウ</t>
    </rPh>
    <rPh sb="14" eb="15">
      <t>カイ</t>
    </rPh>
    <phoneticPr fontId="1"/>
  </si>
  <si>
    <t>株式会社オキシテック</t>
    <rPh sb="0" eb="3">
      <t>カブシキガイシャ</t>
    </rPh>
    <phoneticPr fontId="1"/>
  </si>
  <si>
    <t>アートチャイルドケア株式会社</t>
    <rPh sb="9" eb="13">
      <t>カブシキガイシャ</t>
    </rPh>
    <phoneticPr fontId="1"/>
  </si>
  <si>
    <t>鳥飼東学童デイホーム遊育園</t>
    <rPh sb="0" eb="2">
      <t>トリカイ</t>
    </rPh>
    <rPh sb="2" eb="3">
      <t>ヒガシ</t>
    </rPh>
    <rPh sb="3" eb="5">
      <t>ガクドウ</t>
    </rPh>
    <rPh sb="10" eb="11">
      <t>ユウ</t>
    </rPh>
    <rPh sb="11" eb="12">
      <t>イク</t>
    </rPh>
    <rPh sb="12" eb="13">
      <t>エン</t>
    </rPh>
    <phoneticPr fontId="1"/>
  </si>
  <si>
    <t>072-650-5530</t>
    <phoneticPr fontId="1"/>
  </si>
  <si>
    <t>072-650-5535</t>
    <phoneticPr fontId="1"/>
  </si>
  <si>
    <t>566-0062</t>
    <phoneticPr fontId="1"/>
  </si>
  <si>
    <t>摂津市鳥飼上三丁目２番27号</t>
    <rPh sb="0" eb="3">
      <t>セッツシ</t>
    </rPh>
    <rPh sb="3" eb="5">
      <t>トリカイ</t>
    </rPh>
    <rPh sb="5" eb="6">
      <t>ウエ</t>
    </rPh>
    <rPh sb="6" eb="9">
      <t>サンチョウメ</t>
    </rPh>
    <rPh sb="10" eb="11">
      <t>バン</t>
    </rPh>
    <rPh sb="13" eb="14">
      <t>ゴウ</t>
    </rPh>
    <phoneticPr fontId="1"/>
  </si>
  <si>
    <t>社会福祉法人桃林会</t>
    <rPh sb="0" eb="2">
      <t>シャカイ</t>
    </rPh>
    <rPh sb="2" eb="4">
      <t>フクシ</t>
    </rPh>
    <rPh sb="4" eb="6">
      <t>ホウジン</t>
    </rPh>
    <rPh sb="6" eb="7">
      <t>モモ</t>
    </rPh>
    <rPh sb="7" eb="8">
      <t>ハヤシ</t>
    </rPh>
    <rPh sb="8" eb="9">
      <t>カイ</t>
    </rPh>
    <phoneticPr fontId="1"/>
  </si>
  <si>
    <t>わくわくクラブ千里丘校</t>
    <rPh sb="7" eb="9">
      <t>センリ</t>
    </rPh>
    <rPh sb="9" eb="10">
      <t>オカ</t>
    </rPh>
    <rPh sb="10" eb="11">
      <t>コウ</t>
    </rPh>
    <phoneticPr fontId="1"/>
  </si>
  <si>
    <t>摂津市千里丘一丁目13番27号都ビル５階</t>
    <rPh sb="0" eb="3">
      <t>セッツシ</t>
    </rPh>
    <rPh sb="3" eb="6">
      <t>センリオカ</t>
    </rPh>
    <rPh sb="6" eb="9">
      <t>イッチョウメ</t>
    </rPh>
    <rPh sb="11" eb="12">
      <t>バン</t>
    </rPh>
    <rPh sb="14" eb="15">
      <t>ゴウ</t>
    </rPh>
    <rPh sb="15" eb="16">
      <t>ミヤコ</t>
    </rPh>
    <rPh sb="19" eb="20">
      <t>カイ</t>
    </rPh>
    <phoneticPr fontId="1"/>
  </si>
  <si>
    <t>株式会社興学社</t>
    <rPh sb="0" eb="4">
      <t>カブシキガイシャ</t>
    </rPh>
    <rPh sb="4" eb="5">
      <t>コウ</t>
    </rPh>
    <rPh sb="5" eb="6">
      <t>ガク</t>
    </rPh>
    <rPh sb="6" eb="7">
      <t>シャ</t>
    </rPh>
    <phoneticPr fontId="1"/>
  </si>
  <si>
    <t>06-6338-2022</t>
    <phoneticPr fontId="1"/>
  </si>
  <si>
    <t>06-6338-2033</t>
    <phoneticPr fontId="1"/>
  </si>
  <si>
    <t>566-0001</t>
    <phoneticPr fontId="1"/>
  </si>
  <si>
    <t>072-751-1145</t>
    <phoneticPr fontId="1"/>
  </si>
  <si>
    <t>bamboo・スポーツ塾ふらっと大東</t>
    <phoneticPr fontId="1"/>
  </si>
  <si>
    <t>072-921-1930</t>
    <phoneticPr fontId="1"/>
  </si>
  <si>
    <t>072-812-6780</t>
    <phoneticPr fontId="1"/>
  </si>
  <si>
    <t>放課後等デイサービス　こころん</t>
    <rPh sb="0" eb="3">
      <t>ホウカゴ</t>
    </rPh>
    <rPh sb="3" eb="4">
      <t>トウ</t>
    </rPh>
    <phoneticPr fontId="1"/>
  </si>
  <si>
    <t>合同会社こぼうし</t>
    <rPh sb="0" eb="2">
      <t>ゴウドウ</t>
    </rPh>
    <rPh sb="2" eb="4">
      <t>カイシャ</t>
    </rPh>
    <phoneticPr fontId="1"/>
  </si>
  <si>
    <t>放課後等デイサービス　クローバー</t>
    <rPh sb="0" eb="3">
      <t>ホウカゴ</t>
    </rPh>
    <rPh sb="3" eb="4">
      <t>トウ</t>
    </rPh>
    <phoneticPr fontId="1"/>
  </si>
  <si>
    <t>社会福祉法人明寿会</t>
    <rPh sb="0" eb="2">
      <t>シャカイ</t>
    </rPh>
    <rPh sb="2" eb="4">
      <t>フクシ</t>
    </rPh>
    <rPh sb="4" eb="6">
      <t>ホウジン</t>
    </rPh>
    <rPh sb="6" eb="7">
      <t>メイ</t>
    </rPh>
    <rPh sb="7" eb="8">
      <t>ジュ</t>
    </rPh>
    <rPh sb="8" eb="9">
      <t>カイ</t>
    </rPh>
    <phoneticPr fontId="1"/>
  </si>
  <si>
    <t>児童デイサービス・アニマートまつばら</t>
    <rPh sb="0" eb="2">
      <t>ジドウ</t>
    </rPh>
    <phoneticPr fontId="1"/>
  </si>
  <si>
    <t>株式会社かぐらしょ</t>
    <rPh sb="0" eb="2">
      <t>カブシキ</t>
    </rPh>
    <rPh sb="2" eb="4">
      <t>カイシャ</t>
    </rPh>
    <phoneticPr fontId="1"/>
  </si>
  <si>
    <t>0721-21-7128</t>
    <phoneticPr fontId="1"/>
  </si>
  <si>
    <t>南河内郡千早赤阪村大字小吹68番地の487</t>
    <rPh sb="0" eb="3">
      <t>ミナミカワチ</t>
    </rPh>
    <rPh sb="3" eb="4">
      <t>グン</t>
    </rPh>
    <rPh sb="4" eb="9">
      <t>チハヤアカサカムラ</t>
    </rPh>
    <rPh sb="9" eb="11">
      <t>オオアザ</t>
    </rPh>
    <rPh sb="11" eb="13">
      <t>コブキ</t>
    </rPh>
    <rPh sb="15" eb="17">
      <t>バンチ</t>
    </rPh>
    <phoneticPr fontId="1"/>
  </si>
  <si>
    <t>072-971-7888</t>
    <phoneticPr fontId="1"/>
  </si>
  <si>
    <t>072-971-7889</t>
    <phoneticPr fontId="1"/>
  </si>
  <si>
    <t>582-0009</t>
    <phoneticPr fontId="1"/>
  </si>
  <si>
    <t>柏原市大正三丁目２番33号</t>
    <rPh sb="0" eb="3">
      <t>カシワラシ</t>
    </rPh>
    <rPh sb="3" eb="5">
      <t>タイショウ</t>
    </rPh>
    <rPh sb="5" eb="8">
      <t>サンチョウメ</t>
    </rPh>
    <rPh sb="9" eb="10">
      <t>バン</t>
    </rPh>
    <rPh sb="12" eb="13">
      <t>ゴウ</t>
    </rPh>
    <phoneticPr fontId="1"/>
  </si>
  <si>
    <t>0721-51-0510</t>
    <phoneticPr fontId="1"/>
  </si>
  <si>
    <t>0721-51-4959</t>
    <phoneticPr fontId="1"/>
  </si>
  <si>
    <t>584-0086</t>
    <phoneticPr fontId="1"/>
  </si>
  <si>
    <t>06-6967-8735</t>
    <phoneticPr fontId="1"/>
  </si>
  <si>
    <t>072-247-5812</t>
    <phoneticPr fontId="1"/>
  </si>
  <si>
    <t>072-247-5813</t>
    <phoneticPr fontId="1"/>
  </si>
  <si>
    <t>松原市上田一丁目７番36号ふぁみ～ゆ上田Ⅱ２階202号室</t>
    <rPh sb="0" eb="3">
      <t>マツバラシ</t>
    </rPh>
    <rPh sb="3" eb="5">
      <t>ウエダ</t>
    </rPh>
    <rPh sb="5" eb="8">
      <t>イッチョウメ</t>
    </rPh>
    <rPh sb="9" eb="10">
      <t>バン</t>
    </rPh>
    <rPh sb="12" eb="13">
      <t>ゴウ</t>
    </rPh>
    <rPh sb="18" eb="20">
      <t>ウエダ</t>
    </rPh>
    <rPh sb="22" eb="23">
      <t>カイ</t>
    </rPh>
    <rPh sb="26" eb="27">
      <t>ゴウ</t>
    </rPh>
    <rPh sb="27" eb="28">
      <t>シツ</t>
    </rPh>
    <phoneticPr fontId="1"/>
  </si>
  <si>
    <t>リハこどもデイ　メイフラワー</t>
    <phoneticPr fontId="1"/>
  </si>
  <si>
    <t>0725-21-3336</t>
    <phoneticPr fontId="1"/>
  </si>
  <si>
    <t>0725-21-3337</t>
    <phoneticPr fontId="1"/>
  </si>
  <si>
    <t>泉北郡忠岡町馬瀬三丁目２番５号１階・２階（203号室）</t>
    <rPh sb="0" eb="3">
      <t>センボクグン</t>
    </rPh>
    <rPh sb="3" eb="5">
      <t>タダオカ</t>
    </rPh>
    <rPh sb="8" eb="11">
      <t>サンチョウメ</t>
    </rPh>
    <rPh sb="12" eb="13">
      <t>バン</t>
    </rPh>
    <rPh sb="14" eb="15">
      <t>ゴウ</t>
    </rPh>
    <rPh sb="16" eb="17">
      <t>カイ</t>
    </rPh>
    <rPh sb="19" eb="20">
      <t>カイ</t>
    </rPh>
    <rPh sb="24" eb="26">
      <t>ゴウシツ</t>
    </rPh>
    <phoneticPr fontId="1"/>
  </si>
  <si>
    <t>富田林市津々山台二丁目４番３号Ｒｉｎｏn１Ｄ号室</t>
    <rPh sb="0" eb="4">
      <t>トンダバヤシシ</t>
    </rPh>
    <rPh sb="4" eb="8">
      <t>ツヅヤマダイ</t>
    </rPh>
    <rPh sb="8" eb="11">
      <t>ニチョウメ</t>
    </rPh>
    <rPh sb="12" eb="13">
      <t>バン</t>
    </rPh>
    <rPh sb="14" eb="15">
      <t>ゴウ</t>
    </rPh>
    <rPh sb="22" eb="24">
      <t>ゴウシツ</t>
    </rPh>
    <phoneticPr fontId="1"/>
  </si>
  <si>
    <t>06-6155-4551</t>
    <phoneticPr fontId="1"/>
  </si>
  <si>
    <t>放課後等デイサービスはうす</t>
    <phoneticPr fontId="1"/>
  </si>
  <si>
    <t>598-0001</t>
    <phoneticPr fontId="1"/>
  </si>
  <si>
    <t>072-737-8766</t>
    <phoneticPr fontId="1"/>
  </si>
  <si>
    <t>株式会社ワイズトライン</t>
    <phoneticPr fontId="1"/>
  </si>
  <si>
    <t>563-0025</t>
    <phoneticPr fontId="1"/>
  </si>
  <si>
    <t>療育スクール did it</t>
    <rPh sb="0" eb="2">
      <t>リョウイク</t>
    </rPh>
    <phoneticPr fontId="1"/>
  </si>
  <si>
    <t>放課後等デイサービスなういずみ</t>
    <rPh sb="0" eb="3">
      <t>ホウカゴ</t>
    </rPh>
    <rPh sb="3" eb="4">
      <t>トウ</t>
    </rPh>
    <phoneticPr fontId="1"/>
  </si>
  <si>
    <t>スポーツとまなびのひろばＳＡＩＹＯ池田校</t>
    <rPh sb="17" eb="19">
      <t>イケダ</t>
    </rPh>
    <rPh sb="19" eb="20">
      <t>コウ</t>
    </rPh>
    <phoneticPr fontId="1"/>
  </si>
  <si>
    <t>にこり</t>
    <phoneticPr fontId="1"/>
  </si>
  <si>
    <t>まなびっこ</t>
    <phoneticPr fontId="1"/>
  </si>
  <si>
    <t>072-752-3313</t>
    <phoneticPr fontId="1"/>
  </si>
  <si>
    <t>池田市城南一丁目３番21号豊岡ビル２Ｆ</t>
    <phoneticPr fontId="1"/>
  </si>
  <si>
    <t>特定非営利活動法人ＳＡＩＹＯ</t>
  </si>
  <si>
    <t>072-761-8739</t>
    <phoneticPr fontId="1"/>
  </si>
  <si>
    <t>072-761-8734</t>
    <phoneticPr fontId="1"/>
  </si>
  <si>
    <t>563-0023</t>
    <phoneticPr fontId="1"/>
  </si>
  <si>
    <t>池田市井口堂一丁目６番19号マエシカ井口堂店舗１F</t>
    <phoneticPr fontId="1"/>
  </si>
  <si>
    <t>0721-26-8810</t>
  </si>
  <si>
    <t>0721-26-8810</t>
    <phoneticPr fontId="1"/>
  </si>
  <si>
    <t>584-0069</t>
    <phoneticPr fontId="1"/>
  </si>
  <si>
    <t>合同会社POPO</t>
  </si>
  <si>
    <t>072-590-4900</t>
    <phoneticPr fontId="1"/>
  </si>
  <si>
    <t>072-590-4899</t>
    <phoneticPr fontId="1"/>
  </si>
  <si>
    <t>株式会社晴友</t>
  </si>
  <si>
    <t>和泉市府中町七丁目２番５号</t>
    <phoneticPr fontId="1"/>
  </si>
  <si>
    <t>072-896-5390</t>
    <phoneticPr fontId="1"/>
  </si>
  <si>
    <t>072-896-5391</t>
    <phoneticPr fontId="1"/>
  </si>
  <si>
    <t>576-0052</t>
    <phoneticPr fontId="1"/>
  </si>
  <si>
    <t>072-220-8359</t>
    <phoneticPr fontId="1"/>
  </si>
  <si>
    <t>大阪狭山市今熊一丁目11番地の４</t>
    <phoneticPr fontId="1"/>
  </si>
  <si>
    <t>一般社団法人発達支援ルームまなび</t>
  </si>
  <si>
    <t>大東市諸福四丁目１番15号</t>
    <rPh sb="3" eb="5">
      <t>モロフク</t>
    </rPh>
    <rPh sb="5" eb="8">
      <t>ヨンチョウメ</t>
    </rPh>
    <rPh sb="9" eb="10">
      <t>バン</t>
    </rPh>
    <rPh sb="12" eb="13">
      <t>ゴウ</t>
    </rPh>
    <phoneticPr fontId="1"/>
  </si>
  <si>
    <t>ウキウキはなさく石橋教室</t>
    <rPh sb="8" eb="10">
      <t>イシバシ</t>
    </rPh>
    <rPh sb="10" eb="12">
      <t>キョウシツ</t>
    </rPh>
    <phoneticPr fontId="1"/>
  </si>
  <si>
    <t>定員</t>
    <rPh sb="0" eb="2">
      <t>テイイン</t>
    </rPh>
    <phoneticPr fontId="1"/>
  </si>
  <si>
    <t>定員</t>
    <rPh sb="0" eb="2">
      <t>テイイン</t>
    </rPh>
    <phoneticPr fontId="1"/>
  </si>
  <si>
    <t>株式会社プリス</t>
    <phoneticPr fontId="1"/>
  </si>
  <si>
    <t>四條畷市美田町11番14号</t>
    <rPh sb="0" eb="3">
      <t>シジョウナワテ</t>
    </rPh>
    <rPh sb="3" eb="4">
      <t>シ</t>
    </rPh>
    <rPh sb="4" eb="6">
      <t>ビデン</t>
    </rPh>
    <rPh sb="6" eb="7">
      <t>マチ</t>
    </rPh>
    <rPh sb="9" eb="10">
      <t>バン</t>
    </rPh>
    <rPh sb="12" eb="13">
      <t>ゴウ</t>
    </rPh>
    <phoneticPr fontId="1"/>
  </si>
  <si>
    <t>ＮＰＯ法人ちはや子どもサポート</t>
    <rPh sb="3" eb="5">
      <t>ホウジン</t>
    </rPh>
    <rPh sb="8" eb="9">
      <t>コ</t>
    </rPh>
    <phoneticPr fontId="1"/>
  </si>
  <si>
    <t>児童発達支援・放課後等デイサービス　トリプル</t>
    <phoneticPr fontId="1"/>
  </si>
  <si>
    <t>河内長野市菊水町８番３号釜平ビル２階</t>
    <rPh sb="0" eb="5">
      <t>カワチナガノシ</t>
    </rPh>
    <rPh sb="5" eb="8">
      <t>キクスイチョウ</t>
    </rPh>
    <rPh sb="9" eb="10">
      <t>バン</t>
    </rPh>
    <rPh sb="11" eb="12">
      <t>ゴウ</t>
    </rPh>
    <rPh sb="12" eb="13">
      <t>カマ</t>
    </rPh>
    <rPh sb="13" eb="14">
      <t>タイラ</t>
    </rPh>
    <rPh sb="17" eb="18">
      <t>カイ</t>
    </rPh>
    <phoneticPr fontId="1"/>
  </si>
  <si>
    <t>放課後等デイサービス　ＨＡＲＵ箕面東</t>
    <phoneticPr fontId="1"/>
  </si>
  <si>
    <t>箕面市粟生外院一丁目20番７号小路貸店舗１階</t>
    <rPh sb="0" eb="3">
      <t>ミノオシ</t>
    </rPh>
    <rPh sb="3" eb="7">
      <t>アオゲイン</t>
    </rPh>
    <rPh sb="7" eb="10">
      <t>イッチョウメ</t>
    </rPh>
    <rPh sb="12" eb="13">
      <t>バン</t>
    </rPh>
    <rPh sb="14" eb="15">
      <t>ゴウ</t>
    </rPh>
    <rPh sb="15" eb="17">
      <t>コウジ</t>
    </rPh>
    <rPh sb="17" eb="18">
      <t>カシ</t>
    </rPh>
    <rPh sb="18" eb="20">
      <t>テンポ</t>
    </rPh>
    <rPh sb="21" eb="22">
      <t>カイ</t>
    </rPh>
    <phoneticPr fontId="1"/>
  </si>
  <si>
    <t>株式会社シーシー</t>
    <phoneticPr fontId="1"/>
  </si>
  <si>
    <t>ビーナスキッズはびきの</t>
    <phoneticPr fontId="1"/>
  </si>
  <si>
    <t>株式会社ビーナス</t>
    <phoneticPr fontId="1"/>
  </si>
  <si>
    <t>エンカレッジ広場ハル</t>
    <phoneticPr fontId="1"/>
  </si>
  <si>
    <t>阪南市尾崎町90番地１</t>
    <phoneticPr fontId="1"/>
  </si>
  <si>
    <t>有限会社ハルコーポレーション</t>
    <phoneticPr fontId="1"/>
  </si>
  <si>
    <t>072-736-9882</t>
    <phoneticPr fontId="1"/>
  </si>
  <si>
    <t>072-736-9883</t>
    <phoneticPr fontId="1"/>
  </si>
  <si>
    <t>072-471-4444</t>
    <phoneticPr fontId="1"/>
  </si>
  <si>
    <t>072-471-4445</t>
    <phoneticPr fontId="1"/>
  </si>
  <si>
    <t>599-0201</t>
    <phoneticPr fontId="1"/>
  </si>
  <si>
    <t>0721-69-9390</t>
    <phoneticPr fontId="1"/>
  </si>
  <si>
    <t>0721-69-9391</t>
    <phoneticPr fontId="1"/>
  </si>
  <si>
    <t>586-0012</t>
    <phoneticPr fontId="1"/>
  </si>
  <si>
    <t>072-959-7785</t>
    <phoneticPr fontId="1"/>
  </si>
  <si>
    <t>072-959-7795</t>
    <phoneticPr fontId="1"/>
  </si>
  <si>
    <t>ＣＬＡＮ守口</t>
    <rPh sb="4" eb="6">
      <t>モリグチ</t>
    </rPh>
    <phoneticPr fontId="1"/>
  </si>
  <si>
    <t>こたふくの部屋</t>
    <rPh sb="5" eb="7">
      <t>ヘヤ</t>
    </rPh>
    <phoneticPr fontId="1"/>
  </si>
  <si>
    <t>ｂｏｎキッズ富田林</t>
    <rPh sb="6" eb="9">
      <t>トンダバヤシ</t>
    </rPh>
    <phoneticPr fontId="1"/>
  </si>
  <si>
    <t>ぐるぐる</t>
    <phoneticPr fontId="1"/>
  </si>
  <si>
    <t>ここあ</t>
    <phoneticPr fontId="1"/>
  </si>
  <si>
    <t>運動療育ＦＣのあ泉北和泉</t>
    <rPh sb="0" eb="2">
      <t>ウンドウ</t>
    </rPh>
    <rPh sb="2" eb="4">
      <t>リョウイク</t>
    </rPh>
    <rPh sb="8" eb="10">
      <t>センボク</t>
    </rPh>
    <rPh sb="10" eb="12">
      <t>イズミ</t>
    </rPh>
    <phoneticPr fontId="1"/>
  </si>
  <si>
    <t>児童デイサービスりはぷらす</t>
    <rPh sb="0" eb="2">
      <t>ジドウ</t>
    </rPh>
    <phoneticPr fontId="1"/>
  </si>
  <si>
    <t>072-479-7775</t>
    <phoneticPr fontId="1"/>
  </si>
  <si>
    <t>072-479-7778</t>
    <phoneticPr fontId="1"/>
  </si>
  <si>
    <t>567-0027</t>
    <phoneticPr fontId="1"/>
  </si>
  <si>
    <t>0725-99-8810</t>
    <phoneticPr fontId="1"/>
  </si>
  <si>
    <t>0725-99-8810</t>
    <phoneticPr fontId="1"/>
  </si>
  <si>
    <t>594-0065</t>
    <phoneticPr fontId="1"/>
  </si>
  <si>
    <t>072-808-6583</t>
    <phoneticPr fontId="1"/>
  </si>
  <si>
    <t>576-0016</t>
    <phoneticPr fontId="1"/>
  </si>
  <si>
    <t>0725-43-8801</t>
    <phoneticPr fontId="1"/>
  </si>
  <si>
    <t>0725-43-8802</t>
    <phoneticPr fontId="1"/>
  </si>
  <si>
    <t>594-0082</t>
    <phoneticPr fontId="1"/>
  </si>
  <si>
    <t>☆</t>
    <phoneticPr fontId="1"/>
  </si>
  <si>
    <t>072-697-8286</t>
    <phoneticPr fontId="1"/>
  </si>
  <si>
    <t>072-697-8287</t>
    <phoneticPr fontId="1"/>
  </si>
  <si>
    <t>567-0850</t>
    <phoneticPr fontId="1"/>
  </si>
  <si>
    <t>0721-68-7971</t>
    <phoneticPr fontId="1"/>
  </si>
  <si>
    <t>586-0022</t>
    <phoneticPr fontId="1"/>
  </si>
  <si>
    <t>06-4397-7582</t>
    <phoneticPr fontId="1"/>
  </si>
  <si>
    <t>06-4397-7583</t>
    <phoneticPr fontId="1"/>
  </si>
  <si>
    <t>570-0081</t>
    <phoneticPr fontId="1"/>
  </si>
  <si>
    <t>0721-55-2266</t>
    <phoneticPr fontId="1"/>
  </si>
  <si>
    <t>584-0024</t>
    <phoneticPr fontId="1"/>
  </si>
  <si>
    <t>合同会社オフィスぼん</t>
  </si>
  <si>
    <t>守口市日吉町二丁目14番２号</t>
  </si>
  <si>
    <t>茨木市西田中町７番15号　ドゥエルやま１階101号室</t>
  </si>
  <si>
    <t>株式会社ドリームリンク</t>
  </si>
  <si>
    <t>茨木市真砂玉島台10番26号</t>
  </si>
  <si>
    <t>株式会社ＷＡＮ</t>
  </si>
  <si>
    <t>富田林市若松町二丁目３番２号　太陽ビル301号室</t>
  </si>
  <si>
    <t>ＮＰＯ法人オルケスタ</t>
  </si>
  <si>
    <t>和泉市富秋町一丁目４番43号</t>
  </si>
  <si>
    <t>ＳＥＩＷＡ　Ｍｅｄｉｃａｌ株式会社</t>
  </si>
  <si>
    <t>和泉市観音寺町877番１号</t>
  </si>
  <si>
    <t>株式会社のあ</t>
  </si>
  <si>
    <t>泉南市信達牧野167番地１向井ビル２階</t>
  </si>
  <si>
    <t>交野市星田七丁目４番10号</t>
  </si>
  <si>
    <t>合同会社Ｓｐｒｉｎｇ　Ｐｌｕｓ</t>
  </si>
  <si>
    <t>居</t>
    <rPh sb="0" eb="1">
      <t>キョ</t>
    </rPh>
    <phoneticPr fontId="1"/>
  </si>
  <si>
    <t>居</t>
    <rPh sb="0" eb="1">
      <t>キョ</t>
    </rPh>
    <phoneticPr fontId="1"/>
  </si>
  <si>
    <t>有限会社はな</t>
    <rPh sb="0" eb="4">
      <t>ユウゲンガイシャ</t>
    </rPh>
    <phoneticPr fontId="1"/>
  </si>
  <si>
    <t>一般社団法人子どもの森</t>
    <rPh sb="0" eb="1">
      <t>イッパン</t>
    </rPh>
    <rPh sb="1" eb="3">
      <t>シャダン</t>
    </rPh>
    <rPh sb="3" eb="5">
      <t>ホウジン</t>
    </rPh>
    <rPh sb="5" eb="6">
      <t>コ</t>
    </rPh>
    <rPh sb="9" eb="10">
      <t>モリ</t>
    </rPh>
    <phoneticPr fontId="1"/>
  </si>
  <si>
    <t>多機能型事業所　子どもの森</t>
    <phoneticPr fontId="1"/>
  </si>
  <si>
    <t>岸和田市田治米町13番地の４</t>
    <phoneticPr fontId="1"/>
  </si>
  <si>
    <t>Ｒ．Ｅ．Ａ．Ｄ．Ｄ．</t>
    <phoneticPr fontId="1"/>
  </si>
  <si>
    <t>一般社団法人Ｒ．Ｅ．Ａ．Ｄ．Ｄ．</t>
    <phoneticPr fontId="1"/>
  </si>
  <si>
    <t>池田市栄本町４番24号</t>
    <rPh sb="0" eb="3">
      <t>イケダシ</t>
    </rPh>
    <rPh sb="3" eb="6">
      <t>サカエホンマチ</t>
    </rPh>
    <rPh sb="7" eb="8">
      <t>バン</t>
    </rPh>
    <rPh sb="10" eb="11">
      <t>ゴウ</t>
    </rPh>
    <phoneticPr fontId="1"/>
  </si>
  <si>
    <t>放課後等デイサービス　ノーサイドはびきの</t>
    <rPh sb="0" eb="3">
      <t>ホウカゴ</t>
    </rPh>
    <rPh sb="3" eb="4">
      <t>トウ</t>
    </rPh>
    <phoneticPr fontId="1"/>
  </si>
  <si>
    <t>摂津市鳥飼上一丁目16番９号</t>
    <phoneticPr fontId="1"/>
  </si>
  <si>
    <t>072-424-2872</t>
    <phoneticPr fontId="1"/>
  </si>
  <si>
    <t>596-0805</t>
    <phoneticPr fontId="1"/>
  </si>
  <si>
    <t>072-752-0001</t>
    <phoneticPr fontId="1"/>
  </si>
  <si>
    <t>072-752-0002</t>
    <phoneticPr fontId="1"/>
  </si>
  <si>
    <t>563-0058</t>
    <phoneticPr fontId="1"/>
  </si>
  <si>
    <t>072-978-8990</t>
    <phoneticPr fontId="1"/>
  </si>
  <si>
    <t>072-465-1171</t>
    <phoneticPr fontId="1"/>
  </si>
  <si>
    <t>072-465-1172</t>
    <phoneticPr fontId="1"/>
  </si>
  <si>
    <t>598-0034</t>
    <phoneticPr fontId="1"/>
  </si>
  <si>
    <t>泉佐野市長滝3839番地の１</t>
    <rPh sb="4" eb="6">
      <t>ナガタキ</t>
    </rPh>
    <phoneticPr fontId="1"/>
  </si>
  <si>
    <t>療育サポートセンターわおん</t>
    <phoneticPr fontId="1"/>
  </si>
  <si>
    <t>一般社団法人わおん</t>
    <rPh sb="0" eb="2">
      <t>イッパン</t>
    </rPh>
    <rPh sb="2" eb="4">
      <t>シャダン</t>
    </rPh>
    <rPh sb="4" eb="6">
      <t>ホウジン</t>
    </rPh>
    <phoneticPr fontId="1"/>
  </si>
  <si>
    <t>タートル</t>
    <phoneticPr fontId="1"/>
  </si>
  <si>
    <t>株式会社ウィング</t>
    <rPh sb="0" eb="4">
      <t>カブシキガイシャ</t>
    </rPh>
    <phoneticPr fontId="1"/>
  </si>
  <si>
    <t>アートチャイルドケアＳＥＤスクール箕面</t>
    <rPh sb="17" eb="19">
      <t>ミノオ</t>
    </rPh>
    <phoneticPr fontId="1"/>
  </si>
  <si>
    <t>スポーツデイ　Advance</t>
    <phoneticPr fontId="1"/>
  </si>
  <si>
    <t>合同会社Advance</t>
    <rPh sb="0" eb="2">
      <t>ゴウドウ</t>
    </rPh>
    <rPh sb="2" eb="4">
      <t>ガイシャ</t>
    </rPh>
    <phoneticPr fontId="1"/>
  </si>
  <si>
    <t>運動＆学習療育あなたが宝モノ泉佐野教室</t>
    <rPh sb="0" eb="1">
      <t>ウンドウ</t>
    </rPh>
    <rPh sb="2" eb="4">
      <t>ガクシュウ</t>
    </rPh>
    <rPh sb="4" eb="6">
      <t>リョウイク</t>
    </rPh>
    <rPh sb="10" eb="11">
      <t>タカラ</t>
    </rPh>
    <rPh sb="13" eb="16">
      <t>イズミサノ</t>
    </rPh>
    <rPh sb="16" eb="18">
      <t>キョウシツ</t>
    </rPh>
    <phoneticPr fontId="1"/>
  </si>
  <si>
    <t>株式会社いのちの木</t>
    <rPh sb="0" eb="4">
      <t>カブシキガイシャ</t>
    </rPh>
    <rPh sb="8" eb="9">
      <t>キ</t>
    </rPh>
    <phoneticPr fontId="1"/>
  </si>
  <si>
    <t>守口市八雲東町一丁目７番４号</t>
  </si>
  <si>
    <t>泉佐野市上瓦屋687-１松浪ビル３Ｆ</t>
  </si>
  <si>
    <t>和泉市光明台三丁目２番　第101号棟第105号室</t>
  </si>
  <si>
    <t>箕面市桜井一丁目13番２号ハレリア桜井２Ｆ</t>
  </si>
  <si>
    <t>門真市舟田町20番20号</t>
  </si>
  <si>
    <t>0725-56-4030</t>
    <phoneticPr fontId="1"/>
  </si>
  <si>
    <t>594-1111</t>
    <phoneticPr fontId="1"/>
  </si>
  <si>
    <t>さんＳＵＮアフタースクール泉大津</t>
    <rPh sb="13" eb="16">
      <t>イズミオオツ</t>
    </rPh>
    <phoneticPr fontId="1"/>
  </si>
  <si>
    <t>泉大津市清水町１番40号</t>
  </si>
  <si>
    <t>595-0043</t>
    <phoneticPr fontId="1"/>
  </si>
  <si>
    <t>株式会社ＩＬＯ</t>
    <rPh sb="0" eb="4">
      <t>カブシキガイシャ</t>
    </rPh>
    <phoneticPr fontId="1"/>
  </si>
  <si>
    <t>0727-68-8481</t>
    <phoneticPr fontId="1"/>
  </si>
  <si>
    <t>0727-68-8482</t>
    <phoneticPr fontId="1"/>
  </si>
  <si>
    <t>562-0043</t>
    <phoneticPr fontId="1"/>
  </si>
  <si>
    <t>072-812-6782</t>
    <phoneticPr fontId="1"/>
  </si>
  <si>
    <t>571-0021</t>
    <phoneticPr fontId="1"/>
  </si>
  <si>
    <t>06-6909-8900</t>
    <phoneticPr fontId="1"/>
  </si>
  <si>
    <t>06-6909-8910</t>
    <phoneticPr fontId="1"/>
  </si>
  <si>
    <t>072-463-1203</t>
    <phoneticPr fontId="1"/>
  </si>
  <si>
    <t>072-463-1202</t>
    <phoneticPr fontId="1"/>
  </si>
  <si>
    <t>072-366-8333</t>
    <phoneticPr fontId="1"/>
  </si>
  <si>
    <t>589-0005</t>
    <phoneticPr fontId="1"/>
  </si>
  <si>
    <t>072-959-4475</t>
  </si>
  <si>
    <t>072-959-4476</t>
  </si>
  <si>
    <t>こどもサポート教室「きらり」河内松原校</t>
    <rPh sb="7" eb="9">
      <t>キョウシツ</t>
    </rPh>
    <rPh sb="14" eb="18">
      <t>カワチマツバラ</t>
    </rPh>
    <rPh sb="18" eb="19">
      <t>コウ</t>
    </rPh>
    <phoneticPr fontId="1"/>
  </si>
  <si>
    <t>デイサービスＧＯＹＡ　きっずくらぶ</t>
    <phoneticPr fontId="1"/>
  </si>
  <si>
    <t>南河内郡太子町山田2652番地の４</t>
    <rPh sb="0" eb="3">
      <t>ミナミカワチ</t>
    </rPh>
    <rPh sb="3" eb="4">
      <t>グン</t>
    </rPh>
    <rPh sb="4" eb="7">
      <t>タイシチョウ</t>
    </rPh>
    <rPh sb="7" eb="9">
      <t>ヤマダ</t>
    </rPh>
    <rPh sb="13" eb="15">
      <t>バンチ</t>
    </rPh>
    <phoneticPr fontId="1"/>
  </si>
  <si>
    <t>株式会社であい</t>
    <rPh sb="0" eb="2">
      <t>カブシキ</t>
    </rPh>
    <rPh sb="2" eb="4">
      <t>カイシャ</t>
    </rPh>
    <phoneticPr fontId="1"/>
  </si>
  <si>
    <t>072-349-3242</t>
    <phoneticPr fontId="1"/>
  </si>
  <si>
    <t>072-349-3242</t>
    <phoneticPr fontId="1"/>
  </si>
  <si>
    <t>580-0016</t>
    <phoneticPr fontId="1"/>
  </si>
  <si>
    <t>松原市上田三丁目４番11号ペルルＹＴＫ３階301</t>
    <rPh sb="0" eb="3">
      <t>マツバラシ</t>
    </rPh>
    <rPh sb="3" eb="5">
      <t>ウエダ</t>
    </rPh>
    <rPh sb="5" eb="8">
      <t>３チョウメ</t>
    </rPh>
    <rPh sb="9" eb="10">
      <t>バン</t>
    </rPh>
    <rPh sb="12" eb="13">
      <t>ゴウ</t>
    </rPh>
    <rPh sb="20" eb="21">
      <t>カイ</t>
    </rPh>
    <phoneticPr fontId="1"/>
  </si>
  <si>
    <t>共生型</t>
    <rPh sb="0" eb="3">
      <t>キョウセイガタ</t>
    </rPh>
    <phoneticPr fontId="1"/>
  </si>
  <si>
    <t>株式会社ケア２１</t>
    <rPh sb="0" eb="2">
      <t>カブシキ</t>
    </rPh>
    <phoneticPr fontId="1"/>
  </si>
  <si>
    <t>摂津市東別府二丁目8番1号</t>
    <rPh sb="0" eb="3">
      <t>セッツシ</t>
    </rPh>
    <rPh sb="3" eb="6">
      <t>ヒガシベップ</t>
    </rPh>
    <rPh sb="6" eb="7">
      <t>ニ</t>
    </rPh>
    <rPh sb="7" eb="9">
      <t>チョウメ</t>
    </rPh>
    <rPh sb="10" eb="11">
      <t>バン</t>
    </rPh>
    <rPh sb="12" eb="13">
      <t>ゴウ</t>
    </rPh>
    <phoneticPr fontId="1"/>
  </si>
  <si>
    <t>茨木市真砂玉島台５番９号ポルトボヌール１階</t>
    <phoneticPr fontId="1"/>
  </si>
  <si>
    <t>摂津市千里丘五丁目３番17号セントマンションむらやま101号室</t>
    <phoneticPr fontId="1"/>
  </si>
  <si>
    <t>072-657-7909</t>
    <phoneticPr fontId="6"/>
  </si>
  <si>
    <t>072-657-7910</t>
    <phoneticPr fontId="6"/>
  </si>
  <si>
    <t>072-753-0807</t>
    <phoneticPr fontId="1"/>
  </si>
  <si>
    <t>072-753-0808</t>
    <phoneticPr fontId="1"/>
  </si>
  <si>
    <t>563-0043</t>
    <phoneticPr fontId="1"/>
  </si>
  <si>
    <t>池田市神田一丁目32番17号　Bellino　１Ｂ号</t>
    <rPh sb="0" eb="3">
      <t>イケダシ</t>
    </rPh>
    <rPh sb="3" eb="5">
      <t>カンダ</t>
    </rPh>
    <rPh sb="5" eb="8">
      <t>１チョウメ</t>
    </rPh>
    <rPh sb="10" eb="11">
      <t>バン</t>
    </rPh>
    <rPh sb="13" eb="14">
      <t>ゴウ</t>
    </rPh>
    <rPh sb="25" eb="26">
      <t>ゴウ</t>
    </rPh>
    <phoneticPr fontId="1"/>
  </si>
  <si>
    <t>株式会社ネクステム</t>
    <rPh sb="0" eb="2">
      <t>カブシキ</t>
    </rPh>
    <rPh sb="2" eb="4">
      <t>カイシャ</t>
    </rPh>
    <phoneticPr fontId="1"/>
  </si>
  <si>
    <t>放課後等デイサービス　ナーチャーハーツ</t>
    <rPh sb="0" eb="3">
      <t>ホウカゴ</t>
    </rPh>
    <rPh sb="3" eb="4">
      <t>トウ</t>
    </rPh>
    <phoneticPr fontId="1"/>
  </si>
  <si>
    <t>株式会社ナーチャーハーツ</t>
    <rPh sb="0" eb="2">
      <t>カブシキ</t>
    </rPh>
    <rPh sb="2" eb="4">
      <t>カイシャ</t>
    </rPh>
    <phoneticPr fontId="1"/>
  </si>
  <si>
    <t>アフタースクール　ぴあにしも</t>
    <phoneticPr fontId="1"/>
  </si>
  <si>
    <t>072-786-5360</t>
    <phoneticPr fontId="1"/>
  </si>
  <si>
    <t>072-786-7160</t>
    <phoneticPr fontId="1"/>
  </si>
  <si>
    <t>562-0041</t>
    <phoneticPr fontId="1"/>
  </si>
  <si>
    <t>一般社団法人中曽教育研究所</t>
    <rPh sb="0" eb="2">
      <t>イッパン</t>
    </rPh>
    <rPh sb="2" eb="4">
      <t>シャダン</t>
    </rPh>
    <rPh sb="4" eb="6">
      <t>ホウジン</t>
    </rPh>
    <rPh sb="6" eb="7">
      <t>ナカ</t>
    </rPh>
    <rPh sb="7" eb="8">
      <t>ソ</t>
    </rPh>
    <rPh sb="8" eb="10">
      <t>キョウイク</t>
    </rPh>
    <rPh sb="10" eb="12">
      <t>ケンキュウ</t>
    </rPh>
    <rPh sb="12" eb="13">
      <t>ジョ</t>
    </rPh>
    <phoneticPr fontId="1"/>
  </si>
  <si>
    <t>キッズひまわり</t>
    <phoneticPr fontId="1"/>
  </si>
  <si>
    <t>072-473-8008</t>
    <phoneticPr fontId="1"/>
  </si>
  <si>
    <t>072-473-8007</t>
    <phoneticPr fontId="1"/>
  </si>
  <si>
    <t>599-0212</t>
    <phoneticPr fontId="1"/>
  </si>
  <si>
    <t>阪南市自然田728番２　シエスタ　フロール102、103、105号</t>
    <rPh sb="0" eb="3">
      <t>ハンナンシ</t>
    </rPh>
    <rPh sb="3" eb="6">
      <t>ジネンダ</t>
    </rPh>
    <rPh sb="9" eb="10">
      <t>バン</t>
    </rPh>
    <rPh sb="32" eb="33">
      <t>ゴウ</t>
    </rPh>
    <phoneticPr fontId="1"/>
  </si>
  <si>
    <t>株式会社ひまわり</t>
    <rPh sb="0" eb="2">
      <t>カブシキ</t>
    </rPh>
    <rPh sb="2" eb="4">
      <t>カイシャ</t>
    </rPh>
    <phoneticPr fontId="1"/>
  </si>
  <si>
    <t>075-334-5968</t>
    <phoneticPr fontId="1"/>
  </si>
  <si>
    <t>慶生会ＫＩＤＳステージ四條畷</t>
    <rPh sb="10" eb="13">
      <t>シジョウナワテ</t>
    </rPh>
    <phoneticPr fontId="1"/>
  </si>
  <si>
    <t>社会福祉法人慶生会</t>
    <rPh sb="0" eb="1">
      <t>シャカイ</t>
    </rPh>
    <rPh sb="1" eb="3">
      <t>フクシ</t>
    </rPh>
    <rPh sb="3" eb="5">
      <t>ホウジン</t>
    </rPh>
    <rPh sb="5" eb="7">
      <t>ヨシオ</t>
    </rPh>
    <rPh sb="7" eb="8">
      <t>カイ</t>
    </rPh>
    <phoneticPr fontId="1"/>
  </si>
  <si>
    <t>072-349-6124</t>
    <phoneticPr fontId="1"/>
  </si>
  <si>
    <t>072-349-6125</t>
    <phoneticPr fontId="1"/>
  </si>
  <si>
    <t>589-0022</t>
    <phoneticPr fontId="1"/>
  </si>
  <si>
    <t>大阪狭山市西山台三丁目５番20号　２階</t>
    <rPh sb="0" eb="2">
      <t>オオサカ</t>
    </rPh>
    <rPh sb="2" eb="4">
      <t>サヤマ</t>
    </rPh>
    <rPh sb="4" eb="5">
      <t>シ</t>
    </rPh>
    <rPh sb="5" eb="8">
      <t>ニシヤマダイ</t>
    </rPh>
    <rPh sb="8" eb="11">
      <t>サンチョウメ</t>
    </rPh>
    <rPh sb="12" eb="13">
      <t>バン</t>
    </rPh>
    <rPh sb="15" eb="16">
      <t>ゴウ</t>
    </rPh>
    <rPh sb="18" eb="19">
      <t>カイ</t>
    </rPh>
    <phoneticPr fontId="1"/>
  </si>
  <si>
    <t>072-803-0707</t>
    <phoneticPr fontId="1"/>
  </si>
  <si>
    <t>072-803-0706</t>
    <phoneticPr fontId="1"/>
  </si>
  <si>
    <t>四條畷市楠公二丁目10－16　２階</t>
    <rPh sb="3" eb="4">
      <t>シ</t>
    </rPh>
    <rPh sb="16" eb="17">
      <t>カイ</t>
    </rPh>
    <phoneticPr fontId="1"/>
  </si>
  <si>
    <t>きらめキッズ　大東</t>
    <rPh sb="7" eb="9">
      <t>ダイトウ</t>
    </rPh>
    <phoneticPr fontId="1"/>
  </si>
  <si>
    <t>072-888-8857</t>
    <phoneticPr fontId="1"/>
  </si>
  <si>
    <t>072-875-1310</t>
    <phoneticPr fontId="1"/>
  </si>
  <si>
    <t>574-0024</t>
    <phoneticPr fontId="1"/>
  </si>
  <si>
    <t>大東市泉町一丁目４番11号　メモワール１階</t>
  </si>
  <si>
    <t>株式会社リベルテ</t>
    <rPh sb="0" eb="2">
      <t>カブシキ</t>
    </rPh>
    <rPh sb="2" eb="4">
      <t>カイシャ</t>
    </rPh>
    <phoneticPr fontId="1"/>
  </si>
  <si>
    <t>0725-40-3512</t>
    <phoneticPr fontId="1"/>
  </si>
  <si>
    <t>0725-40-3513</t>
    <phoneticPr fontId="1"/>
  </si>
  <si>
    <t>Smm株式会社</t>
    <rPh sb="3" eb="5">
      <t>カブシキ</t>
    </rPh>
    <rPh sb="5" eb="7">
      <t>カイシャ</t>
    </rPh>
    <phoneticPr fontId="1"/>
  </si>
  <si>
    <t>まいるーむ放課後こども教室ジャンプ</t>
    <rPh sb="4" eb="7">
      <t>ホウカゴ</t>
    </rPh>
    <rPh sb="10" eb="12">
      <t>キョウシツ</t>
    </rPh>
    <phoneticPr fontId="1"/>
  </si>
  <si>
    <t>072-462-7566</t>
    <phoneticPr fontId="1"/>
  </si>
  <si>
    <t>株式会社ＫＴＡＪ</t>
    <rPh sb="0" eb="2">
      <t>カブシキ</t>
    </rPh>
    <rPh sb="2" eb="4">
      <t>カイシャ</t>
    </rPh>
    <phoneticPr fontId="1"/>
  </si>
  <si>
    <t>072-468-6973</t>
    <phoneticPr fontId="1"/>
  </si>
  <si>
    <t>072-468-6983</t>
    <phoneticPr fontId="1"/>
  </si>
  <si>
    <t>泉佐野市長滝281－５</t>
    <rPh sb="0" eb="4">
      <t>イズミサノシ</t>
    </rPh>
    <rPh sb="4" eb="6">
      <t>ナガタキ</t>
    </rPh>
    <phoneticPr fontId="3"/>
  </si>
  <si>
    <t>0721-26-8077</t>
  </si>
  <si>
    <t>0721-69-4300</t>
  </si>
  <si>
    <t>584-0071</t>
  </si>
  <si>
    <t>富田林市藤沢台六丁目２番４号</t>
  </si>
  <si>
    <t>596-0056</t>
    <phoneticPr fontId="1"/>
  </si>
  <si>
    <t>岸和田市北町10番7号</t>
    <rPh sb="0" eb="4">
      <t>キシワダシ</t>
    </rPh>
    <rPh sb="4" eb="5">
      <t>キタ</t>
    </rPh>
    <rPh sb="5" eb="6">
      <t>マチ</t>
    </rPh>
    <rPh sb="8" eb="9">
      <t>バン</t>
    </rPh>
    <rPh sb="10" eb="11">
      <t>ゴウ</t>
    </rPh>
    <phoneticPr fontId="1"/>
  </si>
  <si>
    <t>072-479-5670</t>
    <phoneticPr fontId="1"/>
  </si>
  <si>
    <t>072-479-5671</t>
    <phoneticPr fontId="1"/>
  </si>
  <si>
    <t>072-479-4182</t>
    <phoneticPr fontId="1"/>
  </si>
  <si>
    <t>072-479-4183</t>
    <phoneticPr fontId="1"/>
  </si>
  <si>
    <t>072-737-9225</t>
    <phoneticPr fontId="1"/>
  </si>
  <si>
    <t>072-737-9203</t>
    <phoneticPr fontId="1"/>
  </si>
  <si>
    <t>072-448-6617</t>
    <phoneticPr fontId="1"/>
  </si>
  <si>
    <t>072-443-6639</t>
    <phoneticPr fontId="1"/>
  </si>
  <si>
    <t>072-441-1308</t>
    <phoneticPr fontId="1"/>
  </si>
  <si>
    <t>072-441-3825</t>
    <phoneticPr fontId="1"/>
  </si>
  <si>
    <t>はっぴーすてっぷ</t>
    <phoneticPr fontId="1"/>
  </si>
  <si>
    <t>072-747-2480</t>
    <phoneticPr fontId="1"/>
  </si>
  <si>
    <t>072-786-6331</t>
    <phoneticPr fontId="1"/>
  </si>
  <si>
    <t>563-0022</t>
    <phoneticPr fontId="1"/>
  </si>
  <si>
    <t>池田市旭丘一丁目８番16号旭丘プラザ102号室</t>
    <rPh sb="5" eb="8">
      <t>イッチョウメ</t>
    </rPh>
    <rPh sb="9" eb="10">
      <t>バン</t>
    </rPh>
    <rPh sb="12" eb="13">
      <t>ゴウ</t>
    </rPh>
    <rPh sb="13" eb="14">
      <t>アサヒ</t>
    </rPh>
    <rPh sb="14" eb="15">
      <t>オカ</t>
    </rPh>
    <rPh sb="21" eb="23">
      <t>ゴウシツ</t>
    </rPh>
    <phoneticPr fontId="1"/>
  </si>
  <si>
    <t>合同会社はっぴーすまいる</t>
    <rPh sb="0" eb="4">
      <t>ゴウドウガイシャ</t>
    </rPh>
    <phoneticPr fontId="1"/>
  </si>
  <si>
    <t>072-339-2525</t>
    <phoneticPr fontId="1"/>
  </si>
  <si>
    <t>580-0011</t>
    <phoneticPr fontId="1"/>
  </si>
  <si>
    <t>まりん　２</t>
    <phoneticPr fontId="1"/>
  </si>
  <si>
    <t>0721-50-1033</t>
    <phoneticPr fontId="1"/>
  </si>
  <si>
    <t>0721-50-1034</t>
    <phoneticPr fontId="1"/>
  </si>
  <si>
    <t>586-0006</t>
    <phoneticPr fontId="1"/>
  </si>
  <si>
    <t>河内長野市松ヶ丘中町1314番地３</t>
    <rPh sb="0" eb="5">
      <t>カワチナガノシ</t>
    </rPh>
    <rPh sb="5" eb="8">
      <t>マツガオカ</t>
    </rPh>
    <rPh sb="8" eb="10">
      <t>ナカマチ</t>
    </rPh>
    <rPh sb="14" eb="16">
      <t>バンチ</t>
    </rPh>
    <phoneticPr fontId="1"/>
  </si>
  <si>
    <t>合同会社アクアマリン</t>
    <rPh sb="0" eb="2">
      <t>ゴウドウ</t>
    </rPh>
    <rPh sb="2" eb="4">
      <t>カイシャ</t>
    </rPh>
    <phoneticPr fontId="1"/>
  </si>
  <si>
    <t>医療法人涼楓会</t>
    <rPh sb="0" eb="2">
      <t>イリョウ</t>
    </rPh>
    <rPh sb="2" eb="4">
      <t>ホウジン</t>
    </rPh>
    <rPh sb="4" eb="5">
      <t>リョウ</t>
    </rPh>
    <rPh sb="5" eb="6">
      <t>カエデ</t>
    </rPh>
    <rPh sb="6" eb="7">
      <t>カイ</t>
    </rPh>
    <phoneticPr fontId="1"/>
  </si>
  <si>
    <t>にしむら小児科児童発達支援ことり</t>
    <rPh sb="4" eb="7">
      <t>ショウニカ</t>
    </rPh>
    <rPh sb="7" eb="9">
      <t>ジドウ</t>
    </rPh>
    <rPh sb="9" eb="13">
      <t>ハッタツシエン</t>
    </rPh>
    <phoneticPr fontId="1"/>
  </si>
  <si>
    <t>072-976-6601</t>
    <phoneticPr fontId="1"/>
  </si>
  <si>
    <t>072-976-6600</t>
    <phoneticPr fontId="1"/>
  </si>
  <si>
    <t>582-0021</t>
    <phoneticPr fontId="1"/>
  </si>
  <si>
    <t>柏原市国分本町一丁目９番14号</t>
    <rPh sb="0" eb="3">
      <t>カシワラシ</t>
    </rPh>
    <rPh sb="3" eb="5">
      <t>コクブ</t>
    </rPh>
    <rPh sb="5" eb="7">
      <t>ホンマチ</t>
    </rPh>
    <rPh sb="7" eb="10">
      <t>イッチョウメ</t>
    </rPh>
    <rPh sb="11" eb="12">
      <t>バン</t>
    </rPh>
    <rPh sb="14" eb="15">
      <t>ゴウ</t>
    </rPh>
    <phoneticPr fontId="1"/>
  </si>
  <si>
    <t>放課後等デイサービスかいか</t>
    <phoneticPr fontId="1"/>
  </si>
  <si>
    <t>かみひこうき　野作</t>
    <rPh sb="7" eb="8">
      <t>ノ</t>
    </rPh>
    <rPh sb="8" eb="9">
      <t>サク</t>
    </rPh>
    <phoneticPr fontId="1"/>
  </si>
  <si>
    <t>株式会社T-angle</t>
    <rPh sb="0" eb="2">
      <t>カブシキ</t>
    </rPh>
    <rPh sb="2" eb="4">
      <t>カイシャ</t>
    </rPh>
    <phoneticPr fontId="1"/>
  </si>
  <si>
    <t>0721-21-9036</t>
    <phoneticPr fontId="1"/>
  </si>
  <si>
    <t>0721-21-9037</t>
    <phoneticPr fontId="1"/>
  </si>
  <si>
    <t>586-0025</t>
    <phoneticPr fontId="1"/>
  </si>
  <si>
    <t>ピアリン</t>
    <phoneticPr fontId="1"/>
  </si>
  <si>
    <t>072-800-8556</t>
    <phoneticPr fontId="1"/>
  </si>
  <si>
    <t>574-0015</t>
    <phoneticPr fontId="1"/>
  </si>
  <si>
    <t>大東市野崎一丁目９番５号　隅田マンション102号・103号</t>
    <rPh sb="0" eb="2">
      <t>ダイトウ</t>
    </rPh>
    <rPh sb="2" eb="3">
      <t>シ</t>
    </rPh>
    <rPh sb="3" eb="5">
      <t>ノザキ</t>
    </rPh>
    <rPh sb="5" eb="8">
      <t>１チョウメ</t>
    </rPh>
    <rPh sb="9" eb="10">
      <t>バン</t>
    </rPh>
    <rPh sb="11" eb="12">
      <t>ゴウ</t>
    </rPh>
    <rPh sb="13" eb="15">
      <t>スミダ</t>
    </rPh>
    <rPh sb="23" eb="24">
      <t>ゴウ</t>
    </rPh>
    <rPh sb="28" eb="29">
      <t>ゴウ</t>
    </rPh>
    <phoneticPr fontId="1"/>
  </si>
  <si>
    <t>ビーナスキッズふじいでら</t>
    <phoneticPr fontId="1"/>
  </si>
  <si>
    <t>株式会社ビーナス</t>
    <rPh sb="0" eb="4">
      <t>カブシキガイシャ</t>
    </rPh>
    <phoneticPr fontId="1"/>
  </si>
  <si>
    <t>072-959-5632</t>
    <phoneticPr fontId="1"/>
  </si>
  <si>
    <t>072-959-6233</t>
    <phoneticPr fontId="1"/>
  </si>
  <si>
    <t>583-0007</t>
    <phoneticPr fontId="1"/>
  </si>
  <si>
    <t>藤井寺市林三丁目12番10号　２階</t>
    <rPh sb="0" eb="4">
      <t>フジイデラシ</t>
    </rPh>
    <rPh sb="4" eb="5">
      <t>ハヤシ</t>
    </rPh>
    <rPh sb="5" eb="8">
      <t>３チョウメ</t>
    </rPh>
    <rPh sb="10" eb="11">
      <t>バン</t>
    </rPh>
    <rPh sb="13" eb="14">
      <t>ゴウ</t>
    </rPh>
    <rPh sb="16" eb="17">
      <t>カイ</t>
    </rPh>
    <phoneticPr fontId="1"/>
  </si>
  <si>
    <t>株式会社ラビット</t>
    <rPh sb="0" eb="4">
      <t>カブシキガイシャ</t>
    </rPh>
    <phoneticPr fontId="1"/>
  </si>
  <si>
    <t>株式会社まほろば</t>
    <rPh sb="0" eb="4">
      <t>カブシキガイシャ</t>
    </rPh>
    <phoneticPr fontId="1"/>
  </si>
  <si>
    <t>Sunny　Kids</t>
    <phoneticPr fontId="1"/>
  </si>
  <si>
    <t>06-6991-9815</t>
    <phoneticPr fontId="1"/>
  </si>
  <si>
    <t>06-6991-9816</t>
    <phoneticPr fontId="1"/>
  </si>
  <si>
    <t>570-0035</t>
    <phoneticPr fontId="1"/>
  </si>
  <si>
    <t>守口市東光町三丁目５番13号</t>
    <rPh sb="0" eb="3">
      <t>モリグチシ</t>
    </rPh>
    <rPh sb="3" eb="4">
      <t>ヒガシ</t>
    </rPh>
    <rPh sb="4" eb="5">
      <t>ヒカリ</t>
    </rPh>
    <rPh sb="5" eb="6">
      <t>チョウ</t>
    </rPh>
    <rPh sb="6" eb="9">
      <t>３チョウメ</t>
    </rPh>
    <rPh sb="10" eb="11">
      <t>バン</t>
    </rPh>
    <rPh sb="13" eb="14">
      <t>ゴウ</t>
    </rPh>
    <phoneticPr fontId="1"/>
  </si>
  <si>
    <t>株式会社富士ベーシック</t>
    <rPh sb="0" eb="2">
      <t>カブシキ</t>
    </rPh>
    <rPh sb="2" eb="4">
      <t>カイシャ</t>
    </rPh>
    <rPh sb="4" eb="6">
      <t>フジ</t>
    </rPh>
    <phoneticPr fontId="1"/>
  </si>
  <si>
    <t>ハピスポ泉佐野</t>
    <rPh sb="3" eb="6">
      <t>イズミサノ</t>
    </rPh>
    <phoneticPr fontId="1"/>
  </si>
  <si>
    <t>072-465-7773</t>
    <phoneticPr fontId="1"/>
  </si>
  <si>
    <t>072-465-7774</t>
    <phoneticPr fontId="1"/>
  </si>
  <si>
    <t>泉佐野市南中安松749番地１　１階</t>
    <rPh sb="0" eb="4">
      <t>イズミサノシ</t>
    </rPh>
    <rPh sb="4" eb="5">
      <t>ミナミ</t>
    </rPh>
    <rPh sb="5" eb="6">
      <t>ナカ</t>
    </rPh>
    <rPh sb="6" eb="8">
      <t>ヤスマツ</t>
    </rPh>
    <rPh sb="11" eb="13">
      <t>バンチ</t>
    </rPh>
    <rPh sb="16" eb="17">
      <t>カイ</t>
    </rPh>
    <phoneticPr fontId="1"/>
  </si>
  <si>
    <t>河内長野市昭栄町３番32号　ジョイフル昭栄１階103号・104号</t>
    <rPh sb="0" eb="5">
      <t>カワチナガノシ</t>
    </rPh>
    <rPh sb="5" eb="8">
      <t>ショウエイチョウ</t>
    </rPh>
    <rPh sb="9" eb="10">
      <t>バン</t>
    </rPh>
    <rPh sb="12" eb="13">
      <t>ゴウ</t>
    </rPh>
    <rPh sb="19" eb="21">
      <t>ショウエイ</t>
    </rPh>
    <rPh sb="22" eb="23">
      <t>カイ</t>
    </rPh>
    <rPh sb="26" eb="27">
      <t>ゴウ</t>
    </rPh>
    <rPh sb="31" eb="32">
      <t>ゴウ</t>
    </rPh>
    <phoneticPr fontId="1"/>
  </si>
  <si>
    <t>072-800-8565</t>
    <phoneticPr fontId="1"/>
  </si>
  <si>
    <t>☆</t>
    <phoneticPr fontId="1"/>
  </si>
  <si>
    <t>☆</t>
    <phoneticPr fontId="1"/>
  </si>
  <si>
    <t>児童発達支援・放課後等デイサービスそら</t>
    <rPh sb="0" eb="6">
      <t>ジドウハッタツシエン</t>
    </rPh>
    <rPh sb="7" eb="11">
      <t>ホウカゴトウ</t>
    </rPh>
    <phoneticPr fontId="1"/>
  </si>
  <si>
    <t>0725-40-3515</t>
    <phoneticPr fontId="1"/>
  </si>
  <si>
    <t>0725-40-3516</t>
    <phoneticPr fontId="1"/>
  </si>
  <si>
    <t>0721-29-3916</t>
    <phoneticPr fontId="1"/>
  </si>
  <si>
    <t>Vivid-Life</t>
    <phoneticPr fontId="1"/>
  </si>
  <si>
    <t>ｇｒａｃｅ</t>
    <phoneticPr fontId="1"/>
  </si>
  <si>
    <t>一般社団法人総合福祉支援活動の会</t>
    <rPh sb="0" eb="2">
      <t>イッパン</t>
    </rPh>
    <rPh sb="2" eb="4">
      <t>シャダン</t>
    </rPh>
    <rPh sb="4" eb="6">
      <t>ホウジン</t>
    </rPh>
    <rPh sb="6" eb="8">
      <t>ソウゴウ</t>
    </rPh>
    <rPh sb="8" eb="10">
      <t>フクシ</t>
    </rPh>
    <rPh sb="10" eb="12">
      <t>シエン</t>
    </rPh>
    <rPh sb="12" eb="14">
      <t>カツドウ</t>
    </rPh>
    <rPh sb="15" eb="16">
      <t>カイ</t>
    </rPh>
    <phoneticPr fontId="1"/>
  </si>
  <si>
    <t>072-262-0011</t>
    <phoneticPr fontId="1"/>
  </si>
  <si>
    <t>072-242-8867</t>
    <phoneticPr fontId="1"/>
  </si>
  <si>
    <t>592-0003</t>
    <phoneticPr fontId="1"/>
  </si>
  <si>
    <t>高石市東羽衣三丁目15番地26</t>
    <rPh sb="0" eb="3">
      <t>タカイシシ</t>
    </rPh>
    <rPh sb="3" eb="6">
      <t>ヒガシハゴロモ</t>
    </rPh>
    <rPh sb="6" eb="9">
      <t>サンチョウメ</t>
    </rPh>
    <rPh sb="11" eb="12">
      <t>バン</t>
    </rPh>
    <rPh sb="12" eb="13">
      <t>チ</t>
    </rPh>
    <phoneticPr fontId="1"/>
  </si>
  <si>
    <t>放課後等デイサービス　なごみ家</t>
    <rPh sb="0" eb="3">
      <t>ホウカゴ</t>
    </rPh>
    <rPh sb="3" eb="4">
      <t>トウ</t>
    </rPh>
    <rPh sb="14" eb="15">
      <t>イエ</t>
    </rPh>
    <phoneticPr fontId="1"/>
  </si>
  <si>
    <t>072-479-8905</t>
    <phoneticPr fontId="1"/>
  </si>
  <si>
    <t>072-479-8906</t>
    <phoneticPr fontId="1"/>
  </si>
  <si>
    <t>YCCもこもこ守口教室</t>
    <rPh sb="7" eb="9">
      <t>モリグチ</t>
    </rPh>
    <phoneticPr fontId="1"/>
  </si>
  <si>
    <t>570-0034</t>
    <phoneticPr fontId="1"/>
  </si>
  <si>
    <t>守口市西郷通一丁目４番14号扇商事ビル３Ｆ</t>
    <rPh sb="0" eb="3">
      <t>モリグチシ</t>
    </rPh>
    <rPh sb="3" eb="5">
      <t>サイゴウ</t>
    </rPh>
    <rPh sb="5" eb="6">
      <t>トオ</t>
    </rPh>
    <rPh sb="6" eb="9">
      <t>イッチョウメ</t>
    </rPh>
    <rPh sb="10" eb="11">
      <t>バン</t>
    </rPh>
    <rPh sb="13" eb="14">
      <t>ゴウ</t>
    </rPh>
    <rPh sb="14" eb="15">
      <t>オウギ</t>
    </rPh>
    <rPh sb="15" eb="17">
      <t>ショウジ</t>
    </rPh>
    <phoneticPr fontId="1"/>
  </si>
  <si>
    <t>株式会社One Vision</t>
  </si>
  <si>
    <t>06-6998-7001</t>
    <phoneticPr fontId="1"/>
  </si>
  <si>
    <t>06-6998-7002</t>
    <phoneticPr fontId="1"/>
  </si>
  <si>
    <t>みずふね体操クラブ</t>
    <rPh sb="4" eb="6">
      <t>タイソウ</t>
    </rPh>
    <phoneticPr fontId="1"/>
  </si>
  <si>
    <t>072-812-6717</t>
    <phoneticPr fontId="1"/>
  </si>
  <si>
    <t>072-812-6717</t>
    <phoneticPr fontId="1"/>
  </si>
  <si>
    <t>574-0034</t>
    <phoneticPr fontId="1"/>
  </si>
  <si>
    <t>大東市朋来一丁目21番23号</t>
    <rPh sb="13" eb="14">
      <t>ゴウ</t>
    </rPh>
    <phoneticPr fontId="1"/>
  </si>
  <si>
    <t>豊生スポーツ株式会社</t>
    <rPh sb="0" eb="1">
      <t>トヨ</t>
    </rPh>
    <rPh sb="1" eb="2">
      <t>イ</t>
    </rPh>
    <rPh sb="6" eb="10">
      <t>カブシキガイシャ</t>
    </rPh>
    <phoneticPr fontId="1"/>
  </si>
  <si>
    <t>泉北郡忠岡町忠岡南一丁目４番８号</t>
    <rPh sb="0" eb="3">
      <t>センボクグン</t>
    </rPh>
    <rPh sb="3" eb="5">
      <t>タダオカ</t>
    </rPh>
    <rPh sb="6" eb="8">
      <t>タダオカ</t>
    </rPh>
    <rPh sb="8" eb="9">
      <t>ミナミ</t>
    </rPh>
    <rPh sb="9" eb="12">
      <t>イッチョウメ</t>
    </rPh>
    <rPh sb="13" eb="14">
      <t>バン</t>
    </rPh>
    <rPh sb="15" eb="16">
      <t>ゴウ</t>
    </rPh>
    <phoneticPr fontId="1"/>
  </si>
  <si>
    <t>こどもデイサービスアレ・オリヴィエ</t>
    <phoneticPr fontId="1"/>
  </si>
  <si>
    <t>0725-30-2941</t>
    <phoneticPr fontId="1"/>
  </si>
  <si>
    <t>どんぐりの樹</t>
    <rPh sb="5" eb="6">
      <t>キ</t>
    </rPh>
    <phoneticPr fontId="1"/>
  </si>
  <si>
    <t>0725-54-1147</t>
    <phoneticPr fontId="1"/>
  </si>
  <si>
    <t>0725-54-1154</t>
    <phoneticPr fontId="1"/>
  </si>
  <si>
    <t>594-0042</t>
    <phoneticPr fontId="1"/>
  </si>
  <si>
    <t>和泉市箕形町四丁目２番35号</t>
    <rPh sb="0" eb="3">
      <t>イズミシ</t>
    </rPh>
    <rPh sb="3" eb="6">
      <t>ミガタチョウ</t>
    </rPh>
    <rPh sb="6" eb="9">
      <t>ヨンチョウメ</t>
    </rPh>
    <rPh sb="10" eb="11">
      <t>バン</t>
    </rPh>
    <rPh sb="13" eb="14">
      <t>ゴウ</t>
    </rPh>
    <phoneticPr fontId="1"/>
  </si>
  <si>
    <t>有限会社ケアテック</t>
    <rPh sb="0" eb="2">
      <t>ユウゲン</t>
    </rPh>
    <rPh sb="2" eb="4">
      <t>カイシャ</t>
    </rPh>
    <phoneticPr fontId="1"/>
  </si>
  <si>
    <t>きらとまなぶ　らいふ</t>
    <phoneticPr fontId="1"/>
  </si>
  <si>
    <t>高石市千代田一丁目26番17号(102号)</t>
    <rPh sb="3" eb="6">
      <t>チヨダ</t>
    </rPh>
    <rPh sb="6" eb="9">
      <t>イッチョウメ</t>
    </rPh>
    <rPh sb="11" eb="12">
      <t>バン</t>
    </rPh>
    <rPh sb="14" eb="15">
      <t>ゴウ</t>
    </rPh>
    <phoneticPr fontId="1"/>
  </si>
  <si>
    <t>072-267-4245</t>
    <phoneticPr fontId="1"/>
  </si>
  <si>
    <t>072-267-4246</t>
    <phoneticPr fontId="1"/>
  </si>
  <si>
    <t>592-0005</t>
    <phoneticPr fontId="1"/>
  </si>
  <si>
    <t>個別療育センターココスマイル本部</t>
    <rPh sb="14" eb="16">
      <t>ホンブ</t>
    </rPh>
    <phoneticPr fontId="1"/>
  </si>
  <si>
    <t>072-736-8720</t>
    <phoneticPr fontId="1"/>
  </si>
  <si>
    <t>072-736-8721</t>
    <phoneticPr fontId="1"/>
  </si>
  <si>
    <t>562-0014</t>
    <phoneticPr fontId="1"/>
  </si>
  <si>
    <t>放課後等デイサービス　くりーむうさぎ・守口</t>
    <rPh sb="19" eb="21">
      <t>モリグチ</t>
    </rPh>
    <phoneticPr fontId="1"/>
  </si>
  <si>
    <t>守口市八雲中町二丁目１番４号　あんしんらいふ守口１F　B号室</t>
    <rPh sb="0" eb="3">
      <t>モリグチシ</t>
    </rPh>
    <rPh sb="3" eb="5">
      <t>ヤグモ</t>
    </rPh>
    <rPh sb="5" eb="7">
      <t>ナカマチ</t>
    </rPh>
    <rPh sb="7" eb="10">
      <t>ニチョウメ</t>
    </rPh>
    <rPh sb="11" eb="12">
      <t>バン</t>
    </rPh>
    <rPh sb="13" eb="14">
      <t>ゴウ</t>
    </rPh>
    <rPh sb="22" eb="24">
      <t>モリグチ</t>
    </rPh>
    <rPh sb="28" eb="30">
      <t>ゴウシツ</t>
    </rPh>
    <phoneticPr fontId="1"/>
  </si>
  <si>
    <t>箕面市萱野五丁目12番１号　２階</t>
    <rPh sb="10" eb="11">
      <t>バン</t>
    </rPh>
    <rPh sb="12" eb="13">
      <t>ゴウ</t>
    </rPh>
    <rPh sb="15" eb="16">
      <t>カイ</t>
    </rPh>
    <phoneticPr fontId="1"/>
  </si>
  <si>
    <t>072-807-8791</t>
    <phoneticPr fontId="1"/>
  </si>
  <si>
    <t>072-807-8728</t>
    <phoneticPr fontId="1"/>
  </si>
  <si>
    <t>576-0016</t>
    <phoneticPr fontId="1"/>
  </si>
  <si>
    <t>交野市星田五丁目29番８号レスポワール星田105号室</t>
    <rPh sb="0" eb="3">
      <t>カタノシ</t>
    </rPh>
    <rPh sb="3" eb="5">
      <t>ホシダ</t>
    </rPh>
    <rPh sb="5" eb="8">
      <t>ゴチョウメ</t>
    </rPh>
    <rPh sb="10" eb="11">
      <t>バン</t>
    </rPh>
    <rPh sb="12" eb="13">
      <t>ゴウ</t>
    </rPh>
    <rPh sb="19" eb="21">
      <t>ホシダ</t>
    </rPh>
    <rPh sb="24" eb="26">
      <t>ゴウシツ</t>
    </rPh>
    <phoneticPr fontId="3"/>
  </si>
  <si>
    <t>大阪府で、児童福祉法による障がい児通所支援の指定を取得した事業所（センターを除く）</t>
    <rPh sb="0" eb="3">
      <t>オオサカフ</t>
    </rPh>
    <rPh sb="5" eb="7">
      <t>ジドウ</t>
    </rPh>
    <rPh sb="7" eb="9">
      <t>フクシ</t>
    </rPh>
    <rPh sb="9" eb="10">
      <t>ホウ</t>
    </rPh>
    <rPh sb="13" eb="14">
      <t>ショウ</t>
    </rPh>
    <rPh sb="16" eb="17">
      <t>ジ</t>
    </rPh>
    <rPh sb="17" eb="19">
      <t>ツウショ</t>
    </rPh>
    <rPh sb="19" eb="21">
      <t>シエン</t>
    </rPh>
    <rPh sb="22" eb="24">
      <t>シテイ</t>
    </rPh>
    <rPh sb="25" eb="27">
      <t>シュトク</t>
    </rPh>
    <rPh sb="29" eb="32">
      <t>ジギョウショ</t>
    </rPh>
    <rPh sb="38" eb="39">
      <t>ノゾ</t>
    </rPh>
    <phoneticPr fontId="1"/>
  </si>
  <si>
    <t>河内長野市本多町４番６号１階・２階202号室</t>
    <rPh sb="16" eb="17">
      <t>カイ</t>
    </rPh>
    <rPh sb="20" eb="22">
      <t>ゴウシツ</t>
    </rPh>
    <phoneticPr fontId="1"/>
  </si>
  <si>
    <t>072-959-3262</t>
    <phoneticPr fontId="1"/>
  </si>
  <si>
    <t>583-0856</t>
    <phoneticPr fontId="1"/>
  </si>
  <si>
    <t>プレインジム茨木駅前教室</t>
    <rPh sb="6" eb="8">
      <t>イバラギ</t>
    </rPh>
    <rPh sb="8" eb="10">
      <t>エキマエ</t>
    </rPh>
    <rPh sb="10" eb="12">
      <t>キョウシツ</t>
    </rPh>
    <phoneticPr fontId="1"/>
  </si>
  <si>
    <t>072-668-6860</t>
    <phoneticPr fontId="1"/>
  </si>
  <si>
    <t>072-344-5219</t>
    <phoneticPr fontId="1"/>
  </si>
  <si>
    <t>567-0882</t>
    <phoneticPr fontId="1"/>
  </si>
  <si>
    <t>茨木市元町１番９号</t>
    <rPh sb="0" eb="2">
      <t>イバラギ</t>
    </rPh>
    <rPh sb="2" eb="3">
      <t>シ</t>
    </rPh>
    <rPh sb="3" eb="4">
      <t>モト</t>
    </rPh>
    <rPh sb="4" eb="5">
      <t>マチ</t>
    </rPh>
    <rPh sb="6" eb="7">
      <t>バン</t>
    </rPh>
    <rPh sb="8" eb="9">
      <t>ゴウ</t>
    </rPh>
    <phoneticPr fontId="1"/>
  </si>
  <si>
    <t>株式会社プレイン</t>
    <rPh sb="0" eb="2">
      <t>カブシキ</t>
    </rPh>
    <rPh sb="2" eb="4">
      <t>カイシャ</t>
    </rPh>
    <phoneticPr fontId="1"/>
  </si>
  <si>
    <t>072-655-9821</t>
  </si>
  <si>
    <t>072-655-9822</t>
  </si>
  <si>
    <t>072-647-2921</t>
  </si>
  <si>
    <t>072-647-2922</t>
  </si>
  <si>
    <t>06-7176-1321</t>
  </si>
  <si>
    <t>06-7176-1322</t>
  </si>
  <si>
    <t>06-7175-1621</t>
  </si>
  <si>
    <t>ＹＣＣもこもこ大和田教室</t>
    <rPh sb="7" eb="10">
      <t>オオワダ</t>
    </rPh>
    <rPh sb="10" eb="12">
      <t>キョウシツ</t>
    </rPh>
    <phoneticPr fontId="1"/>
  </si>
  <si>
    <t>清流の家　岸和田</t>
    <rPh sb="0" eb="2">
      <t>セイリュウ</t>
    </rPh>
    <rPh sb="3" eb="4">
      <t>イエ</t>
    </rPh>
    <rPh sb="5" eb="8">
      <t>キシワダ</t>
    </rPh>
    <phoneticPr fontId="1"/>
  </si>
  <si>
    <t>072-420-0020</t>
    <phoneticPr fontId="1"/>
  </si>
  <si>
    <t>072-420-0021</t>
    <phoneticPr fontId="1"/>
  </si>
  <si>
    <t>596-0827</t>
    <phoneticPr fontId="1"/>
  </si>
  <si>
    <t>岸和田市上松町457－１</t>
    <rPh sb="0" eb="4">
      <t>キシワダシ</t>
    </rPh>
    <rPh sb="4" eb="5">
      <t>ウエ</t>
    </rPh>
    <rPh sb="5" eb="6">
      <t>マツ</t>
    </rPh>
    <rPh sb="6" eb="7">
      <t>チョウ</t>
    </rPh>
    <phoneticPr fontId="1"/>
  </si>
  <si>
    <t>合同会社哲人社</t>
    <rPh sb="0" eb="2">
      <t>ゴウドウ</t>
    </rPh>
    <rPh sb="2" eb="4">
      <t>カイシャ</t>
    </rPh>
    <rPh sb="4" eb="6">
      <t>テツジン</t>
    </rPh>
    <rPh sb="6" eb="7">
      <t>シャ</t>
    </rPh>
    <phoneticPr fontId="1"/>
  </si>
  <si>
    <t>はぐハウスⅡ</t>
    <phoneticPr fontId="1"/>
  </si>
  <si>
    <t>0725-92-8918</t>
    <phoneticPr fontId="1"/>
  </si>
  <si>
    <t>0725-92-8981</t>
    <phoneticPr fontId="1"/>
  </si>
  <si>
    <t>泉大津市助松町三丁目１－25　ビーチマンションⅡ１階102号</t>
    <rPh sb="0" eb="4">
      <t>イズミオオツシ</t>
    </rPh>
    <rPh sb="4" eb="7">
      <t>スケマツチョウ</t>
    </rPh>
    <rPh sb="7" eb="10">
      <t>３チョウメ</t>
    </rPh>
    <rPh sb="25" eb="26">
      <t>カイ</t>
    </rPh>
    <rPh sb="29" eb="30">
      <t>ゴウ</t>
    </rPh>
    <phoneticPr fontId="1"/>
  </si>
  <si>
    <t>570-0005</t>
    <phoneticPr fontId="1"/>
  </si>
  <si>
    <t>072-803-7022</t>
    <phoneticPr fontId="1"/>
  </si>
  <si>
    <t>072-800-3160</t>
    <phoneticPr fontId="1"/>
  </si>
  <si>
    <t>574-0025</t>
    <phoneticPr fontId="1"/>
  </si>
  <si>
    <t>大東市御供田四丁目４番11号　ロイヤルメゾン千國105号</t>
    <rPh sb="0" eb="2">
      <t>ダイトウ</t>
    </rPh>
    <rPh sb="2" eb="3">
      <t>シ</t>
    </rPh>
    <rPh sb="3" eb="4">
      <t>ゴ</t>
    </rPh>
    <rPh sb="4" eb="5">
      <t>トモ</t>
    </rPh>
    <rPh sb="5" eb="6">
      <t>タ</t>
    </rPh>
    <rPh sb="6" eb="9">
      <t>４チョウメ</t>
    </rPh>
    <rPh sb="10" eb="11">
      <t>バン</t>
    </rPh>
    <rPh sb="13" eb="14">
      <t>ゴウ</t>
    </rPh>
    <rPh sb="22" eb="23">
      <t>セン</t>
    </rPh>
    <rPh sb="23" eb="24">
      <t>ゴク</t>
    </rPh>
    <rPh sb="27" eb="28">
      <t>ゴウ</t>
    </rPh>
    <phoneticPr fontId="1"/>
  </si>
  <si>
    <t>合同会社VIVID</t>
    <rPh sb="0" eb="4">
      <t>ゴウドウカイシャ</t>
    </rPh>
    <phoneticPr fontId="1"/>
  </si>
  <si>
    <t>　</t>
    <phoneticPr fontId="1"/>
  </si>
  <si>
    <t>共生型</t>
    <rPh sb="0" eb="3">
      <t>キョウセイガタ</t>
    </rPh>
    <phoneticPr fontId="1"/>
  </si>
  <si>
    <t>☆</t>
    <phoneticPr fontId="1"/>
  </si>
  <si>
    <t>595-0071</t>
    <phoneticPr fontId="1"/>
  </si>
  <si>
    <t>音楽療育特化型事業所　リズムストーリー</t>
    <rPh sb="0" eb="2">
      <t>オンガク</t>
    </rPh>
    <rPh sb="2" eb="4">
      <t>リョウイク</t>
    </rPh>
    <rPh sb="4" eb="6">
      <t>トッカ</t>
    </rPh>
    <rPh sb="6" eb="7">
      <t>ガタ</t>
    </rPh>
    <rPh sb="7" eb="10">
      <t>ジギョウショ</t>
    </rPh>
    <phoneticPr fontId="1"/>
  </si>
  <si>
    <t>072-959-6716</t>
    <phoneticPr fontId="1"/>
  </si>
  <si>
    <t>072-959-6717</t>
    <phoneticPr fontId="1"/>
  </si>
  <si>
    <t>羽曳野市白鳥三丁目16番３号　セシル古市101号</t>
    <rPh sb="0" eb="4">
      <t>ハビキノシ</t>
    </rPh>
    <rPh sb="4" eb="6">
      <t>ハクチョウ</t>
    </rPh>
    <rPh sb="6" eb="9">
      <t>サンチョウメ</t>
    </rPh>
    <rPh sb="11" eb="12">
      <t>バン</t>
    </rPh>
    <rPh sb="13" eb="14">
      <t>ゴウ</t>
    </rPh>
    <rPh sb="18" eb="20">
      <t>フルイチ</t>
    </rPh>
    <rPh sb="23" eb="24">
      <t>ゴウ</t>
    </rPh>
    <phoneticPr fontId="1"/>
  </si>
  <si>
    <t>放課後等デイサービスつばさネクスト</t>
    <rPh sb="0" eb="4">
      <t>ホウカゴトウ</t>
    </rPh>
    <phoneticPr fontId="1"/>
  </si>
  <si>
    <t>0721-26-8668</t>
    <phoneticPr fontId="1"/>
  </si>
  <si>
    <t>0721-26-8669</t>
    <phoneticPr fontId="1"/>
  </si>
  <si>
    <t>584-0082</t>
    <phoneticPr fontId="1"/>
  </si>
  <si>
    <t>富田林市向陽台五丁目７番17号</t>
    <rPh sb="0" eb="4">
      <t>トンダバヤシシ</t>
    </rPh>
    <rPh sb="4" eb="7">
      <t>コウヨウダイ</t>
    </rPh>
    <rPh sb="7" eb="10">
      <t>ゴチョウメ</t>
    </rPh>
    <rPh sb="11" eb="12">
      <t>バン</t>
    </rPh>
    <rPh sb="14" eb="15">
      <t>ゴウ</t>
    </rPh>
    <phoneticPr fontId="1"/>
  </si>
  <si>
    <t>池田市住吉一丁目14番23号１階ベルクサイト101号室</t>
    <rPh sb="0" eb="3">
      <t>イケダシ</t>
    </rPh>
    <rPh sb="3" eb="5">
      <t>スミヨシ</t>
    </rPh>
    <rPh sb="5" eb="8">
      <t>イッチョウメ</t>
    </rPh>
    <rPh sb="10" eb="11">
      <t>バン</t>
    </rPh>
    <rPh sb="13" eb="14">
      <t>ゴウ</t>
    </rPh>
    <rPh sb="15" eb="16">
      <t>カイ</t>
    </rPh>
    <rPh sb="25" eb="26">
      <t>ゴウ</t>
    </rPh>
    <rPh sb="26" eb="27">
      <t>シツ</t>
    </rPh>
    <phoneticPr fontId="1"/>
  </si>
  <si>
    <t>株式会社Ｕｎited　Ｐｏｗｅｒｓ</t>
    <rPh sb="0" eb="4">
      <t>カブシキガイシャ</t>
    </rPh>
    <phoneticPr fontId="1"/>
  </si>
  <si>
    <t>和泉市万町384番地</t>
    <rPh sb="3" eb="4">
      <t>マン</t>
    </rPh>
    <rPh sb="4" eb="5">
      <t>チョウ</t>
    </rPh>
    <rPh sb="8" eb="10">
      <t>バンチ</t>
    </rPh>
    <phoneticPr fontId="4"/>
  </si>
  <si>
    <t>児童発達支援事業所すくすく親子教室</t>
    <rPh sb="2" eb="4">
      <t>ハッタツ</t>
    </rPh>
    <rPh sb="4" eb="6">
      <t>シエン</t>
    </rPh>
    <rPh sb="13" eb="15">
      <t>オヤコ</t>
    </rPh>
    <phoneticPr fontId="1"/>
  </si>
  <si>
    <t>株式会社アイリス</t>
    <phoneticPr fontId="1"/>
  </si>
  <si>
    <t>オールケア守口</t>
    <rPh sb="5" eb="7">
      <t>モリグチ</t>
    </rPh>
    <phoneticPr fontId="1"/>
  </si>
  <si>
    <t>06-6916-0555</t>
    <phoneticPr fontId="1"/>
  </si>
  <si>
    <t>06-6916-0333</t>
    <phoneticPr fontId="1"/>
  </si>
  <si>
    <t>570-0012</t>
    <phoneticPr fontId="1"/>
  </si>
  <si>
    <t>守口市大久保町五丁目39番６号</t>
    <rPh sb="0" eb="3">
      <t>モリグチシ</t>
    </rPh>
    <rPh sb="7" eb="10">
      <t>５チョウメ</t>
    </rPh>
    <rPh sb="12" eb="13">
      <t>バン</t>
    </rPh>
    <rPh sb="14" eb="15">
      <t>ゴウ</t>
    </rPh>
    <phoneticPr fontId="1"/>
  </si>
  <si>
    <t>株式会社オールケア守口</t>
    <rPh sb="0" eb="2">
      <t>カブシキ</t>
    </rPh>
    <rPh sb="2" eb="4">
      <t>カイシャ</t>
    </rPh>
    <rPh sb="9" eb="11">
      <t>モリグチ</t>
    </rPh>
    <phoneticPr fontId="1"/>
  </si>
  <si>
    <t>072-646-5851</t>
    <phoneticPr fontId="1"/>
  </si>
  <si>
    <t>072-646-5852</t>
    <phoneticPr fontId="1"/>
  </si>
  <si>
    <t>運動クラブあどばんす</t>
    <rPh sb="0" eb="2">
      <t>ウンドウ</t>
    </rPh>
    <phoneticPr fontId="1"/>
  </si>
  <si>
    <t>072-736-9812</t>
    <phoneticPr fontId="1"/>
  </si>
  <si>
    <t>072-736-9813</t>
    <phoneticPr fontId="1"/>
  </si>
  <si>
    <t>562-0003</t>
    <phoneticPr fontId="1"/>
  </si>
  <si>
    <t>箕面市西小路五丁目４番27号</t>
    <rPh sb="0" eb="3">
      <t>ミノオシ</t>
    </rPh>
    <rPh sb="6" eb="9">
      <t>５チョウメ</t>
    </rPh>
    <rPh sb="10" eb="11">
      <t>バン</t>
    </rPh>
    <rPh sb="13" eb="14">
      <t>ゴウ</t>
    </rPh>
    <phoneticPr fontId="1"/>
  </si>
  <si>
    <t>株式会社ＤＲＣフィールズ</t>
    <rPh sb="0" eb="4">
      <t>カブシキカイシャ</t>
    </rPh>
    <phoneticPr fontId="1"/>
  </si>
  <si>
    <t>582-0028</t>
    <phoneticPr fontId="1"/>
  </si>
  <si>
    <t>株式会社エイル</t>
    <rPh sb="0" eb="4">
      <t>カブシキカイシャ</t>
    </rPh>
    <phoneticPr fontId="1"/>
  </si>
  <si>
    <t>06-6836-7853</t>
    <phoneticPr fontId="1"/>
  </si>
  <si>
    <t>06-6836-7854</t>
    <phoneticPr fontId="1"/>
  </si>
  <si>
    <t>06-7175-1622</t>
    <phoneticPr fontId="1"/>
  </si>
  <si>
    <t>072-477-5974</t>
    <phoneticPr fontId="1"/>
  </si>
  <si>
    <t>☆</t>
    <phoneticPr fontId="1"/>
  </si>
  <si>
    <t>放課後等デイサービスにじいろ倶楽部まつばら</t>
    <rPh sb="0" eb="3">
      <t>ホウカゴ</t>
    </rPh>
    <rPh sb="3" eb="4">
      <t>トウ</t>
    </rPh>
    <rPh sb="14" eb="17">
      <t>クラブ</t>
    </rPh>
    <phoneticPr fontId="1"/>
  </si>
  <si>
    <t>072-338-6012</t>
    <phoneticPr fontId="1"/>
  </si>
  <si>
    <t>072-338-6013</t>
    <phoneticPr fontId="1"/>
  </si>
  <si>
    <t>580-0006</t>
    <phoneticPr fontId="1"/>
  </si>
  <si>
    <t>松原市大堀三丁目２番１号</t>
  </si>
  <si>
    <t>株式会社くるみの樹</t>
    <rPh sb="0" eb="4">
      <t>カブシキガイシャ</t>
    </rPh>
    <rPh sb="8" eb="9">
      <t>キ</t>
    </rPh>
    <phoneticPr fontId="1"/>
  </si>
  <si>
    <t>ぽえむ　プラス</t>
    <phoneticPr fontId="1"/>
  </si>
  <si>
    <t>0721-70-7308</t>
    <phoneticPr fontId="1"/>
  </si>
  <si>
    <t>0721-70-7309</t>
    <phoneticPr fontId="1"/>
  </si>
  <si>
    <t>586-0016</t>
    <phoneticPr fontId="1"/>
  </si>
  <si>
    <t>河内長野市西代町３番10号　ナカムラビル２階</t>
    <rPh sb="0" eb="5">
      <t>カワチナガノシ</t>
    </rPh>
    <rPh sb="5" eb="8">
      <t>ニシダイチョウ</t>
    </rPh>
    <rPh sb="9" eb="10">
      <t>バン</t>
    </rPh>
    <rPh sb="12" eb="13">
      <t>ゴウ</t>
    </rPh>
    <rPh sb="21" eb="22">
      <t>カイ</t>
    </rPh>
    <phoneticPr fontId="1"/>
  </si>
  <si>
    <t>社会福祉法人豊悠福祉会</t>
    <rPh sb="0" eb="6">
      <t>シャカイフクシホウジン</t>
    </rPh>
    <rPh sb="6" eb="7">
      <t>ユタカ</t>
    </rPh>
    <rPh sb="7" eb="8">
      <t>ユウ</t>
    </rPh>
    <rPh sb="8" eb="10">
      <t>フクシ</t>
    </rPh>
    <rPh sb="10" eb="11">
      <t>カイ</t>
    </rPh>
    <phoneticPr fontId="1"/>
  </si>
  <si>
    <t>ほたるぼし</t>
  </si>
  <si>
    <t>072-733-2184</t>
  </si>
  <si>
    <t>株式会社オールケア大日</t>
    <rPh sb="9" eb="11">
      <t>ダイニチ</t>
    </rPh>
    <phoneticPr fontId="1"/>
  </si>
  <si>
    <t>株式会社シンシア</t>
    <rPh sb="0" eb="4">
      <t>カブシキガイシャ</t>
    </rPh>
    <phoneticPr fontId="1"/>
  </si>
  <si>
    <t>合同会社縁</t>
    <rPh sb="0" eb="2">
      <t>ゴウドウ</t>
    </rPh>
    <rPh sb="2" eb="4">
      <t>カイシャ</t>
    </rPh>
    <rPh sb="4" eb="5">
      <t>エン</t>
    </rPh>
    <phoneticPr fontId="1"/>
  </si>
  <si>
    <t>あさがおねっと大和田</t>
    <rPh sb="7" eb="10">
      <t>オオワダ</t>
    </rPh>
    <phoneticPr fontId="1"/>
  </si>
  <si>
    <t>ぽんぽこはうすelmo</t>
    <phoneticPr fontId="1"/>
  </si>
  <si>
    <t>あしあと</t>
    <phoneticPr fontId="1"/>
  </si>
  <si>
    <t>株式会社フットステップ</t>
    <rPh sb="0" eb="2">
      <t>カブシキ</t>
    </rPh>
    <rPh sb="2" eb="4">
      <t>カイシャ</t>
    </rPh>
    <phoneticPr fontId="1"/>
  </si>
  <si>
    <t>072-290-7777</t>
    <phoneticPr fontId="1"/>
  </si>
  <si>
    <t>072-290-7766</t>
    <phoneticPr fontId="1"/>
  </si>
  <si>
    <t>589-0022</t>
    <phoneticPr fontId="1"/>
  </si>
  <si>
    <t>大阪狭山市西山台六丁目１番７号１階</t>
    <rPh sb="0" eb="2">
      <t>オオサカ</t>
    </rPh>
    <rPh sb="2" eb="5">
      <t>サヤマシ</t>
    </rPh>
    <phoneticPr fontId="1"/>
  </si>
  <si>
    <t>児童発達支援・放課後等デイサービス　すまいるぱれっと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トウ</t>
    </rPh>
    <phoneticPr fontId="1"/>
  </si>
  <si>
    <t>072-877-6830</t>
    <phoneticPr fontId="1"/>
  </si>
  <si>
    <t>072-877-6831</t>
    <phoneticPr fontId="1"/>
  </si>
  <si>
    <t>574-0004</t>
    <phoneticPr fontId="1"/>
  </si>
  <si>
    <t>大東市南楠の里町14番26号　イーストコート101号室</t>
    <rPh sb="0" eb="2">
      <t>ダイトウ</t>
    </rPh>
    <rPh sb="2" eb="3">
      <t>シ</t>
    </rPh>
    <rPh sb="3" eb="4">
      <t>ミナミ</t>
    </rPh>
    <rPh sb="4" eb="5">
      <t>クス</t>
    </rPh>
    <rPh sb="6" eb="7">
      <t>サト</t>
    </rPh>
    <rPh sb="7" eb="8">
      <t>マチ</t>
    </rPh>
    <rPh sb="10" eb="11">
      <t>バン</t>
    </rPh>
    <rPh sb="13" eb="14">
      <t>ゴウ</t>
    </rPh>
    <rPh sb="25" eb="27">
      <t>ゴウシツ</t>
    </rPh>
    <phoneticPr fontId="1"/>
  </si>
  <si>
    <t>571-0063</t>
    <phoneticPr fontId="1"/>
  </si>
  <si>
    <t>株式会社あさがおねっと</t>
    <rPh sb="0" eb="2">
      <t>カブシキ</t>
    </rPh>
    <rPh sb="2" eb="4">
      <t>カイシャ</t>
    </rPh>
    <phoneticPr fontId="1"/>
  </si>
  <si>
    <t>門真市常称寺町27番20号　プラシーボ１階</t>
    <rPh sb="1" eb="4">
      <t>ジョウショウジ</t>
    </rPh>
    <rPh sb="6" eb="7">
      <t>チョウ</t>
    </rPh>
    <rPh sb="7" eb="8">
      <t>バン</t>
    </rPh>
    <rPh sb="10" eb="11">
      <t>ゴウ</t>
    </rPh>
    <rPh sb="18" eb="19">
      <t>カイ</t>
    </rPh>
    <phoneticPr fontId="1"/>
  </si>
  <si>
    <t>563-0017</t>
    <phoneticPr fontId="1"/>
  </si>
  <si>
    <t>進学＆就職支援あなたが宝モノ岸和田沼町教室</t>
    <rPh sb="0" eb="2">
      <t>シンガク</t>
    </rPh>
    <rPh sb="3" eb="5">
      <t>シュウショク</t>
    </rPh>
    <rPh sb="5" eb="7">
      <t>シエン</t>
    </rPh>
    <rPh sb="11" eb="12">
      <t>タカラ</t>
    </rPh>
    <rPh sb="14" eb="17">
      <t>キシワダ</t>
    </rPh>
    <rPh sb="17" eb="19">
      <t>ヌママチ</t>
    </rPh>
    <rPh sb="19" eb="21">
      <t>キョウシツ</t>
    </rPh>
    <phoneticPr fontId="1"/>
  </si>
  <si>
    <t>岸和田市沼町18番1号川長ビル２F</t>
    <rPh sb="0" eb="4">
      <t>キシワダシ</t>
    </rPh>
    <rPh sb="4" eb="6">
      <t>ヌママチ</t>
    </rPh>
    <rPh sb="8" eb="9">
      <t>バン</t>
    </rPh>
    <rPh sb="10" eb="11">
      <t>ゴウ</t>
    </rPh>
    <rPh sb="11" eb="12">
      <t>カワ</t>
    </rPh>
    <rPh sb="12" eb="13">
      <t>ナガ</t>
    </rPh>
    <phoneticPr fontId="1"/>
  </si>
  <si>
    <t>株式会社いのちの木</t>
    <rPh sb="0" eb="4">
      <t>カブシキカイシャ</t>
    </rPh>
    <rPh sb="8" eb="9">
      <t>キ</t>
    </rPh>
    <phoneticPr fontId="1"/>
  </si>
  <si>
    <t>TOMODACHI柏原</t>
    <rPh sb="9" eb="11">
      <t>カシワラ</t>
    </rPh>
    <phoneticPr fontId="1"/>
  </si>
  <si>
    <t>発達支援スペース遊育園</t>
    <rPh sb="8" eb="9">
      <t>ユウ</t>
    </rPh>
    <rPh sb="9" eb="10">
      <t>イク</t>
    </rPh>
    <rPh sb="10" eb="11">
      <t>エン</t>
    </rPh>
    <phoneticPr fontId="1"/>
  </si>
  <si>
    <t>摂津市三島三丁目15番２号　２階</t>
    <rPh sb="0" eb="3">
      <t>セッツシ</t>
    </rPh>
    <rPh sb="3" eb="5">
      <t>ミシマ</t>
    </rPh>
    <rPh sb="5" eb="8">
      <t>３チョウメ</t>
    </rPh>
    <rPh sb="10" eb="11">
      <t>バン</t>
    </rPh>
    <rPh sb="12" eb="13">
      <t>ゴウ</t>
    </rPh>
    <rPh sb="15" eb="16">
      <t>カイ</t>
    </rPh>
    <phoneticPr fontId="1"/>
  </si>
  <si>
    <t>社会福祉法人桃林会</t>
    <rPh sb="0" eb="6">
      <t>シャカイフクシホウジン</t>
    </rPh>
    <phoneticPr fontId="1"/>
  </si>
  <si>
    <t>072-433-5266</t>
    <phoneticPr fontId="1"/>
  </si>
  <si>
    <t>072-433-5277</t>
    <phoneticPr fontId="1"/>
  </si>
  <si>
    <t>596-0053</t>
    <phoneticPr fontId="1"/>
  </si>
  <si>
    <t>06-6382-0311</t>
    <phoneticPr fontId="1"/>
  </si>
  <si>
    <t>06-6382-0316</t>
    <phoneticPr fontId="1"/>
  </si>
  <si>
    <t>566-0022</t>
    <phoneticPr fontId="1"/>
  </si>
  <si>
    <t>0725-50-2001</t>
    <phoneticPr fontId="1"/>
  </si>
  <si>
    <t>594-1104</t>
    <phoneticPr fontId="1"/>
  </si>
  <si>
    <t>きらりウキウキルーム</t>
    <phoneticPr fontId="1"/>
  </si>
  <si>
    <t>株式会社エーシン</t>
    <rPh sb="0" eb="2">
      <t>カブシキ</t>
    </rPh>
    <rPh sb="2" eb="4">
      <t>カイシャ</t>
    </rPh>
    <phoneticPr fontId="1"/>
  </si>
  <si>
    <t>ぴんくイルカ</t>
    <phoneticPr fontId="1"/>
  </si>
  <si>
    <t>合同会社みらい</t>
    <rPh sb="0" eb="2">
      <t>ゴウドウ</t>
    </rPh>
    <rPh sb="2" eb="4">
      <t>カイシャ</t>
    </rPh>
    <phoneticPr fontId="1"/>
  </si>
  <si>
    <t>こどもデイサービスｅｎｉｓｈｉ</t>
    <phoneticPr fontId="1"/>
  </si>
  <si>
    <t>株式会社縁</t>
    <rPh sb="0" eb="1">
      <t>カブシキ</t>
    </rPh>
    <rPh sb="1" eb="3">
      <t>カイシャ</t>
    </rPh>
    <rPh sb="3" eb="4">
      <t>エニシ</t>
    </rPh>
    <phoneticPr fontId="1"/>
  </si>
  <si>
    <t>072-468-7905</t>
    <phoneticPr fontId="1"/>
  </si>
  <si>
    <t>072-468-8020</t>
    <phoneticPr fontId="1"/>
  </si>
  <si>
    <t>597-0046</t>
    <phoneticPr fontId="1"/>
  </si>
  <si>
    <t>貝塚市東山七丁目６番21号</t>
    <rPh sb="5" eb="8">
      <t>ナナチョウメ</t>
    </rPh>
    <rPh sb="9" eb="10">
      <t>バン</t>
    </rPh>
    <rPh sb="12" eb="13">
      <t>ゴウ</t>
    </rPh>
    <phoneticPr fontId="1"/>
  </si>
  <si>
    <t>☆</t>
    <phoneticPr fontId="1"/>
  </si>
  <si>
    <t>☆</t>
    <phoneticPr fontId="1"/>
  </si>
  <si>
    <t>泉佐野市市場西三丁目10番７号　アーバンウェルネス202号室</t>
    <rPh sb="0" eb="4">
      <t>イズミサノシ</t>
    </rPh>
    <rPh sb="4" eb="6">
      <t>イチバ</t>
    </rPh>
    <rPh sb="6" eb="7">
      <t>ニシ</t>
    </rPh>
    <rPh sb="7" eb="10">
      <t>サンチョウメ</t>
    </rPh>
    <rPh sb="12" eb="13">
      <t>バン</t>
    </rPh>
    <rPh sb="14" eb="15">
      <t>ゴウ</t>
    </rPh>
    <rPh sb="28" eb="30">
      <t>ゴウシツ</t>
    </rPh>
    <phoneticPr fontId="1"/>
  </si>
  <si>
    <t>富田林市錦織南一丁目16番18号　古賀ビル１・２階</t>
    <rPh sb="17" eb="19">
      <t>コガ</t>
    </rPh>
    <rPh sb="24" eb="25">
      <t>カイ</t>
    </rPh>
    <phoneticPr fontId="1"/>
  </si>
  <si>
    <t>598-0006</t>
    <phoneticPr fontId="1"/>
  </si>
  <si>
    <t>072-477-0039</t>
    <phoneticPr fontId="1"/>
  </si>
  <si>
    <t>072-477-7088</t>
    <phoneticPr fontId="1"/>
  </si>
  <si>
    <t>わくわくエイト</t>
    <phoneticPr fontId="1"/>
  </si>
  <si>
    <t>072-479-3677</t>
    <phoneticPr fontId="1"/>
  </si>
  <si>
    <t>072-479-3688</t>
    <phoneticPr fontId="1"/>
  </si>
  <si>
    <t>597-0084</t>
    <phoneticPr fontId="1"/>
  </si>
  <si>
    <t>貝塚市鳥羽158番地１　山裾ビル４階</t>
    <rPh sb="0" eb="3">
      <t>カイヅカシ</t>
    </rPh>
    <rPh sb="3" eb="5">
      <t>トバ</t>
    </rPh>
    <rPh sb="8" eb="10">
      <t>バンチ</t>
    </rPh>
    <rPh sb="12" eb="14">
      <t>ヤマスソ</t>
    </rPh>
    <rPh sb="17" eb="18">
      <t>カイ</t>
    </rPh>
    <phoneticPr fontId="1"/>
  </si>
  <si>
    <t>株式会社ＷＡＫＯ</t>
    <rPh sb="0" eb="3">
      <t>カブシキカイシャ</t>
    </rPh>
    <phoneticPr fontId="1"/>
  </si>
  <si>
    <t>06-6780-3700</t>
    <phoneticPr fontId="1"/>
  </si>
  <si>
    <t>06-6780-3710</t>
    <phoneticPr fontId="1"/>
  </si>
  <si>
    <t>570-0012</t>
    <phoneticPr fontId="1"/>
  </si>
  <si>
    <t>守口市大久保町二丁目16番17号</t>
    <rPh sb="0" eb="3">
      <t>モリグチシ</t>
    </rPh>
    <phoneticPr fontId="1"/>
  </si>
  <si>
    <t>株式会社ＣＬＡＮ</t>
    <rPh sb="0" eb="4">
      <t>カブシキカイシャ</t>
    </rPh>
    <phoneticPr fontId="1"/>
  </si>
  <si>
    <t>オールケア守口　ののはな</t>
    <rPh sb="5" eb="7">
      <t>モリグチ</t>
    </rPh>
    <phoneticPr fontId="1"/>
  </si>
  <si>
    <t>06-6967-8700</t>
    <phoneticPr fontId="1"/>
  </si>
  <si>
    <t>06-6967-8788</t>
    <phoneticPr fontId="1"/>
  </si>
  <si>
    <t>570-0014</t>
    <phoneticPr fontId="1"/>
  </si>
  <si>
    <t>守口市藤田町一丁目52番13号</t>
    <rPh sb="6" eb="9">
      <t>１チョウメ</t>
    </rPh>
    <rPh sb="11" eb="12">
      <t>バン</t>
    </rPh>
    <rPh sb="14" eb="15">
      <t>ゴウ</t>
    </rPh>
    <phoneticPr fontId="1"/>
  </si>
  <si>
    <t>株式会社オールケア守口</t>
    <rPh sb="0" eb="4">
      <t>カブシキカイシャ</t>
    </rPh>
    <rPh sb="9" eb="11">
      <t>モリグチ</t>
    </rPh>
    <phoneticPr fontId="1"/>
  </si>
  <si>
    <t>運動療育スタジオspark箕面</t>
    <rPh sb="0" eb="2">
      <t>ウンドウ</t>
    </rPh>
    <rPh sb="2" eb="4">
      <t>リョウイク</t>
    </rPh>
    <rPh sb="13" eb="15">
      <t>ミノオ</t>
    </rPh>
    <phoneticPr fontId="1"/>
  </si>
  <si>
    <t>072-726-3809</t>
    <phoneticPr fontId="1"/>
  </si>
  <si>
    <t>072-726-3810</t>
    <phoneticPr fontId="1"/>
  </si>
  <si>
    <t>562-0035</t>
    <phoneticPr fontId="1"/>
  </si>
  <si>
    <t>箕面市船場東一丁目15番８号新船場ビル第５千里ハイツ102号</t>
    <rPh sb="0" eb="3">
      <t>ミノオシ</t>
    </rPh>
    <rPh sb="3" eb="6">
      <t>センバヒガシ</t>
    </rPh>
    <rPh sb="6" eb="9">
      <t>１チョウメ</t>
    </rPh>
    <rPh sb="11" eb="12">
      <t>バン</t>
    </rPh>
    <rPh sb="13" eb="14">
      <t>ゴウ</t>
    </rPh>
    <rPh sb="14" eb="15">
      <t>シン</t>
    </rPh>
    <rPh sb="15" eb="17">
      <t>センバ</t>
    </rPh>
    <rPh sb="19" eb="20">
      <t>ダイ</t>
    </rPh>
    <rPh sb="21" eb="23">
      <t>センリ</t>
    </rPh>
    <rPh sb="29" eb="30">
      <t>ゴウ</t>
    </rPh>
    <phoneticPr fontId="1"/>
  </si>
  <si>
    <t>株式会社クーバル・ウエルケア</t>
    <rPh sb="0" eb="2">
      <t>カブシキ</t>
    </rPh>
    <rPh sb="2" eb="4">
      <t>カイシャ</t>
    </rPh>
    <phoneticPr fontId="1"/>
  </si>
  <si>
    <t>072-842-3993</t>
    <phoneticPr fontId="1"/>
  </si>
  <si>
    <t>072-842-3993</t>
    <phoneticPr fontId="1"/>
  </si>
  <si>
    <t>箕面市小野原東三丁目５番38号協栄箕面第２ハイツ105・106号室</t>
    <phoneticPr fontId="1"/>
  </si>
  <si>
    <t>放課後等デイサービスてんとん</t>
    <rPh sb="0" eb="3">
      <t>ホウカゴ</t>
    </rPh>
    <rPh sb="3" eb="4">
      <t>トウ</t>
    </rPh>
    <phoneticPr fontId="1"/>
  </si>
  <si>
    <t>0721-26-7715</t>
    <phoneticPr fontId="1"/>
  </si>
  <si>
    <t>0721-26-7716</t>
    <phoneticPr fontId="1"/>
  </si>
  <si>
    <t>584-0073</t>
    <phoneticPr fontId="1"/>
  </si>
  <si>
    <t>富田林市寺池台三丁目１番18号</t>
    <rPh sb="0" eb="4">
      <t>トンダバヤシシ</t>
    </rPh>
    <rPh sb="4" eb="7">
      <t>テライケダイ</t>
    </rPh>
    <rPh sb="7" eb="10">
      <t>サンチョウメ</t>
    </rPh>
    <rPh sb="11" eb="12">
      <t>バン</t>
    </rPh>
    <rPh sb="14" eb="15">
      <t>ゴウ</t>
    </rPh>
    <phoneticPr fontId="1"/>
  </si>
  <si>
    <t>株式会社エクレール</t>
    <rPh sb="0" eb="2">
      <t>カブシキ</t>
    </rPh>
    <rPh sb="2" eb="4">
      <t>カイシャ</t>
    </rPh>
    <phoneticPr fontId="1"/>
  </si>
  <si>
    <t>みらいえキッズ</t>
    <phoneticPr fontId="1"/>
  </si>
  <si>
    <t>072-812-6651</t>
    <phoneticPr fontId="1"/>
  </si>
  <si>
    <t>072-812-6652</t>
    <phoneticPr fontId="1"/>
  </si>
  <si>
    <t>575-0051</t>
    <phoneticPr fontId="1"/>
  </si>
  <si>
    <t>四條畷市中野本町２番１号　ダイシンビル１階</t>
    <rPh sb="0" eb="4">
      <t>シジョウナワテシ</t>
    </rPh>
    <rPh sb="4" eb="6">
      <t>ナカノ</t>
    </rPh>
    <rPh sb="6" eb="8">
      <t>ホンマチ</t>
    </rPh>
    <rPh sb="9" eb="10">
      <t>バン</t>
    </rPh>
    <rPh sb="11" eb="12">
      <t>ゴウ</t>
    </rPh>
    <rPh sb="20" eb="21">
      <t>カイ</t>
    </rPh>
    <phoneticPr fontId="1"/>
  </si>
  <si>
    <t>合同会社愛夢</t>
    <rPh sb="0" eb="1">
      <t>ゴウドウ</t>
    </rPh>
    <rPh sb="1" eb="3">
      <t>ガイシャ</t>
    </rPh>
    <rPh sb="3" eb="4">
      <t>アイ</t>
    </rPh>
    <rPh sb="4" eb="5">
      <t>ユメ</t>
    </rPh>
    <phoneticPr fontId="1"/>
  </si>
  <si>
    <t>アミィ</t>
    <phoneticPr fontId="1"/>
  </si>
  <si>
    <t>075-777-4462</t>
    <phoneticPr fontId="1"/>
  </si>
  <si>
    <t>075-777-4462</t>
    <phoneticPr fontId="1"/>
  </si>
  <si>
    <t>618-0011</t>
    <phoneticPr fontId="1"/>
  </si>
  <si>
    <t>三島郡島本町広瀬四丁目22番５号　Ｍ．Ｆｏｕｒ１階103号室</t>
    <rPh sb="0" eb="3">
      <t>ミシマグン</t>
    </rPh>
    <rPh sb="3" eb="6">
      <t>シマモトチョウ</t>
    </rPh>
    <rPh sb="8" eb="11">
      <t>ヨンチョウメ</t>
    </rPh>
    <rPh sb="13" eb="14">
      <t>バン</t>
    </rPh>
    <rPh sb="15" eb="16">
      <t>ゴウ</t>
    </rPh>
    <rPh sb="24" eb="25">
      <t>カイ</t>
    </rPh>
    <rPh sb="28" eb="30">
      <t>ゴウシツ</t>
    </rPh>
    <phoneticPr fontId="1"/>
  </si>
  <si>
    <t>合同会社Ｗｅａｒｆ</t>
    <rPh sb="0" eb="2">
      <t>ゴウドウ</t>
    </rPh>
    <rPh sb="2" eb="4">
      <t>カイシャ</t>
    </rPh>
    <phoneticPr fontId="1"/>
  </si>
  <si>
    <t>放課後デイサービス・ふれあい泉</t>
    <rPh sb="0" eb="3">
      <t>ホウカゴ</t>
    </rPh>
    <rPh sb="14" eb="15">
      <t>イズミ</t>
    </rPh>
    <phoneticPr fontId="1"/>
  </si>
  <si>
    <t>ＭＯＭＢ池田</t>
    <rPh sb="4" eb="6">
      <t>イケダ</t>
    </rPh>
    <phoneticPr fontId="1"/>
  </si>
  <si>
    <t>池田市住吉一丁目14番25号103号,203号</t>
    <rPh sb="0" eb="3">
      <t>イケダシ</t>
    </rPh>
    <rPh sb="3" eb="5">
      <t>スミヨシ</t>
    </rPh>
    <rPh sb="5" eb="8">
      <t>イチチョウメ</t>
    </rPh>
    <rPh sb="10" eb="11">
      <t>バン</t>
    </rPh>
    <rPh sb="13" eb="14">
      <t>ゴウ</t>
    </rPh>
    <rPh sb="17" eb="18">
      <t>ゴウ</t>
    </rPh>
    <rPh sb="22" eb="23">
      <t>ゴウ</t>
    </rPh>
    <phoneticPr fontId="1"/>
  </si>
  <si>
    <t>072-751-6881</t>
    <phoneticPr fontId="1"/>
  </si>
  <si>
    <t>072-760-4302</t>
    <phoneticPr fontId="1"/>
  </si>
  <si>
    <t>072-760-4301</t>
    <phoneticPr fontId="1"/>
  </si>
  <si>
    <t>YCCもこもこ茨木・吹田教室</t>
    <rPh sb="7" eb="9">
      <t>イバラキ</t>
    </rPh>
    <rPh sb="10" eb="12">
      <t>スイタ</t>
    </rPh>
    <rPh sb="12" eb="14">
      <t>キョウシツ</t>
    </rPh>
    <phoneticPr fontId="1"/>
  </si>
  <si>
    <t>072-695-5866</t>
    <phoneticPr fontId="1"/>
  </si>
  <si>
    <t>567-0042</t>
    <phoneticPr fontId="1"/>
  </si>
  <si>
    <t>茨木市宇野辺二丁目13番10号</t>
    <rPh sb="0" eb="3">
      <t>イバラキシ</t>
    </rPh>
    <rPh sb="3" eb="6">
      <t>ウノベ</t>
    </rPh>
    <rPh sb="6" eb="9">
      <t>２チョウメ</t>
    </rPh>
    <rPh sb="11" eb="12">
      <t>バン</t>
    </rPh>
    <rPh sb="14" eb="15">
      <t>ゴウ</t>
    </rPh>
    <phoneticPr fontId="1"/>
  </si>
  <si>
    <t>Ｓｕｎｎｙ　Ｌａｂ株式会社</t>
    <rPh sb="9" eb="13">
      <t>カブシキカイシャ</t>
    </rPh>
    <phoneticPr fontId="1"/>
  </si>
  <si>
    <t>にじいろのおうち</t>
    <phoneticPr fontId="1"/>
  </si>
  <si>
    <t>072-812-2528</t>
    <phoneticPr fontId="1"/>
  </si>
  <si>
    <t>072-812-2529</t>
    <phoneticPr fontId="1"/>
  </si>
  <si>
    <t>574-0024</t>
    <phoneticPr fontId="1"/>
  </si>
  <si>
    <t>大東市泉町二丁目13番５号</t>
    <rPh sb="0" eb="2">
      <t>ダイトウ</t>
    </rPh>
    <rPh sb="2" eb="3">
      <t>シ</t>
    </rPh>
    <rPh sb="5" eb="8">
      <t>２チョウメ</t>
    </rPh>
    <rPh sb="10" eb="11">
      <t>バン</t>
    </rPh>
    <rPh sb="12" eb="13">
      <t>ゴウ</t>
    </rPh>
    <phoneticPr fontId="1"/>
  </si>
  <si>
    <t>一般社団法人はっぴーれいんぼー</t>
    <rPh sb="0" eb="6">
      <t>イッパンシャダンホウジン</t>
    </rPh>
    <phoneticPr fontId="1"/>
  </si>
  <si>
    <t>児童デイサービス　こもっこ</t>
    <rPh sb="0" eb="2">
      <t>ジドウ</t>
    </rPh>
    <phoneticPr fontId="1"/>
  </si>
  <si>
    <t>072-276-4882</t>
    <phoneticPr fontId="1"/>
  </si>
  <si>
    <t>072-276-4883</t>
    <phoneticPr fontId="1"/>
  </si>
  <si>
    <t>592-0005</t>
    <phoneticPr fontId="1"/>
  </si>
  <si>
    <t>高石市千代田三丁目10番21号</t>
    <rPh sb="0" eb="3">
      <t>タカイシシ</t>
    </rPh>
    <rPh sb="3" eb="6">
      <t>チヨダ</t>
    </rPh>
    <rPh sb="6" eb="9">
      <t>３チョウメ</t>
    </rPh>
    <rPh sb="11" eb="12">
      <t>バン</t>
    </rPh>
    <rPh sb="14" eb="15">
      <t>ゴウ</t>
    </rPh>
    <phoneticPr fontId="1"/>
  </si>
  <si>
    <t>株式会社　栄拓</t>
    <rPh sb="0" eb="2">
      <t>カブシキ</t>
    </rPh>
    <rPh sb="2" eb="4">
      <t>カイシャ</t>
    </rPh>
    <rPh sb="5" eb="6">
      <t>エイ</t>
    </rPh>
    <rPh sb="6" eb="7">
      <t>タク</t>
    </rPh>
    <phoneticPr fontId="1"/>
  </si>
  <si>
    <t>☆</t>
    <phoneticPr fontId="1"/>
  </si>
  <si>
    <t>☆</t>
    <phoneticPr fontId="1"/>
  </si>
  <si>
    <t>あったかい</t>
    <phoneticPr fontId="1"/>
  </si>
  <si>
    <t>合同会社Ｎ．Ｉ．Ｌａｂ</t>
    <rPh sb="0" eb="4">
      <t>ゴウドウカイシャ</t>
    </rPh>
    <phoneticPr fontId="1"/>
  </si>
  <si>
    <t>☆</t>
    <phoneticPr fontId="1"/>
  </si>
  <si>
    <t>596-0002</t>
    <phoneticPr fontId="1"/>
  </si>
  <si>
    <t>アリス</t>
    <phoneticPr fontId="1"/>
  </si>
  <si>
    <t>岸和田市下松町三丁目４番１号Ａ棟102号、104号、105号</t>
    <rPh sb="0" eb="3">
      <t>キシワダシ</t>
    </rPh>
    <rPh sb="3" eb="6">
      <t>シモマツチョウ</t>
    </rPh>
    <rPh sb="6" eb="9">
      <t>サンチョウメ</t>
    </rPh>
    <rPh sb="10" eb="11">
      <t>バン</t>
    </rPh>
    <rPh sb="12" eb="13">
      <t>ゴウ</t>
    </rPh>
    <rPh sb="14" eb="15">
      <t>トウ</t>
    </rPh>
    <rPh sb="19" eb="20">
      <t>ゴウ</t>
    </rPh>
    <rPh sb="29" eb="30">
      <t>ゴウ</t>
    </rPh>
    <phoneticPr fontId="1"/>
  </si>
  <si>
    <t>072-751-8234</t>
    <phoneticPr fontId="1"/>
  </si>
  <si>
    <t>池田市伏尾台二丁目11番地</t>
    <rPh sb="0" eb="2">
      <t>イケダ</t>
    </rPh>
    <rPh sb="2" eb="3">
      <t>シ</t>
    </rPh>
    <rPh sb="3" eb="6">
      <t>フシオダイ</t>
    </rPh>
    <rPh sb="6" eb="9">
      <t>ニチョウメ</t>
    </rPh>
    <rPh sb="11" eb="12">
      <t>バン</t>
    </rPh>
    <rPh sb="12" eb="13">
      <t>チ</t>
    </rPh>
    <phoneticPr fontId="1"/>
  </si>
  <si>
    <t>597-0033</t>
    <phoneticPr fontId="1"/>
  </si>
  <si>
    <t>598-0033</t>
    <phoneticPr fontId="1"/>
  </si>
  <si>
    <t>0725-20-6202</t>
    <phoneticPr fontId="1"/>
  </si>
  <si>
    <t>0725-20-6203</t>
    <phoneticPr fontId="1"/>
  </si>
  <si>
    <t>06-6916-3505</t>
    <phoneticPr fontId="1"/>
  </si>
  <si>
    <t>06-6916-3506</t>
    <phoneticPr fontId="1"/>
  </si>
  <si>
    <t>072-635-4077</t>
    <phoneticPr fontId="1"/>
  </si>
  <si>
    <t>072-635-2115</t>
    <phoneticPr fontId="1"/>
  </si>
  <si>
    <t>072-622-9393</t>
    <phoneticPr fontId="1"/>
  </si>
  <si>
    <t>0721-55-2959</t>
    <phoneticPr fontId="1"/>
  </si>
  <si>
    <t>0721-26-7331</t>
    <phoneticPr fontId="1"/>
  </si>
  <si>
    <t>富田林市錦織東二丁目６番10号</t>
    <rPh sb="7" eb="8">
      <t>ニ</t>
    </rPh>
    <phoneticPr fontId="1"/>
  </si>
  <si>
    <t>0721-56-7862</t>
    <phoneticPr fontId="1"/>
  </si>
  <si>
    <t>ＩＬＩＳ　ＣＬＵＢ松原</t>
    <rPh sb="9" eb="11">
      <t>マツバラ</t>
    </rPh>
    <phoneticPr fontId="1"/>
  </si>
  <si>
    <t>580-0026</t>
    <phoneticPr fontId="1"/>
  </si>
  <si>
    <t>574-0044</t>
    <phoneticPr fontId="1"/>
  </si>
  <si>
    <t>562-0015</t>
    <phoneticPr fontId="1"/>
  </si>
  <si>
    <t>583-0841</t>
    <phoneticPr fontId="1"/>
  </si>
  <si>
    <t>072-665-9126</t>
    <phoneticPr fontId="1"/>
  </si>
  <si>
    <t>566-0033</t>
    <phoneticPr fontId="1"/>
  </si>
  <si>
    <t>592-0014</t>
    <phoneticPr fontId="1"/>
  </si>
  <si>
    <t>575-0055</t>
    <phoneticPr fontId="1"/>
  </si>
  <si>
    <t>四條畷市西中野一丁目９番29号</t>
    <rPh sb="4" eb="5">
      <t>ニシ</t>
    </rPh>
    <rPh sb="5" eb="7">
      <t>ナカノ</t>
    </rPh>
    <rPh sb="7" eb="10">
      <t>イッチョウメ</t>
    </rPh>
    <rPh sb="11" eb="12">
      <t>バン</t>
    </rPh>
    <rPh sb="14" eb="15">
      <t>ゴウ</t>
    </rPh>
    <phoneticPr fontId="1"/>
  </si>
  <si>
    <t>576-0066</t>
    <phoneticPr fontId="1"/>
  </si>
  <si>
    <t>株式会社Ｖｉｅｎｔｏ</t>
    <rPh sb="0" eb="2">
      <t>カブシキ</t>
    </rPh>
    <rPh sb="2" eb="4">
      <t>カイシャ</t>
    </rPh>
    <phoneticPr fontId="1"/>
  </si>
  <si>
    <t>595-0813</t>
    <phoneticPr fontId="1"/>
  </si>
  <si>
    <t>0721-69-6667</t>
    <phoneticPr fontId="1"/>
  </si>
  <si>
    <t>0721-98-3151</t>
    <phoneticPr fontId="1"/>
  </si>
  <si>
    <t>583-0992</t>
    <phoneticPr fontId="1"/>
  </si>
  <si>
    <t>585-0005</t>
    <phoneticPr fontId="1"/>
  </si>
  <si>
    <t>072-976-2020</t>
    <phoneticPr fontId="1"/>
  </si>
  <si>
    <t>072-921-2695</t>
    <phoneticPr fontId="1"/>
  </si>
  <si>
    <t>586-0032</t>
    <phoneticPr fontId="1"/>
  </si>
  <si>
    <t>河内長野市栄町25番37号　105・106・107号室</t>
    <rPh sb="9" eb="10">
      <t>バン</t>
    </rPh>
    <rPh sb="12" eb="13">
      <t>ゴウ</t>
    </rPh>
    <rPh sb="25" eb="26">
      <t>ゴウ</t>
    </rPh>
    <rPh sb="26" eb="27">
      <t>シツ</t>
    </rPh>
    <phoneticPr fontId="1"/>
  </si>
  <si>
    <t>072-729-0125</t>
    <phoneticPr fontId="1"/>
  </si>
  <si>
    <t>072-729-0125</t>
    <phoneticPr fontId="1"/>
  </si>
  <si>
    <t>072-812-6011</t>
    <phoneticPr fontId="1"/>
  </si>
  <si>
    <t>072-812-6012</t>
    <phoneticPr fontId="1"/>
  </si>
  <si>
    <t>0725-90-7761</t>
    <phoneticPr fontId="1"/>
  </si>
  <si>
    <t>594-0064</t>
    <phoneticPr fontId="1"/>
  </si>
  <si>
    <t>和泉市寺門町一丁目１番５号</t>
    <rPh sb="3" eb="5">
      <t>ジモン</t>
    </rPh>
    <rPh sb="5" eb="6">
      <t>チョウ</t>
    </rPh>
    <rPh sb="6" eb="9">
      <t>イッチョウメ</t>
    </rPh>
    <rPh sb="10" eb="11">
      <t>バン</t>
    </rPh>
    <rPh sb="12" eb="13">
      <t>ゴウ</t>
    </rPh>
    <phoneticPr fontId="1"/>
  </si>
  <si>
    <t>576-0066</t>
    <phoneticPr fontId="1"/>
  </si>
  <si>
    <t>交野市青山二丁目８番25号</t>
    <rPh sb="3" eb="5">
      <t>アオヤマ</t>
    </rPh>
    <phoneticPr fontId="1"/>
  </si>
  <si>
    <t>072-629-1412</t>
    <phoneticPr fontId="1"/>
  </si>
  <si>
    <t>072-629-1412</t>
    <phoneticPr fontId="1"/>
  </si>
  <si>
    <t>072-474-4887</t>
    <phoneticPr fontId="1"/>
  </si>
  <si>
    <t>072-474-4888</t>
    <phoneticPr fontId="1"/>
  </si>
  <si>
    <t>599-0232</t>
    <phoneticPr fontId="1"/>
  </si>
  <si>
    <t>阪南市箱作1103番地</t>
    <rPh sb="0" eb="3">
      <t>ハンナンシ</t>
    </rPh>
    <rPh sb="3" eb="4">
      <t>ハコ</t>
    </rPh>
    <rPh sb="4" eb="5">
      <t>ヅク</t>
    </rPh>
    <rPh sb="9" eb="11">
      <t>バンチ</t>
    </rPh>
    <phoneticPr fontId="1"/>
  </si>
  <si>
    <t>高石市綾園二丁目２番９号</t>
    <rPh sb="0" eb="3">
      <t>タカイシシ</t>
    </rPh>
    <rPh sb="3" eb="5">
      <t>アヤゾノ</t>
    </rPh>
    <rPh sb="5" eb="8">
      <t>ニチョウメ</t>
    </rPh>
    <rPh sb="9" eb="10">
      <t>バン</t>
    </rPh>
    <rPh sb="11" eb="12">
      <t>ゴウ</t>
    </rPh>
    <phoneticPr fontId="1"/>
  </si>
  <si>
    <t>598-0032</t>
    <phoneticPr fontId="1"/>
  </si>
  <si>
    <t>072-442-8112</t>
    <phoneticPr fontId="1"/>
  </si>
  <si>
    <t>072-468-7106</t>
    <phoneticPr fontId="1"/>
  </si>
  <si>
    <t>泉佐野市新安松二丁目２番37号１</t>
    <rPh sb="0" eb="4">
      <t>イズミサノシ</t>
    </rPh>
    <rPh sb="4" eb="5">
      <t>シン</t>
    </rPh>
    <rPh sb="5" eb="7">
      <t>ヤスマツ</t>
    </rPh>
    <rPh sb="7" eb="10">
      <t>ニチョウメ</t>
    </rPh>
    <rPh sb="11" eb="12">
      <t>バン</t>
    </rPh>
    <rPh sb="14" eb="15">
      <t>ゴウ</t>
    </rPh>
    <phoneticPr fontId="1"/>
  </si>
  <si>
    <t>株式会社エターナルライト</t>
    <rPh sb="0" eb="4">
      <t>カブシキガイシャ</t>
    </rPh>
    <phoneticPr fontId="1"/>
  </si>
  <si>
    <t>いいねせんなん</t>
    <phoneticPr fontId="1"/>
  </si>
  <si>
    <t>リハこどもデイ　フクシア</t>
    <phoneticPr fontId="1"/>
  </si>
  <si>
    <t>株式会社グランドアイビー</t>
    <phoneticPr fontId="1"/>
  </si>
  <si>
    <t>放課後デイサービス運動療育バード須賀</t>
    <rPh sb="0" eb="3">
      <t>ホウカゴ</t>
    </rPh>
    <rPh sb="9" eb="11">
      <t>ウンドウ</t>
    </rPh>
    <rPh sb="11" eb="13">
      <t>リョウイク</t>
    </rPh>
    <rPh sb="16" eb="18">
      <t>スガ</t>
    </rPh>
    <phoneticPr fontId="1"/>
  </si>
  <si>
    <t>株式会社ＮＥＳＴ</t>
    <phoneticPr fontId="1"/>
  </si>
  <si>
    <t>Ｇｕｆｏ</t>
    <phoneticPr fontId="1"/>
  </si>
  <si>
    <t>一般社団法人トリプル</t>
    <phoneticPr fontId="1"/>
  </si>
  <si>
    <t>一般社団法人トリプル</t>
    <phoneticPr fontId="1"/>
  </si>
  <si>
    <t>ジャンプ</t>
    <phoneticPr fontId="1"/>
  </si>
  <si>
    <t>株式会社ＪＵＭＰ</t>
    <rPh sb="0" eb="2">
      <t>カブシキ</t>
    </rPh>
    <rPh sb="2" eb="4">
      <t>カイシャ</t>
    </rPh>
    <phoneticPr fontId="1"/>
  </si>
  <si>
    <t>運動療育サトスポキッズ</t>
    <rPh sb="0" eb="2">
      <t>ウンドウ</t>
    </rPh>
    <rPh sb="2" eb="4">
      <t>リョウイク</t>
    </rPh>
    <phoneticPr fontId="1"/>
  </si>
  <si>
    <t>一般社団法人サトスポ</t>
    <rPh sb="0" eb="2">
      <t>イッパン</t>
    </rPh>
    <rPh sb="2" eb="4">
      <t>シャダン</t>
    </rPh>
    <rPh sb="4" eb="6">
      <t>ホウジン</t>
    </rPh>
    <phoneticPr fontId="1"/>
  </si>
  <si>
    <t>リアン・プラス第１教室</t>
    <rPh sb="7" eb="8">
      <t>ダイ</t>
    </rPh>
    <rPh sb="9" eb="11">
      <t>キョウシツ</t>
    </rPh>
    <phoneticPr fontId="1"/>
  </si>
  <si>
    <t>特定非営利活動法人ＰＬＵＳ　ＯＮＥ</t>
    <phoneticPr fontId="1"/>
  </si>
  <si>
    <t>Sｕｎはーとキッズ</t>
    <phoneticPr fontId="1"/>
  </si>
  <si>
    <t>オーパ・アスリートクラブ</t>
    <phoneticPr fontId="1"/>
  </si>
  <si>
    <t>ｃｏｃｏｒｏ</t>
    <phoneticPr fontId="1"/>
  </si>
  <si>
    <t>株式会社ＧＲＯＷＳ</t>
    <rPh sb="0" eb="2">
      <t>カブシキ</t>
    </rPh>
    <rPh sb="2" eb="4">
      <t>カイシャ</t>
    </rPh>
    <phoneticPr fontId="1"/>
  </si>
  <si>
    <t>児童デイサービス　ポーラーパイン</t>
    <rPh sb="0" eb="2">
      <t>ジドウ</t>
    </rPh>
    <phoneticPr fontId="1"/>
  </si>
  <si>
    <t>有限会社総合医療企画</t>
    <rPh sb="0" eb="2">
      <t>ユウゲン</t>
    </rPh>
    <rPh sb="2" eb="4">
      <t>カイシャ</t>
    </rPh>
    <rPh sb="4" eb="6">
      <t>ソウゴウ</t>
    </rPh>
    <rPh sb="6" eb="8">
      <t>イリョウ</t>
    </rPh>
    <rPh sb="8" eb="10">
      <t>キカク</t>
    </rPh>
    <phoneticPr fontId="1"/>
  </si>
  <si>
    <t>マーブル高石校</t>
    <rPh sb="4" eb="6">
      <t>タカイシ</t>
    </rPh>
    <rPh sb="6" eb="7">
      <t>コウ</t>
    </rPh>
    <phoneticPr fontId="1"/>
  </si>
  <si>
    <t>株式会社マーブル</t>
    <rPh sb="0" eb="2">
      <t>カブシキ</t>
    </rPh>
    <rPh sb="2" eb="4">
      <t>カイシャ</t>
    </rPh>
    <phoneticPr fontId="1"/>
  </si>
  <si>
    <t>0721-68-7401</t>
    <phoneticPr fontId="1"/>
  </si>
  <si>
    <t>0721-68-7402</t>
    <phoneticPr fontId="1"/>
  </si>
  <si>
    <t>584-0062</t>
    <phoneticPr fontId="1"/>
  </si>
  <si>
    <t>富田林市須賀二丁目12番５号</t>
    <rPh sb="0" eb="4">
      <t>トンダバヤシシ</t>
    </rPh>
    <rPh sb="4" eb="6">
      <t>スガ</t>
    </rPh>
    <rPh sb="6" eb="9">
      <t>ニチョウメ</t>
    </rPh>
    <rPh sb="11" eb="12">
      <t>バン</t>
    </rPh>
    <rPh sb="13" eb="14">
      <t>ゴウ</t>
    </rPh>
    <phoneticPr fontId="1"/>
  </si>
  <si>
    <t>072-368-5300</t>
    <phoneticPr fontId="1"/>
  </si>
  <si>
    <t>072-367-8004</t>
    <phoneticPr fontId="1"/>
  </si>
  <si>
    <t>589-0022</t>
    <phoneticPr fontId="1"/>
  </si>
  <si>
    <t>大阪狭山市西山台三丁目５番18号　井上ビル１階</t>
    <rPh sb="0" eb="2">
      <t>オオサカ</t>
    </rPh>
    <rPh sb="2" eb="5">
      <t>サヤマシ</t>
    </rPh>
    <rPh sb="5" eb="8">
      <t>ニシヤマダイ</t>
    </rPh>
    <rPh sb="8" eb="11">
      <t>サンチョウメ</t>
    </rPh>
    <rPh sb="12" eb="13">
      <t>バン</t>
    </rPh>
    <rPh sb="15" eb="16">
      <t>ゴウ</t>
    </rPh>
    <rPh sb="17" eb="19">
      <t>イノウエ</t>
    </rPh>
    <rPh sb="22" eb="23">
      <t>カイ</t>
    </rPh>
    <phoneticPr fontId="1"/>
  </si>
  <si>
    <t>☆</t>
    <phoneticPr fontId="1"/>
  </si>
  <si>
    <t>☆</t>
    <phoneticPr fontId="1"/>
  </si>
  <si>
    <t>交野市私部西一丁目17番７号コルティーレ交野102号室</t>
    <rPh sb="0" eb="3">
      <t>カタノシ</t>
    </rPh>
    <rPh sb="3" eb="4">
      <t>ワタクシ</t>
    </rPh>
    <rPh sb="4" eb="5">
      <t>ブ</t>
    </rPh>
    <rPh sb="5" eb="6">
      <t>ニシ</t>
    </rPh>
    <rPh sb="6" eb="9">
      <t>イッチョウメ</t>
    </rPh>
    <rPh sb="11" eb="12">
      <t>バン</t>
    </rPh>
    <rPh sb="13" eb="14">
      <t>ゴウ</t>
    </rPh>
    <rPh sb="20" eb="22">
      <t>カタノ</t>
    </rPh>
    <rPh sb="25" eb="27">
      <t>ゴウシツ</t>
    </rPh>
    <phoneticPr fontId="1"/>
  </si>
  <si>
    <t>0725-20-0830</t>
    <phoneticPr fontId="1"/>
  </si>
  <si>
    <t>0725-20-0831</t>
    <phoneticPr fontId="1"/>
  </si>
  <si>
    <t>595-0802</t>
    <phoneticPr fontId="1"/>
  </si>
  <si>
    <t>泉北郡忠岡町高月南三丁目８番37号</t>
    <rPh sb="0" eb="3">
      <t>センボクグン</t>
    </rPh>
    <rPh sb="3" eb="5">
      <t>タダオカ</t>
    </rPh>
    <rPh sb="6" eb="9">
      <t>タカツキミナミ</t>
    </rPh>
    <rPh sb="9" eb="12">
      <t>サンチョウメ</t>
    </rPh>
    <rPh sb="13" eb="14">
      <t>バン</t>
    </rPh>
    <rPh sb="16" eb="17">
      <t>ゴウ</t>
    </rPh>
    <phoneticPr fontId="1"/>
  </si>
  <si>
    <t>590-0521</t>
    <phoneticPr fontId="1"/>
  </si>
  <si>
    <t>泉南市樽井二丁目17番６号</t>
    <rPh sb="0" eb="3">
      <t>センナンシ</t>
    </rPh>
    <rPh sb="3" eb="5">
      <t>タルイ</t>
    </rPh>
    <rPh sb="5" eb="8">
      <t>ニチョウメ</t>
    </rPh>
    <rPh sb="10" eb="11">
      <t>バン</t>
    </rPh>
    <rPh sb="12" eb="13">
      <t>ゴウ</t>
    </rPh>
    <phoneticPr fontId="1"/>
  </si>
  <si>
    <t>586-0048</t>
    <phoneticPr fontId="1"/>
  </si>
  <si>
    <t>河内長野市三日市町116番地３</t>
    <rPh sb="0" eb="5">
      <t>カワチナガノシ</t>
    </rPh>
    <rPh sb="5" eb="8">
      <t>ミッカイチ</t>
    </rPh>
    <rPh sb="8" eb="9">
      <t>チョウ</t>
    </rPh>
    <rPh sb="12" eb="14">
      <t>バンチ</t>
    </rPh>
    <phoneticPr fontId="1"/>
  </si>
  <si>
    <t>0721-21-9044</t>
    <phoneticPr fontId="1"/>
  </si>
  <si>
    <t>0721-21-9045</t>
    <phoneticPr fontId="1"/>
  </si>
  <si>
    <t>562-0024</t>
    <phoneticPr fontId="1"/>
  </si>
  <si>
    <t>箕面市粟生新家一丁目３番９号</t>
    <rPh sb="0" eb="3">
      <t>ミノオシ</t>
    </rPh>
    <rPh sb="3" eb="5">
      <t>アオ</t>
    </rPh>
    <rPh sb="5" eb="7">
      <t>シンゲ</t>
    </rPh>
    <rPh sb="7" eb="10">
      <t>イッチョウメ</t>
    </rPh>
    <rPh sb="11" eb="12">
      <t>バン</t>
    </rPh>
    <rPh sb="13" eb="14">
      <t>ゴウ</t>
    </rPh>
    <phoneticPr fontId="1"/>
  </si>
  <si>
    <t>072-734-7950</t>
    <phoneticPr fontId="1"/>
  </si>
  <si>
    <t>072-734-7940</t>
    <phoneticPr fontId="1"/>
  </si>
  <si>
    <t>562-0045</t>
    <phoneticPr fontId="1"/>
  </si>
  <si>
    <t>箕面市瀬川五丁目３番21号　箕面喜晃ビル102号室</t>
    <phoneticPr fontId="1"/>
  </si>
  <si>
    <t>合同会社Ｓｕｎはーと</t>
    <rPh sb="0" eb="2">
      <t>ゴウドウ</t>
    </rPh>
    <rPh sb="2" eb="4">
      <t>ガイシャ</t>
    </rPh>
    <phoneticPr fontId="1"/>
  </si>
  <si>
    <t>072-737-6420</t>
    <phoneticPr fontId="1"/>
  </si>
  <si>
    <t>072-737-6421</t>
    <phoneticPr fontId="1"/>
  </si>
  <si>
    <t>0725-99-8641</t>
    <phoneticPr fontId="1"/>
  </si>
  <si>
    <t>0725-99-8642</t>
    <phoneticPr fontId="1"/>
  </si>
  <si>
    <t>594-0022</t>
    <phoneticPr fontId="1"/>
  </si>
  <si>
    <t>和泉市黒鳥町一丁目18番７号</t>
    <rPh sb="0" eb="3">
      <t>イズミシ</t>
    </rPh>
    <rPh sb="3" eb="5">
      <t>クロトリ</t>
    </rPh>
    <rPh sb="5" eb="6">
      <t>チョウ</t>
    </rPh>
    <rPh sb="6" eb="9">
      <t>イッチョウメ</t>
    </rPh>
    <rPh sb="11" eb="12">
      <t>バン</t>
    </rPh>
    <rPh sb="13" eb="14">
      <t>ゴウ</t>
    </rPh>
    <phoneticPr fontId="1"/>
  </si>
  <si>
    <t>072-736-8514</t>
    <phoneticPr fontId="1"/>
  </si>
  <si>
    <t>072-736-8515</t>
    <phoneticPr fontId="1"/>
  </si>
  <si>
    <t>563-0021</t>
    <phoneticPr fontId="1"/>
  </si>
  <si>
    <t>池田市畑五丁目１番20号</t>
    <rPh sb="0" eb="3">
      <t>イケダシ</t>
    </rPh>
    <rPh sb="3" eb="4">
      <t>ハタケ</t>
    </rPh>
    <rPh sb="4" eb="7">
      <t>ゴチョウメ</t>
    </rPh>
    <rPh sb="8" eb="9">
      <t>バン</t>
    </rPh>
    <rPh sb="11" eb="12">
      <t>ゴウ</t>
    </rPh>
    <phoneticPr fontId="1"/>
  </si>
  <si>
    <t>☆</t>
    <phoneticPr fontId="1"/>
  </si>
  <si>
    <t>☆</t>
    <phoneticPr fontId="1"/>
  </si>
  <si>
    <t>592-0005</t>
    <phoneticPr fontId="1"/>
  </si>
  <si>
    <t>高石市千代田一丁目８番20号　Ｋ・Ｋビル２階</t>
    <rPh sb="0" eb="3">
      <t>タカイシシ</t>
    </rPh>
    <rPh sb="3" eb="6">
      <t>チヨダ</t>
    </rPh>
    <rPh sb="6" eb="9">
      <t>イッチョウメ</t>
    </rPh>
    <rPh sb="10" eb="11">
      <t>バン</t>
    </rPh>
    <rPh sb="13" eb="14">
      <t>ゴウ</t>
    </rPh>
    <rPh sb="21" eb="22">
      <t>カイ</t>
    </rPh>
    <phoneticPr fontId="1"/>
  </si>
  <si>
    <t>河内長野市長野町４番９号　うすやビル２Ａ203号</t>
    <rPh sb="0" eb="4">
      <t>カワチナガノ</t>
    </rPh>
    <rPh sb="4" eb="5">
      <t>シ</t>
    </rPh>
    <rPh sb="5" eb="7">
      <t>ナガノ</t>
    </rPh>
    <rPh sb="7" eb="8">
      <t>チョウ</t>
    </rPh>
    <rPh sb="9" eb="10">
      <t>バン</t>
    </rPh>
    <rPh sb="11" eb="12">
      <t>ゴウ</t>
    </rPh>
    <rPh sb="23" eb="24">
      <t>ゴウ</t>
    </rPh>
    <phoneticPr fontId="1"/>
  </si>
  <si>
    <t>0721-70-7710</t>
    <phoneticPr fontId="1"/>
  </si>
  <si>
    <t>0721-70-7710</t>
    <phoneticPr fontId="1"/>
  </si>
  <si>
    <t>586-0014</t>
    <phoneticPr fontId="1"/>
  </si>
  <si>
    <t>072-482-8080</t>
    <phoneticPr fontId="1"/>
  </si>
  <si>
    <t>072-482-8081</t>
    <phoneticPr fontId="1"/>
  </si>
  <si>
    <t>590-0504</t>
    <phoneticPr fontId="1"/>
  </si>
  <si>
    <t>泉南市信達市場1014番地１</t>
    <rPh sb="0" eb="3">
      <t>センナンシ</t>
    </rPh>
    <rPh sb="3" eb="5">
      <t>シンダチ</t>
    </rPh>
    <rPh sb="5" eb="7">
      <t>イチバ</t>
    </rPh>
    <rPh sb="11" eb="13">
      <t>バンチ</t>
    </rPh>
    <phoneticPr fontId="1"/>
  </si>
  <si>
    <t>くるり</t>
    <phoneticPr fontId="1"/>
  </si>
  <si>
    <t>株式会社はなさく</t>
    <rPh sb="0" eb="2">
      <t>カブシキ</t>
    </rPh>
    <rPh sb="2" eb="4">
      <t>カイシャ</t>
    </rPh>
    <phoneticPr fontId="1"/>
  </si>
  <si>
    <t>放課後等デイサービス　ウィズ・ユー茨木</t>
    <rPh sb="0" eb="3">
      <t>ホウカゴ</t>
    </rPh>
    <rPh sb="3" eb="4">
      <t>ナド</t>
    </rPh>
    <rPh sb="17" eb="19">
      <t>イバラキ</t>
    </rPh>
    <phoneticPr fontId="1"/>
  </si>
  <si>
    <t>072-657-8599</t>
    <phoneticPr fontId="1"/>
  </si>
  <si>
    <t>567-0852</t>
    <phoneticPr fontId="1"/>
  </si>
  <si>
    <t>茨木市小柳町10番17号グランドハイツ小柳２階201・２・３号</t>
    <rPh sb="0" eb="3">
      <t>イバラキシ</t>
    </rPh>
    <rPh sb="3" eb="5">
      <t>コヤナギ</t>
    </rPh>
    <rPh sb="5" eb="6">
      <t>マチ</t>
    </rPh>
    <rPh sb="8" eb="9">
      <t>バン</t>
    </rPh>
    <rPh sb="11" eb="12">
      <t>ゴウ</t>
    </rPh>
    <rPh sb="19" eb="21">
      <t>コヤナギ</t>
    </rPh>
    <rPh sb="22" eb="23">
      <t>カイ</t>
    </rPh>
    <rPh sb="30" eb="31">
      <t>ゴウ</t>
    </rPh>
    <phoneticPr fontId="1"/>
  </si>
  <si>
    <t>株式会社Ｅｎｊｏｙ　Ｌｅａｒｎｉｎｇ</t>
    <rPh sb="0" eb="2">
      <t>カブシキ</t>
    </rPh>
    <rPh sb="2" eb="4">
      <t>カイシャ</t>
    </rPh>
    <phoneticPr fontId="1"/>
  </si>
  <si>
    <t>アフタースクールぴあにしも　桜中央教室</t>
    <rPh sb="14" eb="15">
      <t>サクラ</t>
    </rPh>
    <rPh sb="15" eb="17">
      <t>チュウオウ</t>
    </rPh>
    <rPh sb="17" eb="19">
      <t>キョウシツ</t>
    </rPh>
    <phoneticPr fontId="1"/>
  </si>
  <si>
    <t>072-736-8940</t>
    <phoneticPr fontId="1"/>
  </si>
  <si>
    <t>072-736-8941</t>
    <phoneticPr fontId="1"/>
  </si>
  <si>
    <t>562-0041</t>
    <phoneticPr fontId="1"/>
  </si>
  <si>
    <t>箕面市桜四丁目９番１号</t>
    <rPh sb="0" eb="3">
      <t>ミノオシ</t>
    </rPh>
    <rPh sb="3" eb="4">
      <t>サクラ</t>
    </rPh>
    <rPh sb="4" eb="7">
      <t>ヨンチョウメ</t>
    </rPh>
    <rPh sb="8" eb="9">
      <t>バン</t>
    </rPh>
    <rPh sb="10" eb="11">
      <t>ゴウ</t>
    </rPh>
    <phoneticPr fontId="1"/>
  </si>
  <si>
    <t>一般社団法人中曽教育研究所</t>
    <rPh sb="0" eb="2">
      <t>イッパン</t>
    </rPh>
    <rPh sb="2" eb="4">
      <t>シャダン</t>
    </rPh>
    <rPh sb="4" eb="6">
      <t>ホウジン</t>
    </rPh>
    <rPh sb="6" eb="8">
      <t>ナカソ</t>
    </rPh>
    <rPh sb="8" eb="10">
      <t>キョウイク</t>
    </rPh>
    <rPh sb="10" eb="13">
      <t>ケンキュウショ</t>
    </rPh>
    <phoneticPr fontId="1"/>
  </si>
  <si>
    <t>072-896-5650</t>
    <phoneticPr fontId="1"/>
  </si>
  <si>
    <t>072-896-5658</t>
    <phoneticPr fontId="1"/>
  </si>
  <si>
    <t>576-0016</t>
    <phoneticPr fontId="1"/>
  </si>
  <si>
    <t>交野市星田三丁目７番３号</t>
    <rPh sb="0" eb="3">
      <t>カタノシ</t>
    </rPh>
    <rPh sb="5" eb="8">
      <t>サンチョウメ</t>
    </rPh>
    <rPh sb="9" eb="10">
      <t>バン</t>
    </rPh>
    <rPh sb="11" eb="12">
      <t>ゴウ</t>
    </rPh>
    <phoneticPr fontId="1"/>
  </si>
  <si>
    <t>株式会社にじいろ</t>
    <rPh sb="0" eb="2">
      <t>カブシキ</t>
    </rPh>
    <rPh sb="2" eb="4">
      <t>カイシャ</t>
    </rPh>
    <phoneticPr fontId="1"/>
  </si>
  <si>
    <t>リアン・プラス第２教室</t>
    <rPh sb="7" eb="8">
      <t>ダイ</t>
    </rPh>
    <rPh sb="9" eb="11">
      <t>キョウシツ</t>
    </rPh>
    <phoneticPr fontId="1"/>
  </si>
  <si>
    <t>072-734-7960</t>
    <phoneticPr fontId="1"/>
  </si>
  <si>
    <t>072-734-7970</t>
    <phoneticPr fontId="1"/>
  </si>
  <si>
    <t>社会福祉法人嘉舟会</t>
    <rPh sb="0" eb="6">
      <t>シャカイフクシホウジン</t>
    </rPh>
    <rPh sb="6" eb="7">
      <t>カ</t>
    </rPh>
    <rPh sb="7" eb="8">
      <t>フネ</t>
    </rPh>
    <rPh sb="8" eb="9">
      <t>カイ</t>
    </rPh>
    <phoneticPr fontId="1"/>
  </si>
  <si>
    <t>とも児童発達・放課後デイ事業所</t>
    <rPh sb="2" eb="4">
      <t>ジドウ</t>
    </rPh>
    <rPh sb="4" eb="6">
      <t>ハッタツ</t>
    </rPh>
    <rPh sb="7" eb="10">
      <t>ホウカゴ</t>
    </rPh>
    <rPh sb="12" eb="15">
      <t>ジギョウショ</t>
    </rPh>
    <phoneticPr fontId="1"/>
  </si>
  <si>
    <t>たけ株式会社</t>
    <rPh sb="1" eb="3">
      <t>カブシキ</t>
    </rPh>
    <rPh sb="3" eb="5">
      <t>カイシャ</t>
    </rPh>
    <phoneticPr fontId="1"/>
  </si>
  <si>
    <t>みらくる</t>
    <phoneticPr fontId="1"/>
  </si>
  <si>
    <t>072-888-0793</t>
    <phoneticPr fontId="1"/>
  </si>
  <si>
    <t>072-397-0109</t>
    <phoneticPr fontId="1"/>
  </si>
  <si>
    <t>574-0793</t>
    <phoneticPr fontId="1"/>
  </si>
  <si>
    <t>合同会社ＯＮＥＬＩＮＥ</t>
    <rPh sb="0" eb="2">
      <t>ゴウドウ</t>
    </rPh>
    <rPh sb="2" eb="4">
      <t>ガイシャ</t>
    </rPh>
    <phoneticPr fontId="1"/>
  </si>
  <si>
    <t>072-736-8415</t>
    <phoneticPr fontId="1"/>
  </si>
  <si>
    <t>072-736-8416</t>
    <phoneticPr fontId="1"/>
  </si>
  <si>
    <t>583-0886</t>
    <phoneticPr fontId="1"/>
  </si>
  <si>
    <t>072-954-0699</t>
    <phoneticPr fontId="1"/>
  </si>
  <si>
    <t>072-954-0699</t>
    <phoneticPr fontId="1"/>
  </si>
  <si>
    <t>583-0874</t>
    <phoneticPr fontId="1"/>
  </si>
  <si>
    <t>羽曳野市郡戸248番地の６</t>
    <rPh sb="0" eb="4">
      <t>ハビキノシ</t>
    </rPh>
    <rPh sb="4" eb="5">
      <t>グン</t>
    </rPh>
    <rPh sb="5" eb="6">
      <t>ト</t>
    </rPh>
    <rPh sb="9" eb="11">
      <t>バンチ</t>
    </rPh>
    <phoneticPr fontId="1"/>
  </si>
  <si>
    <t>594-0074</t>
    <phoneticPr fontId="1"/>
  </si>
  <si>
    <t>和泉市小田町二丁目１番31号</t>
    <rPh sb="0" eb="3">
      <t>イズミシ</t>
    </rPh>
    <rPh sb="3" eb="6">
      <t>オダマチ</t>
    </rPh>
    <rPh sb="6" eb="9">
      <t>２チョウメ</t>
    </rPh>
    <rPh sb="10" eb="11">
      <t>バン</t>
    </rPh>
    <rPh sb="13" eb="14">
      <t>ゴウ</t>
    </rPh>
    <phoneticPr fontId="1"/>
  </si>
  <si>
    <t>　　</t>
    <phoneticPr fontId="1"/>
  </si>
  <si>
    <t>080-4492-2953</t>
    <phoneticPr fontId="1"/>
  </si>
  <si>
    <t>072-344-5278</t>
    <phoneticPr fontId="1"/>
  </si>
  <si>
    <t>594-0032</t>
    <phoneticPr fontId="1"/>
  </si>
  <si>
    <t>和泉市池田下町2016－１</t>
    <phoneticPr fontId="1"/>
  </si>
  <si>
    <t>就労準備型放課後等デイサービス　自由帳　池田下</t>
    <rPh sb="0" eb="2">
      <t>シュウロウ</t>
    </rPh>
    <rPh sb="2" eb="4">
      <t>ジュンビ</t>
    </rPh>
    <rPh sb="4" eb="5">
      <t>ガタ</t>
    </rPh>
    <rPh sb="5" eb="9">
      <t>ホウカゴトウ</t>
    </rPh>
    <rPh sb="16" eb="18">
      <t>ジユウ</t>
    </rPh>
    <rPh sb="18" eb="19">
      <t>チョウ</t>
    </rPh>
    <rPh sb="20" eb="22">
      <t>イケダ</t>
    </rPh>
    <rPh sb="22" eb="23">
      <t>シタ</t>
    </rPh>
    <phoneticPr fontId="1"/>
  </si>
  <si>
    <t>0725-90-7895</t>
    <phoneticPr fontId="1"/>
  </si>
  <si>
    <t>0725-90-7896</t>
    <phoneticPr fontId="1"/>
  </si>
  <si>
    <t>放課後等デイサービスかしのき教室</t>
    <rPh sb="0" eb="4">
      <t>ホウカゴトウ</t>
    </rPh>
    <rPh sb="14" eb="16">
      <t>キョウシツ</t>
    </rPh>
    <phoneticPr fontId="1"/>
  </si>
  <si>
    <t>567-0803</t>
    <phoneticPr fontId="1"/>
  </si>
  <si>
    <t>茨木市大手町８番13号日本医科薬品(株)ビルディング403</t>
    <rPh sb="0" eb="3">
      <t>イバラキシ</t>
    </rPh>
    <rPh sb="3" eb="6">
      <t>オオテマチ</t>
    </rPh>
    <rPh sb="7" eb="8">
      <t>バン</t>
    </rPh>
    <rPh sb="10" eb="11">
      <t>ゴウ</t>
    </rPh>
    <rPh sb="11" eb="13">
      <t>ニホン</t>
    </rPh>
    <rPh sb="13" eb="15">
      <t>イカ</t>
    </rPh>
    <rPh sb="15" eb="17">
      <t>ヤクヒン</t>
    </rPh>
    <rPh sb="18" eb="19">
      <t>カブ</t>
    </rPh>
    <phoneticPr fontId="1"/>
  </si>
  <si>
    <t>一般社団法人Ｎｅｘｔ　Ｃｕｒｅ</t>
    <rPh sb="0" eb="6">
      <t>イッパンシャダンホウジン</t>
    </rPh>
    <phoneticPr fontId="1"/>
  </si>
  <si>
    <t>072-484-1171</t>
    <phoneticPr fontId="1"/>
  </si>
  <si>
    <t>072-484-1172</t>
    <phoneticPr fontId="1"/>
  </si>
  <si>
    <t>守口市京阪本通一丁目10番32号　メロディハイム守口Ａ棟201</t>
    <rPh sb="0" eb="3">
      <t>モリグチシ</t>
    </rPh>
    <rPh sb="3" eb="5">
      <t>ケイハン</t>
    </rPh>
    <rPh sb="5" eb="7">
      <t>ホントオリ</t>
    </rPh>
    <rPh sb="7" eb="10">
      <t>イッチョウメ</t>
    </rPh>
    <rPh sb="12" eb="13">
      <t>バン</t>
    </rPh>
    <rPh sb="15" eb="16">
      <t>ゴウ</t>
    </rPh>
    <rPh sb="24" eb="26">
      <t>モリグチ</t>
    </rPh>
    <rPh sb="27" eb="28">
      <t>ムネ</t>
    </rPh>
    <phoneticPr fontId="1"/>
  </si>
  <si>
    <t>ＰＯＮＯ</t>
    <phoneticPr fontId="1"/>
  </si>
  <si>
    <t>072-349-9660</t>
    <phoneticPr fontId="1"/>
  </si>
  <si>
    <t>072-349-9661</t>
    <phoneticPr fontId="1"/>
  </si>
  <si>
    <t>泉南市信達大苗代252番地</t>
    <rPh sb="0" eb="3">
      <t>センナンシ</t>
    </rPh>
    <rPh sb="3" eb="5">
      <t>シンダチ</t>
    </rPh>
    <rPh sb="5" eb="6">
      <t>オオ</t>
    </rPh>
    <rPh sb="6" eb="7">
      <t>ナエ</t>
    </rPh>
    <rPh sb="7" eb="8">
      <t>ダイ</t>
    </rPh>
    <rPh sb="11" eb="13">
      <t>バンチ</t>
    </rPh>
    <phoneticPr fontId="1"/>
  </si>
  <si>
    <t>大阪狭山市混合二丁目７番２号</t>
    <rPh sb="5" eb="7">
      <t>コンゴウ</t>
    </rPh>
    <rPh sb="7" eb="10">
      <t>２チョウメ</t>
    </rPh>
    <rPh sb="11" eb="12">
      <t>バン</t>
    </rPh>
    <rPh sb="13" eb="14">
      <t>ゴウ</t>
    </rPh>
    <phoneticPr fontId="1"/>
  </si>
  <si>
    <t>池田市住吉一丁目４番３号　長澤マンション101号室</t>
    <rPh sb="0" eb="3">
      <t>イケダシ</t>
    </rPh>
    <rPh sb="3" eb="5">
      <t>スミヨシ</t>
    </rPh>
    <rPh sb="5" eb="8">
      <t>１チョウメ</t>
    </rPh>
    <rPh sb="9" eb="10">
      <t>バン</t>
    </rPh>
    <rPh sb="11" eb="12">
      <t>ゴウ</t>
    </rPh>
    <rPh sb="13" eb="15">
      <t>ナガサワ</t>
    </rPh>
    <rPh sb="23" eb="25">
      <t>ゴウシツ</t>
    </rPh>
    <phoneticPr fontId="1"/>
  </si>
  <si>
    <t>ステップ池田</t>
    <rPh sb="4" eb="6">
      <t>イケダ</t>
    </rPh>
    <phoneticPr fontId="1"/>
  </si>
  <si>
    <t>072-751-1555</t>
    <phoneticPr fontId="1"/>
  </si>
  <si>
    <t>072-739-7595</t>
    <phoneticPr fontId="1"/>
  </si>
  <si>
    <t>563-0042</t>
    <phoneticPr fontId="1"/>
  </si>
  <si>
    <t>池田市宇保町９番21号</t>
    <rPh sb="7" eb="8">
      <t>バン</t>
    </rPh>
    <rPh sb="10" eb="11">
      <t>ゴウ</t>
    </rPh>
    <phoneticPr fontId="1"/>
  </si>
  <si>
    <t>株式会社アーバンホープ</t>
    <rPh sb="0" eb="4">
      <t>カブシキガイシャ</t>
    </rPh>
    <phoneticPr fontId="1"/>
  </si>
  <si>
    <t>ゆまにて</t>
    <phoneticPr fontId="1"/>
  </si>
  <si>
    <t>072-458-7522</t>
    <phoneticPr fontId="1"/>
  </si>
  <si>
    <t>072-458-7523</t>
    <phoneticPr fontId="1"/>
  </si>
  <si>
    <t>598-0002</t>
    <phoneticPr fontId="1"/>
  </si>
  <si>
    <t>泉佐野市中庄334番地の３</t>
    <rPh sb="0" eb="4">
      <t>イズミサノシ</t>
    </rPh>
    <rPh sb="4" eb="5">
      <t>ナカ</t>
    </rPh>
    <rPh sb="5" eb="6">
      <t>ショウ</t>
    </rPh>
    <rPh sb="9" eb="11">
      <t>バンチ</t>
    </rPh>
    <phoneticPr fontId="1"/>
  </si>
  <si>
    <t>特定非営利活動法人ゆまにて</t>
    <rPh sb="0" eb="9">
      <t>トクテイヒエイリカツドウホウジン</t>
    </rPh>
    <phoneticPr fontId="1"/>
  </si>
  <si>
    <t>和泉市府中町八丁目４番22号２階</t>
    <rPh sb="6" eb="9">
      <t>８チョウメ</t>
    </rPh>
    <rPh sb="10" eb="11">
      <t>バン</t>
    </rPh>
    <rPh sb="13" eb="14">
      <t>ゴウ</t>
    </rPh>
    <rPh sb="15" eb="16">
      <t>カイ</t>
    </rPh>
    <phoneticPr fontId="1"/>
  </si>
  <si>
    <t>0725-43-5555</t>
    <phoneticPr fontId="1"/>
  </si>
  <si>
    <t>0725-44-5656</t>
    <phoneticPr fontId="1"/>
  </si>
  <si>
    <t>和泉市太町24番地１</t>
    <rPh sb="0" eb="3">
      <t>イズミシ</t>
    </rPh>
    <rPh sb="3" eb="4">
      <t>フト</t>
    </rPh>
    <rPh sb="4" eb="5">
      <t>マチ</t>
    </rPh>
    <rPh sb="7" eb="8">
      <t>バン</t>
    </rPh>
    <rPh sb="8" eb="9">
      <t>チ</t>
    </rPh>
    <phoneticPr fontId="1"/>
  </si>
  <si>
    <t>慶生会ＫＩＤＳプラス大東</t>
    <rPh sb="0" eb="1">
      <t>ヨロコ</t>
    </rPh>
    <rPh sb="1" eb="2">
      <t>イ</t>
    </rPh>
    <rPh sb="2" eb="3">
      <t>カイ</t>
    </rPh>
    <rPh sb="10" eb="12">
      <t>ダイトウ</t>
    </rPh>
    <phoneticPr fontId="1"/>
  </si>
  <si>
    <t>072-863-3040</t>
    <phoneticPr fontId="1"/>
  </si>
  <si>
    <t>072-863-3041</t>
    <phoneticPr fontId="1"/>
  </si>
  <si>
    <t>574-0015</t>
    <phoneticPr fontId="1"/>
  </si>
  <si>
    <t>大東市野崎一丁目13番４号</t>
    <rPh sb="0" eb="3">
      <t>ダイトウシ</t>
    </rPh>
    <rPh sb="3" eb="5">
      <t>ノザキ</t>
    </rPh>
    <rPh sb="5" eb="8">
      <t>イッチョウメ</t>
    </rPh>
    <rPh sb="10" eb="11">
      <t>バン</t>
    </rPh>
    <rPh sb="12" eb="13">
      <t>ゴウ</t>
    </rPh>
    <phoneticPr fontId="1"/>
  </si>
  <si>
    <t>社会福祉法人慶生会</t>
    <rPh sb="0" eb="2">
      <t>シャカイ</t>
    </rPh>
    <rPh sb="2" eb="4">
      <t>フクシ</t>
    </rPh>
    <rPh sb="4" eb="6">
      <t>ホウジン</t>
    </rPh>
    <rPh sb="6" eb="7">
      <t>ヨロコ</t>
    </rPh>
    <rPh sb="7" eb="8">
      <t>イ</t>
    </rPh>
    <rPh sb="8" eb="9">
      <t>カイ</t>
    </rPh>
    <phoneticPr fontId="1"/>
  </si>
  <si>
    <t>072-290-7746</t>
    <phoneticPr fontId="1"/>
  </si>
  <si>
    <t>072-290-7747</t>
    <phoneticPr fontId="1"/>
  </si>
  <si>
    <t>589-0022</t>
    <phoneticPr fontId="1"/>
  </si>
  <si>
    <t>大阪狭山市西山台三丁目３番12号</t>
    <rPh sb="0" eb="5">
      <t>オオサカサヤマシ</t>
    </rPh>
    <rPh sb="8" eb="11">
      <t>サンチョウメ</t>
    </rPh>
    <rPh sb="12" eb="13">
      <t>バン</t>
    </rPh>
    <rPh sb="15" eb="16">
      <t>ゴウ</t>
    </rPh>
    <phoneticPr fontId="1"/>
  </si>
  <si>
    <t>放課後等デイサービス　ＰＯＰＯ</t>
    <rPh sb="0" eb="4">
      <t>ホウカゴナド</t>
    </rPh>
    <phoneticPr fontId="1"/>
  </si>
  <si>
    <t>072-267-1101</t>
    <phoneticPr fontId="1"/>
  </si>
  <si>
    <t>072-267-1102</t>
    <phoneticPr fontId="1"/>
  </si>
  <si>
    <t>592-0005</t>
    <phoneticPr fontId="1"/>
  </si>
  <si>
    <t>高石市千代田五丁目１番36号</t>
    <rPh sb="0" eb="2">
      <t>タカイシ</t>
    </rPh>
    <rPh sb="2" eb="3">
      <t>シ</t>
    </rPh>
    <rPh sb="3" eb="6">
      <t>チヨダ</t>
    </rPh>
    <rPh sb="6" eb="9">
      <t>５チョウメ</t>
    </rPh>
    <rPh sb="10" eb="11">
      <t>バン</t>
    </rPh>
    <rPh sb="13" eb="14">
      <t>ゴウ</t>
    </rPh>
    <phoneticPr fontId="1"/>
  </si>
  <si>
    <t>株式会社ＴＲＥＥ</t>
    <rPh sb="0" eb="2">
      <t>カブシキ</t>
    </rPh>
    <rPh sb="2" eb="4">
      <t>カイシャ</t>
    </rPh>
    <phoneticPr fontId="1"/>
  </si>
  <si>
    <t>070-8505-5939</t>
    <phoneticPr fontId="1"/>
  </si>
  <si>
    <t>0721-81-8851</t>
    <phoneticPr fontId="1"/>
  </si>
  <si>
    <t>586-0024</t>
    <phoneticPr fontId="1"/>
  </si>
  <si>
    <t>ＴＳアフタースクールさうす</t>
    <phoneticPr fontId="1"/>
  </si>
  <si>
    <t>080-2536-7040</t>
    <phoneticPr fontId="1"/>
  </si>
  <si>
    <t>072-365-3958</t>
    <phoneticPr fontId="1"/>
  </si>
  <si>
    <t>大阪狭山市西山台三丁目２番10号</t>
    <rPh sb="0" eb="2">
      <t>オオサカ</t>
    </rPh>
    <rPh sb="2" eb="4">
      <t>サヤマ</t>
    </rPh>
    <rPh sb="4" eb="5">
      <t>シ</t>
    </rPh>
    <rPh sb="8" eb="11">
      <t>サンチョウメ</t>
    </rPh>
    <rPh sb="12" eb="13">
      <t>バン</t>
    </rPh>
    <rPh sb="15" eb="16">
      <t>ゴウ</t>
    </rPh>
    <phoneticPr fontId="1"/>
  </si>
  <si>
    <t>有限会社ＴＳｃｏｍｐａｎｙ</t>
    <phoneticPr fontId="1"/>
  </si>
  <si>
    <t>ちびっこBA-NA</t>
    <phoneticPr fontId="1"/>
  </si>
  <si>
    <t>運動学習支援教室　みらいずジュニア</t>
    <rPh sb="0" eb="2">
      <t>ウンドウ</t>
    </rPh>
    <rPh sb="2" eb="4">
      <t>ガクシュウ</t>
    </rPh>
    <rPh sb="4" eb="6">
      <t>シエン</t>
    </rPh>
    <rPh sb="6" eb="8">
      <t>キョウシツ</t>
    </rPh>
    <phoneticPr fontId="1"/>
  </si>
  <si>
    <t>0725-58-7533</t>
    <phoneticPr fontId="1"/>
  </si>
  <si>
    <t>0725-58-7534</t>
    <phoneticPr fontId="1"/>
  </si>
  <si>
    <t>595-0023</t>
    <phoneticPr fontId="1"/>
  </si>
  <si>
    <t>社会福祉法人豊中福祉会</t>
    <rPh sb="0" eb="6">
      <t>シャカイフクシホウジン</t>
    </rPh>
    <rPh sb="6" eb="8">
      <t>トヨナカ</t>
    </rPh>
    <rPh sb="8" eb="10">
      <t>フクシ</t>
    </rPh>
    <rPh sb="10" eb="11">
      <t>カイ</t>
    </rPh>
    <phoneticPr fontId="1"/>
  </si>
  <si>
    <t>放課後等デイサービス　ココ</t>
    <rPh sb="0" eb="4">
      <t>ホウカゴトウ</t>
    </rPh>
    <phoneticPr fontId="1"/>
  </si>
  <si>
    <t>0721-55-2233</t>
    <phoneticPr fontId="1"/>
  </si>
  <si>
    <t>0721-55-2100</t>
    <phoneticPr fontId="1"/>
  </si>
  <si>
    <t>584-0028</t>
    <phoneticPr fontId="1"/>
  </si>
  <si>
    <t>富田林市中野町西一丁目1502番地５</t>
    <rPh sb="0" eb="4">
      <t>トンダバヤシシ</t>
    </rPh>
    <rPh sb="4" eb="7">
      <t>ナカノチョウ</t>
    </rPh>
    <rPh sb="7" eb="8">
      <t>ニシ</t>
    </rPh>
    <rPh sb="8" eb="11">
      <t>１チョウメ</t>
    </rPh>
    <rPh sb="15" eb="17">
      <t>バンチ</t>
    </rPh>
    <phoneticPr fontId="1"/>
  </si>
  <si>
    <t>社会福祉法人　輝</t>
    <rPh sb="0" eb="6">
      <t>シャカイフクシホウジン</t>
    </rPh>
    <rPh sb="7" eb="8">
      <t>カガヤ</t>
    </rPh>
    <phoneticPr fontId="1"/>
  </si>
  <si>
    <t>運動発達支援スタジオ笑みりぃ～羽曳野</t>
    <rPh sb="0" eb="2">
      <t>ウンドウ</t>
    </rPh>
    <rPh sb="2" eb="4">
      <t>ハッタツ</t>
    </rPh>
    <rPh sb="4" eb="6">
      <t>シエン</t>
    </rPh>
    <rPh sb="10" eb="11">
      <t>エ</t>
    </rPh>
    <rPh sb="15" eb="18">
      <t>ハビキノ</t>
    </rPh>
    <phoneticPr fontId="1"/>
  </si>
  <si>
    <t>072-931-7205</t>
    <phoneticPr fontId="1"/>
  </si>
  <si>
    <t>072-931-7206</t>
    <phoneticPr fontId="1"/>
  </si>
  <si>
    <t>583-0881</t>
    <phoneticPr fontId="1"/>
  </si>
  <si>
    <t>羽曳野市島泉二丁目３番18号　ハイツにっせん１階</t>
    <rPh sb="0" eb="4">
      <t>ハビキノシ</t>
    </rPh>
    <rPh sb="6" eb="9">
      <t>２チョウメ</t>
    </rPh>
    <rPh sb="10" eb="11">
      <t>バン</t>
    </rPh>
    <rPh sb="13" eb="14">
      <t>ゴウ</t>
    </rPh>
    <rPh sb="23" eb="24">
      <t>カイ</t>
    </rPh>
    <phoneticPr fontId="1"/>
  </si>
  <si>
    <t>株式会社笑</t>
    <rPh sb="0" eb="4">
      <t>カブシキガイシャ</t>
    </rPh>
    <rPh sb="4" eb="5">
      <t>エ</t>
    </rPh>
    <phoneticPr fontId="1"/>
  </si>
  <si>
    <t>プレインジム茨木教室</t>
    <phoneticPr fontId="1"/>
  </si>
  <si>
    <t>発達支援ルームゆあーず門真</t>
    <rPh sb="0" eb="2">
      <t>ハッタツ</t>
    </rPh>
    <rPh sb="2" eb="4">
      <t>シエン</t>
    </rPh>
    <rPh sb="11" eb="13">
      <t>カドマ</t>
    </rPh>
    <phoneticPr fontId="1"/>
  </si>
  <si>
    <t>06-6967-8956</t>
    <phoneticPr fontId="1"/>
  </si>
  <si>
    <t>06-6967-8966</t>
    <phoneticPr fontId="1"/>
  </si>
  <si>
    <t>571-0030</t>
    <phoneticPr fontId="1"/>
  </si>
  <si>
    <t>072-873-9000</t>
    <phoneticPr fontId="1"/>
  </si>
  <si>
    <t>072-873-9900</t>
    <phoneticPr fontId="1"/>
  </si>
  <si>
    <t>574-0042</t>
    <phoneticPr fontId="1"/>
  </si>
  <si>
    <t>大東市大野一丁目４番25号</t>
    <rPh sb="0" eb="2">
      <t>ダイトウ</t>
    </rPh>
    <rPh sb="2" eb="3">
      <t>シ</t>
    </rPh>
    <rPh sb="3" eb="5">
      <t>オオノ</t>
    </rPh>
    <rPh sb="5" eb="8">
      <t>１チョウメ</t>
    </rPh>
    <rPh sb="9" eb="10">
      <t>バン</t>
    </rPh>
    <rPh sb="12" eb="13">
      <t>ゴウ</t>
    </rPh>
    <phoneticPr fontId="1"/>
  </si>
  <si>
    <t>株式会社ＮＥＳＴ</t>
    <rPh sb="0" eb="2">
      <t>カブシキ</t>
    </rPh>
    <rPh sb="2" eb="4">
      <t>カイシャ</t>
    </rPh>
    <phoneticPr fontId="1"/>
  </si>
  <si>
    <t>門真市末広町40番１号ＭＫビル２階</t>
    <rPh sb="0" eb="2">
      <t>カドマシ</t>
    </rPh>
    <rPh sb="7" eb="8">
      <t>バン</t>
    </rPh>
    <rPh sb="9" eb="10">
      <t>ゴウ</t>
    </rPh>
    <rPh sb="15" eb="16">
      <t>カイ</t>
    </rPh>
    <phoneticPr fontId="1"/>
  </si>
  <si>
    <t>一般社団法人Ｙｓケアサポート</t>
    <rPh sb="0" eb="2">
      <t>イッパン</t>
    </rPh>
    <rPh sb="2" eb="4">
      <t>シャダン</t>
    </rPh>
    <rPh sb="4" eb="6">
      <t>ホウジン</t>
    </rPh>
    <phoneticPr fontId="1"/>
  </si>
  <si>
    <t>児童発達支援・放課後等デイサービスｃｏｒｅ　ｋｉｄｓ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ナド</t>
    </rPh>
    <phoneticPr fontId="1"/>
  </si>
  <si>
    <t>072-734-6166</t>
    <phoneticPr fontId="1"/>
  </si>
  <si>
    <t>563-0055</t>
    <phoneticPr fontId="1"/>
  </si>
  <si>
    <t>池田市菅原町11番４号　ＢＥＮＩＹＡⅡ２階・３階</t>
    <rPh sb="0" eb="3">
      <t>イケダシ</t>
    </rPh>
    <rPh sb="3" eb="6">
      <t>スガワラマチ</t>
    </rPh>
    <rPh sb="8" eb="9">
      <t>バン</t>
    </rPh>
    <rPh sb="10" eb="11">
      <t>ゴウ</t>
    </rPh>
    <rPh sb="20" eb="21">
      <t>カイ</t>
    </rPh>
    <rPh sb="23" eb="24">
      <t>カイ</t>
    </rPh>
    <phoneticPr fontId="1"/>
  </si>
  <si>
    <t>株式会社メディカル・ハンド</t>
    <rPh sb="0" eb="2">
      <t>カブシキ</t>
    </rPh>
    <rPh sb="2" eb="4">
      <t>カイシャ</t>
    </rPh>
    <phoneticPr fontId="1"/>
  </si>
  <si>
    <t>７th　Sense　彩都駅前</t>
    <phoneticPr fontId="1"/>
  </si>
  <si>
    <t>070-5650-7761</t>
    <phoneticPr fontId="1"/>
  </si>
  <si>
    <t>072-648-7300</t>
    <phoneticPr fontId="1"/>
  </si>
  <si>
    <t>567-0032</t>
    <phoneticPr fontId="1"/>
  </si>
  <si>
    <t>茨木市西駅前町４番Ｂ102・203号</t>
    <rPh sb="0" eb="3">
      <t>イバラキシ</t>
    </rPh>
    <rPh sb="3" eb="7">
      <t>ニシエキマエチョウ</t>
    </rPh>
    <rPh sb="8" eb="9">
      <t>バン</t>
    </rPh>
    <rPh sb="17" eb="18">
      <t>ゴウ</t>
    </rPh>
    <phoneticPr fontId="1"/>
  </si>
  <si>
    <t>サンリスペクト</t>
    <phoneticPr fontId="1"/>
  </si>
  <si>
    <t>072-331-4451</t>
    <phoneticPr fontId="1"/>
  </si>
  <si>
    <t>072-350-4455</t>
    <phoneticPr fontId="1"/>
  </si>
  <si>
    <t>580-0033</t>
    <phoneticPr fontId="1"/>
  </si>
  <si>
    <t>松原市天美南六丁目７番３号</t>
    <rPh sb="10" eb="11">
      <t>バン</t>
    </rPh>
    <rPh sb="12" eb="13">
      <t>ゴウ</t>
    </rPh>
    <phoneticPr fontId="1"/>
  </si>
  <si>
    <t>サンリスペクト株式会社</t>
    <rPh sb="7" eb="11">
      <t>カブシキガイシャ</t>
    </rPh>
    <phoneticPr fontId="1"/>
  </si>
  <si>
    <t>放課後等デイサービス　フォース</t>
    <rPh sb="0" eb="4">
      <t>ホウカゴトウ</t>
    </rPh>
    <phoneticPr fontId="1"/>
  </si>
  <si>
    <t>0725-58-7450</t>
    <phoneticPr fontId="1"/>
  </si>
  <si>
    <t>0725-58-7451</t>
    <phoneticPr fontId="1"/>
  </si>
  <si>
    <t>594-0071</t>
    <phoneticPr fontId="1"/>
  </si>
  <si>
    <t>和泉市府中町四丁目２番15号</t>
    <rPh sb="0" eb="3">
      <t>イズミシ</t>
    </rPh>
    <rPh sb="3" eb="6">
      <t>フチュウチョウ</t>
    </rPh>
    <rPh sb="6" eb="9">
      <t>４チョウメ</t>
    </rPh>
    <rPh sb="10" eb="11">
      <t>バン</t>
    </rPh>
    <rPh sb="13" eb="14">
      <t>ゴウ</t>
    </rPh>
    <phoneticPr fontId="1"/>
  </si>
  <si>
    <t>TR合同会社</t>
    <rPh sb="2" eb="6">
      <t>ゴウドウガイシャ</t>
    </rPh>
    <phoneticPr fontId="1"/>
  </si>
  <si>
    <t>児童デイサービスくれよん下池田</t>
    <rPh sb="0" eb="2">
      <t>ジドウ</t>
    </rPh>
    <rPh sb="12" eb="13">
      <t>シモ</t>
    </rPh>
    <rPh sb="13" eb="15">
      <t>イケダ</t>
    </rPh>
    <phoneticPr fontId="1"/>
  </si>
  <si>
    <t>072-448-6611</t>
    <phoneticPr fontId="1"/>
  </si>
  <si>
    <t>072-448-6612</t>
    <phoneticPr fontId="1"/>
  </si>
  <si>
    <t>596-0821</t>
    <phoneticPr fontId="1"/>
  </si>
  <si>
    <t>岸和田市小松里町874番地３</t>
    <rPh sb="0" eb="4">
      <t>キシワダシ</t>
    </rPh>
    <rPh sb="4" eb="8">
      <t>コマツリチョウ</t>
    </rPh>
    <rPh sb="11" eb="13">
      <t>バンチ</t>
    </rPh>
    <phoneticPr fontId="1"/>
  </si>
  <si>
    <t>有限会社サプラス</t>
    <rPh sb="0" eb="4">
      <t>ユウゲンガイシャ</t>
    </rPh>
    <phoneticPr fontId="1"/>
  </si>
  <si>
    <t>072-441-1717</t>
    <phoneticPr fontId="1"/>
  </si>
  <si>
    <t>072-441-1919</t>
    <phoneticPr fontId="1"/>
  </si>
  <si>
    <t>596-0811</t>
    <phoneticPr fontId="1"/>
  </si>
  <si>
    <t>岸和田市下池田町一丁目６番17号</t>
    <rPh sb="0" eb="4">
      <t>キシワダシ</t>
    </rPh>
    <rPh sb="4" eb="8">
      <t>シモイケダチョウ</t>
    </rPh>
    <rPh sb="8" eb="11">
      <t>１チョウメ</t>
    </rPh>
    <rPh sb="12" eb="13">
      <t>バン</t>
    </rPh>
    <rPh sb="15" eb="16">
      <t>ゴウ</t>
    </rPh>
    <phoneticPr fontId="1"/>
  </si>
  <si>
    <t>放課後児童デイサービスくれよん</t>
    <rPh sb="0" eb="3">
      <t>ホウカゴ</t>
    </rPh>
    <rPh sb="3" eb="5">
      <t>ジドウ</t>
    </rPh>
    <phoneticPr fontId="1"/>
  </si>
  <si>
    <t>ながれぼし</t>
    <phoneticPr fontId="1"/>
  </si>
  <si>
    <t>072-760-0055</t>
    <phoneticPr fontId="1"/>
  </si>
  <si>
    <t>563-0033</t>
    <phoneticPr fontId="1"/>
  </si>
  <si>
    <t>池田市住吉二丁目６番17号TNG住吉ビル１Ｆ</t>
    <rPh sb="0" eb="3">
      <t>イケダシ</t>
    </rPh>
    <rPh sb="3" eb="5">
      <t>スミヨシ</t>
    </rPh>
    <rPh sb="5" eb="8">
      <t>２チョウメ</t>
    </rPh>
    <rPh sb="9" eb="10">
      <t>バン</t>
    </rPh>
    <rPh sb="12" eb="13">
      <t>ゴウ</t>
    </rPh>
    <rPh sb="16" eb="18">
      <t>スミヨシ</t>
    </rPh>
    <phoneticPr fontId="1"/>
  </si>
  <si>
    <t>株式会社HAKOBUNE</t>
    <rPh sb="0" eb="4">
      <t>カブシキカイシャ</t>
    </rPh>
    <phoneticPr fontId="1"/>
  </si>
  <si>
    <t>放課後等デイサービスえがお羽曳野</t>
    <rPh sb="0" eb="4">
      <t>ホウカゴトウ</t>
    </rPh>
    <rPh sb="13" eb="16">
      <t>ハビキノ</t>
    </rPh>
    <phoneticPr fontId="1"/>
  </si>
  <si>
    <t>072-931-0575</t>
    <phoneticPr fontId="1"/>
  </si>
  <si>
    <t>072-931-0576</t>
    <phoneticPr fontId="1"/>
  </si>
  <si>
    <t>583-0876</t>
    <phoneticPr fontId="1"/>
  </si>
  <si>
    <t>羽曳野市伊賀38番地３</t>
    <rPh sb="0" eb="4">
      <t>ハビキノシ</t>
    </rPh>
    <rPh sb="4" eb="6">
      <t>イガ</t>
    </rPh>
    <rPh sb="8" eb="10">
      <t>バンチ</t>
    </rPh>
    <phoneticPr fontId="1"/>
  </si>
  <si>
    <t>株式会社Ｆ－ｓｔａｇｅ</t>
    <rPh sb="0" eb="4">
      <t>カブシキカイシャ</t>
    </rPh>
    <phoneticPr fontId="1"/>
  </si>
  <si>
    <t>運動療育スタジオｓｐａｒｋ南茨木</t>
    <rPh sb="0" eb="2">
      <t>ウンドウ</t>
    </rPh>
    <rPh sb="2" eb="4">
      <t>リョウイク</t>
    </rPh>
    <rPh sb="13" eb="16">
      <t>ミナミイバラキ</t>
    </rPh>
    <phoneticPr fontId="1"/>
  </si>
  <si>
    <t>072-625-3809</t>
    <phoneticPr fontId="1"/>
  </si>
  <si>
    <t>072-625-3810</t>
    <phoneticPr fontId="1"/>
  </si>
  <si>
    <t>567-0876</t>
    <phoneticPr fontId="1"/>
  </si>
  <si>
    <t>茨木市天王二丁目５番10号阪急グリーンプラザ２階Ａ区画</t>
    <rPh sb="0" eb="3">
      <t>イバラキシ</t>
    </rPh>
    <rPh sb="3" eb="5">
      <t>テンノウ</t>
    </rPh>
    <rPh sb="5" eb="8">
      <t>２チョウメ</t>
    </rPh>
    <rPh sb="9" eb="10">
      <t>バン</t>
    </rPh>
    <rPh sb="12" eb="13">
      <t>ゴウ</t>
    </rPh>
    <rPh sb="13" eb="15">
      <t>ハンキュウ</t>
    </rPh>
    <rPh sb="23" eb="24">
      <t>カイ</t>
    </rPh>
    <rPh sb="25" eb="27">
      <t>クカク</t>
    </rPh>
    <phoneticPr fontId="1"/>
  </si>
  <si>
    <t>Ｆｕｎ　ａｃｔｉｏｎ</t>
    <phoneticPr fontId="1"/>
  </si>
  <si>
    <t>072-424-4250</t>
    <phoneticPr fontId="1"/>
  </si>
  <si>
    <t>072-424-4846</t>
    <phoneticPr fontId="1"/>
  </si>
  <si>
    <t>599-0202</t>
    <phoneticPr fontId="1"/>
  </si>
  <si>
    <t>阪南市下出662番地の14</t>
    <rPh sb="3" eb="5">
      <t>シモデ</t>
    </rPh>
    <rPh sb="8" eb="10">
      <t>バンチ</t>
    </rPh>
    <phoneticPr fontId="1"/>
  </si>
  <si>
    <t>Ｆｕｎ　ａｃｔｉｏｎ合同会社</t>
    <rPh sb="10" eb="14">
      <t>ゴウドウガイシャ</t>
    </rPh>
    <phoneticPr fontId="1"/>
  </si>
  <si>
    <t>かみひこうき　昭和町</t>
    <phoneticPr fontId="1"/>
  </si>
  <si>
    <t>富田林市若松町西一丁目1903番地１寺西ビル２階</t>
    <phoneticPr fontId="1"/>
  </si>
  <si>
    <t>株式会社Ｔ－ａｎｇｌｅ</t>
    <phoneticPr fontId="1"/>
  </si>
  <si>
    <t>ハイマスト合同会社</t>
    <phoneticPr fontId="1"/>
  </si>
  <si>
    <t>富田林市須賀二丁目19番８号</t>
    <phoneticPr fontId="1"/>
  </si>
  <si>
    <t>スカフォルズ</t>
    <phoneticPr fontId="1"/>
  </si>
  <si>
    <t>0721-26-7075</t>
    <phoneticPr fontId="1"/>
  </si>
  <si>
    <t>0721-26-7076</t>
    <phoneticPr fontId="1"/>
  </si>
  <si>
    <t>584-0025</t>
    <phoneticPr fontId="1"/>
  </si>
  <si>
    <t>0721-70-7432</t>
    <phoneticPr fontId="1"/>
  </si>
  <si>
    <t>0721-70-7433</t>
    <phoneticPr fontId="1"/>
  </si>
  <si>
    <t>584-0062</t>
    <phoneticPr fontId="1"/>
  </si>
  <si>
    <t>放課後等デイサービス　チェスト</t>
    <phoneticPr fontId="1"/>
  </si>
  <si>
    <t>大東市曙町２番６号</t>
    <phoneticPr fontId="1"/>
  </si>
  <si>
    <t>株式会社　和心</t>
    <phoneticPr fontId="1"/>
  </si>
  <si>
    <t>072-803-7265</t>
    <phoneticPr fontId="1"/>
  </si>
  <si>
    <t>072-803-7266</t>
    <phoneticPr fontId="1"/>
  </si>
  <si>
    <t>574-0076</t>
    <phoneticPr fontId="1"/>
  </si>
  <si>
    <t>マザーズハウスはばたき</t>
    <phoneticPr fontId="1"/>
  </si>
  <si>
    <t>0721-21-3249</t>
    <phoneticPr fontId="1"/>
  </si>
  <si>
    <t>0721-21-6626</t>
    <phoneticPr fontId="1"/>
  </si>
  <si>
    <t>586-0053</t>
    <phoneticPr fontId="1"/>
  </si>
  <si>
    <t>南河内郡千早赤阪村大字小吹68番地の812</t>
    <phoneticPr fontId="1"/>
  </si>
  <si>
    <t>ＮＰＯ法人ちはや子どもサポート</t>
    <phoneticPr fontId="1"/>
  </si>
  <si>
    <t>0725-31-3300</t>
    <phoneticPr fontId="1"/>
  </si>
  <si>
    <t>0725-31-3400</t>
    <phoneticPr fontId="1"/>
  </si>
  <si>
    <t>595-0015</t>
    <phoneticPr fontId="1"/>
  </si>
  <si>
    <t>0725-99-8931</t>
    <phoneticPr fontId="1"/>
  </si>
  <si>
    <t>0725-99-8932</t>
    <phoneticPr fontId="1"/>
  </si>
  <si>
    <t>595-0024</t>
    <phoneticPr fontId="1"/>
  </si>
  <si>
    <t>泉大津市二田町三丁目４番15号</t>
    <rPh sb="0" eb="1">
      <t>イズミ</t>
    </rPh>
    <rPh sb="3" eb="4">
      <t>シ</t>
    </rPh>
    <rPh sb="4" eb="5">
      <t>ニ</t>
    </rPh>
    <rPh sb="5" eb="6">
      <t>タ</t>
    </rPh>
    <rPh sb="6" eb="7">
      <t>マチ</t>
    </rPh>
    <rPh sb="7" eb="10">
      <t>サンチョウメ</t>
    </rPh>
    <rPh sb="11" eb="12">
      <t>バン</t>
    </rPh>
    <rPh sb="14" eb="15">
      <t>ゴウ</t>
    </rPh>
    <phoneticPr fontId="1"/>
  </si>
  <si>
    <t>泉大津市池浦町一丁目７番４号</t>
    <rPh sb="6" eb="7">
      <t>チョウ</t>
    </rPh>
    <rPh sb="7" eb="10">
      <t>イッチョウメ</t>
    </rPh>
    <rPh sb="11" eb="12">
      <t>バン</t>
    </rPh>
    <rPh sb="13" eb="14">
      <t>ゴウ</t>
    </rPh>
    <phoneticPr fontId="1"/>
  </si>
  <si>
    <t>ツリーハウス　泉大津教室</t>
    <rPh sb="7" eb="8">
      <t>イズミ</t>
    </rPh>
    <rPh sb="8" eb="10">
      <t>オオツ</t>
    </rPh>
    <rPh sb="10" eb="12">
      <t>キョウシツ</t>
    </rPh>
    <phoneticPr fontId="1"/>
  </si>
  <si>
    <t>キッズ・タカギⅡ</t>
    <phoneticPr fontId="1"/>
  </si>
  <si>
    <t>072-468-9737</t>
    <phoneticPr fontId="1"/>
  </si>
  <si>
    <t>072-468-9738</t>
    <phoneticPr fontId="1"/>
  </si>
  <si>
    <t>597-0073</t>
    <phoneticPr fontId="1"/>
  </si>
  <si>
    <t>貝塚市脇浜四丁目１番10号</t>
    <rPh sb="0" eb="3">
      <t>カイヅカシ</t>
    </rPh>
    <rPh sb="3" eb="5">
      <t>ワキハマ</t>
    </rPh>
    <rPh sb="5" eb="8">
      <t>ヨンチョウメ</t>
    </rPh>
    <rPh sb="9" eb="10">
      <t>バン</t>
    </rPh>
    <rPh sb="12" eb="13">
      <t>ゴウ</t>
    </rPh>
    <phoneticPr fontId="1"/>
  </si>
  <si>
    <t>0721-28-5608</t>
    <phoneticPr fontId="1"/>
  </si>
  <si>
    <t>584-0071</t>
    <phoneticPr fontId="1"/>
  </si>
  <si>
    <t>富田林市藤沢台六丁目23番13号　シンフォニーレジデンス藤沢台107号</t>
    <rPh sb="0" eb="2">
      <t>トンダ</t>
    </rPh>
    <rPh sb="2" eb="3">
      <t>バヤシ</t>
    </rPh>
    <rPh sb="3" eb="4">
      <t>シ</t>
    </rPh>
    <rPh sb="4" eb="7">
      <t>フジサワダイ</t>
    </rPh>
    <rPh sb="12" eb="13">
      <t>バン</t>
    </rPh>
    <rPh sb="15" eb="16">
      <t>ゴウ</t>
    </rPh>
    <rPh sb="28" eb="31">
      <t>フジサワダイ</t>
    </rPh>
    <rPh sb="34" eb="35">
      <t>ゴウ</t>
    </rPh>
    <phoneticPr fontId="1"/>
  </si>
  <si>
    <t>TOMODACHI富田林</t>
    <rPh sb="9" eb="11">
      <t>トンダ</t>
    </rPh>
    <rPh sb="11" eb="12">
      <t>バヤシ</t>
    </rPh>
    <phoneticPr fontId="1"/>
  </si>
  <si>
    <t>☆</t>
    <phoneticPr fontId="1"/>
  </si>
  <si>
    <t>0721-55-4057</t>
    <phoneticPr fontId="1"/>
  </si>
  <si>
    <t>0721-55-4058</t>
    <phoneticPr fontId="1"/>
  </si>
  <si>
    <t>586-0024</t>
    <phoneticPr fontId="1"/>
  </si>
  <si>
    <t>河内長野市西之山町13番１号</t>
    <rPh sb="0" eb="2">
      <t>カワチ</t>
    </rPh>
    <rPh sb="2" eb="4">
      <t>ナガノ</t>
    </rPh>
    <rPh sb="4" eb="5">
      <t>シ</t>
    </rPh>
    <rPh sb="5" eb="6">
      <t>ニシ</t>
    </rPh>
    <rPh sb="6" eb="7">
      <t>ノ</t>
    </rPh>
    <rPh sb="7" eb="8">
      <t>ヤマ</t>
    </rPh>
    <rPh sb="8" eb="9">
      <t>マチ</t>
    </rPh>
    <rPh sb="11" eb="12">
      <t>バン</t>
    </rPh>
    <rPh sb="13" eb="14">
      <t>ゴウ</t>
    </rPh>
    <phoneticPr fontId="1"/>
  </si>
  <si>
    <t>コメット</t>
    <phoneticPr fontId="1"/>
  </si>
  <si>
    <t>一般社団法人彗星会</t>
    <phoneticPr fontId="1"/>
  </si>
  <si>
    <t>合同会社Childs</t>
    <phoneticPr fontId="1"/>
  </si>
  <si>
    <t>株式会社　OFFICETAKAGI</t>
    <phoneticPr fontId="1"/>
  </si>
  <si>
    <t>今太木材株式会社</t>
    <phoneticPr fontId="1"/>
  </si>
  <si>
    <t>株式会社ＨＨＩ</t>
    <rPh sb="0" eb="4">
      <t>カブシキガイシャ</t>
    </rPh>
    <phoneticPr fontId="1"/>
  </si>
  <si>
    <t>児童発達支援・放課後等デイサービス　ろはすの家　つぼみ</t>
    <phoneticPr fontId="1"/>
  </si>
  <si>
    <t>072-335-5551</t>
    <phoneticPr fontId="1"/>
  </si>
  <si>
    <t>072-335-5533</t>
    <phoneticPr fontId="1"/>
  </si>
  <si>
    <t>580-0032</t>
    <phoneticPr fontId="1"/>
  </si>
  <si>
    <t>社会福祉法人立青福祉会</t>
    <phoneticPr fontId="1"/>
  </si>
  <si>
    <t>放課後等デイサービス　テラ</t>
    <rPh sb="0" eb="3">
      <t>ホウカゴ</t>
    </rPh>
    <rPh sb="3" eb="4">
      <t>ナド</t>
    </rPh>
    <phoneticPr fontId="1"/>
  </si>
  <si>
    <t>松原市天美東八丁目13番23号</t>
    <rPh sb="0" eb="3">
      <t>マツバラシ</t>
    </rPh>
    <rPh sb="3" eb="4">
      <t>テン</t>
    </rPh>
    <rPh sb="4" eb="5">
      <t>ウツク</t>
    </rPh>
    <rPh sb="5" eb="6">
      <t>ヒガシ</t>
    </rPh>
    <rPh sb="6" eb="9">
      <t>ハッチョウメ</t>
    </rPh>
    <rPh sb="11" eb="12">
      <t>バン</t>
    </rPh>
    <rPh sb="14" eb="15">
      <t>ゴウ</t>
    </rPh>
    <phoneticPr fontId="1"/>
  </si>
  <si>
    <t>こみにか</t>
    <phoneticPr fontId="1"/>
  </si>
  <si>
    <t>072-734-7480</t>
    <phoneticPr fontId="1"/>
  </si>
  <si>
    <t>072-734-7481</t>
    <phoneticPr fontId="1"/>
  </si>
  <si>
    <t>562-0004</t>
    <phoneticPr fontId="1"/>
  </si>
  <si>
    <t>箕面市牧落三丁目13番33号　アクティブ箕面102号</t>
    <rPh sb="0" eb="3">
      <t>ミノオシ</t>
    </rPh>
    <rPh sb="3" eb="5">
      <t>マキオチ</t>
    </rPh>
    <rPh sb="5" eb="8">
      <t>サンチョウメ</t>
    </rPh>
    <rPh sb="10" eb="11">
      <t>バン</t>
    </rPh>
    <rPh sb="13" eb="14">
      <t>ゴウ</t>
    </rPh>
    <rPh sb="20" eb="22">
      <t>ミノオ</t>
    </rPh>
    <rPh sb="25" eb="26">
      <t>ゴウ</t>
    </rPh>
    <phoneticPr fontId="1"/>
  </si>
  <si>
    <t>一般社団法人りべるりんく</t>
    <rPh sb="0" eb="2">
      <t>イッパン</t>
    </rPh>
    <rPh sb="2" eb="4">
      <t>シャダン</t>
    </rPh>
    <rPh sb="4" eb="6">
      <t>ホウジン</t>
    </rPh>
    <phoneticPr fontId="1"/>
  </si>
  <si>
    <t>集団療育センターＬＩＢ</t>
    <rPh sb="0" eb="2">
      <t>シュウダン</t>
    </rPh>
    <rPh sb="2" eb="4">
      <t>リョウイク</t>
    </rPh>
    <phoneticPr fontId="1"/>
  </si>
  <si>
    <t>072-736-8719</t>
    <phoneticPr fontId="1"/>
  </si>
  <si>
    <t>072-736-8721</t>
    <phoneticPr fontId="1"/>
  </si>
  <si>
    <t>562-0014</t>
    <phoneticPr fontId="1"/>
  </si>
  <si>
    <t>箕面市萱野五丁目12番１号　１階</t>
    <rPh sb="0" eb="3">
      <t>ミノオシ</t>
    </rPh>
    <rPh sb="3" eb="5">
      <t>カヤノ</t>
    </rPh>
    <rPh sb="5" eb="8">
      <t>５チョウメ</t>
    </rPh>
    <rPh sb="10" eb="11">
      <t>バン</t>
    </rPh>
    <rPh sb="12" eb="13">
      <t>ゴウ</t>
    </rPh>
    <rPh sb="15" eb="16">
      <t>カイ</t>
    </rPh>
    <phoneticPr fontId="1"/>
  </si>
  <si>
    <t>072-951-0533</t>
    <phoneticPr fontId="1"/>
  </si>
  <si>
    <t>もものき</t>
    <phoneticPr fontId="1"/>
  </si>
  <si>
    <t>0721-26-9922</t>
    <phoneticPr fontId="1"/>
  </si>
  <si>
    <t>0721-26-9924</t>
    <phoneticPr fontId="1"/>
  </si>
  <si>
    <t>586-0032</t>
    <phoneticPr fontId="1"/>
  </si>
  <si>
    <t>河内長野市栄町25番37号102号室</t>
    <rPh sb="0" eb="2">
      <t>カワチ</t>
    </rPh>
    <rPh sb="2" eb="4">
      <t>ナガノ</t>
    </rPh>
    <rPh sb="4" eb="5">
      <t>シ</t>
    </rPh>
    <rPh sb="5" eb="6">
      <t>サカエ</t>
    </rPh>
    <rPh sb="6" eb="7">
      <t>マチ</t>
    </rPh>
    <rPh sb="9" eb="10">
      <t>バン</t>
    </rPh>
    <rPh sb="12" eb="13">
      <t>ゴウ</t>
    </rPh>
    <rPh sb="16" eb="18">
      <t>ゴウシツ</t>
    </rPh>
    <phoneticPr fontId="1"/>
  </si>
  <si>
    <t>社会福祉法人ぬくもり</t>
    <rPh sb="0" eb="2">
      <t>シャカイ</t>
    </rPh>
    <rPh sb="2" eb="4">
      <t>フクシ</t>
    </rPh>
    <rPh sb="4" eb="6">
      <t>ホウジン</t>
    </rPh>
    <phoneticPr fontId="1"/>
  </si>
  <si>
    <t>ぶるーべりー池田</t>
    <rPh sb="6" eb="8">
      <t>イケダ</t>
    </rPh>
    <phoneticPr fontId="1"/>
  </si>
  <si>
    <t>-</t>
    <phoneticPr fontId="1"/>
  </si>
  <si>
    <t>563-0031</t>
    <phoneticPr fontId="1"/>
  </si>
  <si>
    <t>池田市天神一丁目３番12号</t>
    <rPh sb="0" eb="3">
      <t>イケダシ</t>
    </rPh>
    <rPh sb="3" eb="5">
      <t>テンジン</t>
    </rPh>
    <rPh sb="5" eb="8">
      <t>１チョウメ</t>
    </rPh>
    <rPh sb="9" eb="10">
      <t>バン</t>
    </rPh>
    <rPh sb="12" eb="13">
      <t>ゴウ</t>
    </rPh>
    <phoneticPr fontId="1"/>
  </si>
  <si>
    <t>株式会社United Powers</t>
    <rPh sb="0" eb="4">
      <t>カブシキガイシャ</t>
    </rPh>
    <phoneticPr fontId="1"/>
  </si>
  <si>
    <t>こどもサポートばんびーに</t>
    <phoneticPr fontId="1"/>
  </si>
  <si>
    <t>090-2705-1640</t>
    <phoneticPr fontId="1"/>
  </si>
  <si>
    <t>595-0013</t>
    <phoneticPr fontId="1"/>
  </si>
  <si>
    <t>泉大津市宮町10番5号</t>
    <rPh sb="0" eb="4">
      <t>イズミオオツシ</t>
    </rPh>
    <rPh sb="4" eb="6">
      <t>ミヤマチ</t>
    </rPh>
    <rPh sb="8" eb="9">
      <t>バン</t>
    </rPh>
    <rPh sb="10" eb="11">
      <t>ゴウ</t>
    </rPh>
    <phoneticPr fontId="1"/>
  </si>
  <si>
    <t>株式会社ＫＪＴ</t>
    <rPh sb="0" eb="4">
      <t>カブシキガイシャ</t>
    </rPh>
    <phoneticPr fontId="1"/>
  </si>
  <si>
    <t>運動＆学習療育　あなたが宝モノ　貝塚王子教室</t>
    <rPh sb="0" eb="1">
      <t>ウンドウ</t>
    </rPh>
    <rPh sb="2" eb="4">
      <t>ガクシュウ</t>
    </rPh>
    <rPh sb="4" eb="6">
      <t>リョウイク</t>
    </rPh>
    <rPh sb="11" eb="12">
      <t>タカラ</t>
    </rPh>
    <rPh sb="15" eb="17">
      <t>カイヅカ</t>
    </rPh>
    <rPh sb="17" eb="19">
      <t>オウジ</t>
    </rPh>
    <rPh sb="19" eb="21">
      <t>キョウシツ</t>
    </rPh>
    <phoneticPr fontId="1"/>
  </si>
  <si>
    <t>072-479-3524</t>
    <phoneticPr fontId="1"/>
  </si>
  <si>
    <t>072-479-3534</t>
    <phoneticPr fontId="1"/>
  </si>
  <si>
    <t>597-0051</t>
    <phoneticPr fontId="1"/>
  </si>
  <si>
    <t>株式会社　いのちの木</t>
    <rPh sb="0" eb="3">
      <t>カブシキガイシャ</t>
    </rPh>
    <rPh sb="8" eb="9">
      <t>キ</t>
    </rPh>
    <phoneticPr fontId="1"/>
  </si>
  <si>
    <t>Ｌｉｅｎ茨木</t>
    <rPh sb="4" eb="6">
      <t>イバラキ</t>
    </rPh>
    <phoneticPr fontId="1"/>
  </si>
  <si>
    <t>072-631-2007</t>
    <phoneticPr fontId="1"/>
  </si>
  <si>
    <t>072-631-2008</t>
    <phoneticPr fontId="1"/>
  </si>
  <si>
    <t>567-0818</t>
    <phoneticPr fontId="1"/>
  </si>
  <si>
    <t>茨木市本町６番８号ナカヤビル１階</t>
    <rPh sb="0" eb="3">
      <t>イバラキシ</t>
    </rPh>
    <rPh sb="3" eb="5">
      <t>ホンマチ</t>
    </rPh>
    <rPh sb="6" eb="7">
      <t>バン</t>
    </rPh>
    <rPh sb="8" eb="9">
      <t>ゴウ</t>
    </rPh>
    <rPh sb="15" eb="16">
      <t>カイ</t>
    </rPh>
    <phoneticPr fontId="1"/>
  </si>
  <si>
    <t>一般社団法人Ｅｖｅｒ　Ｇｒｅｅｎ</t>
    <rPh sb="0" eb="6">
      <t>イッパンシャダンホウジン</t>
    </rPh>
    <phoneticPr fontId="1"/>
  </si>
  <si>
    <t>☆</t>
    <phoneticPr fontId="1"/>
  </si>
  <si>
    <t>社会体験スタジオＳｋｉｌｌｓ南茨木</t>
    <rPh sb="0" eb="2">
      <t>シャカイ</t>
    </rPh>
    <rPh sb="2" eb="4">
      <t>タイケン</t>
    </rPh>
    <rPh sb="14" eb="17">
      <t>ミナミイバラキ</t>
    </rPh>
    <phoneticPr fontId="1"/>
  </si>
  <si>
    <t>072-645-4962</t>
    <phoneticPr fontId="1"/>
  </si>
  <si>
    <t>072-645-4960</t>
    <phoneticPr fontId="1"/>
  </si>
  <si>
    <t>567-0876</t>
    <phoneticPr fontId="1"/>
  </si>
  <si>
    <t>茨木市天王二丁目５番１０号阪急グリーンプラザ２階Ｂ区画</t>
    <rPh sb="0" eb="3">
      <t>イバラキシ</t>
    </rPh>
    <rPh sb="3" eb="5">
      <t>テンノウ</t>
    </rPh>
    <rPh sb="5" eb="8">
      <t>２チョウメ</t>
    </rPh>
    <rPh sb="9" eb="10">
      <t>バン</t>
    </rPh>
    <rPh sb="12" eb="13">
      <t>ゴウ</t>
    </rPh>
    <rPh sb="13" eb="15">
      <t>ハンキュウ</t>
    </rPh>
    <rPh sb="23" eb="24">
      <t>カイ</t>
    </rPh>
    <rPh sb="25" eb="27">
      <t>クカク</t>
    </rPh>
    <phoneticPr fontId="1"/>
  </si>
  <si>
    <t>株式会社クーバルＣ３</t>
    <rPh sb="0" eb="4">
      <t>カブシキガイシャ</t>
    </rPh>
    <phoneticPr fontId="1"/>
  </si>
  <si>
    <t>072-370-8080</t>
    <phoneticPr fontId="1"/>
  </si>
  <si>
    <t>580-0033</t>
    <phoneticPr fontId="1"/>
  </si>
  <si>
    <t>松原市天美南六丁目８番地の９</t>
    <rPh sb="0" eb="3">
      <t>マツバラシ</t>
    </rPh>
    <rPh sb="3" eb="5">
      <t>アマミ</t>
    </rPh>
    <rPh sb="5" eb="6">
      <t>ミナミ</t>
    </rPh>
    <rPh sb="6" eb="9">
      <t>６チョウメ</t>
    </rPh>
    <rPh sb="10" eb="12">
      <t>バンチ</t>
    </rPh>
    <phoneticPr fontId="1"/>
  </si>
  <si>
    <t>ビジョントレーニング療育　べすとびじょん</t>
    <rPh sb="10" eb="12">
      <t>リョウイク</t>
    </rPh>
    <phoneticPr fontId="1"/>
  </si>
  <si>
    <t>072-813-7411</t>
    <phoneticPr fontId="1"/>
  </si>
  <si>
    <t>株式会社べすとびじょん</t>
    <rPh sb="0" eb="4">
      <t>カブシキガイシャ</t>
    </rPh>
    <phoneticPr fontId="1"/>
  </si>
  <si>
    <t>スマイルぷらす</t>
    <phoneticPr fontId="1"/>
  </si>
  <si>
    <t>0725-46-2535</t>
    <phoneticPr fontId="1"/>
  </si>
  <si>
    <t>0725-46-2536</t>
    <phoneticPr fontId="1"/>
  </si>
  <si>
    <t>594-0073</t>
    <phoneticPr fontId="1"/>
  </si>
  <si>
    <t>和泉市和気町三丁目３番30号</t>
    <rPh sb="0" eb="3">
      <t>イズミシ</t>
    </rPh>
    <rPh sb="3" eb="6">
      <t>ワケチョウ</t>
    </rPh>
    <rPh sb="6" eb="9">
      <t>３チョウメ</t>
    </rPh>
    <rPh sb="10" eb="11">
      <t>バン</t>
    </rPh>
    <rPh sb="13" eb="14">
      <t>ゴウ</t>
    </rPh>
    <phoneticPr fontId="1"/>
  </si>
  <si>
    <t>株式会社Ｍｅｒｒｙ</t>
    <rPh sb="0" eb="4">
      <t>カブシキガイシャ</t>
    </rPh>
    <phoneticPr fontId="1"/>
  </si>
  <si>
    <t>ぽんぽこはうすluce</t>
    <phoneticPr fontId="1"/>
  </si>
  <si>
    <t>072-927-0014</t>
    <phoneticPr fontId="1"/>
  </si>
  <si>
    <t>583-0008</t>
    <phoneticPr fontId="1"/>
  </si>
  <si>
    <t>藤井寺市大井二丁目５番10号　２階</t>
    <rPh sb="6" eb="9">
      <t>２チョウメ</t>
    </rPh>
    <rPh sb="10" eb="11">
      <t>バン</t>
    </rPh>
    <rPh sb="13" eb="14">
      <t>ゴウ</t>
    </rPh>
    <rPh sb="16" eb="17">
      <t>カイ</t>
    </rPh>
    <phoneticPr fontId="1"/>
  </si>
  <si>
    <t>株式会社PROmessa</t>
    <rPh sb="0" eb="4">
      <t>カブシキガイシャ</t>
    </rPh>
    <phoneticPr fontId="1"/>
  </si>
  <si>
    <t>きりんせんなん</t>
    <phoneticPr fontId="1"/>
  </si>
  <si>
    <t>072-457-5600</t>
    <phoneticPr fontId="1"/>
  </si>
  <si>
    <t>072-457-4003</t>
    <phoneticPr fontId="1"/>
  </si>
  <si>
    <t>590-0526</t>
    <phoneticPr fontId="1"/>
  </si>
  <si>
    <t>泉南市男里二丁目231番地の３</t>
    <rPh sb="0" eb="3">
      <t>センナンシ</t>
    </rPh>
    <rPh sb="3" eb="4">
      <t>オトコ</t>
    </rPh>
    <rPh sb="4" eb="5">
      <t>サト</t>
    </rPh>
    <rPh sb="5" eb="8">
      <t>２チョウメ</t>
    </rPh>
    <rPh sb="11" eb="13">
      <t>バンチ</t>
    </rPh>
    <phoneticPr fontId="1"/>
  </si>
  <si>
    <t>貝塚市王子1028番地１</t>
    <rPh sb="0" eb="3">
      <t>カイヅカシ</t>
    </rPh>
    <rPh sb="3" eb="5">
      <t>オウジ</t>
    </rPh>
    <rPh sb="9" eb="10">
      <t>バン</t>
    </rPh>
    <rPh sb="10" eb="11">
      <t>チ</t>
    </rPh>
    <phoneticPr fontId="1"/>
  </si>
  <si>
    <t>特定非営利活動法人フォレスト</t>
    <rPh sb="0" eb="9">
      <t>トクテイヒエイリカツドウホウジン</t>
    </rPh>
    <phoneticPr fontId="1"/>
  </si>
  <si>
    <t>児童発達支援　ぱぴぷ</t>
  </si>
  <si>
    <t>泉大津市東豊中町三丁目14番12号　新井ビル１階</t>
  </si>
  <si>
    <t>株式会社Ｔｈｅ　Ｆｉｒｓｔ</t>
  </si>
  <si>
    <t>0725-90-4110</t>
    <phoneticPr fontId="1"/>
  </si>
  <si>
    <t>0725-90-4118</t>
    <phoneticPr fontId="1"/>
  </si>
  <si>
    <t>595-0021</t>
    <phoneticPr fontId="1"/>
  </si>
  <si>
    <t>2754920300</t>
  </si>
  <si>
    <t>放課後等デイサービスてんとん２くみ</t>
  </si>
  <si>
    <t>富田林市若松町西一丁目1882番地１　麻野ビル203号</t>
  </si>
  <si>
    <t>株式会社エクレール</t>
  </si>
  <si>
    <t>0721-25-1151</t>
    <phoneticPr fontId="1"/>
  </si>
  <si>
    <t>0721-26-7716</t>
    <phoneticPr fontId="1"/>
  </si>
  <si>
    <t>584-0025</t>
    <phoneticPr fontId="1"/>
  </si>
  <si>
    <t>2754920318</t>
  </si>
  <si>
    <t>きらり錦織ルーム</t>
  </si>
  <si>
    <t>富田林市錦織南二丁目７番５号　３階</t>
  </si>
  <si>
    <t>株式会社エーシン</t>
  </si>
  <si>
    <t>0721-55-3151</t>
    <phoneticPr fontId="1"/>
  </si>
  <si>
    <t>0721-55-3152</t>
    <phoneticPr fontId="1"/>
  </si>
  <si>
    <t>584-0067</t>
    <phoneticPr fontId="1"/>
  </si>
  <si>
    <t>2754820260</t>
  </si>
  <si>
    <t>音楽療育特化型事業所　リズムストーリー松原</t>
  </si>
  <si>
    <t>松原市阿保五丁目15番20号　グランメゾンハーミア　１階店舗</t>
  </si>
  <si>
    <t>株式会社バスター</t>
  </si>
  <si>
    <t>072-339-3888</t>
    <phoneticPr fontId="1"/>
  </si>
  <si>
    <t>072-339-3889</t>
    <phoneticPr fontId="1"/>
  </si>
  <si>
    <t>580-0043</t>
    <phoneticPr fontId="1"/>
  </si>
  <si>
    <t>オリーブまなびの家</t>
    <phoneticPr fontId="1"/>
  </si>
  <si>
    <t>高石市千代田六丁目12番９号</t>
  </si>
  <si>
    <t>株式会社オリーブ</t>
  </si>
  <si>
    <t>072-242-4904</t>
    <phoneticPr fontId="1"/>
  </si>
  <si>
    <t>072-242-4905</t>
    <phoneticPr fontId="1"/>
  </si>
  <si>
    <t>592-0005</t>
    <phoneticPr fontId="1"/>
  </si>
  <si>
    <t>株式会社ブリス</t>
    <phoneticPr fontId="1"/>
  </si>
  <si>
    <t>570-0083</t>
    <phoneticPr fontId="1"/>
  </si>
  <si>
    <t>06-6992-6606</t>
    <phoneticPr fontId="1"/>
  </si>
  <si>
    <t>よねの家</t>
    <rPh sb="3" eb="4">
      <t>イエ</t>
    </rPh>
    <phoneticPr fontId="1"/>
  </si>
  <si>
    <t>0721-26-7046</t>
    <phoneticPr fontId="1"/>
  </si>
  <si>
    <t>584-0014</t>
    <phoneticPr fontId="1"/>
  </si>
  <si>
    <t>富田林市川面町一丁目10番14号</t>
    <rPh sb="0" eb="4">
      <t>トンダバヤシシ</t>
    </rPh>
    <rPh sb="4" eb="6">
      <t>カワメン</t>
    </rPh>
    <rPh sb="6" eb="7">
      <t>チョウ</t>
    </rPh>
    <rPh sb="7" eb="10">
      <t>１チョウメ</t>
    </rPh>
    <rPh sb="12" eb="13">
      <t>バン</t>
    </rPh>
    <rPh sb="15" eb="16">
      <t>ゴウ</t>
    </rPh>
    <phoneticPr fontId="1"/>
  </si>
  <si>
    <t>株式会社メロディー</t>
    <rPh sb="0" eb="4">
      <t>カブシキガイシャ</t>
    </rPh>
    <phoneticPr fontId="1"/>
  </si>
  <si>
    <t>☆</t>
    <phoneticPr fontId="1"/>
  </si>
  <si>
    <t>児童発達支援・放課後等デイサービス　ｅｋｕｂｏ</t>
    <rPh sb="0" eb="4">
      <t>ジドウハッタツ</t>
    </rPh>
    <rPh sb="4" eb="6">
      <t>シエン</t>
    </rPh>
    <rPh sb="7" eb="11">
      <t>ホウカゴトウ</t>
    </rPh>
    <phoneticPr fontId="1"/>
  </si>
  <si>
    <t>580-0032</t>
    <phoneticPr fontId="1"/>
  </si>
  <si>
    <t>松原市天美東八丁目２番４号　ハイツ薮内パートⅠ　１階</t>
    <rPh sb="0" eb="3">
      <t>マツバラシ</t>
    </rPh>
    <rPh sb="3" eb="5">
      <t>アマミ</t>
    </rPh>
    <rPh sb="5" eb="6">
      <t>ヒガシ</t>
    </rPh>
    <rPh sb="6" eb="9">
      <t>８チョウメ</t>
    </rPh>
    <rPh sb="10" eb="11">
      <t>バン</t>
    </rPh>
    <rPh sb="12" eb="13">
      <t>ゴウ</t>
    </rPh>
    <rPh sb="17" eb="19">
      <t>ヤブウチ</t>
    </rPh>
    <rPh sb="25" eb="26">
      <t>カイ</t>
    </rPh>
    <phoneticPr fontId="1"/>
  </si>
  <si>
    <t>株式会社ｒｕｓｏｎ</t>
    <rPh sb="0" eb="4">
      <t>カブシキガイシャ</t>
    </rPh>
    <phoneticPr fontId="1"/>
  </si>
  <si>
    <t>児童デイサービス　ソニオ</t>
    <rPh sb="0" eb="2">
      <t>ジドウ</t>
    </rPh>
    <phoneticPr fontId="1"/>
  </si>
  <si>
    <t>072-956-5551</t>
    <phoneticPr fontId="1"/>
  </si>
  <si>
    <t>合同会社優夢</t>
    <rPh sb="0" eb="2">
      <t>ゴウドウ</t>
    </rPh>
    <rPh sb="2" eb="4">
      <t>ガイシャ</t>
    </rPh>
    <rPh sb="4" eb="5">
      <t>ユウ</t>
    </rPh>
    <rPh sb="5" eb="6">
      <t>ム</t>
    </rPh>
    <phoneticPr fontId="1"/>
  </si>
  <si>
    <t>運動発達支援スタジオ笑みりぃ～大阪狭山</t>
    <rPh sb="0" eb="2">
      <t>ウンドウ</t>
    </rPh>
    <rPh sb="2" eb="4">
      <t>ハッタツ</t>
    </rPh>
    <rPh sb="4" eb="6">
      <t>シエン</t>
    </rPh>
    <rPh sb="10" eb="11">
      <t>エ</t>
    </rPh>
    <rPh sb="15" eb="19">
      <t>オオサカサヤマ</t>
    </rPh>
    <phoneticPr fontId="1"/>
  </si>
  <si>
    <t>072-320-9065</t>
    <phoneticPr fontId="1"/>
  </si>
  <si>
    <t>072-320-9066</t>
    <phoneticPr fontId="1"/>
  </si>
  <si>
    <t>589-0004</t>
    <phoneticPr fontId="1"/>
  </si>
  <si>
    <t>大阪狭山市東池尻三丁目861番１号102号室</t>
    <rPh sb="0" eb="4">
      <t>オオサカサヤマ</t>
    </rPh>
    <rPh sb="4" eb="5">
      <t>シ</t>
    </rPh>
    <rPh sb="14" eb="15">
      <t>バン</t>
    </rPh>
    <rPh sb="16" eb="17">
      <t>ゴウ</t>
    </rPh>
    <rPh sb="20" eb="21">
      <t>ゴウ</t>
    </rPh>
    <rPh sb="21" eb="22">
      <t>シツ</t>
    </rPh>
    <phoneticPr fontId="1"/>
  </si>
  <si>
    <t>岸和田市土生町2286番地</t>
    <rPh sb="0" eb="4">
      <t>キシワダシ</t>
    </rPh>
    <rPh sb="4" eb="6">
      <t>ドショウ</t>
    </rPh>
    <rPh sb="6" eb="7">
      <t>マチ</t>
    </rPh>
    <rPh sb="11" eb="13">
      <t>バンチ</t>
    </rPh>
    <phoneticPr fontId="1"/>
  </si>
  <si>
    <t>ジャンプ泉大津</t>
    <rPh sb="4" eb="7">
      <t>イズミオオツ</t>
    </rPh>
    <phoneticPr fontId="1"/>
  </si>
  <si>
    <t>0725-24-0215</t>
    <phoneticPr fontId="1"/>
  </si>
  <si>
    <t>0725-24-0331</t>
    <phoneticPr fontId="1"/>
  </si>
  <si>
    <t>595-0014</t>
    <phoneticPr fontId="1"/>
  </si>
  <si>
    <t>泉大津市寿町14番１号</t>
    <rPh sb="0" eb="4">
      <t>イズミオオツシ</t>
    </rPh>
    <rPh sb="4" eb="6">
      <t>コトブキチョウ</t>
    </rPh>
    <rPh sb="8" eb="9">
      <t>バン</t>
    </rPh>
    <rPh sb="10" eb="11">
      <t>ゴウ</t>
    </rPh>
    <phoneticPr fontId="1"/>
  </si>
  <si>
    <t>株式会社JUMP</t>
    <rPh sb="0" eb="4">
      <t>カブシキカイシャ</t>
    </rPh>
    <phoneticPr fontId="1"/>
  </si>
  <si>
    <t>児童デイサービス　ルミナス</t>
    <rPh sb="0" eb="1">
      <t>ジドウ</t>
    </rPh>
    <phoneticPr fontId="1"/>
  </si>
  <si>
    <t>072-428-7444</t>
    <phoneticPr fontId="1"/>
  </si>
  <si>
    <t>072-428-7445</t>
    <phoneticPr fontId="1"/>
  </si>
  <si>
    <t>597-0081</t>
    <phoneticPr fontId="1"/>
  </si>
  <si>
    <t>貝塚市麻生中973番地１</t>
    <rPh sb="0" eb="3">
      <t>カイヅカシ</t>
    </rPh>
    <rPh sb="3" eb="5">
      <t>アソウ</t>
    </rPh>
    <rPh sb="5" eb="6">
      <t>ナカ</t>
    </rPh>
    <rPh sb="9" eb="11">
      <t>バンチ</t>
    </rPh>
    <phoneticPr fontId="1"/>
  </si>
  <si>
    <t>株式会社Ｗｅｌｆａｒｅ</t>
    <rPh sb="0" eb="3">
      <t>カブシキカイシャ</t>
    </rPh>
    <phoneticPr fontId="1"/>
  </si>
  <si>
    <t>☆</t>
    <phoneticPr fontId="1"/>
  </si>
  <si>
    <t>ＣＯＭＰＡＳＳ発達支援センター守口</t>
    <rPh sb="7" eb="9">
      <t>ハッタツ</t>
    </rPh>
    <rPh sb="9" eb="11">
      <t>シエン</t>
    </rPh>
    <rPh sb="15" eb="17">
      <t>モリグチ</t>
    </rPh>
    <phoneticPr fontId="1"/>
  </si>
  <si>
    <t>06-6991-9138</t>
    <phoneticPr fontId="1"/>
  </si>
  <si>
    <t>06-6991-9139</t>
    <phoneticPr fontId="1"/>
  </si>
  <si>
    <t>570-0002</t>
    <phoneticPr fontId="1"/>
  </si>
  <si>
    <t>守口市佐太中町一丁目３番５号　ピースフルマンション101号室</t>
    <rPh sb="0" eb="3">
      <t>モリグチシ</t>
    </rPh>
    <rPh sb="3" eb="7">
      <t>サタナカマチ</t>
    </rPh>
    <rPh sb="7" eb="10">
      <t>１チョウメ</t>
    </rPh>
    <rPh sb="11" eb="12">
      <t>バン</t>
    </rPh>
    <rPh sb="13" eb="14">
      <t>ゴウ</t>
    </rPh>
    <rPh sb="28" eb="29">
      <t>ゴウ</t>
    </rPh>
    <rPh sb="29" eb="30">
      <t>シツ</t>
    </rPh>
    <phoneticPr fontId="1"/>
  </si>
  <si>
    <t>なないろＳｔｕｄｙ</t>
    <phoneticPr fontId="1"/>
  </si>
  <si>
    <t>072-646-5818</t>
    <phoneticPr fontId="1"/>
  </si>
  <si>
    <t>072-646-6239</t>
    <phoneticPr fontId="1"/>
  </si>
  <si>
    <t>567-0031</t>
    <phoneticPr fontId="1"/>
  </si>
  <si>
    <t>茨木市春日四丁目５番11号　サンハイツ穂積102号室</t>
    <rPh sb="0" eb="3">
      <t>イバラキシ</t>
    </rPh>
    <rPh sb="3" eb="5">
      <t>カスガ</t>
    </rPh>
    <rPh sb="5" eb="8">
      <t>４チョウメ</t>
    </rPh>
    <rPh sb="9" eb="10">
      <t>バン</t>
    </rPh>
    <rPh sb="12" eb="13">
      <t>ゴウ</t>
    </rPh>
    <rPh sb="19" eb="21">
      <t>ホヅミ</t>
    </rPh>
    <rPh sb="24" eb="26">
      <t>ゴウシツ</t>
    </rPh>
    <phoneticPr fontId="1"/>
  </si>
  <si>
    <t>株式会社ドリームリンク</t>
    <rPh sb="0" eb="4">
      <t>カブシキカイシャ</t>
    </rPh>
    <phoneticPr fontId="1"/>
  </si>
  <si>
    <t>株式会社三葉</t>
    <rPh sb="0" eb="4">
      <t>カブシキカイシャ</t>
    </rPh>
    <rPh sb="4" eb="5">
      <t>ミツ</t>
    </rPh>
    <rPh sb="5" eb="6">
      <t>バ</t>
    </rPh>
    <phoneticPr fontId="1"/>
  </si>
  <si>
    <t>なないろＫｉｄｓ２ｎｄ</t>
    <phoneticPr fontId="1"/>
  </si>
  <si>
    <t>072-697-9411</t>
    <phoneticPr fontId="1"/>
  </si>
  <si>
    <t>072-697-9878</t>
    <phoneticPr fontId="1"/>
  </si>
  <si>
    <t>茨木市春日三丁目14番41号　メゾン春日101号室</t>
    <rPh sb="10" eb="11">
      <t>バン</t>
    </rPh>
    <rPh sb="13" eb="14">
      <t>ゴウ</t>
    </rPh>
    <rPh sb="18" eb="20">
      <t>カスガ</t>
    </rPh>
    <rPh sb="23" eb="25">
      <t>ゴウシツ</t>
    </rPh>
    <phoneticPr fontId="1"/>
  </si>
  <si>
    <t>株式会社ドリームリンクプラス</t>
    <rPh sb="0" eb="4">
      <t>カブシキカイシャ</t>
    </rPh>
    <phoneticPr fontId="1"/>
  </si>
  <si>
    <t>キッズテラス　わくわく</t>
    <phoneticPr fontId="1"/>
  </si>
  <si>
    <t>072-720-7701</t>
    <phoneticPr fontId="1"/>
  </si>
  <si>
    <t>072-720-7702</t>
    <phoneticPr fontId="1"/>
  </si>
  <si>
    <t>562-0012</t>
    <phoneticPr fontId="1"/>
  </si>
  <si>
    <t>箕面市白島二丁目20番17号　戎ビル１階</t>
    <rPh sb="0" eb="3">
      <t>ミノオシ</t>
    </rPh>
    <rPh sb="3" eb="4">
      <t>シロ</t>
    </rPh>
    <rPh sb="4" eb="5">
      <t>シマ</t>
    </rPh>
    <rPh sb="5" eb="8">
      <t>２チョウメ</t>
    </rPh>
    <rPh sb="10" eb="11">
      <t>バン</t>
    </rPh>
    <rPh sb="13" eb="14">
      <t>ゴウ</t>
    </rPh>
    <rPh sb="15" eb="16">
      <t>エビス</t>
    </rPh>
    <rPh sb="19" eb="20">
      <t>カイ</t>
    </rPh>
    <phoneticPr fontId="1"/>
  </si>
  <si>
    <t>合同会社ＫＩＤＳ　ＴＥＲＲＡＣＥ</t>
    <rPh sb="0" eb="4">
      <t>ゴウドウカイシャ</t>
    </rPh>
    <phoneticPr fontId="1"/>
  </si>
  <si>
    <t>072-321-2141</t>
    <phoneticPr fontId="1"/>
  </si>
  <si>
    <t>589-0023</t>
    <phoneticPr fontId="1"/>
  </si>
  <si>
    <t>大阪狭山市大野台二丁目13番3号　２階</t>
    <rPh sb="0" eb="5">
      <t>オオサカサヤマシ</t>
    </rPh>
    <rPh sb="5" eb="8">
      <t>オオノダイ</t>
    </rPh>
    <rPh sb="8" eb="11">
      <t>２チョウメ</t>
    </rPh>
    <rPh sb="13" eb="14">
      <t>バン</t>
    </rPh>
    <rPh sb="15" eb="16">
      <t>ゴウ</t>
    </rPh>
    <rPh sb="18" eb="19">
      <t>カイ</t>
    </rPh>
    <phoneticPr fontId="1"/>
  </si>
  <si>
    <t>合同会社らいとすたっふ</t>
    <rPh sb="0" eb="4">
      <t>ゴウドウカイシャ</t>
    </rPh>
    <phoneticPr fontId="1"/>
  </si>
  <si>
    <t>なないろKids</t>
    <phoneticPr fontId="1"/>
  </si>
  <si>
    <t>072-609-5276</t>
    <phoneticPr fontId="1"/>
  </si>
  <si>
    <t>なないろHome</t>
    <phoneticPr fontId="1"/>
  </si>
  <si>
    <t>072-665-8300</t>
    <phoneticPr fontId="1"/>
  </si>
  <si>
    <t>072-665-8302</t>
    <phoneticPr fontId="1"/>
  </si>
  <si>
    <t>567-0805</t>
    <phoneticPr fontId="1"/>
  </si>
  <si>
    <t>茨木市橋の内二丁目２番26号クボタコーポ１階</t>
    <rPh sb="0" eb="3">
      <t>イバラキシ</t>
    </rPh>
    <rPh sb="3" eb="4">
      <t>ハシ</t>
    </rPh>
    <rPh sb="5" eb="6">
      <t>ウチ</t>
    </rPh>
    <rPh sb="6" eb="7">
      <t>２</t>
    </rPh>
    <rPh sb="7" eb="9">
      <t>チョウメ</t>
    </rPh>
    <rPh sb="10" eb="11">
      <t>バン</t>
    </rPh>
    <rPh sb="13" eb="14">
      <t>ゴウ</t>
    </rPh>
    <rPh sb="21" eb="22">
      <t>カイ</t>
    </rPh>
    <phoneticPr fontId="1"/>
  </si>
  <si>
    <t>072-768-8661</t>
    <phoneticPr fontId="1"/>
  </si>
  <si>
    <t>072-768-8654</t>
    <phoneticPr fontId="1"/>
  </si>
  <si>
    <t>PepABeat</t>
    <phoneticPr fontId="1"/>
  </si>
  <si>
    <t>050-8881-4810</t>
    <phoneticPr fontId="1"/>
  </si>
  <si>
    <t>050-8881-4811</t>
    <phoneticPr fontId="1"/>
  </si>
  <si>
    <t>594-0073</t>
    <phoneticPr fontId="1"/>
  </si>
  <si>
    <t>和泉市和気町二丁目3番7号朝日プラザシティ・サザンパーク商業棟１F</t>
    <rPh sb="0" eb="3">
      <t>イズミシ</t>
    </rPh>
    <rPh sb="3" eb="5">
      <t>ワキ</t>
    </rPh>
    <rPh sb="5" eb="6">
      <t>チョウ</t>
    </rPh>
    <rPh sb="6" eb="9">
      <t>２チョウメ</t>
    </rPh>
    <rPh sb="10" eb="11">
      <t>バン</t>
    </rPh>
    <rPh sb="12" eb="13">
      <t>ゴウ</t>
    </rPh>
    <rPh sb="13" eb="15">
      <t>アサヒ</t>
    </rPh>
    <rPh sb="28" eb="30">
      <t>ショウギョウ</t>
    </rPh>
    <rPh sb="30" eb="31">
      <t>トウ</t>
    </rPh>
    <phoneticPr fontId="1"/>
  </si>
  <si>
    <t>合同会社grandA'stage</t>
    <rPh sb="0" eb="4">
      <t>ゴウドウカイシャ</t>
    </rPh>
    <phoneticPr fontId="1"/>
  </si>
  <si>
    <t>LINO</t>
    <phoneticPr fontId="1"/>
  </si>
  <si>
    <t>０７２１－２６－９９２１</t>
    <phoneticPr fontId="1"/>
  </si>
  <si>
    <t>ー</t>
    <phoneticPr fontId="1"/>
  </si>
  <si>
    <t>586-0024</t>
    <phoneticPr fontId="1"/>
  </si>
  <si>
    <t>社会福祉法人ぬくもり</t>
    <rPh sb="0" eb="6">
      <t>シャカイフクシホウジン</t>
    </rPh>
    <phoneticPr fontId="1"/>
  </si>
  <si>
    <t>ファミリアキッズ守口</t>
    <rPh sb="8" eb="10">
      <t>モリグチ</t>
    </rPh>
    <phoneticPr fontId="1"/>
  </si>
  <si>
    <t>06-6916-5581</t>
    <phoneticPr fontId="1"/>
  </si>
  <si>
    <t>06-6916-5582</t>
    <phoneticPr fontId="1"/>
  </si>
  <si>
    <t>570-0017</t>
    <phoneticPr fontId="1"/>
  </si>
  <si>
    <t>守口市佐太東町一丁目38番2号REMY佐太ビル2階</t>
    <rPh sb="0" eb="3">
      <t>モリグチシ</t>
    </rPh>
    <rPh sb="3" eb="5">
      <t>サタ</t>
    </rPh>
    <rPh sb="5" eb="6">
      <t>ヒガシ</t>
    </rPh>
    <rPh sb="6" eb="7">
      <t>マチ</t>
    </rPh>
    <rPh sb="7" eb="10">
      <t>１チョウメ</t>
    </rPh>
    <rPh sb="12" eb="13">
      <t>バン</t>
    </rPh>
    <rPh sb="14" eb="15">
      <t>ゴウ</t>
    </rPh>
    <rPh sb="19" eb="21">
      <t>サタ</t>
    </rPh>
    <rPh sb="24" eb="25">
      <t>カイ</t>
    </rPh>
    <phoneticPr fontId="1"/>
  </si>
  <si>
    <t>株式会社S&amp;S</t>
    <rPh sb="0" eb="4">
      <t>カブシキカイシャ</t>
    </rPh>
    <phoneticPr fontId="1"/>
  </si>
  <si>
    <t>あさがおねっと守口</t>
    <rPh sb="7" eb="9">
      <t>モリグチ</t>
    </rPh>
    <phoneticPr fontId="1"/>
  </si>
  <si>
    <t>06-6115-5778</t>
    <phoneticPr fontId="1"/>
  </si>
  <si>
    <t>570-0081</t>
    <phoneticPr fontId="1"/>
  </si>
  <si>
    <t>守口市日吉町二丁目14番8号ハイタウン日吉町コーポ1階</t>
    <rPh sb="0" eb="3">
      <t>モリグチシ</t>
    </rPh>
    <rPh sb="13" eb="14">
      <t>ゴウ</t>
    </rPh>
    <rPh sb="19" eb="22">
      <t>ヒヨシチョウ</t>
    </rPh>
    <rPh sb="26" eb="27">
      <t>カイ</t>
    </rPh>
    <phoneticPr fontId="1"/>
  </si>
  <si>
    <t>株式会社あさがおねっと</t>
    <rPh sb="0" eb="4">
      <t>カブシキカイシャ</t>
    </rPh>
    <phoneticPr fontId="1"/>
  </si>
  <si>
    <t>どんぐり　交野店</t>
    <rPh sb="5" eb="7">
      <t>カタノ</t>
    </rPh>
    <rPh sb="7" eb="8">
      <t>テン</t>
    </rPh>
    <phoneticPr fontId="1"/>
  </si>
  <si>
    <t>072-865-3457</t>
    <phoneticPr fontId="1"/>
  </si>
  <si>
    <t>576-0051</t>
    <phoneticPr fontId="1"/>
  </si>
  <si>
    <t>交野市倉治八丁目11番5号</t>
    <rPh sb="0" eb="3">
      <t>カタノシ</t>
    </rPh>
    <rPh sb="3" eb="5">
      <t>クラジ</t>
    </rPh>
    <rPh sb="5" eb="8">
      <t>８チョウメ</t>
    </rPh>
    <rPh sb="10" eb="11">
      <t>バン</t>
    </rPh>
    <rPh sb="12" eb="13">
      <t>ゴウ</t>
    </rPh>
    <phoneticPr fontId="1"/>
  </si>
  <si>
    <t>株式会社どんぐりの里</t>
    <rPh sb="0" eb="4">
      <t>カブシキカイシャ</t>
    </rPh>
    <rPh sb="9" eb="10">
      <t>サト</t>
    </rPh>
    <phoneticPr fontId="1"/>
  </si>
  <si>
    <t>トラストuni</t>
    <phoneticPr fontId="1"/>
  </si>
  <si>
    <t>072-338-2212</t>
    <phoneticPr fontId="1"/>
  </si>
  <si>
    <t>072-338-2213</t>
    <phoneticPr fontId="1"/>
  </si>
  <si>
    <t>580-0003</t>
    <phoneticPr fontId="1"/>
  </si>
  <si>
    <t>松原市一津屋二丁目5番22号</t>
    <rPh sb="0" eb="3">
      <t>マツバラシ</t>
    </rPh>
    <rPh sb="3" eb="6">
      <t>ヒトツヤ</t>
    </rPh>
    <rPh sb="6" eb="9">
      <t>２チョウメ</t>
    </rPh>
    <rPh sb="10" eb="11">
      <t>バン</t>
    </rPh>
    <rPh sb="13" eb="14">
      <t>ゴウ</t>
    </rPh>
    <phoneticPr fontId="1"/>
  </si>
  <si>
    <t>合同会社UNION</t>
    <rPh sb="0" eb="2">
      <t>ゴウドウ</t>
    </rPh>
    <rPh sb="2" eb="4">
      <t>ガイシャ</t>
    </rPh>
    <phoneticPr fontId="1"/>
  </si>
  <si>
    <t>06-6904-1010</t>
    <phoneticPr fontId="1"/>
  </si>
  <si>
    <t>大東市平野屋一丁目１番２号フラットカキノキＢ１Ｆ</t>
    <rPh sb="0" eb="3">
      <t>ダイトウシ</t>
    </rPh>
    <rPh sb="3" eb="5">
      <t>ヒラノ</t>
    </rPh>
    <rPh sb="5" eb="6">
      <t>ヤ</t>
    </rPh>
    <rPh sb="6" eb="9">
      <t>イッチョウメ</t>
    </rPh>
    <rPh sb="10" eb="11">
      <t>バン</t>
    </rPh>
    <rPh sb="12" eb="13">
      <t>ゴウ</t>
    </rPh>
    <phoneticPr fontId="1"/>
  </si>
  <si>
    <t>MIND  after  school</t>
    <phoneticPr fontId="1"/>
  </si>
  <si>
    <t>072-415-2183</t>
    <phoneticPr fontId="1"/>
  </si>
  <si>
    <t>596-0826</t>
    <phoneticPr fontId="1"/>
  </si>
  <si>
    <t>岸和田市作才町1162番地の１シンエイビル6階</t>
    <rPh sb="0" eb="4">
      <t>キシワダシ</t>
    </rPh>
    <rPh sb="4" eb="5">
      <t>サク</t>
    </rPh>
    <rPh sb="5" eb="6">
      <t>サイ</t>
    </rPh>
    <rPh sb="6" eb="7">
      <t>チョウ</t>
    </rPh>
    <rPh sb="11" eb="13">
      <t>バンチ</t>
    </rPh>
    <rPh sb="22" eb="23">
      <t>カイ</t>
    </rPh>
    <phoneticPr fontId="1"/>
  </si>
  <si>
    <t>株式会社MIND</t>
    <rPh sb="0" eb="3">
      <t>カブシキガイシャ</t>
    </rPh>
    <phoneticPr fontId="1"/>
  </si>
  <si>
    <t>きららジュニア</t>
    <phoneticPr fontId="1"/>
  </si>
  <si>
    <t>06-6998-1470</t>
    <phoneticPr fontId="1"/>
  </si>
  <si>
    <t>06-6998-1471</t>
    <phoneticPr fontId="1"/>
  </si>
  <si>
    <t>570-0084</t>
    <phoneticPr fontId="1"/>
  </si>
  <si>
    <t>守口市緑町1番4号T's Cube緑町201</t>
    <rPh sb="6" eb="7">
      <t>バン</t>
    </rPh>
    <rPh sb="8" eb="9">
      <t>ゴウ</t>
    </rPh>
    <rPh sb="17" eb="18">
      <t>ミドリ</t>
    </rPh>
    <rPh sb="18" eb="19">
      <t>マチ</t>
    </rPh>
    <phoneticPr fontId="1"/>
  </si>
  <si>
    <t>一般社団法人芳緑会</t>
    <rPh sb="0" eb="6">
      <t>イッパンシャダンホウジン</t>
    </rPh>
    <rPh sb="6" eb="7">
      <t>ホウ</t>
    </rPh>
    <rPh sb="7" eb="8">
      <t>リョク</t>
    </rPh>
    <rPh sb="8" eb="9">
      <t>カイ</t>
    </rPh>
    <phoneticPr fontId="1"/>
  </si>
  <si>
    <t>TANGO三日市駅前校</t>
    <rPh sb="5" eb="8">
      <t>ミッカイチ</t>
    </rPh>
    <rPh sb="8" eb="10">
      <t>エキマエ</t>
    </rPh>
    <rPh sb="10" eb="11">
      <t>コウ</t>
    </rPh>
    <phoneticPr fontId="1"/>
  </si>
  <si>
    <t>070-8455-5559</t>
    <phoneticPr fontId="1"/>
  </si>
  <si>
    <t>0721-81-8851</t>
    <phoneticPr fontId="1"/>
  </si>
  <si>
    <t>586-0046</t>
    <phoneticPr fontId="1"/>
  </si>
  <si>
    <t>河内長野市中片添町３番１号カタヤビル202号室</t>
    <rPh sb="0" eb="5">
      <t>カワチナガノシ</t>
    </rPh>
    <phoneticPr fontId="1"/>
  </si>
  <si>
    <t>有限会社ライフアップ</t>
    <rPh sb="0" eb="2">
      <t>ユウゲン</t>
    </rPh>
    <rPh sb="2" eb="4">
      <t>カイシャ</t>
    </rPh>
    <phoneticPr fontId="1"/>
  </si>
  <si>
    <t>ゴールズスポーツ教室</t>
    <rPh sb="8" eb="10">
      <t>キョウシツ</t>
    </rPh>
    <phoneticPr fontId="1"/>
  </si>
  <si>
    <t>072-381-5049</t>
    <phoneticPr fontId="1"/>
  </si>
  <si>
    <t>072-381-8245</t>
    <phoneticPr fontId="1"/>
  </si>
  <si>
    <t>574-0022</t>
    <phoneticPr fontId="1"/>
  </si>
  <si>
    <t>大東市平野屋一丁目１番２号フラットカキノキ１Ｆ</t>
    <phoneticPr fontId="1"/>
  </si>
  <si>
    <t>合同会社GOALS</t>
    <rPh sb="0" eb="4">
      <t>ゴウドウガイシャ</t>
    </rPh>
    <phoneticPr fontId="1"/>
  </si>
  <si>
    <t>コペルプラス　ここいろ箕面教室</t>
    <rPh sb="11" eb="13">
      <t>ミノオ</t>
    </rPh>
    <rPh sb="13" eb="15">
      <t>キョウシツ</t>
    </rPh>
    <phoneticPr fontId="1"/>
  </si>
  <si>
    <t>072-734-7779</t>
    <phoneticPr fontId="1"/>
  </si>
  <si>
    <t>562-0001</t>
    <phoneticPr fontId="1"/>
  </si>
  <si>
    <t>箕面市箕面五丁目11－４　プラティアビル５階</t>
    <rPh sb="0" eb="3">
      <t>ミノオシ</t>
    </rPh>
    <rPh sb="3" eb="5">
      <t>ミノオ</t>
    </rPh>
    <rPh sb="5" eb="8">
      <t>５チョウメ</t>
    </rPh>
    <rPh sb="21" eb="22">
      <t>カイ</t>
    </rPh>
    <phoneticPr fontId="1"/>
  </si>
  <si>
    <t>プレンティグローバルリンクス株式会社</t>
    <phoneticPr fontId="1"/>
  </si>
  <si>
    <t>放課後等デイサービス　ウィズ・ユー門真</t>
    <phoneticPr fontId="1"/>
  </si>
  <si>
    <t>06-6904-7272</t>
    <phoneticPr fontId="1"/>
  </si>
  <si>
    <t>06-6904-7273</t>
    <phoneticPr fontId="1"/>
  </si>
  <si>
    <t>571-0041</t>
    <phoneticPr fontId="1"/>
  </si>
  <si>
    <t>門真市柳町12番22号　KIRA古川橋1階</t>
    <rPh sb="0" eb="2">
      <t>カドマシ</t>
    </rPh>
    <rPh sb="2" eb="4">
      <t>ヤナギマチ</t>
    </rPh>
    <rPh sb="6" eb="7">
      <t>バン</t>
    </rPh>
    <rPh sb="9" eb="10">
      <t>ゴウ</t>
    </rPh>
    <rPh sb="15" eb="18">
      <t>フルカワバシ</t>
    </rPh>
    <rPh sb="19" eb="20">
      <t>カイ</t>
    </rPh>
    <phoneticPr fontId="1"/>
  </si>
  <si>
    <t>有信アクロス株式会社</t>
    <rPh sb="0" eb="2">
      <t>ユウシン</t>
    </rPh>
    <rPh sb="6" eb="8">
      <t>カブシキ</t>
    </rPh>
    <rPh sb="8" eb="10">
      <t>カイシャ</t>
    </rPh>
    <phoneticPr fontId="1"/>
  </si>
  <si>
    <t>社会福祉法人のぼり藤</t>
    <rPh sb="0" eb="6">
      <t>シャカイフクシホウジン</t>
    </rPh>
    <rPh sb="9" eb="10">
      <t>フジ</t>
    </rPh>
    <phoneticPr fontId="1"/>
  </si>
  <si>
    <t>072-349-1785</t>
    <phoneticPr fontId="1"/>
  </si>
  <si>
    <t>072-349-1786</t>
    <phoneticPr fontId="1"/>
  </si>
  <si>
    <t>松原市田井城１丁目６番２２号１階１F-B号室</t>
    <rPh sb="3" eb="4">
      <t>タ</t>
    </rPh>
    <rPh sb="4" eb="5">
      <t>イ</t>
    </rPh>
    <rPh sb="5" eb="6">
      <t>シロ</t>
    </rPh>
    <rPh sb="7" eb="9">
      <t>チョウメ</t>
    </rPh>
    <rPh sb="10" eb="11">
      <t>バン</t>
    </rPh>
    <rPh sb="13" eb="14">
      <t>ゴウ</t>
    </rPh>
    <phoneticPr fontId="1"/>
  </si>
  <si>
    <t>580-0044</t>
    <phoneticPr fontId="1"/>
  </si>
  <si>
    <t>株式会社LIBO</t>
    <rPh sb="0" eb="4">
      <t>カブシキカイシャ</t>
    </rPh>
    <phoneticPr fontId="1"/>
  </si>
  <si>
    <t>放課後等デイサービスＢＡ－ＮＡはぐらざき</t>
  </si>
  <si>
    <t>072-466-8302</t>
    <phoneticPr fontId="1"/>
  </si>
  <si>
    <t>072-466-8303</t>
    <phoneticPr fontId="1"/>
  </si>
  <si>
    <t>598-0037</t>
    <phoneticPr fontId="1"/>
  </si>
  <si>
    <t>泉佐野市羽倉崎上町三丁目２番32</t>
    <rPh sb="0" eb="4">
      <t>イズミサノシ</t>
    </rPh>
    <rPh sb="4" eb="7">
      <t>ハグラザキ</t>
    </rPh>
    <rPh sb="7" eb="9">
      <t>ウエマチ</t>
    </rPh>
    <rPh sb="9" eb="12">
      <t>３チョウメ</t>
    </rPh>
    <rPh sb="13" eb="14">
      <t>バン</t>
    </rPh>
    <phoneticPr fontId="1"/>
  </si>
  <si>
    <t>株式会社トライズ</t>
    <rPh sb="0" eb="4">
      <t>カブシキガイシャ</t>
    </rPh>
    <phoneticPr fontId="1"/>
  </si>
  <si>
    <t>2751920394</t>
  </si>
  <si>
    <t>ふぁみりずむ</t>
    <phoneticPr fontId="1"/>
  </si>
  <si>
    <t>080-3806-2558</t>
    <phoneticPr fontId="1"/>
  </si>
  <si>
    <t>072-813-7237</t>
    <phoneticPr fontId="1"/>
  </si>
  <si>
    <t>合同会社Ｉ　ｓｔａｒ　Ｌａｂ</t>
  </si>
  <si>
    <t>ｗｅｌｆａｒｅ唐国</t>
    <rPh sb="7" eb="8">
      <t>カラ</t>
    </rPh>
    <rPh sb="8" eb="9">
      <t>クニ</t>
    </rPh>
    <phoneticPr fontId="1"/>
  </si>
  <si>
    <t>0725-24-9067</t>
    <phoneticPr fontId="1"/>
  </si>
  <si>
    <t>0725-24-9068</t>
    <phoneticPr fontId="1"/>
  </si>
  <si>
    <t>594-1151</t>
    <phoneticPr fontId="1"/>
  </si>
  <si>
    <t>和泉市唐国町二丁目13番７号</t>
  </si>
  <si>
    <t>株式会社ファースト</t>
  </si>
  <si>
    <t>はぐハウスⅢ</t>
    <phoneticPr fontId="1"/>
  </si>
  <si>
    <t>0725-41-0089</t>
    <phoneticPr fontId="1"/>
  </si>
  <si>
    <t>0725-41-0099</t>
    <phoneticPr fontId="1"/>
  </si>
  <si>
    <t>594-0052</t>
    <phoneticPr fontId="1"/>
  </si>
  <si>
    <t>和泉市阪本町17番1号</t>
  </si>
  <si>
    <t>ＩＯＳメディカルケア株式会社</t>
  </si>
  <si>
    <t>☆</t>
    <phoneticPr fontId="1"/>
  </si>
  <si>
    <t>放課後等デイサービス　ウィズ・ユー箕面</t>
  </si>
  <si>
    <t>072-736-8217</t>
    <phoneticPr fontId="1"/>
  </si>
  <si>
    <t>562-0011</t>
    <phoneticPr fontId="1"/>
  </si>
  <si>
    <t>株式会社神戸物語</t>
    <rPh sb="0" eb="4">
      <t>カブシキガイシャ</t>
    </rPh>
    <rPh sb="4" eb="8">
      <t>コウベモノガタリ</t>
    </rPh>
    <phoneticPr fontId="1"/>
  </si>
  <si>
    <t>ハイチーズ</t>
    <phoneticPr fontId="1"/>
  </si>
  <si>
    <t>オンユアサイド株式会社</t>
    <rPh sb="7" eb="11">
      <t>カブシキガイシャ</t>
    </rPh>
    <phoneticPr fontId="1"/>
  </si>
  <si>
    <t>株式会社シンシアリティー</t>
    <rPh sb="0" eb="3">
      <t>カブシキガイシャ</t>
    </rPh>
    <phoneticPr fontId="1"/>
  </si>
  <si>
    <t>リールスメディカル茨木玉島台</t>
    <rPh sb="9" eb="11">
      <t>イバラキ</t>
    </rPh>
    <rPh sb="11" eb="14">
      <t>タマシマダイ</t>
    </rPh>
    <phoneticPr fontId="1"/>
  </si>
  <si>
    <t>リールスメイト千里丘</t>
    <phoneticPr fontId="1"/>
  </si>
  <si>
    <t>リールスメイト摂津別府</t>
    <rPh sb="7" eb="9">
      <t>セッツ</t>
    </rPh>
    <rPh sb="9" eb="11">
      <t>ベップ</t>
    </rPh>
    <phoneticPr fontId="1"/>
  </si>
  <si>
    <t>ハーティワン桃園</t>
    <rPh sb="6" eb="8">
      <t>モモゾノ</t>
    </rPh>
    <phoneticPr fontId="1"/>
  </si>
  <si>
    <t>072-737-4836</t>
    <phoneticPr fontId="1"/>
  </si>
  <si>
    <t>072-767-9717</t>
    <phoneticPr fontId="1"/>
  </si>
  <si>
    <t>563-0045</t>
    <phoneticPr fontId="1"/>
  </si>
  <si>
    <t>池田市桃園一丁目7番18号スプリングリバーⅡ101</t>
    <rPh sb="0" eb="3">
      <t>イケダシ</t>
    </rPh>
    <rPh sb="3" eb="5">
      <t>モモゾノ</t>
    </rPh>
    <rPh sb="5" eb="8">
      <t>1チョウメ</t>
    </rPh>
    <rPh sb="9" eb="10">
      <t>バン</t>
    </rPh>
    <rPh sb="12" eb="13">
      <t>ゴウ</t>
    </rPh>
    <phoneticPr fontId="1"/>
  </si>
  <si>
    <t>有限会社三宮企画</t>
    <rPh sb="0" eb="4">
      <t>ユウゲンカイシャ</t>
    </rPh>
    <rPh sb="4" eb="6">
      <t>サンノミヤ</t>
    </rPh>
    <rPh sb="6" eb="8">
      <t>キカク</t>
    </rPh>
    <phoneticPr fontId="1"/>
  </si>
  <si>
    <t>株式会社ILIFE</t>
    <rPh sb="0" eb="4">
      <t>カブシキガイシャ</t>
    </rPh>
    <phoneticPr fontId="1"/>
  </si>
  <si>
    <t>ライフ　スタディ</t>
    <phoneticPr fontId="1"/>
  </si>
  <si>
    <t>072-900-2639</t>
    <phoneticPr fontId="1"/>
  </si>
  <si>
    <t>06-7632-2757</t>
    <phoneticPr fontId="1"/>
  </si>
  <si>
    <t>583-0856</t>
    <phoneticPr fontId="1"/>
  </si>
  <si>
    <t>羽曳野市白鳥三丁目15番1号豊田ビル1階・2階</t>
    <rPh sb="0" eb="4">
      <t>ハビキノシ</t>
    </rPh>
    <rPh sb="4" eb="6">
      <t>シラトリ</t>
    </rPh>
    <rPh sb="6" eb="9">
      <t>3チョウメ</t>
    </rPh>
    <rPh sb="11" eb="12">
      <t>バン</t>
    </rPh>
    <rPh sb="13" eb="14">
      <t>ゴウ</t>
    </rPh>
    <rPh sb="14" eb="16">
      <t>トヨタ</t>
    </rPh>
    <rPh sb="19" eb="20">
      <t>カイ</t>
    </rPh>
    <rPh sb="22" eb="23">
      <t>カイ</t>
    </rPh>
    <phoneticPr fontId="1"/>
  </si>
  <si>
    <t>スポーツアカデミー高石</t>
    <rPh sb="9" eb="11">
      <t>タカイシ</t>
    </rPh>
    <phoneticPr fontId="1"/>
  </si>
  <si>
    <t>072-247-7274</t>
    <phoneticPr fontId="1"/>
  </si>
  <si>
    <t>072-247-7142</t>
    <phoneticPr fontId="1"/>
  </si>
  <si>
    <t>592-0014</t>
    <phoneticPr fontId="1"/>
  </si>
  <si>
    <t>高石市綾園七丁目3番35号櫛谷ビル101</t>
    <rPh sb="0" eb="3">
      <t>タカイシシ</t>
    </rPh>
    <rPh sb="3" eb="5">
      <t>アヤゾノ</t>
    </rPh>
    <rPh sb="5" eb="8">
      <t>7チョウメ</t>
    </rPh>
    <rPh sb="9" eb="10">
      <t>バン</t>
    </rPh>
    <rPh sb="12" eb="13">
      <t>ゴウ</t>
    </rPh>
    <rPh sb="13" eb="15">
      <t>クシタニ</t>
    </rPh>
    <phoneticPr fontId="1"/>
  </si>
  <si>
    <t>株式会社赤い糸</t>
    <rPh sb="0" eb="4">
      <t>カブシキガイシャ</t>
    </rPh>
    <rPh sb="4" eb="5">
      <t>アカ</t>
    </rPh>
    <rPh sb="6" eb="7">
      <t>イト</t>
    </rPh>
    <phoneticPr fontId="1"/>
  </si>
  <si>
    <t>ＬＩＦＥ　ＳＴＡＮＤ　ＵＰ</t>
  </si>
  <si>
    <t>就労準備型放課後等デイサービス　グラン</t>
  </si>
  <si>
    <t>藤井寺市野中一丁目97番地１第３セイワビル２－１Ａ号室</t>
  </si>
  <si>
    <t>株式会社ＩＬＩＦＥ</t>
  </si>
  <si>
    <t>合同会社リアン</t>
  </si>
  <si>
    <t>072-959-7337</t>
    <phoneticPr fontId="1"/>
  </si>
  <si>
    <t>072-959-7739</t>
    <phoneticPr fontId="1"/>
  </si>
  <si>
    <t>583-0014</t>
    <phoneticPr fontId="1"/>
  </si>
  <si>
    <t>072-959-6636</t>
    <phoneticPr fontId="1"/>
  </si>
  <si>
    <t>072-959-6635</t>
    <phoneticPr fontId="1"/>
  </si>
  <si>
    <t>583-0017</t>
    <phoneticPr fontId="1"/>
  </si>
  <si>
    <t>リールスメイト茨木郡</t>
    <rPh sb="7" eb="9">
      <t>イバラキ</t>
    </rPh>
    <rPh sb="9" eb="10">
      <t>グン</t>
    </rPh>
    <phoneticPr fontId="1"/>
  </si>
  <si>
    <t>072-321-9061</t>
    <phoneticPr fontId="1"/>
  </si>
  <si>
    <t>072-249-6172</t>
    <phoneticPr fontId="1"/>
  </si>
  <si>
    <t>0725-24-4030</t>
    <phoneticPr fontId="1"/>
  </si>
  <si>
    <t>0725-51-7333</t>
    <phoneticPr fontId="1"/>
  </si>
  <si>
    <t>0725-51-7336</t>
    <phoneticPr fontId="1"/>
  </si>
  <si>
    <t>政令市・中核市HPリンク先一覧（大阪府HP)</t>
    <rPh sb="0" eb="3">
      <t>セイレイシ</t>
    </rPh>
    <rPh sb="4" eb="7">
      <t>チュウカクシ</t>
    </rPh>
    <rPh sb="12" eb="13">
      <t>サキ</t>
    </rPh>
    <rPh sb="13" eb="15">
      <t>イチラン</t>
    </rPh>
    <rPh sb="16" eb="19">
      <t>オオサカフ</t>
    </rPh>
    <phoneticPr fontId="1"/>
  </si>
  <si>
    <t>◆　下記の外部サイトでも事業所情報の検索が可能です。</t>
    <rPh sb="2" eb="4">
      <t>カキ</t>
    </rPh>
    <rPh sb="5" eb="7">
      <t>ガイブ</t>
    </rPh>
    <rPh sb="12" eb="15">
      <t>ジギョウショ</t>
    </rPh>
    <rPh sb="15" eb="17">
      <t>ジョウホウ</t>
    </rPh>
    <rPh sb="18" eb="20">
      <t>ケンサク</t>
    </rPh>
    <rPh sb="21" eb="23">
      <t>カノウ</t>
    </rPh>
    <phoneticPr fontId="1"/>
  </si>
  <si>
    <t>◆　各市への権限移譲について</t>
    <rPh sb="2" eb="3">
      <t>カク</t>
    </rPh>
    <rPh sb="3" eb="4">
      <t>シ</t>
    </rPh>
    <rPh sb="6" eb="10">
      <t>ケンゲンイジョウ</t>
    </rPh>
    <phoneticPr fontId="1"/>
  </si>
  <si>
    <t>◆　児童発達支援センター・障害児入所施設については、別データを参照してください。</t>
    <rPh sb="2" eb="8">
      <t>ジドウハッタツシエン</t>
    </rPh>
    <rPh sb="13" eb="16">
      <t>ショウガイジ</t>
    </rPh>
    <rPh sb="16" eb="18">
      <t>ニュウショ</t>
    </rPh>
    <rPh sb="18" eb="20">
      <t>シセツ</t>
    </rPh>
    <rPh sb="26" eb="27">
      <t>ベツ</t>
    </rPh>
    <rPh sb="31" eb="33">
      <t>サンショウ</t>
    </rPh>
    <phoneticPr fontId="1"/>
  </si>
  <si>
    <t>障害福祉サービス等情報検索（WAMNET)</t>
    <rPh sb="0" eb="2">
      <t>ショウガイ</t>
    </rPh>
    <rPh sb="2" eb="4">
      <t>フクシ</t>
    </rPh>
    <rPh sb="8" eb="9">
      <t>トウ</t>
    </rPh>
    <rPh sb="9" eb="11">
      <t>ジョウホウ</t>
    </rPh>
    <rPh sb="11" eb="13">
      <t>ケンサク</t>
    </rPh>
    <phoneticPr fontId="1"/>
  </si>
  <si>
    <t>　　※ 政令市（大阪市・堺市）・中核市（高槻市・東大阪市・豊中市・枚方市・八尾市・寝屋川市・吹田市）は、</t>
    <phoneticPr fontId="1"/>
  </si>
  <si>
    <t>　　　  各市に指定・指導権限があります。</t>
    <phoneticPr fontId="1"/>
  </si>
  <si>
    <t>072-720-7522</t>
    <phoneticPr fontId="1"/>
  </si>
  <si>
    <t>072-720-7523</t>
    <phoneticPr fontId="1"/>
  </si>
  <si>
    <t>562-0003</t>
    <phoneticPr fontId="1"/>
  </si>
  <si>
    <t>箕面市西小路二丁目７番16号　箕面朝日ビル203</t>
    <rPh sb="0" eb="3">
      <t>ミノオシ</t>
    </rPh>
    <rPh sb="3" eb="6">
      <t>ニシショウジ</t>
    </rPh>
    <rPh sb="6" eb="9">
      <t>2チョウメ</t>
    </rPh>
    <rPh sb="10" eb="11">
      <t>バン</t>
    </rPh>
    <rPh sb="13" eb="14">
      <t>ゴウ</t>
    </rPh>
    <rPh sb="15" eb="17">
      <t>ミノオ</t>
    </rPh>
    <rPh sb="17" eb="19">
      <t>アサヒ</t>
    </rPh>
    <phoneticPr fontId="1"/>
  </si>
  <si>
    <t>箕面市如意谷四丁目１番15号　サニーヒル箕面201号</t>
    <rPh sb="10" eb="11">
      <t>バン</t>
    </rPh>
    <rPh sb="13" eb="14">
      <t>ゴウ</t>
    </rPh>
    <phoneticPr fontId="21"/>
  </si>
  <si>
    <t>LaZo株式会社</t>
    <rPh sb="4" eb="8">
      <t>カブシキガイシャ</t>
    </rPh>
    <phoneticPr fontId="1"/>
  </si>
  <si>
    <t>072-465-6555</t>
    <phoneticPr fontId="1"/>
  </si>
  <si>
    <t>072-465-6556</t>
    <phoneticPr fontId="1"/>
  </si>
  <si>
    <t>590-0501</t>
    <phoneticPr fontId="1"/>
  </si>
  <si>
    <t>泉南市兎田1103番地19</t>
    <rPh sb="0" eb="3">
      <t>センナンシ</t>
    </rPh>
    <rPh sb="3" eb="5">
      <t>ウサイダ</t>
    </rPh>
    <rPh sb="9" eb="11">
      <t>バンチ</t>
    </rPh>
    <phoneticPr fontId="1"/>
  </si>
  <si>
    <t>株式会社いのちの木</t>
    <rPh sb="0" eb="4">
      <t>カブシキガイシャ</t>
    </rPh>
    <rPh sb="8" eb="9">
      <t>キ</t>
    </rPh>
    <phoneticPr fontId="1"/>
  </si>
  <si>
    <t>ふわふわり</t>
    <phoneticPr fontId="1"/>
  </si>
  <si>
    <t>072-894-7800</t>
    <phoneticPr fontId="1"/>
  </si>
  <si>
    <t>072-894-7801</t>
    <phoneticPr fontId="1"/>
  </si>
  <si>
    <t>576-0051</t>
    <phoneticPr fontId="1"/>
  </si>
  <si>
    <t>交野市倉治七丁目32番8号ハイム桜道101号室</t>
    <rPh sb="0" eb="3">
      <t>カタノシ</t>
    </rPh>
    <rPh sb="3" eb="5">
      <t>クラジ</t>
    </rPh>
    <rPh sb="5" eb="8">
      <t>7チョウメ</t>
    </rPh>
    <rPh sb="10" eb="11">
      <t>バン</t>
    </rPh>
    <rPh sb="12" eb="13">
      <t>ゴウ</t>
    </rPh>
    <rPh sb="16" eb="18">
      <t>サクラミチ</t>
    </rPh>
    <rPh sb="21" eb="23">
      <t>ゴウシツ</t>
    </rPh>
    <phoneticPr fontId="1"/>
  </si>
  <si>
    <t>株式会社にじいろ</t>
    <rPh sb="0" eb="4">
      <t>カブシキガイシャ</t>
    </rPh>
    <phoneticPr fontId="1"/>
  </si>
  <si>
    <t>進学と就職支援あなたが宝モノ泉南兎田教室</t>
    <rPh sb="0" eb="2">
      <t>シンガク</t>
    </rPh>
    <rPh sb="3" eb="5">
      <t>シュウショク</t>
    </rPh>
    <rPh sb="5" eb="7">
      <t>シエン</t>
    </rPh>
    <rPh sb="11" eb="12">
      <t>タカラ</t>
    </rPh>
    <rPh sb="14" eb="20">
      <t>センナンウサギダキョウシツ</t>
    </rPh>
    <phoneticPr fontId="1"/>
  </si>
  <si>
    <t>羽曳野市はびきの五丁目２２－５アモール２０１</t>
    <phoneticPr fontId="1"/>
  </si>
  <si>
    <t>072-979-7021</t>
  </si>
  <si>
    <t>072-979-7022</t>
  </si>
  <si>
    <t>あしあと・ぷらいむ</t>
    <phoneticPr fontId="1"/>
  </si>
  <si>
    <t>株式会社フットステップ</t>
    <phoneticPr fontId="1"/>
  </si>
  <si>
    <t>株式会社Peak River</t>
    <phoneticPr fontId="1"/>
  </si>
  <si>
    <t>072-736-9550</t>
  </si>
  <si>
    <t>072-736-9552</t>
  </si>
  <si>
    <t>563-0033</t>
  </si>
  <si>
    <t>589-0022</t>
    <phoneticPr fontId="1"/>
  </si>
  <si>
    <t>まんてん狭山西山台第１教室</t>
    <rPh sb="4" eb="6">
      <t>サヤマ</t>
    </rPh>
    <rPh sb="6" eb="9">
      <t>ニシヤマダイ</t>
    </rPh>
    <rPh sb="9" eb="10">
      <t>ダイ</t>
    </rPh>
    <rPh sb="11" eb="13">
      <t>キョウシツ</t>
    </rPh>
    <phoneticPr fontId="1"/>
  </si>
  <si>
    <t>株式会社まんてんプラス</t>
    <rPh sb="0" eb="4">
      <t>カブシキカイシャ</t>
    </rPh>
    <phoneticPr fontId="1"/>
  </si>
  <si>
    <t>まんてん狭山西山台第2教室</t>
    <rPh sb="4" eb="6">
      <t>サヤマ</t>
    </rPh>
    <rPh sb="6" eb="9">
      <t>ニシヤマダイ</t>
    </rPh>
    <rPh sb="9" eb="10">
      <t>ダイ</t>
    </rPh>
    <rPh sb="11" eb="13">
      <t>キョウシツ</t>
    </rPh>
    <phoneticPr fontId="1"/>
  </si>
  <si>
    <t>まんてん狭山西山台第3教室</t>
    <rPh sb="4" eb="6">
      <t>サヤマ</t>
    </rPh>
    <rPh sb="6" eb="9">
      <t>ニシヤマダイ</t>
    </rPh>
    <rPh sb="9" eb="10">
      <t>ダイ</t>
    </rPh>
    <rPh sb="11" eb="13">
      <t>キョウシツ</t>
    </rPh>
    <phoneticPr fontId="1"/>
  </si>
  <si>
    <t>放課後等デイサービス　わんダフル</t>
    <rPh sb="0" eb="4">
      <t>ホウカゴトウ</t>
    </rPh>
    <phoneticPr fontId="1"/>
  </si>
  <si>
    <t>072-814-7756</t>
    <phoneticPr fontId="1"/>
  </si>
  <si>
    <t>大阪狭山市西山台三丁目2番4号　1階</t>
    <rPh sb="8" eb="9">
      <t>3</t>
    </rPh>
    <rPh sb="9" eb="11">
      <t>チョウメ</t>
    </rPh>
    <rPh sb="12" eb="13">
      <t>バン</t>
    </rPh>
    <rPh sb="14" eb="15">
      <t>ゴウ</t>
    </rPh>
    <phoneticPr fontId="1"/>
  </si>
  <si>
    <t>072-289-8995</t>
    <phoneticPr fontId="1"/>
  </si>
  <si>
    <t>072-289-8994</t>
    <phoneticPr fontId="1"/>
  </si>
  <si>
    <t>アイアムいずみ</t>
    <phoneticPr fontId="1"/>
  </si>
  <si>
    <t>072-558-7845</t>
    <phoneticPr fontId="1"/>
  </si>
  <si>
    <t>072-558-7846</t>
    <phoneticPr fontId="1"/>
  </si>
  <si>
    <t>594-1156</t>
    <phoneticPr fontId="1"/>
  </si>
  <si>
    <t>和泉市内田町四丁目３番11号</t>
    <rPh sb="0" eb="3">
      <t>イズミシ</t>
    </rPh>
    <rPh sb="3" eb="6">
      <t>ウチダチョウ</t>
    </rPh>
    <rPh sb="6" eb="9">
      <t>ヨンチョウメ</t>
    </rPh>
    <rPh sb="10" eb="11">
      <t>バン</t>
    </rPh>
    <rPh sb="13" eb="14">
      <t>ゴウ</t>
    </rPh>
    <phoneticPr fontId="1"/>
  </si>
  <si>
    <t>株式会社アイアム</t>
    <rPh sb="0" eb="4">
      <t>カブシキガイシャ</t>
    </rPh>
    <phoneticPr fontId="1"/>
  </si>
  <si>
    <t>072-737-8392</t>
    <phoneticPr fontId="1"/>
  </si>
  <si>
    <t>072-737-8399</t>
    <phoneticPr fontId="1"/>
  </si>
  <si>
    <t>562-0041</t>
    <phoneticPr fontId="1"/>
  </si>
  <si>
    <t>箕面市桜一丁目１番１号　ジョイタウン佐久良２階C号室</t>
    <rPh sb="0" eb="3">
      <t>ミノオシ</t>
    </rPh>
    <rPh sb="3" eb="4">
      <t>サクラ</t>
    </rPh>
    <rPh sb="4" eb="7">
      <t>1チョウメ</t>
    </rPh>
    <rPh sb="8" eb="9">
      <t>バン</t>
    </rPh>
    <rPh sb="10" eb="11">
      <t>ゴウ</t>
    </rPh>
    <rPh sb="18" eb="21">
      <t>サクラ</t>
    </rPh>
    <rPh sb="22" eb="23">
      <t>カイ</t>
    </rPh>
    <rPh sb="24" eb="26">
      <t>ゴウシツ</t>
    </rPh>
    <phoneticPr fontId="1"/>
  </si>
  <si>
    <t>ビーナスキッズもりぐち</t>
    <phoneticPr fontId="1"/>
  </si>
  <si>
    <t>06-6997-6621</t>
    <phoneticPr fontId="1"/>
  </si>
  <si>
    <t>06-6997-6622</t>
    <phoneticPr fontId="1"/>
  </si>
  <si>
    <t>５７０－００３１</t>
    <phoneticPr fontId="1"/>
  </si>
  <si>
    <t>株式会社ビーナス</t>
    <rPh sb="0" eb="4">
      <t>カブシキガイシャ</t>
    </rPh>
    <phoneticPr fontId="1"/>
  </si>
  <si>
    <t>えーる</t>
    <phoneticPr fontId="1"/>
  </si>
  <si>
    <t>583-099１</t>
    <phoneticPr fontId="1"/>
  </si>
  <si>
    <t>南河内郡太子町大字春日103番地の47</t>
    <rPh sb="0" eb="3">
      <t>ミナミカワチ</t>
    </rPh>
    <rPh sb="3" eb="4">
      <t>グン</t>
    </rPh>
    <rPh sb="4" eb="6">
      <t>タイシ</t>
    </rPh>
    <rPh sb="6" eb="7">
      <t>チョウ</t>
    </rPh>
    <rPh sb="7" eb="9">
      <t>オオアザ</t>
    </rPh>
    <rPh sb="9" eb="11">
      <t>カスガ</t>
    </rPh>
    <rPh sb="14" eb="15">
      <t>バン</t>
    </rPh>
    <rPh sb="15" eb="16">
      <t>チ</t>
    </rPh>
    <phoneticPr fontId="1"/>
  </si>
  <si>
    <t>株式会社　雅板金工業</t>
    <rPh sb="0" eb="4">
      <t>カブシキガイシャ</t>
    </rPh>
    <rPh sb="5" eb="6">
      <t>マサ</t>
    </rPh>
    <rPh sb="6" eb="8">
      <t>バンキン</t>
    </rPh>
    <rPh sb="8" eb="10">
      <t>コウギョウ</t>
    </rPh>
    <phoneticPr fontId="1"/>
  </si>
  <si>
    <t>ウィル</t>
    <phoneticPr fontId="1"/>
  </si>
  <si>
    <t>0721-69-6081</t>
    <phoneticPr fontId="1"/>
  </si>
  <si>
    <t>584-0048</t>
    <phoneticPr fontId="1"/>
  </si>
  <si>
    <t>富田林市西板持町七丁目15番18号</t>
    <rPh sb="0" eb="4">
      <t>トンダバヤシシ</t>
    </rPh>
    <rPh sb="4" eb="5">
      <t>ニシ</t>
    </rPh>
    <rPh sb="5" eb="6">
      <t>イタ</t>
    </rPh>
    <rPh sb="6" eb="7">
      <t>モ</t>
    </rPh>
    <rPh sb="7" eb="8">
      <t>マチ</t>
    </rPh>
    <rPh sb="8" eb="11">
      <t>ナナチョウメ</t>
    </rPh>
    <rPh sb="13" eb="14">
      <t>バン</t>
    </rPh>
    <rPh sb="16" eb="17">
      <t>ゴウ</t>
    </rPh>
    <phoneticPr fontId="1"/>
  </si>
  <si>
    <t>一般社団法人大阪青少年支援機構ポラリス</t>
    <rPh sb="0" eb="6">
      <t>イッパンシャダンホウジン</t>
    </rPh>
    <rPh sb="6" eb="11">
      <t>オオサカセイショウネン</t>
    </rPh>
    <rPh sb="11" eb="13">
      <t>シエン</t>
    </rPh>
    <rPh sb="13" eb="15">
      <t>キコウ</t>
    </rPh>
    <phoneticPr fontId="1"/>
  </si>
  <si>
    <t>オーパ・ネクスト</t>
    <phoneticPr fontId="1"/>
  </si>
  <si>
    <t>072-479-8380</t>
    <phoneticPr fontId="1"/>
  </si>
  <si>
    <t>072-479-8381</t>
    <phoneticPr fontId="1"/>
  </si>
  <si>
    <t>590-0522</t>
    <phoneticPr fontId="1"/>
  </si>
  <si>
    <t>株式会社GEN</t>
    <rPh sb="0" eb="4">
      <t>カブシキガイシャ</t>
    </rPh>
    <phoneticPr fontId="1"/>
  </si>
  <si>
    <t>泉南市信達牧野584番地２　川口店舗２階</t>
    <rPh sb="0" eb="3">
      <t>センナンシ</t>
    </rPh>
    <rPh sb="3" eb="7">
      <t>シンダチマキノ</t>
    </rPh>
    <rPh sb="10" eb="12">
      <t>バンチ</t>
    </rPh>
    <rPh sb="14" eb="18">
      <t>カワグチテンポ</t>
    </rPh>
    <rPh sb="19" eb="20">
      <t>カイ</t>
    </rPh>
    <phoneticPr fontId="1"/>
  </si>
  <si>
    <t>072-665-9226</t>
    <phoneticPr fontId="1"/>
  </si>
  <si>
    <t>守口市橋波東之町三丁目２番33号サンリスタ守口</t>
    <rPh sb="0" eb="3">
      <t>モリグチシ</t>
    </rPh>
    <rPh sb="3" eb="4">
      <t>ハシ</t>
    </rPh>
    <rPh sb="4" eb="5">
      <t>ナミ</t>
    </rPh>
    <rPh sb="5" eb="6">
      <t>ヒガシ</t>
    </rPh>
    <rPh sb="6" eb="7">
      <t>ノ</t>
    </rPh>
    <rPh sb="7" eb="8">
      <t>マチ</t>
    </rPh>
    <rPh sb="8" eb="11">
      <t>3チョウメ</t>
    </rPh>
    <rPh sb="12" eb="13">
      <t>バン</t>
    </rPh>
    <rPh sb="15" eb="16">
      <t>ゴウ</t>
    </rPh>
    <rPh sb="21" eb="23">
      <t>モリグチ</t>
    </rPh>
    <phoneticPr fontId="1"/>
  </si>
  <si>
    <t>岸和田市春木泉町10番33号　宮城ビル１階</t>
    <rPh sb="0" eb="4">
      <t>キシワダシ</t>
    </rPh>
    <rPh sb="4" eb="6">
      <t>ハルキ</t>
    </rPh>
    <rPh sb="6" eb="8">
      <t>イズミマチ</t>
    </rPh>
    <rPh sb="10" eb="11">
      <t>バン</t>
    </rPh>
    <rPh sb="13" eb="14">
      <t>ゴウ</t>
    </rPh>
    <rPh sb="15" eb="17">
      <t>ミヤギ</t>
    </rPh>
    <rPh sb="20" eb="21">
      <t>カイ</t>
    </rPh>
    <phoneticPr fontId="1"/>
  </si>
  <si>
    <t>株式会社スズヤ</t>
    <rPh sb="0" eb="3">
      <t>カブシキガイシャ</t>
    </rPh>
    <phoneticPr fontId="1"/>
  </si>
  <si>
    <t>児童発達支援・放課後等デイサービスＯｈａｎａ・Pono</t>
    <phoneticPr fontId="1"/>
  </si>
  <si>
    <t>合同会社Ohana</t>
    <rPh sb="0" eb="3">
      <t>ゴウドウガイシャ</t>
    </rPh>
    <phoneticPr fontId="1"/>
  </si>
  <si>
    <t>５９６－００３５</t>
    <phoneticPr fontId="1"/>
  </si>
  <si>
    <t>０７２－４３７－１０１１</t>
    <phoneticPr fontId="1"/>
  </si>
  <si>
    <t>５９６－００２３</t>
    <phoneticPr fontId="1"/>
  </si>
  <si>
    <t>０７２－４９６－６７８２</t>
    <phoneticPr fontId="1"/>
  </si>
  <si>
    <t>岸和田市八幡町１番10号１階</t>
    <rPh sb="0" eb="4">
      <t>キシワダシ</t>
    </rPh>
    <rPh sb="4" eb="6">
      <t>ヤハタ</t>
    </rPh>
    <rPh sb="6" eb="7">
      <t>マチ</t>
    </rPh>
    <rPh sb="8" eb="9">
      <t>バン</t>
    </rPh>
    <rPh sb="11" eb="12">
      <t>ゴウ</t>
    </rPh>
    <rPh sb="13" eb="14">
      <t>カイ</t>
    </rPh>
    <phoneticPr fontId="1"/>
  </si>
  <si>
    <t>ＫＯＫＯＩＲＯ</t>
  </si>
  <si>
    <t>池田市城南三丁目２番13号シャーメゾンラピス１階</t>
    <phoneticPr fontId="1"/>
  </si>
  <si>
    <t>合同会社ＨａｌｅＮａｌｕ</t>
  </si>
  <si>
    <t>ドレミファソライズＦＣ池田</t>
  </si>
  <si>
    <t>池田市荘園二丁目１番４号</t>
  </si>
  <si>
    <t>昇岩株式会社</t>
  </si>
  <si>
    <t>るる</t>
  </si>
  <si>
    <t>池田市石橋一丁目23番13-101号</t>
  </si>
  <si>
    <t>知音株式会社</t>
  </si>
  <si>
    <t>有限会社三宮企画</t>
  </si>
  <si>
    <t>５６３－００３８</t>
    <phoneticPr fontId="1"/>
  </si>
  <si>
    <t>０７２-737-6889</t>
    <phoneticPr fontId="1"/>
  </si>
  <si>
    <t>０７２－７３４－７５１８</t>
    <phoneticPr fontId="1"/>
  </si>
  <si>
    <t>０７２－７４４－２１６６</t>
    <phoneticPr fontId="1"/>
  </si>
  <si>
    <t>０７２－７４－２１６７</t>
    <phoneticPr fontId="1"/>
  </si>
  <si>
    <t>あすなろ</t>
  </si>
  <si>
    <t>泉大津市池浦町二丁目14番27号</t>
  </si>
  <si>
    <t>株式会社Ｏ－プランニング</t>
  </si>
  <si>
    <t>０７２５－９９－８５１２</t>
    <phoneticPr fontId="1"/>
  </si>
  <si>
    <t>０７２５－９９－８５１３</t>
    <phoneticPr fontId="1"/>
  </si>
  <si>
    <t>こどもサポート教室「きらり」阪急茨木校</t>
  </si>
  <si>
    <t>茨木市永代町８番８号国里メディカルビル５Ｆ502号503号</t>
    <phoneticPr fontId="1"/>
  </si>
  <si>
    <t>えんりっち</t>
  </si>
  <si>
    <t>茨木市南安威二丁目６番20号田中ビル２階東店舗</t>
    <phoneticPr fontId="1"/>
  </si>
  <si>
    <t>ＥｎＲｉｃｈ合同会社</t>
  </si>
  <si>
    <t>あぽろ放課後等支援事業所</t>
  </si>
  <si>
    <t>茨木市鮎川二丁目32番25号アライブ21　102号</t>
  </si>
  <si>
    <t>ＵＮＩＸ株式会社</t>
  </si>
  <si>
    <t>072-621-1255</t>
    <phoneticPr fontId="1"/>
  </si>
  <si>
    <t>567-0816</t>
    <phoneticPr fontId="1"/>
  </si>
  <si>
    <t>072-665-4343</t>
    <phoneticPr fontId="1"/>
  </si>
  <si>
    <t>072-665-4342</t>
    <phoneticPr fontId="1"/>
  </si>
  <si>
    <t>567-0007</t>
    <phoneticPr fontId="1"/>
  </si>
  <si>
    <t>072-646-7428</t>
    <phoneticPr fontId="1"/>
  </si>
  <si>
    <t>072-646-7429</t>
    <phoneticPr fontId="1"/>
  </si>
  <si>
    <t>567-0831</t>
    <phoneticPr fontId="1"/>
  </si>
  <si>
    <t>さんきゅう</t>
    <phoneticPr fontId="1"/>
  </si>
  <si>
    <t>河内長野市昭栄町５番４号メゾンホワイト　102号室</t>
    <phoneticPr fontId="1"/>
  </si>
  <si>
    <t>智静合同会社</t>
  </si>
  <si>
    <t>090-5124-8109</t>
    <phoneticPr fontId="1"/>
  </si>
  <si>
    <t>586-0025</t>
    <phoneticPr fontId="1"/>
  </si>
  <si>
    <t>ピリナ</t>
    <phoneticPr fontId="1"/>
  </si>
  <si>
    <t>放課後等デイサービス　ななみ</t>
  </si>
  <si>
    <t>大東市谷川二丁目８番43号</t>
  </si>
  <si>
    <t>株式会社　和心</t>
  </si>
  <si>
    <t>072-800-4003</t>
    <phoneticPr fontId="1"/>
  </si>
  <si>
    <t>072-800-4004</t>
    <phoneticPr fontId="1"/>
  </si>
  <si>
    <t>574-0074</t>
    <phoneticPr fontId="1"/>
  </si>
  <si>
    <t>☆</t>
    <phoneticPr fontId="1"/>
  </si>
  <si>
    <t>072-800-8556</t>
    <phoneticPr fontId="1"/>
  </si>
  <si>
    <t>072-800-8565</t>
    <phoneticPr fontId="1"/>
  </si>
  <si>
    <t>574-0011</t>
    <phoneticPr fontId="1"/>
  </si>
  <si>
    <t>Ｖｉｅｌ　Ｋｉｎｄｅｒ</t>
  </si>
  <si>
    <t>箕面市牧落三丁目２番15号ポプラハウス101号</t>
  </si>
  <si>
    <t>株式会社Ｓｐｉｅｌｅｎ</t>
  </si>
  <si>
    <t>ＬＩＢＯらぼ　みのお園</t>
  </si>
  <si>
    <t>箕面市粟生新家三丁目23番13号</t>
  </si>
  <si>
    <t>株式会社ＬＩＢＯ</t>
  </si>
  <si>
    <t>072-737-8602</t>
    <phoneticPr fontId="1"/>
  </si>
  <si>
    <t>072-737-8632</t>
    <phoneticPr fontId="1"/>
  </si>
  <si>
    <t>562-0004</t>
    <phoneticPr fontId="1"/>
  </si>
  <si>
    <t>072-734-6828</t>
    <phoneticPr fontId="1"/>
  </si>
  <si>
    <t>072-734-6829</t>
    <phoneticPr fontId="1"/>
  </si>
  <si>
    <t>562-0024</t>
    <phoneticPr fontId="1"/>
  </si>
  <si>
    <t>ぶどうの家</t>
  </si>
  <si>
    <t>羽曳野市東阪田175番１号</t>
  </si>
  <si>
    <t>阪本織布株式会社</t>
  </si>
  <si>
    <t>072-976-5231</t>
    <phoneticPr fontId="1"/>
  </si>
  <si>
    <t>072-976-5232</t>
    <phoneticPr fontId="1"/>
  </si>
  <si>
    <t>583-0846</t>
    <phoneticPr fontId="1"/>
  </si>
  <si>
    <t>こどもサポートルームｓｉ－ｐｏ</t>
  </si>
  <si>
    <t>門真市末広町10番６号Ｋ・グレースコート１階</t>
  </si>
  <si>
    <t>放課後等デイサービス　リリー</t>
  </si>
  <si>
    <t>大阪狭山市茱萸木四丁目88番地の336</t>
  </si>
  <si>
    <t>ＮＰＯ法人リリー</t>
  </si>
  <si>
    <t>072-321-6230</t>
    <phoneticPr fontId="1"/>
  </si>
  <si>
    <t>589-0013</t>
    <phoneticPr fontId="1"/>
  </si>
  <si>
    <t>あぁどばぁく舞</t>
  </si>
  <si>
    <t>阪南市舞一丁目23番15号</t>
  </si>
  <si>
    <t>一般社団法人アァドバァク</t>
  </si>
  <si>
    <t>072-425-1855</t>
    <phoneticPr fontId="1"/>
  </si>
  <si>
    <t>599-0224</t>
    <phoneticPr fontId="1"/>
  </si>
  <si>
    <t>ＢａＴＯＮ　ＭＩＮＡＳＥ</t>
  </si>
  <si>
    <t>三島郡島本町広瀬四丁目20番20号松田店舗Ｂ号</t>
    <phoneticPr fontId="1"/>
  </si>
  <si>
    <t>株式会社ＢａＴＯＮ</t>
  </si>
  <si>
    <t>075-925-7405</t>
    <phoneticPr fontId="1"/>
  </si>
  <si>
    <t>075-925-7407</t>
    <phoneticPr fontId="1"/>
  </si>
  <si>
    <t>618-0011</t>
    <phoneticPr fontId="1"/>
  </si>
  <si>
    <t>放課後等デイサービス・児童発達支援　ひなたきっず</t>
    <rPh sb="11" eb="17">
      <t>ジドウハッタツシエン</t>
    </rPh>
    <phoneticPr fontId="1"/>
  </si>
  <si>
    <t>０７０－８９６２-1788</t>
    <phoneticPr fontId="1"/>
  </si>
  <si>
    <t>大東市北条一丁目７番23号樋口ビル１階</t>
    <rPh sb="13" eb="15">
      <t>ヒグチ</t>
    </rPh>
    <rPh sb="18" eb="19">
      <t>カイ</t>
    </rPh>
    <phoneticPr fontId="1"/>
  </si>
  <si>
    <t>株式会社ＫｉｄｓＮA工房</t>
    <phoneticPr fontId="1"/>
  </si>
  <si>
    <t>06-6995-4400</t>
    <phoneticPr fontId="1"/>
  </si>
  <si>
    <t>06-6995-4800</t>
    <phoneticPr fontId="1"/>
  </si>
  <si>
    <t>072-474-9556</t>
    <phoneticPr fontId="1"/>
  </si>
  <si>
    <t>072-474-8556</t>
    <phoneticPr fontId="1"/>
  </si>
  <si>
    <t>三島郡島本町広瀬三丁目３番24号</t>
    <rPh sb="8" eb="9">
      <t>サン</t>
    </rPh>
    <phoneticPr fontId="1"/>
  </si>
  <si>
    <t>池田市栄本町９番６号　２階・３階・４階</t>
    <rPh sb="0" eb="3">
      <t>イケダシ</t>
    </rPh>
    <rPh sb="7" eb="8">
      <t>バン</t>
    </rPh>
    <rPh sb="9" eb="10">
      <t>ゴウ</t>
    </rPh>
    <phoneticPr fontId="1"/>
  </si>
  <si>
    <t>072-493-4140</t>
    <phoneticPr fontId="1"/>
  </si>
  <si>
    <t>072-493-4141</t>
    <phoneticPr fontId="1"/>
  </si>
  <si>
    <t>岸和田市下松町5062番地</t>
    <rPh sb="0" eb="4">
      <t>キシワダシ</t>
    </rPh>
    <rPh sb="4" eb="6">
      <t>シモマツ</t>
    </rPh>
    <rPh sb="6" eb="7">
      <t>マチ</t>
    </rPh>
    <rPh sb="11" eb="13">
      <t>バンチ</t>
    </rPh>
    <phoneticPr fontId="1"/>
  </si>
  <si>
    <t>株式会社The First</t>
    <rPh sb="0" eb="1">
      <t>カブシキ</t>
    </rPh>
    <rPh sb="1" eb="3">
      <t>カイシャ</t>
    </rPh>
    <phoneticPr fontId="1"/>
  </si>
  <si>
    <t>エコルド守口教室</t>
  </si>
  <si>
    <t>06-4397-7078</t>
    <phoneticPr fontId="1"/>
  </si>
  <si>
    <t>06-4397-7188</t>
    <phoneticPr fontId="1"/>
  </si>
  <si>
    <t>570-0082</t>
    <phoneticPr fontId="1"/>
  </si>
  <si>
    <t>守口市豊秀町二丁目13番３号サンエイビル４階</t>
    <phoneticPr fontId="1"/>
  </si>
  <si>
    <t>株式会社SUNSEAREN</t>
    <phoneticPr fontId="1"/>
  </si>
  <si>
    <t>ふくろう</t>
    <phoneticPr fontId="1"/>
  </si>
  <si>
    <t>06-6901-8850</t>
    <phoneticPr fontId="1"/>
  </si>
  <si>
    <t>守口市八雲東町二丁目82番35号</t>
    <phoneticPr fontId="1"/>
  </si>
  <si>
    <t>株式会社リトルアイデア</t>
    <phoneticPr fontId="1"/>
  </si>
  <si>
    <t>児童デイサービス　みのり</t>
    <phoneticPr fontId="1"/>
  </si>
  <si>
    <t>567-0817</t>
    <phoneticPr fontId="1"/>
  </si>
  <si>
    <t>茨木市別院町７番５号　三友ビル３階302号</t>
    <phoneticPr fontId="1"/>
  </si>
  <si>
    <t>株式会社　ｍｅ</t>
    <phoneticPr fontId="1"/>
  </si>
  <si>
    <t>ＬＩＴＡＬＩＣＯジュニア茨木教室</t>
    <phoneticPr fontId="1"/>
  </si>
  <si>
    <t>072-645-8250</t>
    <phoneticPr fontId="1"/>
  </si>
  <si>
    <t>072-645-8251</t>
    <phoneticPr fontId="1"/>
  </si>
  <si>
    <t>茨木市春日二丁目２番12号　茨木セントラルビル301</t>
    <phoneticPr fontId="1"/>
  </si>
  <si>
    <t>デイジーＭｉｎｏｈ</t>
    <phoneticPr fontId="1"/>
  </si>
  <si>
    <t>072-734-7361</t>
    <phoneticPr fontId="1"/>
  </si>
  <si>
    <t>072-734-7364</t>
    <phoneticPr fontId="1"/>
  </si>
  <si>
    <t>箕面市白島三丁目13番１号</t>
    <phoneticPr fontId="1"/>
  </si>
  <si>
    <t>デイジーＭｉｎｏｈ合同会社</t>
    <phoneticPr fontId="1"/>
  </si>
  <si>
    <t>放課後等デイサービス　ウィズ・ユー羽曳が丘</t>
    <phoneticPr fontId="1"/>
  </si>
  <si>
    <t>072-959-8808</t>
    <phoneticPr fontId="1"/>
  </si>
  <si>
    <t>583-0864</t>
    <phoneticPr fontId="1"/>
  </si>
  <si>
    <t>羽曳野市羽曳が丘四丁目１番５号</t>
    <phoneticPr fontId="1"/>
  </si>
  <si>
    <t>有限会社ワークスエンタープライズ</t>
    <phoneticPr fontId="1"/>
  </si>
  <si>
    <t>池田市城南一丁目２番２号コンフォートプレイス１階</t>
    <phoneticPr fontId="1"/>
  </si>
  <si>
    <t>フォレストキッズ池田教室</t>
    <phoneticPr fontId="1"/>
  </si>
  <si>
    <t>072-735-7750</t>
    <phoneticPr fontId="1"/>
  </si>
  <si>
    <t>563-0025</t>
    <phoneticPr fontId="1"/>
  </si>
  <si>
    <t>アサヒ産業株式会社</t>
    <rPh sb="3" eb="9">
      <t>サンギョウカブシキカイシャ</t>
    </rPh>
    <phoneticPr fontId="1"/>
  </si>
  <si>
    <t>貝塚市澤1101番地の１ピアコートＵ207号室、208号室</t>
    <phoneticPr fontId="1"/>
  </si>
  <si>
    <t>まいるーむ放課後こども教室貝塚校</t>
    <phoneticPr fontId="1"/>
  </si>
  <si>
    <t>富田林市梅の里二丁目32番５</t>
    <phoneticPr fontId="1"/>
  </si>
  <si>
    <t>こどもサポートみかん</t>
    <phoneticPr fontId="1"/>
  </si>
  <si>
    <t>松原市南新町三丁目３番28号</t>
    <phoneticPr fontId="1"/>
  </si>
  <si>
    <t>小鹿</t>
    <phoneticPr fontId="1"/>
  </si>
  <si>
    <t>児童発達支援・放課後等デイサービス　ヒロアス</t>
    <phoneticPr fontId="1"/>
  </si>
  <si>
    <t>門真市野里町９番９号サンワビル301</t>
    <phoneticPr fontId="1"/>
  </si>
  <si>
    <t>児童発達支援umbrella</t>
    <phoneticPr fontId="1"/>
  </si>
  <si>
    <t>四條畷市南野一丁目16番13号</t>
    <phoneticPr fontId="1"/>
  </si>
  <si>
    <t>ぽっぷこーんなわてplus</t>
    <phoneticPr fontId="1"/>
  </si>
  <si>
    <t>三島郡島本町桜井二丁目７番１号</t>
    <phoneticPr fontId="1"/>
  </si>
  <si>
    <t>こども発達支援　Ｃｏｃｏｒｏ島本</t>
    <phoneticPr fontId="1"/>
  </si>
  <si>
    <t>ふれんど</t>
    <phoneticPr fontId="1"/>
  </si>
  <si>
    <t>株式会社ＫＴＡＪ</t>
    <phoneticPr fontId="1"/>
  </si>
  <si>
    <t>株式会社エアーメディックス</t>
    <phoneticPr fontId="1"/>
  </si>
  <si>
    <t>株式会社Ｔｉｅｓ</t>
    <phoneticPr fontId="1"/>
  </si>
  <si>
    <t>株式会社大樹</t>
    <phoneticPr fontId="1"/>
  </si>
  <si>
    <t>株式会社グッド・ケア・グループ</t>
    <phoneticPr fontId="1"/>
  </si>
  <si>
    <t>社会福祉法人　南山城学園</t>
    <phoneticPr fontId="1"/>
  </si>
  <si>
    <t>グーテライゼ合同会社</t>
    <phoneticPr fontId="1"/>
  </si>
  <si>
    <t>072-940-6413</t>
    <phoneticPr fontId="1"/>
  </si>
  <si>
    <t>072-940-6414</t>
    <phoneticPr fontId="1"/>
  </si>
  <si>
    <t>582-0019</t>
    <phoneticPr fontId="1"/>
  </si>
  <si>
    <t>柏原市平野一丁目12番８号　第２コーポ平野１階　106号</t>
    <rPh sb="27" eb="28">
      <t>ゴウ</t>
    </rPh>
    <phoneticPr fontId="1"/>
  </si>
  <si>
    <t>072-813-5864</t>
    <phoneticPr fontId="1"/>
  </si>
  <si>
    <t>072-813-5869</t>
    <phoneticPr fontId="1"/>
  </si>
  <si>
    <t>571-0079</t>
    <phoneticPr fontId="1"/>
  </si>
  <si>
    <t>0721-26-8233</t>
    <phoneticPr fontId="1"/>
  </si>
  <si>
    <t>0721-26-8234</t>
    <phoneticPr fontId="1"/>
  </si>
  <si>
    <t>584-0001</t>
    <phoneticPr fontId="1"/>
  </si>
  <si>
    <t>南河内郡太子町大字春日230番地２吉田マンション102号室・201号室</t>
    <rPh sb="7" eb="9">
      <t>オオアザ</t>
    </rPh>
    <phoneticPr fontId="1"/>
  </si>
  <si>
    <t>0721-98-0578</t>
    <phoneticPr fontId="1"/>
  </si>
  <si>
    <t>583-0991</t>
    <phoneticPr fontId="1"/>
  </si>
  <si>
    <t>072-734-6474</t>
    <phoneticPr fontId="1"/>
  </si>
  <si>
    <t>072-734-6475</t>
    <phoneticPr fontId="1"/>
  </si>
  <si>
    <t>072-335-6524</t>
    <phoneticPr fontId="1"/>
  </si>
  <si>
    <t>580-0023</t>
    <phoneticPr fontId="1"/>
  </si>
  <si>
    <t>075-962-1777</t>
    <phoneticPr fontId="1"/>
  </si>
  <si>
    <t>075-962-1781</t>
    <phoneticPr fontId="1"/>
  </si>
  <si>
    <t>618-0022</t>
    <phoneticPr fontId="1"/>
  </si>
  <si>
    <t>072-395-5815</t>
    <phoneticPr fontId="1"/>
  </si>
  <si>
    <t>072-395-6190</t>
    <phoneticPr fontId="1"/>
  </si>
  <si>
    <t>575-0021</t>
    <phoneticPr fontId="1"/>
  </si>
  <si>
    <t>072-493-3764</t>
    <phoneticPr fontId="1"/>
  </si>
  <si>
    <t>072-493-2995</t>
    <phoneticPr fontId="1"/>
  </si>
  <si>
    <t>597-0062</t>
    <phoneticPr fontId="1"/>
  </si>
  <si>
    <t>072-735-７７80</t>
    <phoneticPr fontId="1"/>
  </si>
  <si>
    <t>風さん</t>
    <rPh sb="0" eb="1">
      <t>カゼ</t>
    </rPh>
    <phoneticPr fontId="1"/>
  </si>
  <si>
    <t>キックオフ</t>
    <phoneticPr fontId="1"/>
  </si>
  <si>
    <t>アッセンブル</t>
    <phoneticPr fontId="1"/>
  </si>
  <si>
    <t>ポップコーン</t>
    <phoneticPr fontId="1"/>
  </si>
  <si>
    <t>池田市西本町６番17号メゾンクレール201号室</t>
    <phoneticPr fontId="1"/>
  </si>
  <si>
    <t>株式会社グッドサポート</t>
    <phoneticPr fontId="1"/>
  </si>
  <si>
    <t>アスト体操クラブ　児童発達支援・放課後等デイサービス</t>
    <phoneticPr fontId="1"/>
  </si>
  <si>
    <t>プロードス株式会社</t>
    <phoneticPr fontId="1"/>
  </si>
  <si>
    <t>茨木市主原町５番15号シャン・リ・フォーレビル１階</t>
    <phoneticPr fontId="1"/>
  </si>
  <si>
    <t>株式会社えん</t>
    <phoneticPr fontId="1"/>
  </si>
  <si>
    <t>松原市高見の里一丁目２番30号ふぁみ～ゆ松原中央106号室</t>
    <phoneticPr fontId="1"/>
  </si>
  <si>
    <t>合同会社　あすなろ</t>
    <phoneticPr fontId="1"/>
  </si>
  <si>
    <t>音楽療育特化型事業所　リズムストーリー西浦</t>
    <phoneticPr fontId="1"/>
  </si>
  <si>
    <t>株式会社バスター</t>
    <phoneticPr fontId="1"/>
  </si>
  <si>
    <t>羽曳野市西浦六丁目２番20号</t>
    <phoneticPr fontId="1"/>
  </si>
  <si>
    <t>ＳｔａｒｌｙＲｏｏｍ　児童デイサービス</t>
    <phoneticPr fontId="1"/>
  </si>
  <si>
    <t>高石市取石三丁目11番45号</t>
  </si>
  <si>
    <t>株式会社Ｗｅｌｆａｒｅ</t>
  </si>
  <si>
    <t>072-959-0333</t>
    <phoneticPr fontId="1"/>
  </si>
  <si>
    <t>072-959-0334</t>
    <phoneticPr fontId="1"/>
  </si>
  <si>
    <t>583-0861</t>
    <phoneticPr fontId="1"/>
  </si>
  <si>
    <t>072-635-2011</t>
    <phoneticPr fontId="1"/>
  </si>
  <si>
    <t>072-635-2015</t>
    <phoneticPr fontId="1"/>
  </si>
  <si>
    <t>567^0897</t>
    <phoneticPr fontId="1"/>
  </si>
  <si>
    <t>072-289-7665</t>
    <phoneticPr fontId="1"/>
  </si>
  <si>
    <t>072-289-7666</t>
    <phoneticPr fontId="1"/>
  </si>
  <si>
    <t>580-0021</t>
    <phoneticPr fontId="1"/>
  </si>
  <si>
    <t>0725-38-8805</t>
    <phoneticPr fontId="1"/>
  </si>
  <si>
    <t>0725-26-0930</t>
    <phoneticPr fontId="1"/>
  </si>
  <si>
    <t>594-0021</t>
    <phoneticPr fontId="1"/>
  </si>
  <si>
    <t>072-774-4602</t>
    <phoneticPr fontId="1"/>
  </si>
  <si>
    <t>072-702-4432</t>
    <phoneticPr fontId="1"/>
  </si>
  <si>
    <t>563-0059</t>
    <phoneticPr fontId="1"/>
  </si>
  <si>
    <t>072-220-2118</t>
    <phoneticPr fontId="1"/>
  </si>
  <si>
    <t>592-0013</t>
    <phoneticPr fontId="1"/>
  </si>
  <si>
    <t>0721-98-2201</t>
    <phoneticPr fontId="1"/>
  </si>
  <si>
    <t>0721-98-2210</t>
    <phoneticPr fontId="1"/>
  </si>
  <si>
    <t>ハグマザリー</t>
    <phoneticPr fontId="1"/>
  </si>
  <si>
    <t>合同会社　Ｉマザリー</t>
    <phoneticPr fontId="1"/>
  </si>
  <si>
    <t>茨木市山手台七丁目8番3号</t>
    <phoneticPr fontId="1"/>
  </si>
  <si>
    <t>放課後等デーサービス　は・ぐ・な</t>
    <phoneticPr fontId="1"/>
  </si>
  <si>
    <t>泉佐野市長滝3854番地</t>
    <phoneticPr fontId="1"/>
  </si>
  <si>
    <t>特定非営利活動法人倖譲会</t>
    <phoneticPr fontId="1"/>
  </si>
  <si>
    <t>Ｓｕｎはーと箕面</t>
    <phoneticPr fontId="1"/>
  </si>
  <si>
    <t>合同会社Ｓunはーと</t>
    <phoneticPr fontId="1"/>
  </si>
  <si>
    <t>箕面市箕面七丁目１番14号リッツ箕面１Ｆ</t>
    <phoneticPr fontId="1"/>
  </si>
  <si>
    <t>KIDSクラブ　たわら</t>
    <phoneticPr fontId="1"/>
  </si>
  <si>
    <t>医療法人和幸会</t>
    <phoneticPr fontId="1"/>
  </si>
  <si>
    <t>四條畷市上田原６１３番地G棟B２F</t>
    <phoneticPr fontId="1"/>
  </si>
  <si>
    <t>南河内郡千早赤阪村大字小吹68番地827</t>
    <phoneticPr fontId="1"/>
  </si>
  <si>
    <t>ＮＰＯ法人ちはや子どもサポート</t>
    <phoneticPr fontId="1"/>
  </si>
  <si>
    <t>072-721-8501</t>
    <phoneticPr fontId="1"/>
  </si>
  <si>
    <t>072-721-8502</t>
    <phoneticPr fontId="1"/>
  </si>
  <si>
    <t>562-0001</t>
    <phoneticPr fontId="1"/>
  </si>
  <si>
    <t>070-8581-8418</t>
    <phoneticPr fontId="1"/>
  </si>
  <si>
    <t>567-0009</t>
    <phoneticPr fontId="1"/>
  </si>
  <si>
    <t>0721-21-7615</t>
    <phoneticPr fontId="1"/>
  </si>
  <si>
    <t>0721-21-6626</t>
    <phoneticPr fontId="1"/>
  </si>
  <si>
    <t>585-0053</t>
    <phoneticPr fontId="1"/>
  </si>
  <si>
    <t>0743-78-9499</t>
    <phoneticPr fontId="1"/>
  </si>
  <si>
    <t>0743-78-8599</t>
    <phoneticPr fontId="1"/>
  </si>
  <si>
    <t>575-0014</t>
    <phoneticPr fontId="1"/>
  </si>
  <si>
    <t>072-465-5897</t>
    <phoneticPr fontId="1"/>
  </si>
  <si>
    <t>072-465-9897</t>
    <phoneticPr fontId="1"/>
  </si>
  <si>
    <t>598-0034</t>
    <phoneticPr fontId="1"/>
  </si>
  <si>
    <t>藤井寺市藤ケ丘二丁目６番12号藤ヶ丘ハイツ１Ｆ－１</t>
    <phoneticPr fontId="1"/>
  </si>
  <si>
    <t>リハこどもセンター　オハナＫＩＤＳ</t>
    <phoneticPr fontId="1"/>
  </si>
  <si>
    <t>藤井寺市沢田二丁目８番35号井関マンション103号</t>
    <phoneticPr fontId="1"/>
  </si>
  <si>
    <t>ツリーハウスＳＴＵＤＹ　泉大津教室</t>
    <phoneticPr fontId="1"/>
  </si>
  <si>
    <t>泉大津市池浦町一丁目７番４号</t>
    <phoneticPr fontId="1"/>
  </si>
  <si>
    <t>今太コミュニティーサービス株式会社</t>
    <phoneticPr fontId="1"/>
  </si>
  <si>
    <t>放課後等デイサービス　ＯＳＳＵ</t>
    <phoneticPr fontId="1"/>
  </si>
  <si>
    <t>河内長野市三日市町32番地の１フォレスト三日市３階</t>
    <phoneticPr fontId="1"/>
  </si>
  <si>
    <t>株式会社尾崎スイミングスクール</t>
    <phoneticPr fontId="1"/>
  </si>
  <si>
    <t>フタール岸和田</t>
    <phoneticPr fontId="1"/>
  </si>
  <si>
    <t>株式会社アップサポート</t>
    <phoneticPr fontId="1"/>
  </si>
  <si>
    <t>合同会社　ｈａｎａｈａｎａ</t>
    <phoneticPr fontId="1"/>
  </si>
  <si>
    <t>就労準備型　放課後等デイサービス　はばたく</t>
    <phoneticPr fontId="1"/>
  </si>
  <si>
    <t>摂津市鳥飼銘木町１８番４号　エーデルホルツ弐四１０</t>
    <phoneticPr fontId="1"/>
  </si>
  <si>
    <t>合同会社フローリッシュ</t>
  </si>
  <si>
    <t>リールきっず朋</t>
    <phoneticPr fontId="1"/>
  </si>
  <si>
    <t>茨木市真砂二丁目16番15号　ヌーヴェルハイム１階</t>
    <phoneticPr fontId="1"/>
  </si>
  <si>
    <t>一般社団法人　幸朋樹</t>
    <phoneticPr fontId="1"/>
  </si>
  <si>
    <t>ＲｅｓｔａＲｔ</t>
    <phoneticPr fontId="1"/>
  </si>
  <si>
    <t>株式会社ラビット</t>
    <phoneticPr fontId="1"/>
  </si>
  <si>
    <t>株式会社リスペクトフォアライフ</t>
    <phoneticPr fontId="1"/>
  </si>
  <si>
    <t>といろ</t>
    <phoneticPr fontId="1"/>
  </si>
  <si>
    <t>松原市天美南五丁目18番14号</t>
    <phoneticPr fontId="1"/>
  </si>
  <si>
    <t>0725-90-7582</t>
    <phoneticPr fontId="1"/>
  </si>
  <si>
    <t>0725-90-7528</t>
    <phoneticPr fontId="1"/>
  </si>
  <si>
    <t>595-0024</t>
    <phoneticPr fontId="1"/>
  </si>
  <si>
    <t>0721-26-7069</t>
    <phoneticPr fontId="1"/>
  </si>
  <si>
    <t>0721-26-2096</t>
    <phoneticPr fontId="1"/>
  </si>
  <si>
    <t>586-0048</t>
    <phoneticPr fontId="1"/>
  </si>
  <si>
    <t>072-430-3110</t>
    <phoneticPr fontId="1"/>
  </si>
  <si>
    <t>072-430-3111</t>
    <phoneticPr fontId="1"/>
  </si>
  <si>
    <t>596-0045</t>
    <phoneticPr fontId="1"/>
  </si>
  <si>
    <t>072-931-6530</t>
    <phoneticPr fontId="1"/>
  </si>
  <si>
    <t>072-931-6531</t>
    <phoneticPr fontId="1"/>
  </si>
  <si>
    <t>583-0011</t>
    <phoneticPr fontId="1"/>
  </si>
  <si>
    <t>072-657-9141</t>
    <phoneticPr fontId="1"/>
  </si>
  <si>
    <t>072-657-9151</t>
    <phoneticPr fontId="1"/>
  </si>
  <si>
    <t>566-0063</t>
    <phoneticPr fontId="1"/>
  </si>
  <si>
    <t>072-636-6220</t>
    <phoneticPr fontId="1"/>
  </si>
  <si>
    <t>072-636-6221</t>
    <phoneticPr fontId="1"/>
  </si>
  <si>
    <t>567-0851</t>
    <phoneticPr fontId="1"/>
  </si>
  <si>
    <t>080-4016-1934</t>
    <phoneticPr fontId="1"/>
  </si>
  <si>
    <t>072-468-7106</t>
    <phoneticPr fontId="1"/>
  </si>
  <si>
    <t>598-0034</t>
    <phoneticPr fontId="1"/>
  </si>
  <si>
    <t>072-248-6922</t>
    <phoneticPr fontId="1"/>
  </si>
  <si>
    <t>580-0033</t>
    <phoneticPr fontId="1"/>
  </si>
  <si>
    <t>マザーズハウスつむぎ</t>
    <phoneticPr fontId="1"/>
  </si>
  <si>
    <t>ファーストクラス久米田校</t>
    <phoneticPr fontId="1"/>
  </si>
  <si>
    <t>ぱちぱち</t>
    <phoneticPr fontId="1"/>
  </si>
  <si>
    <t>JAM</t>
    <phoneticPr fontId="1"/>
  </si>
  <si>
    <t>児童デイサービス　こもっこ　岸和田</t>
    <phoneticPr fontId="1"/>
  </si>
  <si>
    <t>岸和田市小松里町2076番</t>
    <phoneticPr fontId="1"/>
  </si>
  <si>
    <t>株式会社　栄拓</t>
    <phoneticPr fontId="1"/>
  </si>
  <si>
    <t>岸和田市大町475番地の19久米田ショッピングセンター201号室</t>
    <phoneticPr fontId="1"/>
  </si>
  <si>
    <t>株式会社フルスイングリージェンシー</t>
    <phoneticPr fontId="1"/>
  </si>
  <si>
    <t>放課後デイサービス絆Ⅱ</t>
    <rPh sb="0" eb="3">
      <t>ホウカゴ</t>
    </rPh>
    <rPh sb="9" eb="10">
      <t>キズナ</t>
    </rPh>
    <phoneticPr fontId="1"/>
  </si>
  <si>
    <t>泉大津市千原町二丁目８番15号</t>
    <phoneticPr fontId="1"/>
  </si>
  <si>
    <t>太心合同会社</t>
    <phoneticPr fontId="1"/>
  </si>
  <si>
    <t>療育こども園凸（でこ）</t>
    <rPh sb="0" eb="2">
      <t>リョウイク</t>
    </rPh>
    <rPh sb="5" eb="6">
      <t>エン</t>
    </rPh>
    <rPh sb="6" eb="7">
      <t>デコ</t>
    </rPh>
    <phoneticPr fontId="1"/>
  </si>
  <si>
    <t>守口市大枝北町12番6号</t>
    <phoneticPr fontId="1"/>
  </si>
  <si>
    <t>合同会社ベルフラワー</t>
    <phoneticPr fontId="1"/>
  </si>
  <si>
    <t>ＳＰＥＣ</t>
    <phoneticPr fontId="1"/>
  </si>
  <si>
    <t>泉佐野市長滝1246番１　村上レジデンス１階</t>
    <phoneticPr fontId="1"/>
  </si>
  <si>
    <t>株式会社Ｖｉｅｎｔｏ</t>
    <phoneticPr fontId="1"/>
  </si>
  <si>
    <t>河内長野市西之山町２番15号</t>
    <phoneticPr fontId="1"/>
  </si>
  <si>
    <t>ＮＰＯ法人オルケスタ</t>
    <phoneticPr fontId="1"/>
  </si>
  <si>
    <t>ほっとキッズAdvance</t>
    <phoneticPr fontId="1"/>
  </si>
  <si>
    <t>松原市三宅中一丁目４番27号</t>
    <phoneticPr fontId="1"/>
  </si>
  <si>
    <t>株式会社codona</t>
    <phoneticPr fontId="1"/>
  </si>
  <si>
    <t>ほっとキッズＮＥＸＴ</t>
    <phoneticPr fontId="1"/>
  </si>
  <si>
    <t>羽曳野市島泉二丁目８番22号</t>
    <phoneticPr fontId="1"/>
  </si>
  <si>
    <t>ｋｏｍｏｍｏ</t>
    <phoneticPr fontId="1"/>
  </si>
  <si>
    <t>門真市島頭三丁目22番７号ベストレジデンス門真１階店舗</t>
    <phoneticPr fontId="1"/>
  </si>
  <si>
    <t>株式会社ＭＫＭ</t>
    <phoneticPr fontId="1"/>
  </si>
  <si>
    <t>Ｇｌｉｎｇ・Ｇｌｏ　大和田</t>
    <phoneticPr fontId="1"/>
  </si>
  <si>
    <t>門真市野里町27番19号</t>
    <phoneticPr fontId="1"/>
  </si>
  <si>
    <t>合同会社Ｇｌｉｎｇ・Ｇｌｏ</t>
    <phoneticPr fontId="1"/>
  </si>
  <si>
    <t>大阪狭山市大野台五丁目6番11号</t>
    <phoneticPr fontId="1"/>
  </si>
  <si>
    <t>合同会社　みのり</t>
    <phoneticPr fontId="1"/>
  </si>
  <si>
    <t>0725-58-9460</t>
    <phoneticPr fontId="1"/>
  </si>
  <si>
    <t>0725-58-9461</t>
    <phoneticPr fontId="1"/>
  </si>
  <si>
    <t>595-00044</t>
    <phoneticPr fontId="1"/>
  </si>
  <si>
    <t>0721-53-3611</t>
    <phoneticPr fontId="1"/>
  </si>
  <si>
    <t>586-0024</t>
    <phoneticPr fontId="1"/>
  </si>
  <si>
    <t>072-479-8842</t>
    <phoneticPr fontId="1"/>
  </si>
  <si>
    <t>072-479-8843</t>
    <phoneticPr fontId="1"/>
  </si>
  <si>
    <t>596-0821</t>
    <phoneticPr fontId="1"/>
  </si>
  <si>
    <t>☆</t>
    <phoneticPr fontId="1"/>
  </si>
  <si>
    <t>072-842-5115</t>
    <phoneticPr fontId="1"/>
  </si>
  <si>
    <t>072-842-5116</t>
    <phoneticPr fontId="1"/>
  </si>
  <si>
    <t>571-0016</t>
    <phoneticPr fontId="1"/>
  </si>
  <si>
    <t>072-800-4990</t>
    <phoneticPr fontId="1"/>
  </si>
  <si>
    <t>072-800-4991</t>
    <phoneticPr fontId="1"/>
  </si>
  <si>
    <t>571-0071</t>
    <phoneticPr fontId="1"/>
  </si>
  <si>
    <t>06-7479-8371</t>
    <phoneticPr fontId="1"/>
  </si>
  <si>
    <t>06-7494-8371</t>
    <phoneticPr fontId="1"/>
  </si>
  <si>
    <t>570-0037</t>
    <phoneticPr fontId="1"/>
  </si>
  <si>
    <t>072-938-6661</t>
    <phoneticPr fontId="1"/>
  </si>
  <si>
    <t>072-938-6662</t>
    <phoneticPr fontId="1"/>
  </si>
  <si>
    <t>583-0881</t>
    <phoneticPr fontId="1"/>
  </si>
  <si>
    <t>072-468-6890</t>
    <phoneticPr fontId="1"/>
  </si>
  <si>
    <t>072-468-6891</t>
    <phoneticPr fontId="1"/>
  </si>
  <si>
    <t>598^0034</t>
    <phoneticPr fontId="1"/>
  </si>
  <si>
    <t>072-337-8640</t>
    <phoneticPr fontId="1"/>
  </si>
  <si>
    <t>072-337-8641</t>
    <phoneticPr fontId="1"/>
  </si>
  <si>
    <t>072-441-2361</t>
    <phoneticPr fontId="1"/>
  </si>
  <si>
    <t>596-0812</t>
    <phoneticPr fontId="1"/>
  </si>
  <si>
    <t>589-0023</t>
    <phoneticPr fontId="1"/>
  </si>
  <si>
    <t>一般社団法人そらいろ</t>
    <phoneticPr fontId="1"/>
  </si>
  <si>
    <t>ここなくらぶ向陽台</t>
    <rPh sb="6" eb="9">
      <t>コウヨウダイ</t>
    </rPh>
    <phoneticPr fontId="1"/>
  </si>
  <si>
    <t>0721-40-2310</t>
    <phoneticPr fontId="1"/>
  </si>
  <si>
    <t>0721-40-2311</t>
    <phoneticPr fontId="1"/>
  </si>
  <si>
    <t>584-0082</t>
    <phoneticPr fontId="1"/>
  </si>
  <si>
    <t>株式会社わらみ</t>
    <rPh sb="0" eb="4">
      <t>カブシキガイシャ</t>
    </rPh>
    <phoneticPr fontId="1"/>
  </si>
  <si>
    <t>株式会社わらみ</t>
    <phoneticPr fontId="1"/>
  </si>
  <si>
    <t>マザーズハウスきずな２nd</t>
    <phoneticPr fontId="1"/>
  </si>
  <si>
    <t>マザーズハウスきずなＳｔｅｐ</t>
    <phoneticPr fontId="1"/>
  </si>
  <si>
    <t>582-0025</t>
    <phoneticPr fontId="1"/>
  </si>
  <si>
    <t>藤井寺市沢田二丁目８番35号井関マンション105号</t>
    <phoneticPr fontId="1"/>
  </si>
  <si>
    <t>羽曳野市誉田三丁目２０-26</t>
    <rPh sb="0" eb="4">
      <t>ハビキノシ</t>
    </rPh>
    <rPh sb="4" eb="6">
      <t>ホマレダ</t>
    </rPh>
    <rPh sb="6" eb="9">
      <t>3チョウメ</t>
    </rPh>
    <phoneticPr fontId="1"/>
  </si>
  <si>
    <t>摂津市鳥飼銘木町7番11号</t>
    <rPh sb="0" eb="3">
      <t>セッツシ</t>
    </rPh>
    <rPh sb="3" eb="8">
      <t>トリカイメイボクチョウ</t>
    </rPh>
    <rPh sb="9" eb="10">
      <t>バン</t>
    </rPh>
    <rPh sb="12" eb="13">
      <t>ゴウ</t>
    </rPh>
    <phoneticPr fontId="1"/>
  </si>
  <si>
    <t>摂津市鳥飼銘木町７番１０号</t>
    <rPh sb="0" eb="3">
      <t>セッツシ</t>
    </rPh>
    <rPh sb="5" eb="8">
      <t>メイモクチョウ</t>
    </rPh>
    <rPh sb="9" eb="10">
      <t>バン</t>
    </rPh>
    <rPh sb="12" eb="13">
      <t>ゴウ</t>
    </rPh>
    <phoneticPr fontId="1"/>
  </si>
  <si>
    <t>和泉市山荘町二丁目11番26号</t>
    <rPh sb="6" eb="7">
      <t>2</t>
    </rPh>
    <phoneticPr fontId="1"/>
  </si>
  <si>
    <t>岸和田市土生町2475-22</t>
    <phoneticPr fontId="1"/>
  </si>
  <si>
    <t>児童デイサービス　パピプケア</t>
    <phoneticPr fontId="1"/>
  </si>
  <si>
    <t>ふりすくもーど</t>
    <phoneticPr fontId="1"/>
  </si>
  <si>
    <t>放課後等デイサービス　ウィズ・ユー光明池</t>
    <phoneticPr fontId="1"/>
  </si>
  <si>
    <t>和泉市伏屋町五丁目２番14号　ロイヤルビル２Ｆ</t>
    <rPh sb="8" eb="9">
      <t>メ</t>
    </rPh>
    <phoneticPr fontId="1"/>
  </si>
  <si>
    <t>株式会社東文堂書店</t>
    <phoneticPr fontId="1"/>
  </si>
  <si>
    <t>岸和田市池尻町211</t>
    <phoneticPr fontId="1"/>
  </si>
  <si>
    <t>株式会社ミヤシタ</t>
    <phoneticPr fontId="1"/>
  </si>
  <si>
    <t>レコルダＣラボ</t>
    <phoneticPr fontId="1"/>
  </si>
  <si>
    <t>池田市城南一丁目４番４号　松村事務所　２階１号室</t>
    <phoneticPr fontId="1"/>
  </si>
  <si>
    <t>クレイススキルスラボ株式会社</t>
    <phoneticPr fontId="1"/>
  </si>
  <si>
    <t>コアキッズ・ケア</t>
    <phoneticPr fontId="1"/>
  </si>
  <si>
    <t>池田市菅原町１番14号</t>
    <phoneticPr fontId="1"/>
  </si>
  <si>
    <t>株式会社メディカル・ハンド</t>
    <phoneticPr fontId="1"/>
  </si>
  <si>
    <t>富田林市若松町一丁目10番７号プレナス富田林４階401号室</t>
    <phoneticPr fontId="1"/>
  </si>
  <si>
    <t>株式会社ＬＵＣＫ</t>
    <phoneticPr fontId="1"/>
  </si>
  <si>
    <t>0725-50-0331</t>
    <phoneticPr fontId="1"/>
  </si>
  <si>
    <t>0725-50-0332</t>
    <phoneticPr fontId="1"/>
  </si>
  <si>
    <t>594-0031</t>
    <phoneticPr fontId="1"/>
  </si>
  <si>
    <t>596-0813</t>
    <phoneticPr fontId="1"/>
  </si>
  <si>
    <t>072-768-8725</t>
    <phoneticPr fontId="1"/>
  </si>
  <si>
    <t>072-768-8726</t>
    <phoneticPr fontId="1"/>
  </si>
  <si>
    <t>563-0025</t>
    <phoneticPr fontId="1"/>
  </si>
  <si>
    <t>072-737-7039</t>
    <phoneticPr fontId="1"/>
  </si>
  <si>
    <t>072-737-7049</t>
    <phoneticPr fontId="1"/>
  </si>
  <si>
    <t>563-0055</t>
    <phoneticPr fontId="1"/>
  </si>
  <si>
    <t>☆</t>
    <phoneticPr fontId="1"/>
  </si>
  <si>
    <t>584-0024</t>
    <phoneticPr fontId="1"/>
  </si>
  <si>
    <t>0721-25-5678</t>
    <phoneticPr fontId="1"/>
  </si>
  <si>
    <t>キッズ・タカギ</t>
    <phoneticPr fontId="1"/>
  </si>
  <si>
    <t>072-959-4540</t>
    <phoneticPr fontId="1"/>
  </si>
  <si>
    <t>こどもサポート　わんだ</t>
    <phoneticPr fontId="1"/>
  </si>
  <si>
    <t>清流の家　春木</t>
    <phoneticPr fontId="1"/>
  </si>
  <si>
    <t>岸和田市春木若松町３番27号</t>
    <phoneticPr fontId="1"/>
  </si>
  <si>
    <t>合同会社哲人社</t>
    <phoneticPr fontId="1"/>
  </si>
  <si>
    <t>ＭＯＭＢ石橋</t>
    <phoneticPr fontId="1"/>
  </si>
  <si>
    <t>池田市石橋三丁目1番21号モンジット1階</t>
    <phoneticPr fontId="1"/>
  </si>
  <si>
    <t>株式会社ネクステム</t>
    <phoneticPr fontId="1"/>
  </si>
  <si>
    <t>貝塚市脇浜二丁目６番２号</t>
    <phoneticPr fontId="1"/>
  </si>
  <si>
    <t>有限会社ありす</t>
    <phoneticPr fontId="1"/>
  </si>
  <si>
    <t>なないろＳｔｕｄｙ２ｎｄ</t>
    <phoneticPr fontId="1"/>
  </si>
  <si>
    <t>茨木市本町６番13号マプログレイスⅡ１階</t>
    <phoneticPr fontId="1"/>
  </si>
  <si>
    <t>株式会社ドリームリンク</t>
    <phoneticPr fontId="1"/>
  </si>
  <si>
    <t>麦の子</t>
    <phoneticPr fontId="1"/>
  </si>
  <si>
    <t>072-430-5102</t>
    <phoneticPr fontId="1"/>
  </si>
  <si>
    <t>596-0006</t>
    <phoneticPr fontId="1"/>
  </si>
  <si>
    <t>072-437-5525</t>
    <phoneticPr fontId="1"/>
  </si>
  <si>
    <t>072-437-5663</t>
    <phoneticPr fontId="1"/>
  </si>
  <si>
    <t>597-0073</t>
    <phoneticPr fontId="1"/>
  </si>
  <si>
    <t>072-737-8265</t>
    <phoneticPr fontId="1"/>
  </si>
  <si>
    <t>072-737-8266</t>
    <phoneticPr fontId="1"/>
  </si>
  <si>
    <t>563-0032</t>
    <phoneticPr fontId="1"/>
  </si>
  <si>
    <t>072-648-5471</t>
    <phoneticPr fontId="1"/>
  </si>
  <si>
    <t>072-648-5709</t>
    <phoneticPr fontId="1"/>
  </si>
  <si>
    <t>567-0818</t>
    <phoneticPr fontId="1"/>
  </si>
  <si>
    <t>キッズプレイスハル</t>
    <phoneticPr fontId="1"/>
  </si>
  <si>
    <t>スリーケア真砂こどもセンター</t>
    <rPh sb="5" eb="7">
      <t>マサゴ</t>
    </rPh>
    <phoneticPr fontId="1"/>
  </si>
  <si>
    <t>放課後等デイサービス　メルルキッズ守口</t>
    <rPh sb="0" eb="4">
      <t>ホウカゴトウ</t>
    </rPh>
    <rPh sb="17" eb="19">
      <t>モリグチ</t>
    </rPh>
    <phoneticPr fontId="1"/>
  </si>
  <si>
    <t>かたぐるま　摂津</t>
    <rPh sb="6" eb="8">
      <t>セッツ</t>
    </rPh>
    <phoneticPr fontId="1"/>
  </si>
  <si>
    <t>株式会社ＭＥＲＵＲＵ</t>
    <phoneticPr fontId="1"/>
  </si>
  <si>
    <t>茨木市真砂一丁目13番２号エクセルハイムⅢ103号</t>
    <phoneticPr fontId="1"/>
  </si>
  <si>
    <t>合同会社アポージオ</t>
    <phoneticPr fontId="1"/>
  </si>
  <si>
    <t>泉佐野市下瓦屋三丁目１番１号　有本ビル１階西側</t>
    <phoneticPr fontId="1"/>
  </si>
  <si>
    <t>有限会社ハルコーポレーション</t>
    <phoneticPr fontId="1"/>
  </si>
  <si>
    <t>株式会社康YASU</t>
    <phoneticPr fontId="1"/>
  </si>
  <si>
    <t>摂津市正雀本町一丁目31番19号　正雀プラザ101号</t>
    <phoneticPr fontId="1"/>
  </si>
  <si>
    <t>072-737-8441</t>
    <phoneticPr fontId="1"/>
  </si>
  <si>
    <t>072-737-8442</t>
    <phoneticPr fontId="1"/>
  </si>
  <si>
    <t>守口市藤田町五丁目35番９号なるなるビル1階</t>
    <phoneticPr fontId="1"/>
  </si>
  <si>
    <t>06-6906-5555</t>
    <phoneticPr fontId="1"/>
  </si>
  <si>
    <t>06-6906-8100</t>
    <phoneticPr fontId="1"/>
  </si>
  <si>
    <t>570-0014</t>
    <phoneticPr fontId="1"/>
  </si>
  <si>
    <t>交野市郡津五丁目10番４号郡津ハイライフ202号室・203号室</t>
    <rPh sb="0" eb="3">
      <t>カタノシ</t>
    </rPh>
    <rPh sb="3" eb="5">
      <t>コウヅ</t>
    </rPh>
    <rPh sb="5" eb="8">
      <t>ゴチョウメ</t>
    </rPh>
    <rPh sb="10" eb="11">
      <t>バン</t>
    </rPh>
    <rPh sb="12" eb="13">
      <t>ゴウ</t>
    </rPh>
    <rPh sb="13" eb="15">
      <t>グンツ</t>
    </rPh>
    <rPh sb="23" eb="25">
      <t>ゴウシツ</t>
    </rPh>
    <rPh sb="29" eb="31">
      <t>ゴウシツ</t>
    </rPh>
    <phoneticPr fontId="1"/>
  </si>
  <si>
    <t>06-6369-7600</t>
    <phoneticPr fontId="1"/>
  </si>
  <si>
    <t>06-6369-7601</t>
    <phoneticPr fontId="1"/>
  </si>
  <si>
    <t>566-0024</t>
    <phoneticPr fontId="1"/>
  </si>
  <si>
    <t>☆</t>
    <phoneticPr fontId="1"/>
  </si>
  <si>
    <t>567-0851</t>
    <phoneticPr fontId="1"/>
  </si>
  <si>
    <t>072-462-8686</t>
    <phoneticPr fontId="1"/>
  </si>
  <si>
    <t>072-462-8687</t>
    <phoneticPr fontId="1"/>
  </si>
  <si>
    <t>598-0062</t>
    <phoneticPr fontId="1"/>
  </si>
  <si>
    <t>072-247-4533</t>
    <phoneticPr fontId="1"/>
  </si>
  <si>
    <t>072-247-4534</t>
    <phoneticPr fontId="1"/>
  </si>
  <si>
    <t>花ごころ</t>
    <rPh sb="0" eb="1">
      <t>ハナ</t>
    </rPh>
    <phoneticPr fontId="1"/>
  </si>
  <si>
    <t>583-0863</t>
    <phoneticPr fontId="1"/>
  </si>
  <si>
    <t>羽曳野市蔵之内292番地</t>
    <rPh sb="0" eb="4">
      <t>ハビキノシ</t>
    </rPh>
    <rPh sb="4" eb="7">
      <t>クラノウチ</t>
    </rPh>
    <rPh sb="10" eb="12">
      <t>バンチ</t>
    </rPh>
    <phoneticPr fontId="1"/>
  </si>
  <si>
    <t>児童発達支援・放課後等デイサービス　ＧＯ</t>
    <phoneticPr fontId="1"/>
  </si>
  <si>
    <t>岸和田市荒木町二丁目５番２号　Ｍ’ｓビル４階401号室</t>
    <phoneticPr fontId="1"/>
  </si>
  <si>
    <t>合同会社Ｇｒｏｗｔｈ　Ｏｒｉｅｎｔｅｄ</t>
    <phoneticPr fontId="1"/>
  </si>
  <si>
    <t>放課後等デイサービスＨＡＲＵ池田</t>
    <phoneticPr fontId="1"/>
  </si>
  <si>
    <t>池田市井口堂一丁目９番26号　アーユス井口堂西棟２階２号室</t>
    <phoneticPr fontId="1"/>
  </si>
  <si>
    <t>株式会社シーシー</t>
    <phoneticPr fontId="1"/>
  </si>
  <si>
    <t>児童発達支援・放課後等デイサービスＨａＬｅ</t>
    <phoneticPr fontId="1"/>
  </si>
  <si>
    <t>松原市天美南六丁目1番29号</t>
    <phoneticPr fontId="1"/>
  </si>
  <si>
    <t>特定非営利活動法人ダウン症ファミリー総合支援めばえ２１</t>
    <phoneticPr fontId="1"/>
  </si>
  <si>
    <t>めばえ21　桜井店</t>
    <rPh sb="6" eb="8">
      <t>サクライ</t>
    </rPh>
    <rPh sb="8" eb="9">
      <t>テン</t>
    </rPh>
    <phoneticPr fontId="1"/>
  </si>
  <si>
    <t>箕面市桜井三丁目１番１号</t>
    <phoneticPr fontId="1"/>
  </si>
  <si>
    <t>児童発達支援・放課後等デイサービス　アンジュ</t>
    <phoneticPr fontId="1"/>
  </si>
  <si>
    <t>ウェルフェア合同会社</t>
    <phoneticPr fontId="1"/>
  </si>
  <si>
    <t>072-489-5905</t>
    <phoneticPr fontId="1"/>
  </si>
  <si>
    <t>596-0004</t>
    <phoneticPr fontId="1"/>
  </si>
  <si>
    <t>072-720-7150</t>
    <phoneticPr fontId="1"/>
  </si>
  <si>
    <t>072-720-7155</t>
    <phoneticPr fontId="1"/>
  </si>
  <si>
    <t>562-0043</t>
    <phoneticPr fontId="1"/>
  </si>
  <si>
    <t>072-707-2604</t>
    <phoneticPr fontId="1"/>
  </si>
  <si>
    <t>563-0023</t>
    <phoneticPr fontId="1"/>
  </si>
  <si>
    <t>072-339-7025</t>
    <phoneticPr fontId="1"/>
  </si>
  <si>
    <t>072-339-7026</t>
    <phoneticPr fontId="1"/>
  </si>
  <si>
    <t>580-0033</t>
    <phoneticPr fontId="1"/>
  </si>
  <si>
    <t>072-267-4634</t>
    <phoneticPr fontId="1"/>
  </si>
  <si>
    <t>072-267-4643</t>
    <phoneticPr fontId="1"/>
  </si>
  <si>
    <t>592-0005</t>
    <phoneticPr fontId="1"/>
  </si>
  <si>
    <t>運動＆学習療育あなたが宝モノ　岸和田堺町教室</t>
    <rPh sb="0" eb="2">
      <t>ウンドウ</t>
    </rPh>
    <rPh sb="3" eb="5">
      <t>ガクシュウ</t>
    </rPh>
    <rPh sb="5" eb="7">
      <t>リョウイク</t>
    </rPh>
    <rPh sb="11" eb="12">
      <t>タカラ</t>
    </rPh>
    <rPh sb="15" eb="18">
      <t>キシワダ</t>
    </rPh>
    <rPh sb="18" eb="19">
      <t>サカイ</t>
    </rPh>
    <rPh sb="19" eb="20">
      <t>マチ</t>
    </rPh>
    <rPh sb="20" eb="22">
      <t>キョウシツ</t>
    </rPh>
    <phoneticPr fontId="1"/>
  </si>
  <si>
    <t>めばえ２１</t>
    <phoneticPr fontId="1"/>
  </si>
  <si>
    <t>HALE株式会社</t>
    <rPh sb="4" eb="8">
      <t>カブシキカイシャ</t>
    </rPh>
    <phoneticPr fontId="1"/>
  </si>
  <si>
    <t>高石市千代田一丁目８番８号誠和総合産業ビル２階</t>
    <rPh sb="17" eb="19">
      <t>サンギョウ</t>
    </rPh>
    <phoneticPr fontId="1"/>
  </si>
  <si>
    <t>スキル</t>
    <phoneticPr fontId="1"/>
  </si>
  <si>
    <t>児童デイサービスｍａｆａ</t>
    <phoneticPr fontId="1"/>
  </si>
  <si>
    <t>岸和田市西之内町７番21号１階</t>
    <phoneticPr fontId="1"/>
  </si>
  <si>
    <t>株式会社ＩＴＯＳＡ</t>
    <phoneticPr fontId="1"/>
  </si>
  <si>
    <t>子どもデイサービス　サニー</t>
    <phoneticPr fontId="1"/>
  </si>
  <si>
    <t>泉大津市曽根町三丁目９番30号</t>
    <phoneticPr fontId="1"/>
  </si>
  <si>
    <t>合同会社リレイション</t>
    <phoneticPr fontId="1"/>
  </si>
  <si>
    <t>ホップステップこっちゃん</t>
    <phoneticPr fontId="1"/>
  </si>
  <si>
    <t>泉大津市東豊中町一丁目５番48号シンエイビル１階101号</t>
    <phoneticPr fontId="1"/>
  </si>
  <si>
    <t>株式会社藤花</t>
    <phoneticPr fontId="1"/>
  </si>
  <si>
    <t>摂津市鳥飼本町二丁目11番33号　高尾マンション101号室</t>
    <phoneticPr fontId="1"/>
  </si>
  <si>
    <t>合同会社スキル</t>
    <phoneticPr fontId="1"/>
  </si>
  <si>
    <t>児童発達支援・放課後等デイサービス　プレグラ</t>
    <phoneticPr fontId="1"/>
  </si>
  <si>
    <t>合同会社ＳＥＷ</t>
    <phoneticPr fontId="1"/>
  </si>
  <si>
    <t>595-0011</t>
    <phoneticPr fontId="1"/>
  </si>
  <si>
    <t>0725-92-9972</t>
    <phoneticPr fontId="1"/>
  </si>
  <si>
    <t>595-0021</t>
    <phoneticPr fontId="1"/>
  </si>
  <si>
    <t>072-474-4654</t>
    <phoneticPr fontId="1"/>
  </si>
  <si>
    <t>072-474-5649</t>
    <phoneticPr fontId="1"/>
  </si>
  <si>
    <t>596-0044</t>
    <phoneticPr fontId="1"/>
  </si>
  <si>
    <t>072-665-5343</t>
    <phoneticPr fontId="1"/>
  </si>
  <si>
    <t>072-665-5065</t>
    <phoneticPr fontId="1"/>
  </si>
  <si>
    <t>566-0052</t>
    <phoneticPr fontId="1"/>
  </si>
  <si>
    <t>072-480-5166</t>
    <phoneticPr fontId="1"/>
  </si>
  <si>
    <t>072-480-5167</t>
    <phoneticPr fontId="1"/>
  </si>
  <si>
    <t>590-0521</t>
    <phoneticPr fontId="1"/>
  </si>
  <si>
    <t>泉南市樽井六丁目３番７号貸店舗２階</t>
    <phoneticPr fontId="1"/>
  </si>
  <si>
    <t>2751320280</t>
  </si>
  <si>
    <t>ハピスポ貝塚</t>
  </si>
  <si>
    <t>貝塚市澤835番地１</t>
  </si>
  <si>
    <t>株式会社ハピスポ</t>
  </si>
  <si>
    <t>2753220454</t>
  </si>
  <si>
    <t>ＹＣＣもこもこ守口駅前教室</t>
  </si>
  <si>
    <t>守口市本町一丁目１番９号本町ビル２階</t>
  </si>
  <si>
    <t>株式会社Ｏｎｅ　Ｖｉｓｉｏｎ</t>
  </si>
  <si>
    <t>ふわふわのおうち</t>
  </si>
  <si>
    <t>2754220677</t>
  </si>
  <si>
    <t>茨木市豊川一丁目34番３号２階</t>
  </si>
  <si>
    <t>株式会社ふわふわ</t>
  </si>
  <si>
    <t>2754520365</t>
  </si>
  <si>
    <t>そら上瓦屋</t>
  </si>
  <si>
    <t>泉佐野市上瓦屋296番地松浪貸店舗事務所Ａ号室</t>
  </si>
  <si>
    <t>2754920367</t>
  </si>
  <si>
    <t>放課後等デイサービス　星</t>
  </si>
  <si>
    <t>富田林市大字甘南備216番地</t>
  </si>
  <si>
    <t>2754920375</t>
  </si>
  <si>
    <t>ＴＡＮＧＯ富田林校</t>
  </si>
  <si>
    <t>富田林市甲田二丁目20番７号</t>
  </si>
  <si>
    <t>株式会社ＴＡＮＧＯ</t>
  </si>
  <si>
    <t>2750720340</t>
  </si>
  <si>
    <t>コメットプラス</t>
  </si>
  <si>
    <t>河内長野市本町26番29号福田ビル３階</t>
  </si>
  <si>
    <t>一般社団法人彗星会</t>
  </si>
  <si>
    <t>2754820369</t>
  </si>
  <si>
    <t>2754820377</t>
  </si>
  <si>
    <t>児童発達支援・放課後等デイサービス　ｅｋｕｂｏ　Ｇｙｕｔｔｏ</t>
  </si>
  <si>
    <t>松原市田井城二丁目２番２号サンシティ松原120</t>
  </si>
  <si>
    <t>松原市高見の里三丁目２番11号　第８セイワビル１階１Ｆ号室</t>
  </si>
  <si>
    <t>Ｏｎｅ’ｓ　Ｂｒｉｇｈｔ　Ｆａｃｔｏｒｙ株式会社</t>
  </si>
  <si>
    <t>合同会社Ｍｏｔｈｅｒ’ｓ　Ｇｏｄ</t>
  </si>
  <si>
    <t>2751920428</t>
  </si>
  <si>
    <t>ワンストップスクールＲＩＧＳ大東</t>
  </si>
  <si>
    <t>大東市朋来二丁目５番35号サンメゾンイースト１Ｆ</t>
  </si>
  <si>
    <t>株式会社ＧＹＧ</t>
  </si>
  <si>
    <t>コペルプラス　光明池教室</t>
  </si>
  <si>
    <t>2751420585</t>
  </si>
  <si>
    <t>児童発達支援・放課後等デイサービス　あなざーすかい</t>
  </si>
  <si>
    <t>箕面市瀬川三丁目３番34号　Ｂａｕｈａｕｓ１階</t>
  </si>
  <si>
    <t>株式会社ケア・フリージア</t>
  </si>
  <si>
    <t>2751420593</t>
  </si>
  <si>
    <t>スタサポ箕面校</t>
  </si>
  <si>
    <t>箕面市船場西一丁目６番７号　三羽鶴ビル５階504号室</t>
  </si>
  <si>
    <t>ＬａＺｏ株式会社</t>
  </si>
  <si>
    <t>2753820394</t>
  </si>
  <si>
    <t>放課後等デイサービスひまわりはうす</t>
  </si>
  <si>
    <t>羽曳野市軽里一丁目105番地の1</t>
  </si>
  <si>
    <t>株式会社ひまわり</t>
  </si>
  <si>
    <t>2753420203</t>
  </si>
  <si>
    <t>Snuggle UP</t>
  </si>
  <si>
    <t>コペルプラス　藤井寺教室</t>
  </si>
  <si>
    <t>株式会社　ＫＯｈＨＡＫＵ</t>
  </si>
  <si>
    <t>2755620206</t>
  </si>
  <si>
    <t>オーパ・アスリートクラブチャレンジ</t>
  </si>
  <si>
    <t>泉南市信達市場255番地1</t>
  </si>
  <si>
    <t>2755720196</t>
  </si>
  <si>
    <t>放課後等デイサービス　ＳＯＲＡ</t>
  </si>
  <si>
    <t>四條畷市砂一丁目13番26号１階</t>
  </si>
  <si>
    <t>株式会社ビレッジ</t>
  </si>
  <si>
    <t>泉大津市豊中町二丁目14番９号豊中ビル１階・２階</t>
    <rPh sb="0" eb="4">
      <t>イズミオオツシ</t>
    </rPh>
    <rPh sb="4" eb="7">
      <t>トヨナカチョウ</t>
    </rPh>
    <rPh sb="7" eb="10">
      <t>２チョウメ</t>
    </rPh>
    <rPh sb="12" eb="13">
      <t>バン</t>
    </rPh>
    <rPh sb="14" eb="15">
      <t>ゴウ</t>
    </rPh>
    <rPh sb="15" eb="17">
      <t>トヨナカ</t>
    </rPh>
    <rPh sb="20" eb="21">
      <t>カイ</t>
    </rPh>
    <rPh sb="23" eb="24">
      <t>カイ</t>
    </rPh>
    <phoneticPr fontId="1"/>
  </si>
  <si>
    <t>0725-58-8694</t>
    <phoneticPr fontId="1"/>
  </si>
  <si>
    <t>0725-58-8695</t>
    <phoneticPr fontId="1"/>
  </si>
  <si>
    <t>0721-55-3635</t>
    <phoneticPr fontId="1"/>
  </si>
  <si>
    <t>0721-55-3652</t>
    <phoneticPr fontId="1"/>
  </si>
  <si>
    <t>586-0015</t>
    <phoneticPr fontId="1"/>
  </si>
  <si>
    <t>072-423-8880</t>
    <phoneticPr fontId="1"/>
  </si>
  <si>
    <t>072-423-8881</t>
    <phoneticPr fontId="1"/>
  </si>
  <si>
    <t>597-0062</t>
    <phoneticPr fontId="1"/>
  </si>
  <si>
    <t>SMASPO箕面校</t>
    <rPh sb="6" eb="9">
      <t>ミノオコウ</t>
    </rPh>
    <phoneticPr fontId="1"/>
  </si>
  <si>
    <t>-</t>
    <phoneticPr fontId="1"/>
  </si>
  <si>
    <t>562-0045</t>
    <phoneticPr fontId="1"/>
  </si>
  <si>
    <t>072-737-5934</t>
    <phoneticPr fontId="1"/>
  </si>
  <si>
    <t>072-737-6034</t>
    <phoneticPr fontId="1"/>
  </si>
  <si>
    <t>562-0036</t>
    <phoneticPr fontId="1"/>
  </si>
  <si>
    <t>574-0034</t>
    <phoneticPr fontId="1"/>
  </si>
  <si>
    <t>050-3737-7731</t>
    <phoneticPr fontId="1"/>
  </si>
  <si>
    <t>06-6997-9001</t>
    <phoneticPr fontId="1"/>
  </si>
  <si>
    <t>06-6997-9002</t>
    <phoneticPr fontId="1"/>
  </si>
  <si>
    <t>570-0028</t>
    <phoneticPr fontId="1"/>
  </si>
  <si>
    <t>072-976-5803</t>
    <phoneticPr fontId="1"/>
  </si>
  <si>
    <t>072-976-5804</t>
    <phoneticPr fontId="1"/>
  </si>
  <si>
    <t>583-0024</t>
    <phoneticPr fontId="1"/>
  </si>
  <si>
    <t>072-979-7304</t>
    <phoneticPr fontId="1"/>
  </si>
  <si>
    <t>583-0027</t>
    <phoneticPr fontId="1"/>
  </si>
  <si>
    <t>072-957-7222</t>
    <phoneticPr fontId="1"/>
  </si>
  <si>
    <t>072-957-7227</t>
    <phoneticPr fontId="1"/>
  </si>
  <si>
    <t>583-0854</t>
    <phoneticPr fontId="1"/>
  </si>
  <si>
    <t>075-963-5088</t>
    <phoneticPr fontId="1"/>
  </si>
  <si>
    <t>618-0013</t>
    <phoneticPr fontId="1"/>
  </si>
  <si>
    <t>072-641-8857</t>
    <phoneticPr fontId="1"/>
  </si>
  <si>
    <t>072-628-2287</t>
    <phoneticPr fontId="1"/>
  </si>
  <si>
    <t>567-0057</t>
    <phoneticPr fontId="1"/>
  </si>
  <si>
    <t>072-442-2209</t>
    <phoneticPr fontId="1"/>
  </si>
  <si>
    <t>072-453-3125</t>
    <phoneticPr fontId="1"/>
  </si>
  <si>
    <t>598-0001</t>
    <phoneticPr fontId="1"/>
  </si>
  <si>
    <t>072-204-1153</t>
    <phoneticPr fontId="1"/>
  </si>
  <si>
    <t>580-0044</t>
    <phoneticPr fontId="1"/>
  </si>
  <si>
    <t>072-248-8718</t>
    <phoneticPr fontId="1"/>
  </si>
  <si>
    <t>072-248-6643</t>
    <phoneticPr fontId="1"/>
  </si>
  <si>
    <t>580-0021</t>
    <phoneticPr fontId="1"/>
  </si>
  <si>
    <t>0721-26-8028</t>
    <phoneticPr fontId="1"/>
  </si>
  <si>
    <t>584-0054</t>
    <phoneticPr fontId="1"/>
  </si>
  <si>
    <t>070-9105-5959</t>
    <phoneticPr fontId="1"/>
  </si>
  <si>
    <t>0721-81-8851</t>
    <phoneticPr fontId="1"/>
  </si>
  <si>
    <t>584-0036</t>
    <phoneticPr fontId="1"/>
  </si>
  <si>
    <t>072-479-7775</t>
    <phoneticPr fontId="1"/>
  </si>
  <si>
    <t>072-479-7778</t>
    <phoneticPr fontId="1"/>
  </si>
  <si>
    <t>590-0504</t>
    <phoneticPr fontId="1"/>
  </si>
  <si>
    <t>072-842-2666</t>
    <phoneticPr fontId="1"/>
  </si>
  <si>
    <t>072-842-2667</t>
    <phoneticPr fontId="1"/>
  </si>
  <si>
    <t>575-0001</t>
    <phoneticPr fontId="1"/>
  </si>
  <si>
    <t>放課後等デイサービス　ウィズ・ユー松原高見の里</t>
    <phoneticPr fontId="1"/>
  </si>
  <si>
    <t>072-979-7405</t>
    <phoneticPr fontId="1"/>
  </si>
  <si>
    <t>Ｔｉｃｋｌｅ　Ｔｉｃｋｌｅ　Ｓｗｉｔｃｈ</t>
    <phoneticPr fontId="1"/>
  </si>
  <si>
    <t>藤井寺市野中三丁目２番17号　庸浩倉庫</t>
    <phoneticPr fontId="1"/>
  </si>
  <si>
    <t>ぽんぽこはうすｃｕｏｒｅ</t>
    <phoneticPr fontId="1"/>
  </si>
  <si>
    <t>藤井寺市大井一丁目４番32号102号室</t>
    <phoneticPr fontId="1"/>
  </si>
  <si>
    <t>ツインズリハビリ児童発達支援・放課後等デイサービス</t>
    <phoneticPr fontId="1"/>
  </si>
  <si>
    <t>茨木市西駅前町６番36号　ラビアンヌ・エスポワール201号室</t>
    <phoneticPr fontId="1"/>
  </si>
  <si>
    <t>児童デイサービス・アニマートまつがおか</t>
    <phoneticPr fontId="1"/>
  </si>
  <si>
    <t>松原市松ケ丘一丁目336番松原スイミングスクール貸し店舗　１階Ａ－３号室</t>
    <phoneticPr fontId="1"/>
  </si>
  <si>
    <t>よねの家２</t>
    <rPh sb="3" eb="4">
      <t>ケ</t>
    </rPh>
    <phoneticPr fontId="1"/>
  </si>
  <si>
    <t>富田林市川面町一丁目10番13号</t>
    <phoneticPr fontId="1"/>
  </si>
  <si>
    <t>072-915-0373</t>
    <phoneticPr fontId="1"/>
  </si>
  <si>
    <t>072-926-6659</t>
    <phoneticPr fontId="1"/>
  </si>
  <si>
    <t>583-0014</t>
    <phoneticPr fontId="1"/>
  </si>
  <si>
    <t>合同会社稲康会</t>
    <rPh sb="0" eb="4">
      <t>ゴウドウガイシャ</t>
    </rPh>
    <rPh sb="4" eb="7">
      <t>イナヤスカイ</t>
    </rPh>
    <phoneticPr fontId="1"/>
  </si>
  <si>
    <t>株式会社PROmessa</t>
    <rPh sb="0" eb="4">
      <t>カブシキカイシャ</t>
    </rPh>
    <phoneticPr fontId="1"/>
  </si>
  <si>
    <t>080-8316-4555</t>
    <phoneticPr fontId="1"/>
  </si>
  <si>
    <t>583-0008</t>
    <phoneticPr fontId="1"/>
  </si>
  <si>
    <t>072-626-7205</t>
    <phoneticPr fontId="1"/>
  </si>
  <si>
    <t>072-626-7206</t>
    <phoneticPr fontId="1"/>
  </si>
  <si>
    <t>567-0032</t>
    <phoneticPr fontId="1"/>
  </si>
  <si>
    <t>株式会社Twins　family</t>
    <rPh sb="0" eb="4">
      <t>カブシキカイシャ</t>
    </rPh>
    <phoneticPr fontId="1"/>
  </si>
  <si>
    <t>072-349-7092</t>
    <phoneticPr fontId="1"/>
  </si>
  <si>
    <t>072-349-7093</t>
    <phoneticPr fontId="1"/>
  </si>
  <si>
    <t>580-0042</t>
    <phoneticPr fontId="1"/>
  </si>
  <si>
    <t>株式会社かぐらしょ</t>
    <rPh sb="0" eb="4">
      <t>カブシキカイシャ</t>
    </rPh>
    <phoneticPr fontId="1"/>
  </si>
  <si>
    <t>0721-69-5396</t>
    <phoneticPr fontId="1"/>
  </si>
  <si>
    <t>584-0014</t>
    <phoneticPr fontId="1"/>
  </si>
  <si>
    <t>合同会社メロディー</t>
    <rPh sb="0" eb="4">
      <t>ゴウドウカイシャ</t>
    </rPh>
    <phoneticPr fontId="1"/>
  </si>
  <si>
    <t>2752520425</t>
  </si>
  <si>
    <t>あん放課後等デイサービス</t>
  </si>
  <si>
    <t>池田市旭丘一丁目11番19号東光ビル１階</t>
  </si>
  <si>
    <t>株式会社グレイス</t>
  </si>
  <si>
    <t>2754820393</t>
  </si>
  <si>
    <t>みんなの木　田井城</t>
  </si>
  <si>
    <t>松原市田井城一丁目６番22号２階</t>
  </si>
  <si>
    <t>コントレール株式会社</t>
  </si>
  <si>
    <t>2759520113</t>
  </si>
  <si>
    <t>マイスクール＠はんなん</t>
  </si>
  <si>
    <t>阪南市下出347番地２</t>
  </si>
  <si>
    <t>2759320258</t>
  </si>
  <si>
    <t>児童発達支援・放課後等デイサービス　フェイス</t>
  </si>
  <si>
    <t>合同会社トゥルーポイント</t>
  </si>
  <si>
    <t>2750720357</t>
  </si>
  <si>
    <t>放課後等デイサービス　すてっぷ</t>
  </si>
  <si>
    <t>河内長野市寿町11番５号ロイヤルガーデン長野102号室</t>
  </si>
  <si>
    <t>特定非営利活動法人　子ども・若もの支援ネットワークおおさか</t>
  </si>
  <si>
    <t>586-0026</t>
    <phoneticPr fontId="1"/>
  </si>
  <si>
    <t>072-746-9692</t>
    <phoneticPr fontId="1"/>
  </si>
  <si>
    <t>563-0022</t>
    <phoneticPr fontId="1"/>
  </si>
  <si>
    <t>580-0044</t>
    <phoneticPr fontId="1"/>
  </si>
  <si>
    <t>599-0202</t>
    <phoneticPr fontId="1"/>
  </si>
  <si>
    <t>589-0023</t>
    <phoneticPr fontId="1"/>
  </si>
  <si>
    <t>大阪狭山市大野台七丁目18番３号</t>
    <rPh sb="13" eb="14">
      <t>バン</t>
    </rPh>
    <rPh sb="15" eb="16">
      <t>ゴウ</t>
    </rPh>
    <phoneticPr fontId="1"/>
  </si>
  <si>
    <t>株式会社LITALICOパートナーズ</t>
    <phoneticPr fontId="1"/>
  </si>
  <si>
    <t>ワイワイスマイル守口教室</t>
    <rPh sb="8" eb="10">
      <t>モリグチ</t>
    </rPh>
    <rPh sb="10" eb="12">
      <t>キョウシツ</t>
    </rPh>
    <phoneticPr fontId="1"/>
  </si>
  <si>
    <t>0721-60-6022</t>
  </si>
  <si>
    <t>0721-60-6022</t>
    <phoneticPr fontId="1"/>
  </si>
  <si>
    <t>０８０‐3858‐5055</t>
    <phoneticPr fontId="1"/>
  </si>
  <si>
    <t>072-366-6960</t>
  </si>
  <si>
    <t>072-366-6960</t>
    <phoneticPr fontId="1"/>
  </si>
  <si>
    <t>072-959-８６５０</t>
    <phoneticPr fontId="1"/>
  </si>
  <si>
    <t>072-959-8651</t>
    <phoneticPr fontId="1"/>
  </si>
  <si>
    <t>583-085４</t>
    <phoneticPr fontId="1"/>
  </si>
  <si>
    <t>羽曳野市軽里一丁目３番４号新栄プロパティー軽里23号</t>
    <rPh sb="0" eb="3">
      <t>ハビキノ</t>
    </rPh>
    <rPh sb="4" eb="5">
      <t>カル</t>
    </rPh>
    <rPh sb="5" eb="6">
      <t>サト</t>
    </rPh>
    <rPh sb="6" eb="9">
      <t>イッチョウメ</t>
    </rPh>
    <rPh sb="10" eb="11">
      <t>バン</t>
    </rPh>
    <rPh sb="12" eb="13">
      <t>ゴウ</t>
    </rPh>
    <rPh sb="13" eb="14">
      <t>アタラ</t>
    </rPh>
    <rPh sb="14" eb="15">
      <t>サカエ</t>
    </rPh>
    <rPh sb="21" eb="22">
      <t>カル</t>
    </rPh>
    <rPh sb="22" eb="23">
      <t>サト</t>
    </rPh>
    <rPh sb="25" eb="26">
      <t>ゴウ</t>
    </rPh>
    <phoneticPr fontId="1"/>
  </si>
  <si>
    <t>072-430-5101</t>
    <phoneticPr fontId="1"/>
  </si>
  <si>
    <t>なるみ</t>
    <phoneticPr fontId="1"/>
  </si>
  <si>
    <t>藤井寺市北岡一丁目８番36号オリーブハウスⅡ101号室</t>
    <phoneticPr fontId="1"/>
  </si>
  <si>
    <t>株式会社ナルミ</t>
    <phoneticPr fontId="1"/>
  </si>
  <si>
    <t>583-0035</t>
    <phoneticPr fontId="1"/>
  </si>
  <si>
    <t>072-720-5511</t>
    <phoneticPr fontId="1"/>
  </si>
  <si>
    <t>072-720-5512</t>
    <phoneticPr fontId="1"/>
  </si>
  <si>
    <t>072-468-7303</t>
    <phoneticPr fontId="1"/>
  </si>
  <si>
    <t>072-468-7116</t>
    <phoneticPr fontId="1"/>
  </si>
  <si>
    <t>泉南郡熊取町五門西一丁目１番３号</t>
    <rPh sb="0" eb="3">
      <t>センナングン</t>
    </rPh>
    <rPh sb="3" eb="6">
      <t>クマトリチョウ</t>
    </rPh>
    <rPh sb="6" eb="8">
      <t>ゴモン</t>
    </rPh>
    <rPh sb="8" eb="9">
      <t>ニシ</t>
    </rPh>
    <rPh sb="9" eb="12">
      <t>イッチョウメ</t>
    </rPh>
    <rPh sb="13" eb="14">
      <t>バン</t>
    </rPh>
    <rPh sb="15" eb="16">
      <t>ゴウ</t>
    </rPh>
    <phoneticPr fontId="1"/>
  </si>
  <si>
    <t>universal school CRECIO Jr.住道校</t>
    <rPh sb="27" eb="29">
      <t>スミノドウ</t>
    </rPh>
    <rPh sb="29" eb="30">
      <t>コウ</t>
    </rPh>
    <phoneticPr fontId="1"/>
  </si>
  <si>
    <t>はるかPLUS</t>
    <phoneticPr fontId="1"/>
  </si>
  <si>
    <t>574-00２７</t>
    <phoneticPr fontId="1"/>
  </si>
  <si>
    <t>大東市三住町１番29号シャルム三住</t>
    <rPh sb="0" eb="2">
      <t>ダイトウ</t>
    </rPh>
    <rPh sb="2" eb="3">
      <t>シ</t>
    </rPh>
    <rPh sb="3" eb="6">
      <t>ミスミチョウ</t>
    </rPh>
    <rPh sb="7" eb="8">
      <t>バン</t>
    </rPh>
    <rPh sb="10" eb="11">
      <t>ゴウ</t>
    </rPh>
    <rPh sb="15" eb="16">
      <t>サン</t>
    </rPh>
    <rPh sb="16" eb="17">
      <t>ジュウ</t>
    </rPh>
    <phoneticPr fontId="1"/>
  </si>
  <si>
    <t>072-803-7818</t>
    <phoneticPr fontId="1"/>
  </si>
  <si>
    <t>072-493-4021</t>
    <phoneticPr fontId="1"/>
  </si>
  <si>
    <t>072-493-4022</t>
    <phoneticPr fontId="1"/>
  </si>
  <si>
    <t>590-0415</t>
    <phoneticPr fontId="1"/>
  </si>
  <si>
    <t>072-445-8822</t>
    <phoneticPr fontId="1"/>
  </si>
  <si>
    <t>072-445-8811</t>
    <phoneticPr fontId="1"/>
  </si>
  <si>
    <t>072-471-9900</t>
    <phoneticPr fontId="1"/>
  </si>
  <si>
    <t>072-471-0066</t>
    <phoneticPr fontId="1"/>
  </si>
  <si>
    <t>箕面市牧落三丁目３番12号村上ビル201号室</t>
    <rPh sb="0" eb="3">
      <t>ミノオシ</t>
    </rPh>
    <rPh sb="3" eb="4">
      <t>マキ</t>
    </rPh>
    <rPh sb="4" eb="5">
      <t>オ</t>
    </rPh>
    <rPh sb="5" eb="8">
      <t>サンチョウメ</t>
    </rPh>
    <rPh sb="9" eb="10">
      <t>バン</t>
    </rPh>
    <rPh sb="12" eb="13">
      <t>ゴウ</t>
    </rPh>
    <rPh sb="13" eb="15">
      <t>ムラカミ</t>
    </rPh>
    <rPh sb="20" eb="22">
      <t>ゴウシツ</t>
    </rPh>
    <phoneticPr fontId="3"/>
  </si>
  <si>
    <t>562-00０4</t>
    <phoneticPr fontId="1"/>
  </si>
  <si>
    <t>050-3730-7560</t>
    <phoneticPr fontId="1"/>
  </si>
  <si>
    <t>障害者自立支援拠点レモンテラス</t>
    <rPh sb="0" eb="3">
      <t>ショウガイシャ</t>
    </rPh>
    <rPh sb="3" eb="9">
      <t>ジリツシエンキョテン</t>
    </rPh>
    <phoneticPr fontId="1"/>
  </si>
  <si>
    <t>075－963-6981</t>
    <phoneticPr fontId="1"/>
  </si>
  <si>
    <t>０７５－９６３－６９８２</t>
    <phoneticPr fontId="1"/>
  </si>
  <si>
    <t>三島郡島本町広瀬二丁目７番４号</t>
    <rPh sb="0" eb="2">
      <t>ミシマ</t>
    </rPh>
    <rPh sb="2" eb="3">
      <t>グン</t>
    </rPh>
    <rPh sb="3" eb="6">
      <t>シマモトチョウ</t>
    </rPh>
    <rPh sb="6" eb="8">
      <t>ヒロセ</t>
    </rPh>
    <rPh sb="8" eb="11">
      <t>ニチョウメ</t>
    </rPh>
    <rPh sb="12" eb="13">
      <t>バン</t>
    </rPh>
    <rPh sb="14" eb="15">
      <t>ゴウ</t>
    </rPh>
    <phoneticPr fontId="1"/>
  </si>
  <si>
    <t>豊能郡豊能町吉川１８７番地の１</t>
    <rPh sb="6" eb="8">
      <t>ヨシカワ</t>
    </rPh>
    <rPh sb="11" eb="13">
      <t>バンチ</t>
    </rPh>
    <phoneticPr fontId="1"/>
  </si>
  <si>
    <t>072-733-2３０３</t>
    <phoneticPr fontId="1"/>
  </si>
  <si>
    <t>563-010１</t>
    <phoneticPr fontId="1"/>
  </si>
  <si>
    <t>オーパ・サード</t>
    <phoneticPr fontId="1"/>
  </si>
  <si>
    <t>河内長野市栄町５番１８号</t>
    <phoneticPr fontId="1"/>
  </si>
  <si>
    <t>和泉市いぶき野三丁目３番２号</t>
    <phoneticPr fontId="1"/>
  </si>
  <si>
    <t>株式会社フジワラ</t>
    <phoneticPr fontId="1"/>
  </si>
  <si>
    <t>０７２５－５５－６６６１</t>
    <phoneticPr fontId="1"/>
  </si>
  <si>
    <t>０７２５－５５－６６６９</t>
    <phoneticPr fontId="1"/>
  </si>
  <si>
    <t>５６９－００４１</t>
    <phoneticPr fontId="1"/>
  </si>
  <si>
    <t>ブロッサムジュニア　泉大津教室</t>
    <phoneticPr fontId="1"/>
  </si>
  <si>
    <t>泉大津市豊中町二丁目９番１７号</t>
    <phoneticPr fontId="1"/>
  </si>
  <si>
    <t>株式会社ＴＯＰ</t>
    <phoneticPr fontId="1"/>
  </si>
  <si>
    <t>０７２５－５８－８６１６</t>
    <phoneticPr fontId="1"/>
  </si>
  <si>
    <t>０７２５－５８－８６１７</t>
    <phoneticPr fontId="1"/>
  </si>
  <si>
    <t>放課後等デイサービスリコード</t>
    <phoneticPr fontId="1"/>
  </si>
  <si>
    <t>大東市深野三丁目28番３号アクティブ・スクウェア・大東２階201号</t>
    <phoneticPr fontId="1"/>
  </si>
  <si>
    <t>有限会社エム・アンド・エム</t>
    <phoneticPr fontId="1"/>
  </si>
  <si>
    <t>５７４－００７２</t>
    <phoneticPr fontId="1"/>
  </si>
  <si>
    <t>児童発達支援・放課後等デイサービス　ソラーレ神田</t>
    <phoneticPr fontId="1"/>
  </si>
  <si>
    <t>池田市神田二丁目17番６号</t>
    <phoneticPr fontId="1"/>
  </si>
  <si>
    <t>株式会社スタジオＤ＆Ｈ</t>
    <phoneticPr fontId="1"/>
  </si>
  <si>
    <t>０７２－７３６－８０８９</t>
    <phoneticPr fontId="1"/>
  </si>
  <si>
    <t>きっず・すくーるそら</t>
    <phoneticPr fontId="1"/>
  </si>
  <si>
    <t>泉大津市東豊中町三丁目16番１号フラット・フィールド・オペレーションズビル２階</t>
    <phoneticPr fontId="1"/>
  </si>
  <si>
    <t>株式会社まほろば</t>
    <phoneticPr fontId="1"/>
  </si>
  <si>
    <t>清流の家　泉大津</t>
    <rPh sb="0" eb="2">
      <t>セイリュウ</t>
    </rPh>
    <rPh sb="3" eb="4">
      <t>イエ</t>
    </rPh>
    <rPh sb="5" eb="8">
      <t>イズミオオツ</t>
    </rPh>
    <rPh sb="6" eb="8">
      <t>オオツ</t>
    </rPh>
    <phoneticPr fontId="1"/>
  </si>
  <si>
    <t>☆</t>
    <phoneticPr fontId="1"/>
  </si>
  <si>
    <t>072-424-7191</t>
    <phoneticPr fontId="1"/>
  </si>
  <si>
    <t>0725-24-0274</t>
  </si>
  <si>
    <t>0725-24-0274</t>
    <phoneticPr fontId="1"/>
  </si>
  <si>
    <t>ハーティワンおりいぶ</t>
    <phoneticPr fontId="1"/>
  </si>
  <si>
    <t>岸和田市中井町三丁目18番25号</t>
    <phoneticPr fontId="1"/>
  </si>
  <si>
    <t>放課後等デイサービス　ピリナ</t>
    <phoneticPr fontId="1"/>
  </si>
  <si>
    <t>合同会社カピリナ</t>
    <phoneticPr fontId="1"/>
  </si>
  <si>
    <t>090-8846-0939</t>
    <phoneticPr fontId="1"/>
  </si>
  <si>
    <t>072-441-4439</t>
    <phoneticPr fontId="1"/>
  </si>
  <si>
    <t>596-0003</t>
    <phoneticPr fontId="1"/>
  </si>
  <si>
    <t>児童発達支援・放課後等デイサービス　ここふる</t>
    <phoneticPr fontId="1"/>
  </si>
  <si>
    <t>池田市鉢塚三丁目15番２号メゾンさつき１階106号室</t>
    <phoneticPr fontId="1"/>
  </si>
  <si>
    <t>株式会社めぐみ</t>
    <phoneticPr fontId="1"/>
  </si>
  <si>
    <t>☆</t>
    <phoneticPr fontId="1"/>
  </si>
  <si>
    <t>072-739-6158</t>
    <phoneticPr fontId="1"/>
  </si>
  <si>
    <t>072-739-6159</t>
    <phoneticPr fontId="1"/>
  </si>
  <si>
    <t>563-0024</t>
    <phoneticPr fontId="1"/>
  </si>
  <si>
    <t>株式会社いのちの木</t>
    <phoneticPr fontId="1"/>
  </si>
  <si>
    <t>音楽＆リズム　あなたが宝モノ　貝塚王子教室</t>
    <phoneticPr fontId="1"/>
  </si>
  <si>
    <t>072-489-5800</t>
    <phoneticPr fontId="1"/>
  </si>
  <si>
    <t>072-489-5801</t>
    <phoneticPr fontId="1"/>
  </si>
  <si>
    <t>597-0051</t>
    <phoneticPr fontId="1"/>
  </si>
  <si>
    <t>貝塚市王子1029番５号いのちの木リエゾンビル３Ｆ</t>
    <phoneticPr fontId="1"/>
  </si>
  <si>
    <t>放課後等デイサービス　はねるん</t>
    <phoneticPr fontId="1"/>
  </si>
  <si>
    <t>583-0853</t>
    <phoneticPr fontId="1"/>
  </si>
  <si>
    <t>地域支援センターわとと</t>
    <rPh sb="0" eb="2">
      <t>チイキ</t>
    </rPh>
    <rPh sb="2" eb="4">
      <t>シエン</t>
    </rPh>
    <phoneticPr fontId="1"/>
  </si>
  <si>
    <t>放課後等デイサービス　ノーサイド柏原</t>
    <rPh sb="0" eb="3">
      <t>ホウカゴ</t>
    </rPh>
    <rPh sb="3" eb="4">
      <t>トウ</t>
    </rPh>
    <rPh sb="16" eb="18">
      <t>カシワラ</t>
    </rPh>
    <phoneticPr fontId="1"/>
  </si>
  <si>
    <t>ウルぱあに</t>
    <phoneticPr fontId="1"/>
  </si>
  <si>
    <t>080-4638-5170</t>
    <phoneticPr fontId="1"/>
  </si>
  <si>
    <t>0725-25-8127</t>
    <phoneticPr fontId="1"/>
  </si>
  <si>
    <t>0725-51-7588</t>
    <phoneticPr fontId="1"/>
  </si>
  <si>
    <t>072-646-6596</t>
    <phoneticPr fontId="1"/>
  </si>
  <si>
    <t>072-646-6598</t>
    <phoneticPr fontId="1"/>
  </si>
  <si>
    <t>Coccoleto 箕面校</t>
    <rPh sb="10" eb="13">
      <t>ミノオコウ</t>
    </rPh>
    <phoneticPr fontId="1"/>
  </si>
  <si>
    <t>スバル・トータルプランニング株式会社</t>
    <rPh sb="14" eb="18">
      <t>カブシキガイシャ</t>
    </rPh>
    <phoneticPr fontId="1"/>
  </si>
  <si>
    <t>583-0872</t>
    <phoneticPr fontId="1"/>
  </si>
  <si>
    <t>交野市私部五丁目23番14号</t>
    <rPh sb="5" eb="6">
      <t>ゴ</t>
    </rPh>
    <phoneticPr fontId="1"/>
  </si>
  <si>
    <t>06-4862-7274</t>
    <phoneticPr fontId="1"/>
  </si>
  <si>
    <t>06-6829-7214</t>
    <phoneticPr fontId="1"/>
  </si>
  <si>
    <t>566-0074</t>
    <phoneticPr fontId="1"/>
  </si>
  <si>
    <t>072-439-9578</t>
    <phoneticPr fontId="1"/>
  </si>
  <si>
    <t>072-468-9658</t>
    <phoneticPr fontId="1"/>
  </si>
  <si>
    <t>596-0825</t>
    <phoneticPr fontId="1"/>
  </si>
  <si>
    <t>06-7635-7407</t>
    <phoneticPr fontId="1"/>
  </si>
  <si>
    <t>0725‐46‐0508</t>
    <phoneticPr fontId="1"/>
  </si>
  <si>
    <t>0725‐45‐3096</t>
    <phoneticPr fontId="1"/>
  </si>
  <si>
    <t>594-0065</t>
    <phoneticPr fontId="1"/>
  </si>
  <si>
    <t>06‐6916‐5960</t>
    <phoneticPr fontId="1"/>
  </si>
  <si>
    <t>06‐6916‐596１</t>
    <phoneticPr fontId="1"/>
  </si>
  <si>
    <t>571-0051</t>
    <phoneticPr fontId="1"/>
  </si>
  <si>
    <t>岸和田市土生町三丁目14番27号川口ビル２Ｆ</t>
    <phoneticPr fontId="1"/>
  </si>
  <si>
    <t>株式会社ａｓｏｂｉｌ</t>
    <phoneticPr fontId="1"/>
  </si>
  <si>
    <t>放課後等デイサービス　クロスファン</t>
    <phoneticPr fontId="1"/>
  </si>
  <si>
    <t>和泉市鶴山台二丁目１番　鶴山台団地第４号棟104号室</t>
    <phoneticPr fontId="1"/>
  </si>
  <si>
    <t>株式会社ノブカントリー</t>
    <phoneticPr fontId="1"/>
  </si>
  <si>
    <t>社会福祉法人のぼり藤</t>
    <phoneticPr fontId="1"/>
  </si>
  <si>
    <t>和泉市観音寺町847番地の２</t>
    <phoneticPr fontId="1"/>
  </si>
  <si>
    <t>ＬＩＴＡＬＩＣＯジュニア大日教室</t>
    <phoneticPr fontId="1"/>
  </si>
  <si>
    <t>門真市向島町３番35号ベアーズＢ棟１階区画番号７</t>
    <phoneticPr fontId="1"/>
  </si>
  <si>
    <t>株式会社ＬＩＴＡＬＩＣＯパートナーズ</t>
    <phoneticPr fontId="1"/>
  </si>
  <si>
    <t>リハこどもデイ　ライラック</t>
    <phoneticPr fontId="1"/>
  </si>
  <si>
    <t>072-803-8601</t>
    <phoneticPr fontId="1"/>
  </si>
  <si>
    <t>072-803-8602</t>
    <phoneticPr fontId="1"/>
  </si>
  <si>
    <t>598-0042</t>
    <phoneticPr fontId="1"/>
  </si>
  <si>
    <t>泉佐野市西本町14ー18</t>
    <rPh sb="4" eb="6">
      <t>ニシモト</t>
    </rPh>
    <rPh sb="6" eb="7">
      <t>マチ</t>
    </rPh>
    <phoneticPr fontId="1"/>
  </si>
  <si>
    <t>598-000２</t>
    <phoneticPr fontId="1"/>
  </si>
  <si>
    <t>泉佐野市中庄1740番地１新田寮２階</t>
    <rPh sb="0" eb="4">
      <t>イズミサノシ</t>
    </rPh>
    <rPh sb="4" eb="5">
      <t>ナカ</t>
    </rPh>
    <rPh sb="5" eb="6">
      <t>ショウ</t>
    </rPh>
    <rPh sb="10" eb="12">
      <t>バンチ</t>
    </rPh>
    <rPh sb="13" eb="15">
      <t>ニッタ</t>
    </rPh>
    <rPh sb="15" eb="16">
      <t>リョウ</t>
    </rPh>
    <rPh sb="17" eb="18">
      <t>カイ</t>
    </rPh>
    <phoneticPr fontId="1"/>
  </si>
  <si>
    <t>589-00２１</t>
    <phoneticPr fontId="1"/>
  </si>
  <si>
    <t>大阪狭山市今熊１丁目４－６</t>
    <rPh sb="5" eb="6">
      <t>イマ</t>
    </rPh>
    <rPh sb="6" eb="7">
      <t>クマ</t>
    </rPh>
    <rPh sb="8" eb="10">
      <t>チョウメ</t>
    </rPh>
    <phoneticPr fontId="1"/>
  </si>
  <si>
    <t>三島郡島本町江川一丁目１１－３４号　１Ｆ</t>
    <rPh sb="6" eb="8">
      <t>エガワ</t>
    </rPh>
    <rPh sb="8" eb="11">
      <t>イッチョウメ</t>
    </rPh>
    <rPh sb="16" eb="17">
      <t>ゴウ</t>
    </rPh>
    <phoneticPr fontId="1"/>
  </si>
  <si>
    <t>こどもパークゆめっこ</t>
  </si>
  <si>
    <t>岸和田市岸城町28番36号</t>
    <phoneticPr fontId="1"/>
  </si>
  <si>
    <t>株式会社NUTSドリーム</t>
    <phoneticPr fontId="1"/>
  </si>
  <si>
    <t>072-436-1165</t>
    <phoneticPr fontId="1"/>
  </si>
  <si>
    <t>072-493-6594</t>
    <phoneticPr fontId="1"/>
  </si>
  <si>
    <t>596-0073</t>
    <phoneticPr fontId="1"/>
  </si>
  <si>
    <t>貝塚市半田591番地８サンプレス半田Ｂ棟１号室</t>
    <phoneticPr fontId="1"/>
  </si>
  <si>
    <t>株式会社ペタゴー</t>
    <phoneticPr fontId="1"/>
  </si>
  <si>
    <t>放課後等デイサービス　Ｎｉａ</t>
    <phoneticPr fontId="1"/>
  </si>
  <si>
    <t>富田林市若松町西一丁目1841番地１（201）</t>
    <phoneticPr fontId="1"/>
  </si>
  <si>
    <t>合同会社ｌｉｎｅｒ　ｎｏｔｅ</t>
  </si>
  <si>
    <t>050-3172-3525</t>
    <phoneticPr fontId="1"/>
  </si>
  <si>
    <t>こどもサポートみかん高辺台</t>
    <phoneticPr fontId="1"/>
  </si>
  <si>
    <t>584-0072</t>
    <phoneticPr fontId="1"/>
  </si>
  <si>
    <t>0721-55-3864</t>
    <phoneticPr fontId="1"/>
  </si>
  <si>
    <t>0721-55-3865</t>
    <phoneticPr fontId="1"/>
  </si>
  <si>
    <t>児童発達支援・放課後等デイサービス　ルチアポルタ</t>
  </si>
  <si>
    <t>箕面市粟生外院一丁目11番22号</t>
  </si>
  <si>
    <t>株式会社HESTIATH</t>
    <phoneticPr fontId="1"/>
  </si>
  <si>
    <t>072-736-8850</t>
    <phoneticPr fontId="1"/>
  </si>
  <si>
    <t>072-736-8860</t>
    <phoneticPr fontId="1"/>
  </si>
  <si>
    <t>コンパス摂津</t>
  </si>
  <si>
    <t>摂津市学園町一丁目７番２号</t>
  </si>
  <si>
    <t>一般社団法人特別支援協</t>
  </si>
  <si>
    <t>072-657-7328</t>
    <phoneticPr fontId="1"/>
  </si>
  <si>
    <t>072-657-7340</t>
    <phoneticPr fontId="1"/>
  </si>
  <si>
    <t>ｃｏ－ｗｏｒｋ　ＣＡＴＳ（creative and active training studio）</t>
    <phoneticPr fontId="1"/>
  </si>
  <si>
    <t>合同会社ｃｏ－ｗｏｒｋ</t>
    <phoneticPr fontId="1"/>
  </si>
  <si>
    <t>072-343-1496</t>
    <phoneticPr fontId="1"/>
  </si>
  <si>
    <t>高石市西取石五丁目１番１号セラフィ―メゾン101号</t>
    <rPh sb="12" eb="13">
      <t>ゴウ</t>
    </rPh>
    <phoneticPr fontId="1"/>
  </si>
  <si>
    <t>富田林市高辺台一丁目23番地18</t>
    <rPh sb="7" eb="8">
      <t>イチ</t>
    </rPh>
    <phoneticPr fontId="1"/>
  </si>
  <si>
    <t>618-001３</t>
    <phoneticPr fontId="1"/>
  </si>
  <si>
    <t>050-3606‐5740</t>
    <phoneticPr fontId="1"/>
  </si>
  <si>
    <t>●</t>
  </si>
  <si>
    <t>●・☆</t>
  </si>
  <si>
    <t>株式会社ｐｌａｔｚ</t>
    <phoneticPr fontId="1"/>
  </si>
  <si>
    <t>●</t>
    <phoneticPr fontId="1"/>
  </si>
  <si>
    <t>596-0001</t>
    <phoneticPr fontId="1"/>
  </si>
  <si>
    <t>岸和田市磯上町一丁目14番23号</t>
    <rPh sb="3" eb="6">
      <t>イソガミマチ</t>
    </rPh>
    <rPh sb="6" eb="9">
      <t>イッチョウメ</t>
    </rPh>
    <rPh sb="11" eb="12">
      <t>バン</t>
    </rPh>
    <rPh sb="14" eb="15">
      <t>ゴウ</t>
    </rPh>
    <phoneticPr fontId="1"/>
  </si>
  <si>
    <t>ぷりずむ</t>
    <phoneticPr fontId="1"/>
  </si>
  <si>
    <t>ゆりいか</t>
    <phoneticPr fontId="1"/>
  </si>
  <si>
    <t>072－817-9140</t>
    <phoneticPr fontId="1"/>
  </si>
  <si>
    <t>583-086８</t>
    <phoneticPr fontId="1"/>
  </si>
  <si>
    <t>羽曳野市学園前５丁目180番18号</t>
    <rPh sb="4" eb="7">
      <t>ガクエンマエ</t>
    </rPh>
    <rPh sb="8" eb="10">
      <t>チョウメ</t>
    </rPh>
    <rPh sb="13" eb="14">
      <t>バン</t>
    </rPh>
    <rPh sb="16" eb="17">
      <t>ゴウ</t>
    </rPh>
    <phoneticPr fontId="1"/>
  </si>
  <si>
    <t>072-４２４-６６４２</t>
    <phoneticPr fontId="1"/>
  </si>
  <si>
    <t>０９０-３２８７-０４５６</t>
    <phoneticPr fontId="1"/>
  </si>
  <si>
    <t>オルオルハウス</t>
    <phoneticPr fontId="1"/>
  </si>
  <si>
    <t>児童発達支援・放課後等デイサービス　ＬＵＭＯ　守口校</t>
    <phoneticPr fontId="1"/>
  </si>
  <si>
    <t>放課後等デイサービス　はれ</t>
    <phoneticPr fontId="1"/>
  </si>
  <si>
    <t>富田林市中野町二丁目７番10号</t>
    <phoneticPr fontId="1"/>
  </si>
  <si>
    <t>大東市太子田一丁目１番８号</t>
    <phoneticPr fontId="1"/>
  </si>
  <si>
    <t>守口市竜田通一丁目６番５号ル・セルポ105号</t>
    <phoneticPr fontId="1"/>
  </si>
  <si>
    <t>株式会社Ｇｏｔｏｓｃｈｏｏｌ</t>
    <phoneticPr fontId="1"/>
  </si>
  <si>
    <t>株式会社ＬＡＵＬＥＡ</t>
    <phoneticPr fontId="1"/>
  </si>
  <si>
    <t>072-813-5501</t>
    <phoneticPr fontId="1"/>
  </si>
  <si>
    <t>072-813-5502</t>
    <phoneticPr fontId="1"/>
  </si>
  <si>
    <t>0721-60-6112</t>
    <phoneticPr fontId="1"/>
  </si>
  <si>
    <t>0721-60-6113</t>
    <phoneticPr fontId="1"/>
  </si>
  <si>
    <t>584-0021</t>
    <phoneticPr fontId="1"/>
  </si>
  <si>
    <t>06-6786-9608</t>
    <phoneticPr fontId="1"/>
  </si>
  <si>
    <t>06-6786-9609</t>
    <phoneticPr fontId="1"/>
  </si>
  <si>
    <t>072-447-6960</t>
    <phoneticPr fontId="1"/>
  </si>
  <si>
    <t>072-447-6961</t>
    <phoneticPr fontId="1"/>
  </si>
  <si>
    <t>570-0025</t>
    <phoneticPr fontId="1"/>
  </si>
  <si>
    <t>株式会社和心</t>
  </si>
  <si>
    <t>0721-26-8822</t>
    <phoneticPr fontId="1"/>
  </si>
  <si>
    <t>06-6992-6601</t>
    <phoneticPr fontId="1"/>
  </si>
  <si>
    <t>072-468-6774</t>
    <phoneticPr fontId="1"/>
  </si>
  <si>
    <t>06-6629-8166</t>
    <phoneticPr fontId="1"/>
  </si>
  <si>
    <t>池田市石橋二丁目13番29号２階</t>
    <phoneticPr fontId="1"/>
  </si>
  <si>
    <t>ＮＰＯ法人つぼみ</t>
    <phoneticPr fontId="1"/>
  </si>
  <si>
    <t>090-7962-7570</t>
    <phoneticPr fontId="1"/>
  </si>
  <si>
    <t>放課後等デイサービス　オアシス</t>
    <phoneticPr fontId="1"/>
  </si>
  <si>
    <t>泉大津市東助松町二丁目10番５号松内ビルⅡ１０１号室</t>
    <phoneticPr fontId="1"/>
  </si>
  <si>
    <t>一般社団法人福祉総合支援協会</t>
    <phoneticPr fontId="1"/>
  </si>
  <si>
    <t>595-0006</t>
    <phoneticPr fontId="1"/>
  </si>
  <si>
    <t>0725-90-4098</t>
    <phoneticPr fontId="1"/>
  </si>
  <si>
    <t>0725-90-4097</t>
    <phoneticPr fontId="1"/>
  </si>
  <si>
    <t>児童発達支援・放課後等デイサービス　ｔｅｎｂａ</t>
    <phoneticPr fontId="1"/>
  </si>
  <si>
    <t>柏原市円明町11番17号新栄プロパティー玉手山401</t>
    <phoneticPr fontId="1"/>
  </si>
  <si>
    <t>特定非営利活動法人ＭＵＫＵ</t>
    <phoneticPr fontId="1"/>
  </si>
  <si>
    <t>072-959-5768</t>
    <phoneticPr fontId="1"/>
  </si>
  <si>
    <t>072-959-7159</t>
    <phoneticPr fontId="1"/>
  </si>
  <si>
    <t>582-0027</t>
    <phoneticPr fontId="1"/>
  </si>
  <si>
    <t>和泉市寺田町一丁目３番48号</t>
    <phoneticPr fontId="1"/>
  </si>
  <si>
    <t>株式会社スパークル</t>
    <phoneticPr fontId="1"/>
  </si>
  <si>
    <t>アウラ</t>
    <phoneticPr fontId="1"/>
  </si>
  <si>
    <t>0725-58-8989</t>
    <phoneticPr fontId="1"/>
  </si>
  <si>
    <t>0725-58-8990</t>
    <phoneticPr fontId="1"/>
  </si>
  <si>
    <t>594-0062</t>
    <phoneticPr fontId="1"/>
  </si>
  <si>
    <t>株式会社ｂｅｆｉｎｅ</t>
  </si>
  <si>
    <t>門真市下馬伏町10番14号奥村マンション101号室</t>
    <phoneticPr fontId="1"/>
  </si>
  <si>
    <t>児童発達支援・放課後等デイサービスｇｒｏｗ ｕｐ</t>
    <phoneticPr fontId="1"/>
  </si>
  <si>
    <t>571-0009</t>
    <phoneticPr fontId="1"/>
  </si>
  <si>
    <t>072-812-6240</t>
    <phoneticPr fontId="1"/>
  </si>
  <si>
    <t>守口市橋波東之町一丁目４番18号セブンスヒルⅡ１階</t>
    <phoneticPr fontId="1"/>
  </si>
  <si>
    <t>医療法人悠悠堂</t>
    <phoneticPr fontId="1"/>
  </si>
  <si>
    <t>児童発達支援・放課後等デイサービス　ちえのわ</t>
    <phoneticPr fontId="1"/>
  </si>
  <si>
    <t>570-0031</t>
    <phoneticPr fontId="1"/>
  </si>
  <si>
    <t>06-6105-0810</t>
    <phoneticPr fontId="1"/>
  </si>
  <si>
    <t>06-6105-0811</t>
    <phoneticPr fontId="1"/>
  </si>
  <si>
    <t>児童発達支援・放課後等デイサービス　そら</t>
    <phoneticPr fontId="1"/>
  </si>
  <si>
    <t>松原市東新町一丁目11番３号</t>
    <phoneticPr fontId="1"/>
  </si>
  <si>
    <t>株式会社ベジフル</t>
    <phoneticPr fontId="1"/>
  </si>
  <si>
    <t>580-0024</t>
    <phoneticPr fontId="1"/>
  </si>
  <si>
    <t>072-915-1600</t>
    <phoneticPr fontId="1"/>
  </si>
  <si>
    <t>072-915-9700</t>
    <phoneticPr fontId="1"/>
  </si>
  <si>
    <t>072-663-5564</t>
    <phoneticPr fontId="1"/>
  </si>
  <si>
    <t>河内長野市栄町30番46号</t>
    <rPh sb="0" eb="5">
      <t>カワチナガノシ</t>
    </rPh>
    <rPh sb="5" eb="7">
      <t>サカエマチ</t>
    </rPh>
    <rPh sb="9" eb="10">
      <t>バン</t>
    </rPh>
    <rPh sb="12" eb="13">
      <t>ゴウ</t>
    </rPh>
    <phoneticPr fontId="1"/>
  </si>
  <si>
    <t>072-959-6911</t>
    <phoneticPr fontId="1"/>
  </si>
  <si>
    <t>072-664-1233</t>
    <phoneticPr fontId="1"/>
  </si>
  <si>
    <t>摂津市千里丘東二丁目6番19号</t>
    <phoneticPr fontId="1"/>
  </si>
  <si>
    <t>放課後等デイサービス　ウィズ・ユー和泉</t>
    <phoneticPr fontId="1"/>
  </si>
  <si>
    <t>新秋堂株式会社</t>
    <phoneticPr fontId="1"/>
  </si>
  <si>
    <t>和泉市伯太町一丁目13番７号　ももちゃんヒルズ和泉１階</t>
    <rPh sb="23" eb="25">
      <t>イズミ</t>
    </rPh>
    <rPh sb="26" eb="27">
      <t>カイ</t>
    </rPh>
    <phoneticPr fontId="1"/>
  </si>
  <si>
    <t>072-546-7225</t>
    <phoneticPr fontId="1"/>
  </si>
  <si>
    <t>072-558-7229</t>
    <phoneticPr fontId="1"/>
  </si>
  <si>
    <t>594-0023</t>
    <phoneticPr fontId="1"/>
  </si>
  <si>
    <t>放課後等デイサービスＯＲＡＮＧＥ</t>
    <phoneticPr fontId="1"/>
  </si>
  <si>
    <t>株式会社ビロー</t>
    <phoneticPr fontId="1"/>
  </si>
  <si>
    <t>072-489-5885</t>
    <phoneticPr fontId="1"/>
  </si>
  <si>
    <t>072-489-5553</t>
    <phoneticPr fontId="1"/>
  </si>
  <si>
    <t>アステリつくーる</t>
  </si>
  <si>
    <t>2751920451</t>
  </si>
  <si>
    <t>大東市灰塚五丁目１番45号ＢＵＩＬＤよしかわ302号</t>
  </si>
  <si>
    <t>合同会社みらい共生社会推進協議会</t>
  </si>
  <si>
    <t>072-812-5147</t>
    <phoneticPr fontId="1"/>
  </si>
  <si>
    <t>072-812-5148</t>
    <phoneticPr fontId="1"/>
  </si>
  <si>
    <t>574-0043</t>
    <phoneticPr fontId="1"/>
  </si>
  <si>
    <t>放課後等デイサービス　ウィズ・ユー箕面牧落</t>
  </si>
  <si>
    <t>箕面市牧落三丁目13番33号アクティブ箕面301号室</t>
    <phoneticPr fontId="1"/>
  </si>
  <si>
    <t>株式会社神戸物語</t>
    <phoneticPr fontId="1"/>
  </si>
  <si>
    <t>072-734-7426</t>
    <phoneticPr fontId="1"/>
  </si>
  <si>
    <t>072-734-7428</t>
    <phoneticPr fontId="1"/>
  </si>
  <si>
    <t>ワナビー城南</t>
  </si>
  <si>
    <t>株式会社ミヤビコーポレーション</t>
  </si>
  <si>
    <t>池田市城南一丁目９番22号ＡＸＩＳ池田グリーンプラザⅠ　２Ｆ－Ｄ</t>
  </si>
  <si>
    <t>2752520466</t>
  </si>
  <si>
    <t>072-768-8184</t>
    <phoneticPr fontId="1"/>
  </si>
  <si>
    <t>阪南こども総合支援研究所　こころカラフル</t>
  </si>
  <si>
    <t>阪南市貝掛381番地</t>
  </si>
  <si>
    <t>2759520121</t>
  </si>
  <si>
    <t>072-473-6011</t>
    <phoneticPr fontId="1"/>
  </si>
  <si>
    <t>072-473-6101</t>
    <phoneticPr fontId="1"/>
  </si>
  <si>
    <t>岸和田市小松里町2416番地</t>
    <rPh sb="12" eb="14">
      <t>バンチ</t>
    </rPh>
    <phoneticPr fontId="1"/>
  </si>
  <si>
    <t>072-247-4440</t>
    <phoneticPr fontId="1"/>
  </si>
  <si>
    <t>072-247-444１</t>
    <phoneticPr fontId="1"/>
  </si>
  <si>
    <t>ひかりプラスほっぷ教室</t>
    <rPh sb="9" eb="11">
      <t>キョウシツ</t>
    </rPh>
    <phoneticPr fontId="1"/>
  </si>
  <si>
    <t>ぽけっと</t>
  </si>
  <si>
    <t>ちびこば岸和田</t>
  </si>
  <si>
    <t>2751120573</t>
  </si>
  <si>
    <t>岸和田市吉井町一丁目14番27号</t>
  </si>
  <si>
    <t>株式会社大阪やまと</t>
  </si>
  <si>
    <t>岸和田市土生町六丁目４番44号</t>
  </si>
  <si>
    <t>株式会社ペタゴー</t>
  </si>
  <si>
    <t>2751120581</t>
  </si>
  <si>
    <t>セントラル・パーク　みさき　たながわ教室</t>
  </si>
  <si>
    <t>2751220159</t>
  </si>
  <si>
    <t>泉南郡岬町多奈川谷川1744番地</t>
  </si>
  <si>
    <t>株式会社ＪＣＰ</t>
  </si>
  <si>
    <t>多機能型事業所Ｇｏｏｔｅｌａ</t>
  </si>
  <si>
    <t>2752520474</t>
  </si>
  <si>
    <t>池田市天神一丁目10番19号</t>
  </si>
  <si>
    <t>株式会社Ｇｏｏｔｅｌａ</t>
  </si>
  <si>
    <t>療育センターエコルド</t>
  </si>
  <si>
    <t>池田市石橋三丁目１番11号大空第２ビル１階、３階</t>
  </si>
  <si>
    <t>Ｄ＆Ｉ株式会社</t>
  </si>
  <si>
    <t>2752520482</t>
  </si>
  <si>
    <t>Ａｍｂｉｔｉｏｎ　Ｋｉｄｓ</t>
  </si>
  <si>
    <t>2754220719</t>
  </si>
  <si>
    <t>茨木市総持寺台１番11号　ホクセツ・メディカルモール４－Ａ</t>
  </si>
  <si>
    <t>ａｍｂｉｔｉｏｎ合同会社</t>
  </si>
  <si>
    <t>富田林市小金台二丁目１番30号</t>
  </si>
  <si>
    <t>おあしす</t>
  </si>
  <si>
    <t>2754920433</t>
  </si>
  <si>
    <t>社会福祉法人光久福祉会</t>
  </si>
  <si>
    <t>スポーツパークりるる</t>
  </si>
  <si>
    <t>2754920425</t>
  </si>
  <si>
    <t>富田林市小金台一丁目８番18号</t>
  </si>
  <si>
    <t>株式会社シラキ</t>
  </si>
  <si>
    <t>ＴＡＮＧＯ河内長野校</t>
  </si>
  <si>
    <t>ＴＡＮＧＯ三日市校</t>
  </si>
  <si>
    <t>くれいしゅ</t>
  </si>
  <si>
    <t>河内長野市西之山町４番６号福田ビル202号室</t>
  </si>
  <si>
    <t>2750720365</t>
  </si>
  <si>
    <t>2750720373</t>
  </si>
  <si>
    <t>河内長野市三日市町560番地の61末広ビル３階事務所</t>
  </si>
  <si>
    <t>河内長野市菊水町９番８号　１階</t>
  </si>
  <si>
    <t>一般社団法人トリプル</t>
  </si>
  <si>
    <t>2750720381</t>
  </si>
  <si>
    <t>ほっとキッズ松原天美</t>
  </si>
  <si>
    <t>松原市天美南五丁目22番11号</t>
  </si>
  <si>
    <t>株式会社ｃｏｄｏｎａ</t>
  </si>
  <si>
    <t>2754820419</t>
  </si>
  <si>
    <t>放課後等デイサービス　あいあい・ひかり</t>
  </si>
  <si>
    <t>2753720263</t>
  </si>
  <si>
    <t>摂津市鳥飼八防二丁目６番11号</t>
  </si>
  <si>
    <t>学校法人成晃学院</t>
  </si>
  <si>
    <t>ＳＵＮ　ＬＩＦＥ　ＦＡＭＩＬＹ　ＭＩＮＯＨ</t>
  </si>
  <si>
    <t>箕面市箕面五丁目12番71号パークプラザビル箕面４階401・402号室</t>
  </si>
  <si>
    <t>株式会社グランツリー</t>
  </si>
  <si>
    <t>2751420627</t>
  </si>
  <si>
    <t>072-737-5381</t>
    <phoneticPr fontId="1"/>
  </si>
  <si>
    <t>072-737-5382</t>
    <phoneticPr fontId="1"/>
  </si>
  <si>
    <t>072-735-7332</t>
    <phoneticPr fontId="1"/>
  </si>
  <si>
    <t>072-735-7442</t>
    <phoneticPr fontId="1"/>
  </si>
  <si>
    <t>070-1810-5309</t>
    <phoneticPr fontId="1"/>
  </si>
  <si>
    <t>567-0804</t>
    <phoneticPr fontId="1"/>
  </si>
  <si>
    <t>090-3218-0166</t>
    <phoneticPr fontId="1"/>
  </si>
  <si>
    <t>584-0083</t>
    <phoneticPr fontId="1"/>
  </si>
  <si>
    <t>0721-29-6000</t>
    <phoneticPr fontId="1"/>
  </si>
  <si>
    <t>0721-29-6600</t>
    <phoneticPr fontId="1"/>
  </si>
  <si>
    <t>599-0311</t>
    <phoneticPr fontId="1"/>
  </si>
  <si>
    <t>072-425-7254</t>
    <phoneticPr fontId="1"/>
  </si>
  <si>
    <t>072-425-4636</t>
    <phoneticPr fontId="1"/>
  </si>
  <si>
    <t>072-646-7578</t>
    <phoneticPr fontId="1"/>
  </si>
  <si>
    <t>072-646-7568</t>
    <phoneticPr fontId="1"/>
  </si>
  <si>
    <t>566-0054</t>
    <phoneticPr fontId="1"/>
  </si>
  <si>
    <t>072-247-5327</t>
    <phoneticPr fontId="1"/>
  </si>
  <si>
    <t>072-247-5328</t>
    <phoneticPr fontId="1"/>
  </si>
  <si>
    <t>0721-70-7000</t>
    <phoneticPr fontId="1"/>
  </si>
  <si>
    <t>0721-70-7010</t>
    <phoneticPr fontId="1"/>
  </si>
  <si>
    <t>070-8954-2024</t>
    <phoneticPr fontId="1"/>
  </si>
  <si>
    <t>児童デイサービス　かえで</t>
  </si>
  <si>
    <t>和泉市池田下町1883番地の１－101号室</t>
  </si>
  <si>
    <t>株式会社ＷＡＧＯＵ</t>
  </si>
  <si>
    <t>2750520716</t>
  </si>
  <si>
    <t>重心・医ケア児専門　児童デイサービス　ひなたぼっこ</t>
  </si>
  <si>
    <t>2751120599</t>
  </si>
  <si>
    <t>岸和田市春木泉町16番９号</t>
  </si>
  <si>
    <t>株式会社スズヤ</t>
  </si>
  <si>
    <t>596-0035</t>
    <phoneticPr fontId="1"/>
  </si>
  <si>
    <t>072-475-1110</t>
    <phoneticPr fontId="1"/>
  </si>
  <si>
    <t>児童発達支援・放課後等デイサービス　Ｂａｍｂｉｎｏ</t>
  </si>
  <si>
    <t>2751120607</t>
  </si>
  <si>
    <t>岸和田市小松里町2137番地</t>
  </si>
  <si>
    <t>株式会社ＶＩＸＴ</t>
  </si>
  <si>
    <t>０７２‐４８９‐５５２７</t>
    <phoneticPr fontId="1"/>
  </si>
  <si>
    <t>５９３－０８２１</t>
    <phoneticPr fontId="1"/>
  </si>
  <si>
    <t>ツインズリハビリ２ｎｄ児童発達支援・放課後等デイサービス</t>
  </si>
  <si>
    <t>2754220735</t>
  </si>
  <si>
    <t>茨木市元町７番６号　野上ビル１Ｆ</t>
  </si>
  <si>
    <t>株式会社Ｔｗｉｎｓ　ｆａｍｉｌｙ</t>
  </si>
  <si>
    <t>072-631-3290</t>
    <phoneticPr fontId="1"/>
  </si>
  <si>
    <t>072-631-3291</t>
    <phoneticPr fontId="1"/>
  </si>
  <si>
    <t>児童発達支援・放課後等デイサービス　いろどり</t>
  </si>
  <si>
    <t>2754220727</t>
  </si>
  <si>
    <t>株式会社ネイヴル</t>
  </si>
  <si>
    <t>072-934-1890</t>
    <phoneticPr fontId="1"/>
  </si>
  <si>
    <t>茨木市別院町６番43号２階</t>
  </si>
  <si>
    <t>まいるーむ放課後こども教室　鶴原校</t>
  </si>
  <si>
    <t>2754520373</t>
  </si>
  <si>
    <t>泉佐野市鶴原1545番地の１</t>
  </si>
  <si>
    <t>株式会社ＫＴＡＪ</t>
  </si>
  <si>
    <t>072-493-9777</t>
    <phoneticPr fontId="1"/>
  </si>
  <si>
    <t>児童発達支援・放課後等デイサービスえがお富田林</t>
  </si>
  <si>
    <t>2754920441</t>
  </si>
  <si>
    <t>株式会社Ｆ－ｓｔａｇｅ</t>
  </si>
  <si>
    <t>富田林市喜志町五丁目３番６号</t>
  </si>
  <si>
    <t>きょうわウィズ（児童発達支援・放課後等デイサービス）</t>
  </si>
  <si>
    <t>2754820427</t>
  </si>
  <si>
    <t>株式会社共和製作所</t>
  </si>
  <si>
    <t>松原市阿保三丁目４番11号</t>
  </si>
  <si>
    <t>072-349-4473</t>
    <phoneticPr fontId="1"/>
  </si>
  <si>
    <t>072-349-4479</t>
    <phoneticPr fontId="1"/>
  </si>
  <si>
    <t>児童発達支援・放課後等デイサービス　ｅｋｕｂｏ Ｈｏｐｐｅ</t>
  </si>
  <si>
    <t>2753820410</t>
  </si>
  <si>
    <t>羽曳野市島泉九丁目18番27号</t>
  </si>
  <si>
    <t>児童発達支援・放課後等デイサービスはろ</t>
  </si>
  <si>
    <t>2755720204</t>
  </si>
  <si>
    <t>四條畷市楠公一丁目７番11号</t>
  </si>
  <si>
    <t>一般社団法人はろ</t>
  </si>
  <si>
    <t>072-800-5970</t>
    <phoneticPr fontId="1"/>
  </si>
  <si>
    <t>0721-60-6487</t>
    <phoneticPr fontId="1"/>
  </si>
  <si>
    <t>0721-60-6488</t>
    <phoneticPr fontId="1"/>
  </si>
  <si>
    <t>584-0005</t>
    <phoneticPr fontId="1"/>
  </si>
  <si>
    <t>072-657-8312</t>
    <phoneticPr fontId="1"/>
  </si>
  <si>
    <t>るんるんジャンプ</t>
    <phoneticPr fontId="1"/>
  </si>
  <si>
    <t>やわらソレイユ</t>
    <phoneticPr fontId="1"/>
  </si>
  <si>
    <t>株式会社ＯＫＤ</t>
  </si>
  <si>
    <t>キッズボンド守口</t>
  </si>
  <si>
    <t>泉大津市東助松町二丁目10番９号</t>
  </si>
  <si>
    <t>ファーストステップ東助松</t>
  </si>
  <si>
    <t>社会福祉法人たこう福祉会</t>
  </si>
  <si>
    <t>ＳＥＡＳＯＮ</t>
  </si>
  <si>
    <t>放課後等デイサービス　ｋａｏｒａ（カオラ）</t>
  </si>
  <si>
    <t>箕面市西小路二丁目７番22号ＭＫＭ友ビル202号</t>
  </si>
  <si>
    <t>株式会社ＳＯＥＩＫＡＩ</t>
  </si>
  <si>
    <t>ファーストステップ羽曳野</t>
  </si>
  <si>
    <t>羽曳野市恵我之荘五丁目３番29号Ｒｉｎｏｎ恵我之荘１階</t>
  </si>
  <si>
    <t>門真市常盤町12番５号</t>
  </si>
  <si>
    <t>ＹＣＣもこもこ門真教室</t>
  </si>
  <si>
    <t>株式会社OneVision</t>
  </si>
  <si>
    <t>大阪狭山市西山台三丁目５番19号　ラ・モアレⅠビル３階</t>
  </si>
  <si>
    <t>コペルプラス　大阪狭山教室</t>
  </si>
  <si>
    <t>ＳＥＮサポート　らぷらす</t>
  </si>
  <si>
    <t>三島郡島本町水無瀬二丁目５番７号ひかりビル３階</t>
  </si>
  <si>
    <t>一般社団法人アンビシャス</t>
  </si>
  <si>
    <t>0725-51-7358</t>
    <phoneticPr fontId="1"/>
  </si>
  <si>
    <t>0725-51-7359</t>
    <phoneticPr fontId="1"/>
  </si>
  <si>
    <t>0721-70-7878</t>
    <phoneticPr fontId="1"/>
  </si>
  <si>
    <t>0721-70-7890</t>
    <phoneticPr fontId="1"/>
  </si>
  <si>
    <t>586-0084</t>
    <phoneticPr fontId="1"/>
  </si>
  <si>
    <t>0727-34-8642</t>
    <phoneticPr fontId="1"/>
  </si>
  <si>
    <t>0727-24-8643</t>
    <phoneticPr fontId="1"/>
  </si>
  <si>
    <t>075-950-6515</t>
    <phoneticPr fontId="1"/>
  </si>
  <si>
    <t>075-950-6516</t>
    <phoneticPr fontId="1"/>
  </si>
  <si>
    <t>618-0014</t>
    <phoneticPr fontId="1"/>
  </si>
  <si>
    <t>072-288-4263</t>
    <phoneticPr fontId="1"/>
  </si>
  <si>
    <t>072-288-4264</t>
    <phoneticPr fontId="1"/>
  </si>
  <si>
    <t>豊能郡豊能町吉川340番地１</t>
    <rPh sb="6" eb="8">
      <t>ヨシカワ</t>
    </rPh>
    <rPh sb="11" eb="13">
      <t>バンチ</t>
    </rPh>
    <phoneticPr fontId="1"/>
  </si>
  <si>
    <t>563-0101</t>
    <phoneticPr fontId="1"/>
  </si>
  <si>
    <t>ラビット</t>
    <phoneticPr fontId="1"/>
  </si>
  <si>
    <t>泉佐野市新安松二丁目２番37号</t>
    <rPh sb="4" eb="6">
      <t>シンヤス</t>
    </rPh>
    <rPh sb="6" eb="7">
      <t>マツ</t>
    </rPh>
    <rPh sb="7" eb="10">
      <t>ニチョウメ</t>
    </rPh>
    <rPh sb="11" eb="12">
      <t>バン</t>
    </rPh>
    <phoneticPr fontId="1"/>
  </si>
  <si>
    <t>ほっとキッズアフタースクール</t>
  </si>
  <si>
    <t>株式会社codona</t>
  </si>
  <si>
    <t>松原市天美南五丁目22番11号２階</t>
    <rPh sb="16" eb="17">
      <t>カイ</t>
    </rPh>
    <phoneticPr fontId="1"/>
  </si>
  <si>
    <t>072-349-6825</t>
    <phoneticPr fontId="1"/>
  </si>
  <si>
    <t>072-349-6835</t>
    <phoneticPr fontId="1"/>
  </si>
  <si>
    <t>岸和田市別所町一丁目14番28号　Ｋ・ル・フタールビル３階・５階</t>
    <rPh sb="28" eb="29">
      <t>カイ</t>
    </rPh>
    <rPh sb="31" eb="32">
      <t>カイ</t>
    </rPh>
    <phoneticPr fontId="1"/>
  </si>
  <si>
    <r>
      <t>池田市石橋二丁目14番11号</t>
    </r>
    <r>
      <rPr>
        <sz val="14"/>
        <rFont val="Microsoft YaHei"/>
        <family val="3"/>
        <charset val="134"/>
      </rPr>
      <t>１</t>
    </r>
    <r>
      <rPr>
        <sz val="14"/>
        <rFont val="BIZ UDPゴシック"/>
        <family val="3"/>
        <charset val="128"/>
      </rPr>
      <t>階</t>
    </r>
    <rPh sb="10" eb="11">
      <t>バン</t>
    </rPh>
    <rPh sb="13" eb="14">
      <t>ゴウ</t>
    </rPh>
    <rPh sb="15" eb="16">
      <t>カイ</t>
    </rPh>
    <phoneticPr fontId="1"/>
  </si>
  <si>
    <t>072-979-7460</t>
    <phoneticPr fontId="1"/>
  </si>
  <si>
    <t>072-979-7461</t>
    <phoneticPr fontId="1"/>
  </si>
  <si>
    <t>072-884-5500</t>
    <phoneticPr fontId="1"/>
  </si>
  <si>
    <t>072-884-5501</t>
    <phoneticPr fontId="1"/>
  </si>
  <si>
    <t>ぱすてる</t>
    <phoneticPr fontId="1"/>
  </si>
  <si>
    <t>羽曳野市はびきの四丁目14番11号はびきのビル２F　C,D,E号</t>
    <rPh sb="0" eb="4">
      <t>ハビキノシ</t>
    </rPh>
    <rPh sb="8" eb="11">
      <t>ヨンチョウメ</t>
    </rPh>
    <rPh sb="13" eb="14">
      <t>バン</t>
    </rPh>
    <rPh sb="16" eb="17">
      <t>ゴウ</t>
    </rPh>
    <rPh sb="31" eb="32">
      <t>ゴウ</t>
    </rPh>
    <phoneticPr fontId="1"/>
  </si>
  <si>
    <t>河内長野市旭ケ丘34番14号</t>
    <rPh sb="13" eb="14">
      <t>ゴウ</t>
    </rPh>
    <phoneticPr fontId="1"/>
  </si>
  <si>
    <t>岸和田こども総合支援研究所　こころＢＬＩＳＳ</t>
  </si>
  <si>
    <t>072-443-0555</t>
    <phoneticPr fontId="1"/>
  </si>
  <si>
    <t>岸和田市小松里町325番７の２　２階</t>
  </si>
  <si>
    <t>エントランス　リバティ　池田教室</t>
  </si>
  <si>
    <t>072-737-6165</t>
    <phoneticPr fontId="1"/>
  </si>
  <si>
    <t>072-737-9147</t>
    <phoneticPr fontId="1"/>
  </si>
  <si>
    <t>池田市城南二丁目２番１号ハイツ木下１階103号</t>
  </si>
  <si>
    <t>株式会社フューチャージニアス</t>
  </si>
  <si>
    <t>いんふぃにてぃ</t>
  </si>
  <si>
    <t>080-9741-7007</t>
    <phoneticPr fontId="1"/>
  </si>
  <si>
    <t>566-0071</t>
    <phoneticPr fontId="1"/>
  </si>
  <si>
    <t>摂津市鳥飼下三丁目９番11号鳥飼田中ビル１階</t>
  </si>
  <si>
    <t>合同会社裕恵</t>
  </si>
  <si>
    <t>きらきらキッズ　摂津教室</t>
  </si>
  <si>
    <t>06-6836-9857</t>
    <phoneticPr fontId="1"/>
  </si>
  <si>
    <t>06-6836-9858</t>
    <phoneticPr fontId="1"/>
  </si>
  <si>
    <t>566-0012</t>
    <phoneticPr fontId="1"/>
  </si>
  <si>
    <t>摂津市庄屋二丁目１番50号</t>
  </si>
  <si>
    <t>株式会社フォースタープラス</t>
  </si>
  <si>
    <t>泉佐野市長滝1667番地の１コスモプラザC号</t>
    <rPh sb="10" eb="12">
      <t>バンチ</t>
    </rPh>
    <rPh sb="21" eb="22">
      <t>ゴウ</t>
    </rPh>
    <phoneticPr fontId="1"/>
  </si>
  <si>
    <t>大東市寺川二丁目5番22号</t>
    <rPh sb="3" eb="5">
      <t>テラカワ</t>
    </rPh>
    <rPh sb="5" eb="8">
      <t>ニチョウメ</t>
    </rPh>
    <rPh sb="9" eb="10">
      <t>バン</t>
    </rPh>
    <rPh sb="12" eb="13">
      <t>ゴウ</t>
    </rPh>
    <phoneticPr fontId="1"/>
  </si>
  <si>
    <t>072-468-7009</t>
    <phoneticPr fontId="1"/>
  </si>
  <si>
    <t>0721-26-7377</t>
    <phoneticPr fontId="1"/>
  </si>
  <si>
    <t>箕面市牧落三丁目19番38号　林下ビル101号室</t>
    <rPh sb="10" eb="11">
      <t>バン</t>
    </rPh>
    <rPh sb="13" eb="14">
      <t>ゴウ</t>
    </rPh>
    <rPh sb="15" eb="16">
      <t>ハヤシ</t>
    </rPh>
    <rPh sb="16" eb="17">
      <t>シタ</t>
    </rPh>
    <rPh sb="22" eb="24">
      <t>ゴウシツ</t>
    </rPh>
    <phoneticPr fontId="1"/>
  </si>
  <si>
    <t>072-443-0557</t>
    <phoneticPr fontId="1"/>
  </si>
  <si>
    <t>2751120623</t>
  </si>
  <si>
    <t>ファーストクラス岸和田駅前校</t>
  </si>
  <si>
    <t>072-488-7733</t>
    <phoneticPr fontId="1"/>
  </si>
  <si>
    <t>072-488-7758</t>
    <phoneticPr fontId="1"/>
  </si>
  <si>
    <t>596-0054</t>
    <phoneticPr fontId="1"/>
  </si>
  <si>
    <t>岸和田市宮本町18番７号ＳＡＫＵＲＡビル３階301号室</t>
  </si>
  <si>
    <t>株式会社フルスイングリージェンシー</t>
  </si>
  <si>
    <t>ＨＡｈａｈａ スマイル</t>
  </si>
  <si>
    <t>2751120631</t>
  </si>
  <si>
    <t>072-489-6233</t>
    <phoneticPr fontId="1"/>
  </si>
  <si>
    <t>072-489-6244</t>
    <phoneticPr fontId="1"/>
  </si>
  <si>
    <t>岸和田市土生町五丁目３番29号　第一フジコーマンション５Ａ－１</t>
  </si>
  <si>
    <t>株式会社Ｄｅａｒ　ｃｈｉｌｄｒｅｎ</t>
  </si>
  <si>
    <t>2751320314</t>
  </si>
  <si>
    <t>放課後等デイサービス　みのり　貝塚校</t>
  </si>
  <si>
    <t>072-424-6589</t>
    <phoneticPr fontId="1"/>
  </si>
  <si>
    <t>597-0015</t>
    <phoneticPr fontId="1"/>
  </si>
  <si>
    <t>貝塚市堀二丁目８番11号</t>
  </si>
  <si>
    <t>株式会社大樹</t>
  </si>
  <si>
    <t>2751920469</t>
  </si>
  <si>
    <t>きらめキッズ大東ねくすと</t>
  </si>
  <si>
    <t>072-813-2338</t>
    <phoneticPr fontId="1"/>
  </si>
  <si>
    <t>072-813-2606</t>
    <phoneticPr fontId="1"/>
  </si>
  <si>
    <t>大東市泉町二丁目10番18号アキツマンション１階１Ｆ号</t>
  </si>
  <si>
    <t>株式会社リベルテ</t>
  </si>
  <si>
    <t>2754220743</t>
  </si>
  <si>
    <t>スタサポ茨木校</t>
  </si>
  <si>
    <t>茨木市春日一丁目５番17号クラインフェルト２階２号室</t>
  </si>
  <si>
    <t>株式会社赤い糸</t>
  </si>
  <si>
    <t>スポーツアカデミー泉大津</t>
    <rPh sb="9" eb="12">
      <t>イズミオオツ</t>
    </rPh>
    <phoneticPr fontId="1"/>
  </si>
  <si>
    <t>0725-25-8517</t>
  </si>
  <si>
    <t>0725-25-8517</t>
    <phoneticPr fontId="1"/>
  </si>
  <si>
    <t>泉大津市助松町三丁目９番４０-106号</t>
    <rPh sb="0" eb="4">
      <t>イズミオオツシ</t>
    </rPh>
    <rPh sb="4" eb="7">
      <t>スケマツチョウ</t>
    </rPh>
    <rPh sb="7" eb="10">
      <t>３チョウメ</t>
    </rPh>
    <rPh sb="11" eb="12">
      <t>バン</t>
    </rPh>
    <rPh sb="18" eb="19">
      <t>ゴウ</t>
    </rPh>
    <phoneticPr fontId="1"/>
  </si>
  <si>
    <t>交野市郡津五丁目47番11号</t>
    <rPh sb="0" eb="3">
      <t>カタノシ</t>
    </rPh>
    <rPh sb="3" eb="4">
      <t>グン</t>
    </rPh>
    <rPh sb="4" eb="5">
      <t>ツ</t>
    </rPh>
    <rPh sb="5" eb="8">
      <t>ゴチョウメ</t>
    </rPh>
    <rPh sb="10" eb="11">
      <t>バン</t>
    </rPh>
    <rPh sb="13" eb="14">
      <t>ゴウ</t>
    </rPh>
    <phoneticPr fontId="1"/>
  </si>
  <si>
    <t>072-808-6589</t>
    <phoneticPr fontId="1"/>
  </si>
  <si>
    <t>2750520724</t>
  </si>
  <si>
    <t>だんらんの家　光明台</t>
  </si>
  <si>
    <t>0725-70-2220</t>
    <phoneticPr fontId="1"/>
  </si>
  <si>
    <t>0725-51-7397</t>
    <phoneticPr fontId="1"/>
  </si>
  <si>
    <t>和泉市光明台二丁目11番29号</t>
  </si>
  <si>
    <t>2750520732</t>
  </si>
  <si>
    <t>コペルプラス　和泉府中教室</t>
  </si>
  <si>
    <t>和泉市府中町一丁目12番15号フジナミビル５階</t>
  </si>
  <si>
    <t>泉州ケアサービス株式会社</t>
  </si>
  <si>
    <t>株式会社クラ・ゼミ</t>
    <phoneticPr fontId="1"/>
  </si>
  <si>
    <t>2751420643</t>
  </si>
  <si>
    <t>コペルプラス　箕面小野原教室</t>
  </si>
  <si>
    <t>箕面市小野原東五丁目８番６号　パーキーＫ　１階</t>
  </si>
  <si>
    <t>2751420650</t>
  </si>
  <si>
    <t>コペルプラス　箕面粟生外院教室</t>
  </si>
  <si>
    <t>箕面市粟生外院六丁目１番22号　101ビルディング　西側店舗</t>
  </si>
  <si>
    <t>2752520508</t>
  </si>
  <si>
    <t>ＫＯＫＯＩＲＯ　ＰＡＧＥ</t>
  </si>
  <si>
    <t>072-776-1791</t>
    <phoneticPr fontId="1"/>
  </si>
  <si>
    <t>050-3488-7960</t>
    <phoneticPr fontId="1"/>
  </si>
  <si>
    <t>池田市井口堂一丁目２番２号ラヴィータ石橋阪大前101号室</t>
  </si>
  <si>
    <t>2753220504</t>
  </si>
  <si>
    <t>児童発達支援・放課後等デイサービス　ＬＵＭＯ　守口第二校</t>
  </si>
  <si>
    <t>06-6780-9704</t>
    <phoneticPr fontId="1"/>
  </si>
  <si>
    <t>06-6780-9705</t>
    <phoneticPr fontId="1"/>
  </si>
  <si>
    <t>守口市竜田通一丁目６番５号　ル・セルポ　106号</t>
  </si>
  <si>
    <t>株式会社ＶｉＡ</t>
  </si>
  <si>
    <t>2753420252</t>
  </si>
  <si>
    <t>藤井寺市岡二丁目８番９号ＤＨビル５階</t>
  </si>
  <si>
    <t>2753720297</t>
  </si>
  <si>
    <t>コペルプラス　南摂津教室</t>
  </si>
  <si>
    <t>摂津市東一津屋４番10号　ルッツ南摂津　３階　３Ｆ-１号室</t>
  </si>
  <si>
    <t>2753720305</t>
  </si>
  <si>
    <t>コペルプラス　千里丘教室</t>
  </si>
  <si>
    <t>2753820436</t>
  </si>
  <si>
    <t>コペルプラス　羽曳野教室</t>
  </si>
  <si>
    <t>072-976-6891</t>
    <phoneticPr fontId="1"/>
  </si>
  <si>
    <t>072-976-6892</t>
    <phoneticPr fontId="1"/>
  </si>
  <si>
    <t>羽曳野市栄町６番９号　新栄プロパティー白鳥　２階</t>
  </si>
  <si>
    <t>2753920129</t>
  </si>
  <si>
    <t>放課後等デイサービスぴくしー</t>
  </si>
  <si>
    <t>三島郡島本町江川二丁目13番水瀬駅前団地１号棟108号室</t>
  </si>
  <si>
    <t>2754220750</t>
  </si>
  <si>
    <t>コペルプラス　茨木教室</t>
  </si>
  <si>
    <t>茨木市駅前三丁目２番５号両泉ビル４階</t>
  </si>
  <si>
    <t>2754820435</t>
  </si>
  <si>
    <t>放課後等デイサービス　ＰＡＬ</t>
  </si>
  <si>
    <t>松原市西大塚二丁目１番９号</t>
  </si>
  <si>
    <t>2754820443</t>
  </si>
  <si>
    <t>コペルプラス　河内松原教室</t>
  </si>
  <si>
    <t>松原市阿保三丁目５番21号ＭＣビル２階201号</t>
  </si>
  <si>
    <t>2754820450</t>
  </si>
  <si>
    <t>コペルプラス　河内天美教室</t>
  </si>
  <si>
    <t>松原市天美東七丁目７番７号ロイヤルコート天美　２階201号室</t>
  </si>
  <si>
    <t>2755720212</t>
  </si>
  <si>
    <t>放課後等デイサービスｋａｉｋａ四條畷教室</t>
  </si>
  <si>
    <t>070-1860-5709</t>
    <phoneticPr fontId="1"/>
  </si>
  <si>
    <t>四條畷市美田町19番１号美田ビル１階</t>
  </si>
  <si>
    <t>合同会社ＨＩＲＡＫＵ</t>
  </si>
  <si>
    <t>2759320274</t>
  </si>
  <si>
    <t>teco　富田林</t>
    <rPh sb="5" eb="8">
      <t>トンダバヤシ</t>
    </rPh>
    <phoneticPr fontId="1"/>
  </si>
  <si>
    <t>摂津市千里丘二丁目12番５号　ダ・カーポ　１階Ｅ号室</t>
    <rPh sb="22" eb="23">
      <t>カイ</t>
    </rPh>
    <rPh sb="24" eb="26">
      <t>ゴウシツ</t>
    </rPh>
    <phoneticPr fontId="1"/>
  </si>
  <si>
    <t>2753220512</t>
  </si>
  <si>
    <t>あけぼし</t>
  </si>
  <si>
    <t>06-6995-4793</t>
    <phoneticPr fontId="1"/>
  </si>
  <si>
    <t>570-0041</t>
    <phoneticPr fontId="1"/>
  </si>
  <si>
    <t>守口市東郷通三丁目11番25号　レックスガーデン鶴見緑地101</t>
  </si>
  <si>
    <t>合同会社あけ星</t>
  </si>
  <si>
    <t>2753620190</t>
  </si>
  <si>
    <t>ＰＡＲＣ（パルク）ウィル交野</t>
  </si>
  <si>
    <t>072-845-5461</t>
    <phoneticPr fontId="1"/>
  </si>
  <si>
    <t>072-845-5462</t>
    <phoneticPr fontId="1"/>
  </si>
  <si>
    <t>交野市私部西四丁目11番18号</t>
  </si>
  <si>
    <t>株式会社メディケア・リハビリ</t>
  </si>
  <si>
    <t>2753620208</t>
  </si>
  <si>
    <t>保育所等訪問支援さんく</t>
  </si>
  <si>
    <t>050-3565-2648</t>
    <phoneticPr fontId="1"/>
  </si>
  <si>
    <t>050-3457-8548</t>
    <phoneticPr fontId="1"/>
  </si>
  <si>
    <t>交野市私部三丁目３番33－２号</t>
  </si>
  <si>
    <t>合同会社オペラント</t>
  </si>
  <si>
    <t>2753820444</t>
  </si>
  <si>
    <t>ＬＥＴ’Ｓ　ＦＬＹ</t>
  </si>
  <si>
    <t>090-1157-0266</t>
    <phoneticPr fontId="1"/>
  </si>
  <si>
    <t>羽曳野市野476番地の35 ＳＴＡＲＴ羽曳野Ｃ号室</t>
  </si>
  <si>
    <t>合同会社stage</t>
  </si>
  <si>
    <t>2753920137</t>
  </si>
  <si>
    <t>ぱれっと　あおば</t>
  </si>
  <si>
    <t>075-777-2230</t>
    <phoneticPr fontId="1"/>
  </si>
  <si>
    <t>618-0015</t>
    <phoneticPr fontId="1"/>
  </si>
  <si>
    <t>三島郡島本町青葉一丁目７番14号</t>
  </si>
  <si>
    <t>有限会社officeぱれっと</t>
  </si>
  <si>
    <t>2750520740</t>
  </si>
  <si>
    <t>和泉市伏屋町五丁目３番３号　アポロプラザ光明池201・202号</t>
  </si>
  <si>
    <t>神寿縁株式会社</t>
  </si>
  <si>
    <t>和泉市</t>
    <phoneticPr fontId="1"/>
  </si>
  <si>
    <t>2750520757</t>
  </si>
  <si>
    <t>放課後等デイサービス　ウィズ・ユー和泉中央</t>
  </si>
  <si>
    <t>0725-90-5936</t>
    <phoneticPr fontId="1"/>
  </si>
  <si>
    <t>0725-90-5937</t>
    <phoneticPr fontId="1"/>
  </si>
  <si>
    <t>和泉市内田町三丁目１番40号</t>
  </si>
  <si>
    <t>株式会社東文堂書店</t>
  </si>
  <si>
    <t>貝塚市</t>
    <phoneticPr fontId="1"/>
  </si>
  <si>
    <t>児童発達支援・放課後等デイサービスキラボシ</t>
  </si>
  <si>
    <t>2751320322</t>
  </si>
  <si>
    <t>050-8893-2790</t>
    <phoneticPr fontId="1"/>
  </si>
  <si>
    <t>050-8893-7234</t>
    <phoneticPr fontId="1"/>
  </si>
  <si>
    <t>597-0003</t>
    <phoneticPr fontId="1"/>
  </si>
  <si>
    <t>貝塚市中町１番40号</t>
  </si>
  <si>
    <t>特定非営利活動法人キラボシ</t>
  </si>
  <si>
    <t>藤井寺市</t>
    <rPh sb="0" eb="3">
      <t>フジイデラ</t>
    </rPh>
    <rPh sb="3" eb="4">
      <t>シ</t>
    </rPh>
    <phoneticPr fontId="1"/>
  </si>
  <si>
    <t>ＰＡＲＣ（パルク）ウィル藤井寺</t>
  </si>
  <si>
    <t>2753420260</t>
  </si>
  <si>
    <t>072-979-6226</t>
    <phoneticPr fontId="1"/>
  </si>
  <si>
    <t>072-979-6227</t>
    <phoneticPr fontId="1"/>
  </si>
  <si>
    <t>藤井寺市藤井寺二丁目５番４号　ＮＴＴ藤井寺ビル１階</t>
  </si>
  <si>
    <t>羽曳野市</t>
    <phoneticPr fontId="1"/>
  </si>
  <si>
    <t>2753820451</t>
  </si>
  <si>
    <t>みっくす</t>
  </si>
  <si>
    <t>羽曳野市誉田三丁目14番20号メゾン白鳥105号</t>
  </si>
  <si>
    <t>合同会社大和</t>
  </si>
  <si>
    <t>合同会社大和</t>
    <rPh sb="0" eb="4">
      <t>ゴウドウガイシャ</t>
    </rPh>
    <rPh sb="4" eb="6">
      <t>ヤマト</t>
    </rPh>
    <phoneticPr fontId="1"/>
  </si>
  <si>
    <t>みっくす２</t>
    <phoneticPr fontId="1"/>
  </si>
  <si>
    <t>2753820469</t>
  </si>
  <si>
    <t>羽曳野市白鳥三丁目16番３号　セシル古市205号</t>
  </si>
  <si>
    <t>茨木市</t>
    <phoneticPr fontId="1"/>
  </si>
  <si>
    <t>2754220768</t>
  </si>
  <si>
    <t>ひまわり　はぁと茨木総持寺教室</t>
  </si>
  <si>
    <t>072-657-9836</t>
    <phoneticPr fontId="1"/>
  </si>
  <si>
    <t>072-657-8937</t>
    <phoneticPr fontId="1"/>
  </si>
  <si>
    <t>茨木市庄二丁目19番13号　サンプラザ総持寺２階</t>
  </si>
  <si>
    <t>株式会社Ｇｅｍｔ　ｗａｐ</t>
  </si>
  <si>
    <t>富田林市</t>
    <phoneticPr fontId="1"/>
  </si>
  <si>
    <t>2754920458</t>
  </si>
  <si>
    <t>放課後等デイサービス　ウィズ・ユー富田林向陽台</t>
  </si>
  <si>
    <t>0721-55-3276</t>
    <phoneticPr fontId="1"/>
  </si>
  <si>
    <t>0721-55-4477</t>
    <phoneticPr fontId="1"/>
  </si>
  <si>
    <t>富田林市向陽台二丁目13番12号</t>
  </si>
  <si>
    <t>合同会社フジコウ</t>
  </si>
  <si>
    <t>590-0406</t>
    <phoneticPr fontId="1"/>
  </si>
  <si>
    <t>泉南郡熊取町大久保東一丁目5番7号</t>
  </si>
  <si>
    <t>072-453-3125</t>
  </si>
  <si>
    <t>072-737-7121</t>
  </si>
  <si>
    <t>072-931-2558</t>
  </si>
  <si>
    <t>072-931-2559</t>
  </si>
  <si>
    <t>2751320330</t>
  </si>
  <si>
    <t>パピプケア貝塚</t>
  </si>
  <si>
    <t>072-489-5305</t>
    <phoneticPr fontId="1"/>
  </si>
  <si>
    <t>072-489-5306</t>
    <phoneticPr fontId="1"/>
  </si>
  <si>
    <t>貝塚市澤1101番１号　ピアコートＵ101</t>
  </si>
  <si>
    <t>一般社団法人これからも</t>
  </si>
  <si>
    <t>2752520516</t>
  </si>
  <si>
    <t>これからも石橋阪大前</t>
  </si>
  <si>
    <t>090-7466-9121</t>
    <phoneticPr fontId="1"/>
  </si>
  <si>
    <t>池田市石橋二丁目17番12号杉山ビル201号室</t>
  </si>
  <si>
    <t>ファーストステップ忠岡</t>
  </si>
  <si>
    <t>2755400070</t>
  </si>
  <si>
    <t>0725-58-9022</t>
    <phoneticPr fontId="1"/>
  </si>
  <si>
    <t>0725-58-9023</t>
    <phoneticPr fontId="1"/>
  </si>
  <si>
    <t>泉北郡忠岡町忠岡中一丁目11番12号　１階</t>
  </si>
  <si>
    <t>児童発達支援管理・放課後等デイサービス　ゆあてらす</t>
  </si>
  <si>
    <t>2751920477</t>
  </si>
  <si>
    <t>072-875-6677</t>
    <phoneticPr fontId="1"/>
  </si>
  <si>
    <t>072-870-0730</t>
    <phoneticPr fontId="1"/>
  </si>
  <si>
    <t>大東市灰塚五丁目６番４号　２階</t>
  </si>
  <si>
    <t>株式会社Ｓ－Ｐｌａｎｎｉｎｇ</t>
  </si>
  <si>
    <t>箕面市桜四丁目18番１号203</t>
    <rPh sb="0" eb="3">
      <t>ミノオシ</t>
    </rPh>
    <rPh sb="3" eb="4">
      <t>サクラ</t>
    </rPh>
    <rPh sb="4" eb="7">
      <t>４チョウメ</t>
    </rPh>
    <rPh sb="9" eb="10">
      <t>バン</t>
    </rPh>
    <rPh sb="11" eb="12">
      <t>ゴウ</t>
    </rPh>
    <phoneticPr fontId="1"/>
  </si>
  <si>
    <t>072-657-9938</t>
    <phoneticPr fontId="1"/>
  </si>
  <si>
    <t>０７２－２４８－８５５５</t>
    <phoneticPr fontId="1"/>
  </si>
  <si>
    <t>藤井寺市藤井寺二丁目6番3号2階201・202・２０３号室</t>
    <phoneticPr fontId="1"/>
  </si>
  <si>
    <t>090-3813-1108</t>
    <phoneticPr fontId="1"/>
  </si>
  <si>
    <t>R7.01.01更新</t>
    <phoneticPr fontId="1"/>
  </si>
  <si>
    <t>就労準備型放課後等デイサービス自由帳　井ノ口</t>
    <rPh sb="0" eb="2">
      <t>シュウロウ</t>
    </rPh>
    <rPh sb="2" eb="4">
      <t>ジュンビ</t>
    </rPh>
    <rPh sb="4" eb="5">
      <t>ガタ</t>
    </rPh>
    <rPh sb="5" eb="9">
      <t>ホウカゴトウ</t>
    </rPh>
    <rPh sb="15" eb="17">
      <t>ジユウ</t>
    </rPh>
    <rPh sb="17" eb="18">
      <t>チョウ</t>
    </rPh>
    <rPh sb="19" eb="20">
      <t>イ</t>
    </rPh>
    <rPh sb="21" eb="22">
      <t>グチ</t>
    </rPh>
    <phoneticPr fontId="1"/>
  </si>
  <si>
    <t>090-9882-2645</t>
    <phoneticPr fontId="1"/>
  </si>
  <si>
    <t>072-231-9048</t>
    <phoneticPr fontId="1"/>
  </si>
  <si>
    <t>594-0072</t>
    <phoneticPr fontId="1"/>
  </si>
  <si>
    <t>和泉市井ノ口町６番３８号</t>
    <rPh sb="0" eb="4">
      <t>イズミシイ</t>
    </rPh>
    <rPh sb="6" eb="7">
      <t>マチ</t>
    </rPh>
    <rPh sb="8" eb="9">
      <t>バン</t>
    </rPh>
    <rPh sb="11" eb="12">
      <t>ゴウ</t>
    </rPh>
    <phoneticPr fontId="1"/>
  </si>
  <si>
    <t>みっくべりー</t>
    <phoneticPr fontId="1"/>
  </si>
  <si>
    <t>06-6914-9276</t>
    <phoneticPr fontId="1"/>
  </si>
  <si>
    <t>06-6914-9277</t>
    <phoneticPr fontId="1"/>
  </si>
  <si>
    <t>株式会社ミラエミオ</t>
  </si>
  <si>
    <t>守口市平代町４番10号</t>
  </si>
  <si>
    <t>570-0078</t>
    <phoneticPr fontId="1"/>
  </si>
  <si>
    <t>守口市</t>
    <phoneticPr fontId="1"/>
  </si>
  <si>
    <t>2751220167</t>
  </si>
  <si>
    <t>児童発達支援・放課後等デイサービスふぉんたーな</t>
  </si>
  <si>
    <t>090-6557-7196</t>
    <phoneticPr fontId="1"/>
  </si>
  <si>
    <t>590-0402</t>
    <phoneticPr fontId="1"/>
  </si>
  <si>
    <t>泉南郡熊取町大久保北二丁目20番４号</t>
  </si>
  <si>
    <t>一般社団法人あぼかど</t>
  </si>
  <si>
    <t>泉南郡熊取町</t>
    <rPh sb="0" eb="3">
      <t>センナングン</t>
    </rPh>
    <rPh sb="3" eb="6">
      <t>クマトリチョウ</t>
    </rPh>
    <phoneticPr fontId="1"/>
  </si>
  <si>
    <t>2753220538</t>
  </si>
  <si>
    <t>児童発達支援・放課後等デイサービス　きらめき</t>
  </si>
  <si>
    <t>06-6115-5416</t>
    <phoneticPr fontId="1"/>
  </si>
  <si>
    <t>06-6115-5417</t>
    <phoneticPr fontId="1"/>
  </si>
  <si>
    <t>570-0092</t>
    <phoneticPr fontId="1"/>
  </si>
  <si>
    <t>守口市日光町３番６号　第３ニシキマンション１階104号</t>
  </si>
  <si>
    <t>株式会社輝</t>
  </si>
  <si>
    <t>2754920466</t>
  </si>
  <si>
    <t>オルオルハウス東板持</t>
  </si>
  <si>
    <t>0721-26-7805</t>
    <phoneticPr fontId="1"/>
  </si>
  <si>
    <t>0721-26-7806</t>
    <phoneticPr fontId="1"/>
  </si>
  <si>
    <t>584-0046</t>
    <phoneticPr fontId="1"/>
  </si>
  <si>
    <t>富田林市東板持町二丁目16番32号</t>
  </si>
  <si>
    <t>株式会社ＬＡＵＬＥＡ</t>
  </si>
  <si>
    <t>河内長野市</t>
    <phoneticPr fontId="1"/>
  </si>
  <si>
    <t>2750720407</t>
  </si>
  <si>
    <t>こどもデイサービス ほほえみ</t>
  </si>
  <si>
    <t>0721-55-4920</t>
    <phoneticPr fontId="1"/>
  </si>
  <si>
    <t>0721-55-4919</t>
    <phoneticPr fontId="1"/>
  </si>
  <si>
    <t>河内長野市中片添町１-26</t>
  </si>
  <si>
    <t>株式会社ほほえみ介護センター</t>
  </si>
  <si>
    <t>池田市</t>
    <phoneticPr fontId="1"/>
  </si>
  <si>
    <t>2752520524</t>
  </si>
  <si>
    <t>るるｐｌｕｓ</t>
  </si>
  <si>
    <t>072-734-7518</t>
    <phoneticPr fontId="1"/>
  </si>
  <si>
    <t>563-0038</t>
    <phoneticPr fontId="1"/>
  </si>
  <si>
    <t>2753220546</t>
  </si>
  <si>
    <t>ｓｔｅｐ</t>
  </si>
  <si>
    <t>06-6991-2595</t>
    <phoneticPr fontId="1"/>
  </si>
  <si>
    <t>06-6991-2656</t>
    <phoneticPr fontId="1"/>
  </si>
  <si>
    <t>570-0072</t>
    <phoneticPr fontId="1"/>
  </si>
  <si>
    <t>守口市早苗町６番９号</t>
  </si>
  <si>
    <t>学校法人　吉川学園</t>
  </si>
  <si>
    <t>2754820468</t>
  </si>
  <si>
    <t>放課後等デイサービス　ウィズ・ユー松原高見の里２ｎｄ</t>
  </si>
  <si>
    <t>072-248-7120</t>
    <phoneticPr fontId="1"/>
  </si>
  <si>
    <t>松原市高見の里四丁目765番地８号</t>
  </si>
  <si>
    <t>合同会社Ｍｏｔｈｅｒ’ｓＧｏｄ</t>
  </si>
  <si>
    <t>松原市</t>
    <phoneticPr fontId="1"/>
  </si>
  <si>
    <t>泉南郡熊取町五門西一丁目２番６号</t>
  </si>
  <si>
    <t>2751220175</t>
  </si>
  <si>
    <t>風さんＮＩＣＯ</t>
  </si>
  <si>
    <t>072-468-7725</t>
    <phoneticPr fontId="1"/>
  </si>
  <si>
    <t>072-468-7726</t>
    <phoneticPr fontId="1"/>
  </si>
  <si>
    <t>株式会社Ｖｉｅｎｔｏ</t>
  </si>
  <si>
    <t>柏原市国分西一丁目3番43号HOPEハウス１０１、102</t>
    <rPh sb="3" eb="6">
      <t>コクブンニシ</t>
    </rPh>
    <phoneticPr fontId="1"/>
  </si>
  <si>
    <t>072-845-6377</t>
  </si>
  <si>
    <t>072-845-6317</t>
  </si>
  <si>
    <t>柏原市国分西二丁目1番15号マンション国分ウエスト1階4号室</t>
    <phoneticPr fontId="1"/>
  </si>
  <si>
    <t>明武館療育クラブ</t>
  </si>
  <si>
    <t>072-762-1101</t>
  </si>
  <si>
    <t>072-762-1120</t>
  </si>
  <si>
    <t>563-0032</t>
  </si>
  <si>
    <t>池田市石橋二丁目１４番１１号</t>
    <phoneticPr fontId="1"/>
  </si>
  <si>
    <t>株式会社明武館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</si>
</sst>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theme="1"/>
      <name val="BIZ UDPゴシック"/>
      <family val="3"/>
      <charset val="128"/>
    </font>
    <font>
      <sz val="20"/>
      <color theme="1"/>
      <name val="BIZ UDPゴシック"/>
      <family val="3"/>
      <charset val="128"/>
    </font>
    <font>
      <sz val="16"/>
      <color theme="1"/>
      <name val="BIZ UDPゴシック"/>
      <family val="3"/>
      <charset val="128"/>
    </font>
    <font>
      <sz val="14"/>
      <color theme="1"/>
      <name val="BIZ UDPゴシック"/>
      <family val="3"/>
      <charset val="128"/>
    </font>
    <font>
      <sz val="14"/>
      <name val="BIZ UDPゴシック"/>
      <family val="3"/>
      <charset val="128"/>
    </font>
    <font>
      <sz val="20"/>
      <name val="BIZ UDPゴシック"/>
      <family val="3"/>
      <charset val="128"/>
    </font>
    <font>
      <b/>
      <sz val="14"/>
      <color indexed="8"/>
      <name val="BIZ UDPゴシック"/>
      <family val="3"/>
      <charset val="128"/>
    </font>
    <font>
      <sz val="12"/>
      <color theme="1"/>
      <name val="BIZ UDPゴシック"/>
      <family val="3"/>
      <charset val="128"/>
    </font>
    <font>
      <u/>
      <sz val="12"/>
      <color theme="10"/>
      <name val="BIZ UDPゴシック"/>
      <family val="3"/>
      <charset val="128"/>
    </font>
    <font>
      <sz val="12"/>
      <name val="BIZ UDPゴシック"/>
      <family val="3"/>
      <charset val="128"/>
    </font>
    <font>
      <b/>
      <sz val="12"/>
      <color rgb="FFFF0000"/>
      <name val="BIZ UDPゴシック"/>
      <family val="3"/>
      <charset val="128"/>
    </font>
    <font>
      <b/>
      <sz val="16"/>
      <name val="BIZ UDPゴシック"/>
      <family val="3"/>
      <charset val="128"/>
    </font>
    <font>
      <u/>
      <sz val="14"/>
      <name val="BIZ UDPゴシック"/>
      <family val="3"/>
      <charset val="128"/>
    </font>
    <font>
      <b/>
      <sz val="14"/>
      <name val="BIZ UDPゴシック"/>
      <family val="3"/>
      <charset val="128"/>
    </font>
    <font>
      <strike/>
      <sz val="14"/>
      <name val="BIZ UDPゴシック"/>
      <family val="3"/>
      <charset val="128"/>
    </font>
    <font>
      <sz val="14"/>
      <color rgb="FFFF0000"/>
      <name val="BIZ UDPゴシック"/>
      <family val="3"/>
      <charset val="128"/>
    </font>
    <font>
      <b/>
      <sz val="18"/>
      <color theme="1"/>
      <name val="BIZ UDPゴシック"/>
      <family val="3"/>
      <charset val="128"/>
    </font>
    <font>
      <b/>
      <sz val="14"/>
      <color theme="1"/>
      <name val="BIZ UDPゴシック"/>
      <family val="3"/>
      <charset val="128"/>
    </font>
    <font>
      <b/>
      <sz val="20"/>
      <color theme="1"/>
      <name val="BIZ UDPゴシック"/>
      <family val="3"/>
      <charset val="128"/>
    </font>
    <font>
      <b/>
      <sz val="20"/>
      <color rgb="FFFF0000"/>
      <name val="BIZ UDPゴシック"/>
      <family val="3"/>
      <charset val="128"/>
    </font>
    <font>
      <b/>
      <u/>
      <sz val="20"/>
      <color theme="10"/>
      <name val="BIZ UDPゴシック"/>
      <family val="3"/>
      <charset val="128"/>
    </font>
    <font>
      <sz val="20"/>
      <color rgb="FF0070C0"/>
      <name val="BIZ UDPゴシック"/>
      <family val="3"/>
      <charset val="128"/>
    </font>
    <font>
      <u/>
      <sz val="20"/>
      <color rgb="FF0070C0"/>
      <name val="BIZ UDPゴシック"/>
      <family val="3"/>
      <charset val="128"/>
    </font>
    <font>
      <u/>
      <sz val="20"/>
      <color theme="3"/>
      <name val="BIZ UDPゴシック"/>
      <family val="3"/>
      <charset val="128"/>
    </font>
    <font>
      <sz val="20"/>
      <color theme="3"/>
      <name val="BIZ UDPゴシック"/>
      <family val="3"/>
      <charset val="128"/>
    </font>
    <font>
      <sz val="16"/>
      <color theme="3"/>
      <name val="BIZ UDPゴシック"/>
      <family val="3"/>
      <charset val="128"/>
    </font>
    <font>
      <sz val="16"/>
      <color indexed="8"/>
      <name val="BIZ UDPゴシック"/>
      <family val="3"/>
      <charset val="128"/>
    </font>
    <font>
      <u/>
      <sz val="20"/>
      <name val="BIZ UDPゴシック"/>
      <family val="3"/>
      <charset val="128"/>
    </font>
    <font>
      <b/>
      <sz val="18"/>
      <color rgb="FFFF0000"/>
      <name val="BIZ UDPゴシック"/>
      <family val="3"/>
      <charset val="128"/>
    </font>
    <font>
      <b/>
      <sz val="16"/>
      <color theme="1"/>
      <name val="BIZ UDPゴシック"/>
      <family val="3"/>
      <charset val="128"/>
    </font>
    <font>
      <b/>
      <u/>
      <sz val="16"/>
      <color theme="10"/>
      <name val="BIZ UDPゴシック"/>
      <family val="3"/>
      <charset val="128"/>
    </font>
    <font>
      <b/>
      <sz val="14"/>
      <color rgb="FFFF0000"/>
      <name val="BIZ UDPゴシック"/>
      <family val="3"/>
      <charset val="128"/>
    </font>
    <font>
      <b/>
      <sz val="16"/>
      <color rgb="FF00B050"/>
      <name val="BIZ UDPゴシック"/>
      <family val="3"/>
      <charset val="128"/>
    </font>
    <font>
      <sz val="14"/>
      <color theme="3"/>
      <name val="BIZ UDPゴシック"/>
      <family val="3"/>
      <charset val="128"/>
    </font>
    <font>
      <b/>
      <sz val="16"/>
      <color rgb="FFFF0000"/>
      <name val="BIZ UDPゴシック"/>
      <family val="3"/>
      <charset val="128"/>
    </font>
    <font>
      <sz val="14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>
      <alignment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98">
    <xf numFmtId="0" fontId="0" fillId="0" borderId="0" xfId="0">
      <alignment vertical="center"/>
    </xf>
    <xf numFmtId="0" fontId="9" fillId="0" borderId="0" xfId="0" applyFont="1">
      <alignment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1" applyFont="1" applyAlignment="1" applyProtection="1">
      <alignment horizontal="center" vertical="center"/>
    </xf>
    <xf numFmtId="0" fontId="16" fillId="0" borderId="0" xfId="0" applyFont="1" applyAlignment="1">
      <alignment vertical="center" shrinkToFit="1"/>
    </xf>
    <xf numFmtId="0" fontId="16" fillId="0" borderId="0" xfId="0" applyFont="1" applyFill="1" applyAlignment="1">
      <alignment horizontal="center" vertical="center" shrinkToFit="1"/>
    </xf>
    <xf numFmtId="0" fontId="16" fillId="0" borderId="0" xfId="0" applyFont="1" applyFill="1" applyAlignment="1">
      <alignment vertical="center" shrinkToFit="1"/>
    </xf>
    <xf numFmtId="0" fontId="16" fillId="0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 shrinkToFit="1"/>
    </xf>
    <xf numFmtId="0" fontId="18" fillId="0" borderId="1" xfId="0" applyFont="1" applyFill="1" applyBorder="1" applyAlignment="1">
      <alignment vertical="center" shrinkToFit="1"/>
    </xf>
    <xf numFmtId="0" fontId="18" fillId="0" borderId="1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 vertical="center" shrinkToFi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7" fillId="0" borderId="0" xfId="1" applyFont="1" applyAlignment="1" applyProtection="1">
      <alignment vertical="center"/>
    </xf>
    <xf numFmtId="0" fontId="18" fillId="0" borderId="0" xfId="0" applyFont="1" applyFill="1" applyAlignment="1">
      <alignment vertical="center"/>
    </xf>
    <xf numFmtId="0" fontId="16" fillId="0" borderId="1" xfId="0" applyFont="1" applyBorder="1" applyAlignment="1">
      <alignment vertical="center" shrinkToFit="1"/>
    </xf>
    <xf numFmtId="0" fontId="16" fillId="0" borderId="1" xfId="0" applyFont="1" applyBorder="1" applyAlignment="1">
      <alignment horizontal="center" vertical="center" shrinkToFit="1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1" applyFont="1" applyAlignment="1" applyProtection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 shrinkToFit="1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 shrinkToFit="1"/>
    </xf>
    <xf numFmtId="0" fontId="18" fillId="0" borderId="1" xfId="0" applyFont="1" applyFill="1" applyBorder="1" applyAlignment="1">
      <alignment horizontal="left" vertical="center" shrinkToFit="1"/>
    </xf>
    <xf numFmtId="0" fontId="19" fillId="0" borderId="0" xfId="0" applyFont="1">
      <alignment vertical="center"/>
    </xf>
    <xf numFmtId="0" fontId="20" fillId="0" borderId="0" xfId="0" applyFont="1" applyFill="1" applyAlignment="1">
      <alignment horizontal="center" vertical="center" shrinkToFit="1"/>
    </xf>
    <xf numFmtId="0" fontId="13" fillId="0" borderId="0" xfId="0" applyFont="1" applyFill="1" applyAlignment="1">
      <alignment vertical="center" shrinkToFit="1"/>
    </xf>
    <xf numFmtId="0" fontId="13" fillId="0" borderId="0" xfId="0" applyFont="1" applyFill="1" applyAlignment="1">
      <alignment horizontal="center" vertical="center" shrinkToFit="1"/>
    </xf>
    <xf numFmtId="0" fontId="13" fillId="0" borderId="0" xfId="0" applyFont="1" applyFill="1">
      <alignment vertical="center"/>
    </xf>
    <xf numFmtId="0" fontId="21" fillId="0" borderId="0" xfId="1" applyFont="1" applyFill="1" applyAlignment="1" applyProtection="1">
      <alignment horizontal="center" vertical="center"/>
    </xf>
    <xf numFmtId="0" fontId="22" fillId="0" borderId="0" xfId="0" applyFont="1" applyFill="1">
      <alignment vertical="center"/>
    </xf>
    <xf numFmtId="0" fontId="13" fillId="0" borderId="6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13" fillId="0" borderId="7" xfId="0" applyFont="1" applyFill="1" applyBorder="1" applyAlignment="1">
      <alignment horizontal="center" vertical="center" shrinkToFit="1"/>
    </xf>
    <xf numFmtId="0" fontId="13" fillId="0" borderId="2" xfId="0" applyFont="1" applyFill="1" applyBorder="1" applyAlignment="1">
      <alignment horizontal="center" vertical="center" shrinkToFit="1"/>
    </xf>
    <xf numFmtId="0" fontId="13" fillId="0" borderId="0" xfId="0" applyFont="1" applyFill="1" applyAlignment="1">
      <alignment horizontal="left" vertical="center" shrinkToFit="1"/>
    </xf>
    <xf numFmtId="0" fontId="18" fillId="0" borderId="0" xfId="0" applyFont="1" applyFill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6" fillId="0" borderId="0" xfId="0" applyFont="1" applyBorder="1" applyAlignment="1">
      <alignment vertical="center" shrinkToFit="1"/>
    </xf>
    <xf numFmtId="0" fontId="15" fillId="2" borderId="0" xfId="0" applyFont="1" applyFill="1" applyBorder="1" applyAlignment="1">
      <alignment horizontal="center" vertical="center"/>
    </xf>
    <xf numFmtId="0" fontId="18" fillId="0" borderId="36" xfId="0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horizontal="left" vertical="center" shrinkToFit="1"/>
    </xf>
    <xf numFmtId="0" fontId="26" fillId="2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27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 applyAlignment="1"/>
    <xf numFmtId="0" fontId="30" fillId="0" borderId="0" xfId="0" applyFont="1">
      <alignment vertical="center"/>
    </xf>
    <xf numFmtId="0" fontId="30" fillId="0" borderId="0" xfId="0" applyFont="1" applyBorder="1">
      <alignment vertical="center"/>
    </xf>
    <xf numFmtId="0" fontId="31" fillId="0" borderId="0" xfId="1" applyFont="1" applyBorder="1" applyAlignment="1" applyProtection="1">
      <alignment vertical="center"/>
    </xf>
    <xf numFmtId="0" fontId="32" fillId="0" borderId="0" xfId="1" applyFont="1" applyBorder="1" applyAlignment="1" applyProtection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3" fillId="0" borderId="0" xfId="0" applyFont="1" applyBorder="1">
      <alignment vertical="center"/>
    </xf>
    <xf numFmtId="0" fontId="33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4" fillId="0" borderId="0" xfId="0" applyFont="1" applyBorder="1">
      <alignment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35" fillId="0" borderId="0" xfId="0" applyFont="1">
      <alignment vertical="center"/>
    </xf>
    <xf numFmtId="0" fontId="10" fillId="0" borderId="0" xfId="0" applyFont="1" applyBorder="1" applyAlignment="1">
      <alignment vertical="center" wrapText="1"/>
    </xf>
    <xf numFmtId="0" fontId="36" fillId="0" borderId="0" xfId="1" applyFont="1" applyFill="1" applyBorder="1" applyAlignment="1" applyProtection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38" fillId="0" borderId="0" xfId="0" applyFont="1" applyBorder="1">
      <alignment vertical="center"/>
    </xf>
    <xf numFmtId="0" fontId="22" fillId="2" borderId="19" xfId="0" applyFont="1" applyFill="1" applyBorder="1" applyAlignment="1">
      <alignment horizontal="center" vertical="center" shrinkToFit="1"/>
    </xf>
    <xf numFmtId="0" fontId="22" fillId="2" borderId="20" xfId="0" applyFont="1" applyFill="1" applyBorder="1" applyAlignment="1">
      <alignment horizontal="center" vertical="center" shrinkToFit="1"/>
    </xf>
    <xf numFmtId="0" fontId="22" fillId="2" borderId="21" xfId="0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 shrinkToFit="1"/>
    </xf>
    <xf numFmtId="0" fontId="22" fillId="2" borderId="23" xfId="0" applyFont="1" applyFill="1" applyBorder="1" applyAlignment="1">
      <alignment horizontal="center" vertical="center" shrinkToFit="1"/>
    </xf>
    <xf numFmtId="0" fontId="22" fillId="2" borderId="18" xfId="0" applyFont="1" applyFill="1" applyBorder="1" applyAlignment="1">
      <alignment horizontal="center" vertical="center" shrinkToFit="1"/>
    </xf>
    <xf numFmtId="0" fontId="22" fillId="2" borderId="24" xfId="0" applyFont="1" applyFill="1" applyBorder="1" applyAlignment="1">
      <alignment horizontal="center" vertical="center" shrinkToFit="1"/>
    </xf>
    <xf numFmtId="0" fontId="22" fillId="2" borderId="25" xfId="0" applyFont="1" applyFill="1" applyBorder="1" applyAlignment="1">
      <alignment horizontal="center" vertical="center" shrinkToFit="1"/>
    </xf>
    <xf numFmtId="0" fontId="22" fillId="2" borderId="26" xfId="0" applyFont="1" applyFill="1" applyBorder="1" applyAlignment="1">
      <alignment horizontal="center" vertical="center" shrinkToFi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38" fillId="0" borderId="0" xfId="0" applyFont="1" applyAlignment="1">
      <alignment vertical="center"/>
    </xf>
    <xf numFmtId="0" fontId="8" fillId="0" borderId="0" xfId="1" applyFill="1" applyBorder="1" applyAlignment="1" applyProtection="1">
      <alignment horizontal="left" vertical="center"/>
    </xf>
    <xf numFmtId="0" fontId="20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>
      <alignment vertical="center"/>
    </xf>
    <xf numFmtId="0" fontId="41" fillId="0" borderId="0" xfId="0" applyFont="1" applyFill="1" applyBorder="1" applyAlignment="1">
      <alignment vertical="center"/>
    </xf>
    <xf numFmtId="0" fontId="39" fillId="0" borderId="0" xfId="1" applyNumberFormat="1" applyFont="1" applyBorder="1" applyAlignment="1" applyProtection="1">
      <alignment vertical="center"/>
    </xf>
    <xf numFmtId="0" fontId="12" fillId="0" borderId="0" xfId="1" applyNumberFormat="1" applyFont="1" applyBorder="1" applyAlignment="1" applyProtection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 wrapText="1"/>
    </xf>
    <xf numFmtId="0" fontId="42" fillId="0" borderId="0" xfId="0" applyFont="1" applyBorder="1">
      <alignment vertical="center"/>
    </xf>
    <xf numFmtId="0" fontId="12" fillId="0" borderId="0" xfId="0" applyFont="1">
      <alignment vertical="center"/>
    </xf>
    <xf numFmtId="0" fontId="21" fillId="0" borderId="0" xfId="1" applyNumberFormat="1" applyFont="1" applyBorder="1" applyAlignment="1" applyProtection="1">
      <alignment vertical="center"/>
    </xf>
    <xf numFmtId="0" fontId="13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18" fillId="0" borderId="37" xfId="0" applyFont="1" applyFill="1" applyBorder="1" applyAlignment="1">
      <alignment vertical="center" shrinkToFit="1"/>
    </xf>
    <xf numFmtId="0" fontId="13" fillId="4" borderId="0" xfId="0" applyFont="1" applyFill="1" applyBorder="1">
      <alignment vertical="center"/>
    </xf>
    <xf numFmtId="0" fontId="22" fillId="4" borderId="0" xfId="0" applyFont="1" applyFill="1" applyBorder="1">
      <alignment vertical="center"/>
    </xf>
    <xf numFmtId="0" fontId="16" fillId="0" borderId="1" xfId="0" applyFont="1" applyBorder="1" applyAlignment="1">
      <alignment vertical="center" wrapText="1"/>
    </xf>
    <xf numFmtId="0" fontId="13" fillId="0" borderId="27" xfId="0" applyFont="1" applyFill="1" applyBorder="1" applyAlignment="1">
      <alignment horizontal="center" vertical="center" shrinkToFit="1"/>
    </xf>
    <xf numFmtId="0" fontId="13" fillId="0" borderId="12" xfId="0" applyFont="1" applyFill="1" applyBorder="1" applyAlignment="1">
      <alignment vertical="center" shrinkToFit="1"/>
    </xf>
    <xf numFmtId="0" fontId="13" fillId="0" borderId="12" xfId="0" applyFont="1" applyFill="1" applyBorder="1" applyAlignment="1">
      <alignment horizontal="center" vertical="center" shrinkToFit="1"/>
    </xf>
    <xf numFmtId="0" fontId="13" fillId="0" borderId="11" xfId="0" applyFont="1" applyFill="1" applyBorder="1" applyAlignment="1">
      <alignment vertical="center" shrinkToFit="1"/>
    </xf>
    <xf numFmtId="0" fontId="13" fillId="0" borderId="8" xfId="0" applyFont="1" applyFill="1" applyBorder="1" applyAlignment="1">
      <alignment horizontal="center" vertical="center" shrinkToFit="1"/>
    </xf>
    <xf numFmtId="0" fontId="13" fillId="0" borderId="13" xfId="0" applyFont="1" applyFill="1" applyBorder="1" applyAlignment="1">
      <alignment horizontal="center" vertical="center" shrinkToFit="1"/>
    </xf>
    <xf numFmtId="0" fontId="13" fillId="0" borderId="14" xfId="0" applyFont="1" applyFill="1" applyBorder="1" applyAlignment="1">
      <alignment horizontal="center" vertical="center" shrinkToFit="1"/>
    </xf>
    <xf numFmtId="0" fontId="13" fillId="0" borderId="15" xfId="0" applyFont="1" applyFill="1" applyBorder="1" applyAlignment="1">
      <alignment horizontal="center" vertical="center" shrinkToFit="1"/>
    </xf>
    <xf numFmtId="0" fontId="24" fillId="0" borderId="13" xfId="0" applyFont="1" applyFill="1" applyBorder="1" applyAlignment="1">
      <alignment horizontal="left" vertical="center" shrinkToFit="1"/>
    </xf>
    <xf numFmtId="0" fontId="13" fillId="0" borderId="28" xfId="0" applyFont="1" applyFill="1" applyBorder="1" applyAlignment="1">
      <alignment horizontal="center" vertical="center" shrinkToFit="1"/>
    </xf>
    <xf numFmtId="0" fontId="13" fillId="0" borderId="13" xfId="0" applyFont="1" applyFill="1" applyBorder="1" applyAlignment="1">
      <alignment horizontal="left" vertical="center" shrinkToFit="1"/>
    </xf>
    <xf numFmtId="0" fontId="13" fillId="0" borderId="12" xfId="0" quotePrefix="1" applyFont="1" applyFill="1" applyBorder="1" applyAlignment="1">
      <alignment vertical="center" shrinkToFit="1"/>
    </xf>
    <xf numFmtId="0" fontId="13" fillId="0" borderId="11" xfId="0" quotePrefix="1" applyFont="1" applyFill="1" applyBorder="1" applyAlignment="1">
      <alignment vertical="center" shrinkToFit="1"/>
    </xf>
    <xf numFmtId="0" fontId="13" fillId="0" borderId="14" xfId="0" applyFont="1" applyFill="1" applyBorder="1" applyAlignment="1">
      <alignment horizontal="left" vertical="center" shrinkToFit="1"/>
    </xf>
    <xf numFmtId="0" fontId="12" fillId="0" borderId="13" xfId="0" applyFont="1" applyFill="1" applyBorder="1" applyAlignment="1">
      <alignment horizontal="left" vertical="center" shrinkToFit="1"/>
    </xf>
    <xf numFmtId="0" fontId="13" fillId="0" borderId="27" xfId="0" applyNumberFormat="1" applyFont="1" applyFill="1" applyBorder="1" applyAlignment="1">
      <alignment horizontal="center" vertical="center" shrinkToFit="1"/>
    </xf>
    <xf numFmtId="0" fontId="23" fillId="0" borderId="15" xfId="0" applyFont="1" applyFill="1" applyBorder="1" applyAlignment="1">
      <alignment horizontal="center" vertical="center" shrinkToFit="1"/>
    </xf>
    <xf numFmtId="0" fontId="13" fillId="0" borderId="12" xfId="0" applyFont="1" applyFill="1" applyBorder="1" applyAlignment="1">
      <alignment vertical="center" wrapText="1" shrinkToFit="1"/>
    </xf>
    <xf numFmtId="0" fontId="13" fillId="0" borderId="17" xfId="0" applyFont="1" applyFill="1" applyBorder="1" applyAlignment="1">
      <alignment vertical="center" shrinkToFit="1"/>
    </xf>
    <xf numFmtId="0" fontId="13" fillId="0" borderId="28" xfId="0" applyNumberFormat="1" applyFont="1" applyFill="1" applyBorder="1" applyAlignment="1">
      <alignment horizontal="center" vertical="center" shrinkToFit="1"/>
    </xf>
    <xf numFmtId="0" fontId="23" fillId="0" borderId="8" xfId="0" applyFont="1" applyFill="1" applyBorder="1" applyAlignment="1">
      <alignment horizontal="center" vertical="center" shrinkToFit="1"/>
    </xf>
    <xf numFmtId="0" fontId="23" fillId="0" borderId="13" xfId="0" applyFont="1" applyFill="1" applyBorder="1" applyAlignment="1">
      <alignment horizontal="center" vertical="center" shrinkToFit="1"/>
    </xf>
    <xf numFmtId="0" fontId="23" fillId="0" borderId="14" xfId="0" applyFont="1" applyFill="1" applyBorder="1" applyAlignment="1">
      <alignment horizontal="center" vertical="center" shrinkToFit="1"/>
    </xf>
    <xf numFmtId="0" fontId="13" fillId="0" borderId="15" xfId="0" applyFont="1" applyFill="1" applyBorder="1" applyAlignment="1">
      <alignment horizontal="left" vertical="center" shrinkToFit="1"/>
    </xf>
    <xf numFmtId="0" fontId="13" fillId="0" borderId="13" xfId="0" applyFont="1" applyFill="1" applyBorder="1" applyAlignment="1">
      <alignment horizontal="left" vertical="center" wrapText="1" shrinkToFit="1"/>
    </xf>
    <xf numFmtId="0" fontId="18" fillId="0" borderId="13" xfId="0" applyFont="1" applyFill="1" applyBorder="1" applyAlignment="1">
      <alignment horizontal="left" vertical="center" wrapText="1" shrinkToFit="1"/>
    </xf>
    <xf numFmtId="56" fontId="13" fillId="0" borderId="12" xfId="0" applyNumberFormat="1" applyFont="1" applyFill="1" applyBorder="1" applyAlignment="1">
      <alignment horizontal="center" vertical="center" shrinkToFit="1"/>
    </xf>
    <xf numFmtId="0" fontId="13" fillId="0" borderId="16" xfId="0" applyFont="1" applyFill="1" applyBorder="1" applyAlignment="1">
      <alignment horizontal="center" vertical="center" shrinkToFit="1"/>
    </xf>
    <xf numFmtId="0" fontId="13" fillId="0" borderId="38" xfId="0" applyNumberFormat="1" applyFont="1" applyFill="1" applyBorder="1" applyAlignment="1">
      <alignment horizontal="center" vertical="center" shrinkToFit="1"/>
    </xf>
    <xf numFmtId="0" fontId="13" fillId="0" borderId="38" xfId="0" applyFont="1" applyFill="1" applyBorder="1" applyAlignment="1">
      <alignment horizontal="center" vertical="center" shrinkToFit="1"/>
    </xf>
    <xf numFmtId="0" fontId="13" fillId="0" borderId="12" xfId="0" quotePrefix="1" applyFont="1" applyFill="1" applyBorder="1" applyAlignment="1">
      <alignment vertical="center" wrapText="1" shrinkToFit="1"/>
    </xf>
    <xf numFmtId="0" fontId="13" fillId="0" borderId="28" xfId="0" quotePrefix="1" applyNumberFormat="1" applyFont="1" applyFill="1" applyBorder="1" applyAlignment="1">
      <alignment horizontal="center" vertical="center" shrinkToFit="1"/>
    </xf>
    <xf numFmtId="0" fontId="13" fillId="0" borderId="28" xfId="0" quotePrefix="1" applyFont="1" applyFill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13" fillId="0" borderId="29" xfId="0" quotePrefix="1" applyFont="1" applyFill="1" applyBorder="1" applyAlignment="1">
      <alignment horizontal="center" vertical="center" shrinkToFit="1"/>
    </xf>
    <xf numFmtId="0" fontId="13" fillId="0" borderId="30" xfId="0" applyFont="1" applyFill="1" applyBorder="1" applyAlignment="1">
      <alignment vertical="center" shrinkToFit="1"/>
    </xf>
    <xf numFmtId="0" fontId="13" fillId="0" borderId="30" xfId="0" applyFont="1" applyFill="1" applyBorder="1" applyAlignment="1">
      <alignment horizontal="center" vertical="center" shrinkToFit="1"/>
    </xf>
    <xf numFmtId="0" fontId="13" fillId="0" borderId="31" xfId="0" applyFont="1" applyFill="1" applyBorder="1" applyAlignment="1">
      <alignment vertical="center" shrinkToFit="1"/>
    </xf>
    <xf numFmtId="0" fontId="13" fillId="0" borderId="32" xfId="0" applyFont="1" applyFill="1" applyBorder="1" applyAlignment="1">
      <alignment horizontal="center" vertical="center" shrinkToFit="1"/>
    </xf>
    <xf numFmtId="0" fontId="13" fillId="0" borderId="10" xfId="0" applyFont="1" applyFill="1" applyBorder="1" applyAlignment="1">
      <alignment horizontal="center" vertical="center" shrinkToFit="1"/>
    </xf>
    <xf numFmtId="0" fontId="13" fillId="0" borderId="33" xfId="0" applyFont="1" applyFill="1" applyBorder="1" applyAlignment="1">
      <alignment horizontal="center" vertical="center" shrinkToFit="1"/>
    </xf>
    <xf numFmtId="0" fontId="13" fillId="0" borderId="34" xfId="0" applyFont="1" applyFill="1" applyBorder="1" applyAlignment="1">
      <alignment horizontal="center" vertical="center" shrinkToFit="1"/>
    </xf>
    <xf numFmtId="0" fontId="13" fillId="0" borderId="35" xfId="0" applyFont="1" applyFill="1" applyBorder="1" applyAlignment="1">
      <alignment horizontal="center" vertical="center" shrinkToFit="1"/>
    </xf>
    <xf numFmtId="0" fontId="13" fillId="0" borderId="34" xfId="0" applyFont="1" applyFill="1" applyBorder="1" applyAlignment="1">
      <alignment horizontal="left" vertical="center" shrinkToFit="1"/>
    </xf>
    <xf numFmtId="0" fontId="13" fillId="0" borderId="39" xfId="0" quotePrefix="1" applyFont="1" applyFill="1" applyBorder="1" applyAlignment="1">
      <alignment horizontal="center" vertical="center" shrinkToFit="1"/>
    </xf>
    <xf numFmtId="0" fontId="13" fillId="0" borderId="40" xfId="0" applyFont="1" applyFill="1" applyBorder="1" applyAlignment="1">
      <alignment vertical="center" shrinkToFit="1"/>
    </xf>
    <xf numFmtId="0" fontId="13" fillId="0" borderId="40" xfId="0" applyFont="1" applyFill="1" applyBorder="1" applyAlignment="1">
      <alignment horizontal="center" vertical="center" shrinkToFit="1"/>
    </xf>
    <xf numFmtId="0" fontId="13" fillId="0" borderId="41" xfId="0" applyFont="1" applyFill="1" applyBorder="1" applyAlignment="1">
      <alignment vertical="center" shrinkToFit="1"/>
    </xf>
    <xf numFmtId="0" fontId="13" fillId="0" borderId="43" xfId="0" applyFont="1" applyFill="1" applyBorder="1" applyAlignment="1">
      <alignment horizontal="center" vertical="center" shrinkToFit="1"/>
    </xf>
    <xf numFmtId="0" fontId="13" fillId="0" borderId="42" xfId="0" applyFont="1" applyFill="1" applyBorder="1" applyAlignment="1">
      <alignment horizontal="left" vertical="center" shrinkToFit="1"/>
    </xf>
    <xf numFmtId="0" fontId="13" fillId="0" borderId="0" xfId="0" applyFont="1" applyFill="1" applyBorder="1">
      <alignment vertical="center"/>
    </xf>
    <xf numFmtId="0" fontId="13" fillId="4" borderId="28" xfId="0" applyFont="1" applyFill="1" applyBorder="1" applyAlignment="1">
      <alignment horizontal="center" vertical="center" shrinkToFit="1"/>
    </xf>
    <xf numFmtId="0" fontId="13" fillId="4" borderId="12" xfId="0" applyFont="1" applyFill="1" applyBorder="1" applyAlignment="1">
      <alignment vertical="center" shrinkToFit="1"/>
    </xf>
    <xf numFmtId="0" fontId="13" fillId="4" borderId="12" xfId="0" applyFont="1" applyFill="1" applyBorder="1" applyAlignment="1">
      <alignment horizontal="center" vertical="center" shrinkToFit="1"/>
    </xf>
    <xf numFmtId="0" fontId="13" fillId="4" borderId="11" xfId="0" applyFont="1" applyFill="1" applyBorder="1" applyAlignment="1">
      <alignment vertical="center" shrinkToFit="1"/>
    </xf>
    <xf numFmtId="0" fontId="13" fillId="4" borderId="8" xfId="0" applyFont="1" applyFill="1" applyBorder="1" applyAlignment="1">
      <alignment horizontal="center" vertical="center" shrinkToFit="1"/>
    </xf>
    <xf numFmtId="0" fontId="13" fillId="4" borderId="13" xfId="0" applyFont="1" applyFill="1" applyBorder="1" applyAlignment="1">
      <alignment horizontal="center" vertical="center" shrinkToFit="1"/>
    </xf>
    <xf numFmtId="0" fontId="13" fillId="4" borderId="14" xfId="0" applyFont="1" applyFill="1" applyBorder="1" applyAlignment="1">
      <alignment horizontal="center" vertical="center" shrinkToFit="1"/>
    </xf>
    <xf numFmtId="0" fontId="13" fillId="4" borderId="15" xfId="0" applyFont="1" applyFill="1" applyBorder="1" applyAlignment="1">
      <alignment horizontal="center" vertical="center" shrinkToFit="1"/>
    </xf>
    <xf numFmtId="0" fontId="24" fillId="4" borderId="13" xfId="0" applyFont="1" applyFill="1" applyBorder="1" applyAlignment="1">
      <alignment horizontal="left" vertical="center" shrinkToFit="1"/>
    </xf>
    <xf numFmtId="0" fontId="13" fillId="4" borderId="0" xfId="0" applyFont="1" applyFill="1" applyAlignment="1">
      <alignment vertical="center" shrinkToFit="1"/>
    </xf>
    <xf numFmtId="0" fontId="13" fillId="4" borderId="0" xfId="0" applyFont="1" applyFill="1">
      <alignment vertical="center"/>
    </xf>
    <xf numFmtId="0" fontId="13" fillId="4" borderId="13" xfId="0" applyFont="1" applyFill="1" applyBorder="1" applyAlignment="1">
      <alignment horizontal="left" vertical="center" shrinkToFit="1"/>
    </xf>
    <xf numFmtId="0" fontId="13" fillId="4" borderId="14" xfId="0" applyFont="1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left" vertical="center" shrinkToFit="1"/>
    </xf>
    <xf numFmtId="0" fontId="13" fillId="4" borderId="28" xfId="0" quotePrefix="1" applyNumberFormat="1" applyFont="1" applyFill="1" applyBorder="1" applyAlignment="1">
      <alignment horizontal="center" vertical="center" shrinkToFit="1"/>
    </xf>
    <xf numFmtId="0" fontId="13" fillId="4" borderId="28" xfId="0" applyNumberFormat="1" applyFont="1" applyFill="1" applyBorder="1" applyAlignment="1">
      <alignment horizontal="center" vertical="center" shrinkToFit="1"/>
    </xf>
    <xf numFmtId="56" fontId="13" fillId="4" borderId="12" xfId="0" applyNumberFormat="1" applyFont="1" applyFill="1" applyBorder="1" applyAlignment="1">
      <alignment horizontal="center" vertical="center" shrinkToFit="1"/>
    </xf>
    <xf numFmtId="0" fontId="13" fillId="4" borderId="16" xfId="0" applyFont="1" applyFill="1" applyBorder="1" applyAlignment="1">
      <alignment horizontal="center" vertical="center" shrinkToFit="1"/>
    </xf>
    <xf numFmtId="0" fontId="13" fillId="4" borderId="28" xfId="0" quotePrefix="1" applyFont="1" applyFill="1" applyBorder="1" applyAlignment="1">
      <alignment horizontal="center" vertical="center" shrinkToFit="1"/>
    </xf>
    <xf numFmtId="0" fontId="13" fillId="4" borderId="27" xfId="0" applyFont="1" applyFill="1" applyBorder="1" applyAlignment="1">
      <alignment horizontal="center" vertical="center" shrinkToFit="1"/>
    </xf>
    <xf numFmtId="0" fontId="23" fillId="4" borderId="8" xfId="0" applyFont="1" applyFill="1" applyBorder="1" applyAlignment="1">
      <alignment horizontal="center" vertical="center" shrinkToFit="1"/>
    </xf>
    <xf numFmtId="0" fontId="23" fillId="4" borderId="13" xfId="0" applyFont="1" applyFill="1" applyBorder="1" applyAlignment="1">
      <alignment horizontal="center" vertical="center" shrinkToFit="1"/>
    </xf>
    <xf numFmtId="0" fontId="13" fillId="4" borderId="27" xfId="0" applyNumberFormat="1" applyFont="1" applyFill="1" applyBorder="1" applyAlignment="1">
      <alignment horizontal="center" vertical="center" shrinkToFit="1"/>
    </xf>
    <xf numFmtId="0" fontId="13" fillId="4" borderId="12" xfId="0" quotePrefix="1" applyFont="1" applyFill="1" applyBorder="1" applyAlignment="1">
      <alignment vertical="center" shrinkToFit="1"/>
    </xf>
    <xf numFmtId="0" fontId="13" fillId="4" borderId="11" xfId="0" quotePrefix="1" applyFont="1" applyFill="1" applyBorder="1" applyAlignment="1">
      <alignment vertical="center" shrinkToFit="1"/>
    </xf>
    <xf numFmtId="0" fontId="31" fillId="0" borderId="0" xfId="1" applyFont="1" applyBorder="1" applyAlignment="1" applyProtection="1">
      <alignment vertical="center"/>
    </xf>
    <xf numFmtId="0" fontId="31" fillId="0" borderId="0" xfId="1" applyFont="1" applyBorder="1" applyAlignment="1" applyProtection="1">
      <alignment horizontal="left" vertical="center"/>
    </xf>
    <xf numFmtId="0" fontId="25" fillId="3" borderId="0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right" vertical="center"/>
    </xf>
    <xf numFmtId="0" fontId="29" fillId="0" borderId="0" xfId="1" applyFont="1" applyBorder="1" applyAlignment="1" applyProtection="1">
      <alignment vertical="center"/>
    </xf>
    <xf numFmtId="0" fontId="39" fillId="0" borderId="0" xfId="1" applyFont="1" applyFill="1" applyBorder="1" applyAlignment="1" applyProtection="1">
      <alignment horizontal="left" vertical="center"/>
    </xf>
    <xf numFmtId="0" fontId="16" fillId="0" borderId="0" xfId="0" applyFont="1" applyFill="1" applyBorder="1" applyAlignment="1">
      <alignment vertical="center" shrinkToFit="1"/>
    </xf>
    <xf numFmtId="0" fontId="16" fillId="0" borderId="4" xfId="0" applyFont="1" applyFill="1" applyBorder="1" applyAlignment="1">
      <alignment vertical="center" shrinkToFit="1"/>
    </xf>
    <xf numFmtId="0" fontId="13" fillId="0" borderId="0" xfId="0" applyFont="1" applyFill="1" applyBorder="1" applyAlignment="1">
      <alignment vertical="center" shrinkToFit="1"/>
    </xf>
  </cellXfs>
  <cellStyles count="17">
    <cellStyle name="ハイパーリンク" xfId="1" builtinId="8"/>
    <cellStyle name="標準" xfId="0" builtinId="0"/>
    <cellStyle name="標準 10" xfId="2" xr:uid="{00000000-0005-0000-0000-000002000000}"/>
    <cellStyle name="標準 2" xfId="3" xr:uid="{00000000-0005-0000-0000-000003000000}"/>
    <cellStyle name="標準 2 2" xfId="4" xr:uid="{00000000-0005-0000-0000-000004000000}"/>
    <cellStyle name="標準 2 3" xfId="5" xr:uid="{00000000-0005-0000-0000-000005000000}"/>
    <cellStyle name="標準 3" xfId="6" xr:uid="{00000000-0005-0000-0000-000006000000}"/>
    <cellStyle name="標準 3 2" xfId="7" xr:uid="{00000000-0005-0000-0000-000007000000}"/>
    <cellStyle name="標準 3 3" xfId="8" xr:uid="{00000000-0005-0000-0000-000008000000}"/>
    <cellStyle name="標準 4" xfId="9" xr:uid="{00000000-0005-0000-0000-000009000000}"/>
    <cellStyle name="標準 4 2" xfId="10" xr:uid="{00000000-0005-0000-0000-00000A000000}"/>
    <cellStyle name="標準 5" xfId="11" xr:uid="{00000000-0005-0000-0000-00000B000000}"/>
    <cellStyle name="標準 5 2" xfId="12" xr:uid="{00000000-0005-0000-0000-00000C000000}"/>
    <cellStyle name="標準 6" xfId="13" xr:uid="{00000000-0005-0000-0000-00000D000000}"/>
    <cellStyle name="標準 7" xfId="14" xr:uid="{00000000-0005-0000-0000-00000E000000}"/>
    <cellStyle name="標準 8" xfId="15" xr:uid="{00000000-0005-0000-0000-00000F000000}"/>
    <cellStyle name="標準 9" xfId="16" xr:uid="{00000000-0005-0000-0000-000010000000}"/>
  </cellStyles>
  <dxfs count="54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m.go.jp/sfkohyoout/COP000100E0000.do" TargetMode="External"/><Relationship Id="rId2" Type="http://schemas.openxmlformats.org/officeDocument/2006/relationships/hyperlink" Target="https://www.pref.osaka.lg.jp/chiikiseikatsu/syougaijisien/jimuijou.html" TargetMode="External"/><Relationship Id="rId1" Type="http://schemas.openxmlformats.org/officeDocument/2006/relationships/hyperlink" Target="http://jichitaicode.jp/oosaka/273015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"/>
  <sheetViews>
    <sheetView tabSelected="1" zoomScale="70" zoomScaleNormal="70" workbookViewId="0"/>
  </sheetViews>
  <sheetFormatPr defaultColWidth="9" defaultRowHeight="22.8" x14ac:dyDescent="0.2"/>
  <cols>
    <col min="1" max="2" width="3.77734375" style="50" customWidth="1"/>
    <col min="3" max="4" width="9.44140625" style="50" customWidth="1"/>
    <col min="5" max="5" width="6" style="50" customWidth="1"/>
    <col min="6" max="6" width="9.6640625" style="50" customWidth="1"/>
    <col min="7" max="8" width="9.44140625" style="50" customWidth="1"/>
    <col min="9" max="9" width="6" style="73" customWidth="1"/>
    <col min="10" max="10" width="9.44140625" style="73" customWidth="1"/>
    <col min="11" max="12" width="9.44140625" style="50" customWidth="1"/>
    <col min="13" max="13" width="6" style="73" customWidth="1"/>
    <col min="14" max="14" width="9.44140625" style="73" customWidth="1"/>
    <col min="15" max="16" width="9.44140625" style="50" customWidth="1"/>
    <col min="17" max="17" width="6" style="102" customWidth="1"/>
    <col min="18" max="18" width="9.44140625" style="50" customWidth="1"/>
    <col min="19" max="19" width="3.77734375" style="73" customWidth="1"/>
    <col min="20" max="20" width="41.21875" style="74" customWidth="1"/>
    <col min="21" max="21" width="16" style="73" customWidth="1"/>
    <col min="22" max="22" width="28" style="74" customWidth="1"/>
    <col min="23" max="33" width="9" style="1"/>
    <col min="34" max="34" width="7.44140625" style="50" customWidth="1"/>
    <col min="35" max="16384" width="9" style="50"/>
  </cols>
  <sheetData>
    <row r="1" spans="1:32" ht="20.25" customHeight="1" x14ac:dyDescent="0.2">
      <c r="B1" s="191" t="s">
        <v>1768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</row>
    <row r="2" spans="1:32" ht="31.5" customHeight="1" x14ac:dyDescent="0.2"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51"/>
      <c r="AA2" s="52"/>
      <c r="AB2" s="52"/>
      <c r="AC2" s="52"/>
      <c r="AD2" s="52"/>
      <c r="AE2" s="52"/>
      <c r="AF2" s="52"/>
    </row>
    <row r="3" spans="1:32" ht="31.5" customHeight="1" x14ac:dyDescent="0.2">
      <c r="B3" s="192" t="s">
        <v>4136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53"/>
    </row>
    <row r="4" spans="1:32" ht="31.5" customHeight="1" x14ac:dyDescent="0.2">
      <c r="B4" s="54"/>
      <c r="C4" s="193" t="s">
        <v>98</v>
      </c>
      <c r="D4" s="193"/>
      <c r="E4" s="54"/>
      <c r="F4" s="54"/>
      <c r="G4" s="55" t="s">
        <v>100</v>
      </c>
      <c r="H4" s="54"/>
      <c r="I4" s="98"/>
      <c r="J4" s="98"/>
      <c r="K4" s="54"/>
      <c r="L4" s="54"/>
      <c r="M4" s="98"/>
      <c r="N4" s="98"/>
      <c r="O4" s="54"/>
      <c r="P4" s="54"/>
      <c r="Q4" s="43"/>
      <c r="R4" s="54"/>
      <c r="S4" s="94" t="s">
        <v>2675</v>
      </c>
      <c r="T4" s="1"/>
      <c r="U4" s="1"/>
      <c r="V4" s="1"/>
    </row>
    <row r="5" spans="1:32" ht="31.5" customHeight="1" x14ac:dyDescent="0.2">
      <c r="B5" s="54"/>
      <c r="C5" s="54"/>
      <c r="D5" s="54"/>
      <c r="E5" s="54"/>
      <c r="F5" s="54"/>
      <c r="G5" s="54"/>
      <c r="H5" s="54"/>
      <c r="I5" s="98"/>
      <c r="J5" s="98"/>
      <c r="K5" s="54"/>
      <c r="L5" s="54"/>
      <c r="M5" s="98"/>
      <c r="N5" s="98"/>
      <c r="O5" s="54"/>
      <c r="P5" s="54"/>
      <c r="Q5" s="43"/>
      <c r="R5" s="54"/>
      <c r="S5" s="108" t="s">
        <v>2678</v>
      </c>
      <c r="T5" s="107"/>
      <c r="U5" s="90"/>
      <c r="V5" s="90"/>
      <c r="W5" s="90"/>
    </row>
    <row r="6" spans="1:32" ht="31.5" customHeight="1" x14ac:dyDescent="0.2">
      <c r="A6" s="56"/>
      <c r="B6" s="57"/>
      <c r="C6" s="189" t="s">
        <v>63</v>
      </c>
      <c r="D6" s="189"/>
      <c r="E6" s="99">
        <f>COUNTIF(事業所一覧!$O$4:$O$839,市町村一覧!C6)</f>
        <v>48</v>
      </c>
      <c r="F6" s="57"/>
      <c r="G6" s="189" t="s">
        <v>70</v>
      </c>
      <c r="H6" s="189"/>
      <c r="I6" s="98">
        <f>COUNTIF(事業所一覧!$O$4:$O$839,市町村一覧!G6)</f>
        <v>28</v>
      </c>
      <c r="J6" s="98"/>
      <c r="K6" s="58" t="s">
        <v>76</v>
      </c>
      <c r="L6" s="58"/>
      <c r="M6" s="98">
        <f>COUNTIF(事業所一覧!$O$4:$O$839,市町村一覧!K6)</f>
        <v>16</v>
      </c>
      <c r="N6" s="98"/>
      <c r="O6" s="58" t="s">
        <v>83</v>
      </c>
      <c r="P6" s="90"/>
      <c r="Q6" s="105">
        <f>COUNTIF(事業所一覧!$O$4:$O$839,"豊能郡能勢町")</f>
        <v>0</v>
      </c>
      <c r="R6" s="90"/>
      <c r="S6" s="108" t="s">
        <v>2679</v>
      </c>
      <c r="T6" s="107"/>
      <c r="U6" s="90"/>
      <c r="V6" s="90"/>
      <c r="W6" s="90"/>
    </row>
    <row r="7" spans="1:32" ht="31.5" customHeight="1" x14ac:dyDescent="0.2">
      <c r="A7" s="56"/>
      <c r="B7" s="57"/>
      <c r="C7" s="189" t="s">
        <v>64</v>
      </c>
      <c r="D7" s="189"/>
      <c r="E7" s="99">
        <v>42</v>
      </c>
      <c r="F7" s="57"/>
      <c r="G7" s="189" t="s">
        <v>71</v>
      </c>
      <c r="H7" s="189"/>
      <c r="I7" s="98">
        <f>COUNTIF(事業所一覧!$O$4:$O$839,市町村一覧!G7)</f>
        <v>35</v>
      </c>
      <c r="J7" s="98"/>
      <c r="K7" s="58" t="s">
        <v>77</v>
      </c>
      <c r="L7" s="58"/>
      <c r="M7" s="98">
        <f>COUNTIF(事業所一覧!$O$4:$O$839,市町村一覧!K7)</f>
        <v>16</v>
      </c>
      <c r="N7" s="98"/>
      <c r="O7" s="58" t="s">
        <v>84</v>
      </c>
      <c r="P7" s="90"/>
      <c r="Q7" s="105">
        <f>COUNTIF(事業所一覧!$O$4:$O$839,"泉北郡忠岡町")</f>
        <v>6</v>
      </c>
      <c r="R7" s="90"/>
      <c r="S7" s="91"/>
      <c r="T7" s="194" t="s">
        <v>2673</v>
      </c>
      <c r="U7" s="194"/>
      <c r="V7" s="92"/>
    </row>
    <row r="8" spans="1:32" ht="31.5" customHeight="1" x14ac:dyDescent="0.2">
      <c r="A8" s="56"/>
      <c r="B8" s="57"/>
      <c r="C8" s="190" t="s">
        <v>65</v>
      </c>
      <c r="D8" s="190"/>
      <c r="E8" s="99">
        <f>COUNTIF(事業所一覧!$O$4:$O$839,市町村一覧!C8)</f>
        <v>22</v>
      </c>
      <c r="F8" s="57"/>
      <c r="G8" s="189" t="s">
        <v>20</v>
      </c>
      <c r="H8" s="189"/>
      <c r="I8" s="98">
        <f>COUNTIF(事業所一覧!$O$4:$O$839,市町村一覧!G8)</f>
        <v>35</v>
      </c>
      <c r="J8" s="98"/>
      <c r="K8" s="58" t="s">
        <v>78</v>
      </c>
      <c r="L8" s="58"/>
      <c r="M8" s="98">
        <f>COUNTIF(事業所一覧!$O$4:$O$839,市町村一覧!K8)</f>
        <v>17</v>
      </c>
      <c r="N8" s="98"/>
      <c r="O8" s="58" t="s">
        <v>85</v>
      </c>
      <c r="P8" s="59"/>
      <c r="Q8" s="105">
        <v>11</v>
      </c>
      <c r="R8" s="59"/>
      <c r="S8" s="88"/>
      <c r="T8" s="88"/>
      <c r="U8" s="88"/>
      <c r="V8" s="88"/>
      <c r="W8" s="88"/>
      <c r="X8" s="88"/>
      <c r="Y8" s="88"/>
      <c r="Z8" s="88"/>
    </row>
    <row r="9" spans="1:32" ht="31.5" customHeight="1" x14ac:dyDescent="0.2">
      <c r="A9" s="56"/>
      <c r="B9" s="57"/>
      <c r="C9" s="190" t="s">
        <v>66</v>
      </c>
      <c r="D9" s="190"/>
      <c r="E9" s="99">
        <f>COUNTIF(事業所一覧!$O$4:$O$839,市町村一覧!C9)</f>
        <v>22</v>
      </c>
      <c r="F9" s="60"/>
      <c r="G9" s="189" t="s">
        <v>72</v>
      </c>
      <c r="H9" s="189"/>
      <c r="I9" s="98">
        <f>COUNTIF(事業所一覧!$O$4:$O$839,市町村一覧!G9)</f>
        <v>44</v>
      </c>
      <c r="J9" s="98"/>
      <c r="K9" s="58" t="s">
        <v>29</v>
      </c>
      <c r="L9" s="58"/>
      <c r="M9" s="98">
        <f>COUNTIF(事業所一覧!$O$4:$O$839,市町村一覧!K9)</f>
        <v>14</v>
      </c>
      <c r="N9" s="98"/>
      <c r="O9" s="58" t="s">
        <v>86</v>
      </c>
      <c r="P9" s="59"/>
      <c r="Q9" s="105">
        <f>COUNTIF(事業所一覧!$O$4:$O$839,"泉南郡田尻町")</f>
        <v>1</v>
      </c>
      <c r="R9" s="59"/>
      <c r="S9" s="94" t="s">
        <v>2674</v>
      </c>
      <c r="T9" s="95"/>
      <c r="U9" s="93"/>
      <c r="V9" s="93"/>
      <c r="W9" s="88"/>
      <c r="X9" s="88"/>
      <c r="Y9" s="88"/>
      <c r="Z9" s="88"/>
    </row>
    <row r="10" spans="1:32" ht="31.5" customHeight="1" x14ac:dyDescent="0.2">
      <c r="A10" s="56"/>
      <c r="B10" s="57"/>
      <c r="C10" s="190" t="s">
        <v>67</v>
      </c>
      <c r="D10" s="190"/>
      <c r="E10" s="99">
        <f>COUNTIF(事業所一覧!$O$4:$O$839,市町村一覧!C10)</f>
        <v>37</v>
      </c>
      <c r="F10" s="61"/>
      <c r="G10" s="189" t="s">
        <v>21</v>
      </c>
      <c r="H10" s="189"/>
      <c r="I10" s="98">
        <f>COUNTIF(事業所一覧!$O$4:$O$839,市町村一覧!G10)</f>
        <v>46</v>
      </c>
      <c r="J10" s="98"/>
      <c r="K10" s="58" t="s">
        <v>30</v>
      </c>
      <c r="L10" s="58"/>
      <c r="M10" s="98">
        <f>COUNTIF(事業所一覧!$O$4:$O$839,市町村一覧!K10)</f>
        <v>16</v>
      </c>
      <c r="N10" s="98"/>
      <c r="O10" s="58" t="s">
        <v>87</v>
      </c>
      <c r="P10" s="59"/>
      <c r="Q10" s="105">
        <f>COUNTIF(事業所一覧!$O$4:$O$839,"泉南郡岬町")</f>
        <v>1</v>
      </c>
      <c r="R10" s="59"/>
      <c r="T10" s="194" t="s">
        <v>2677</v>
      </c>
      <c r="U10" s="194"/>
      <c r="V10" s="92"/>
      <c r="W10" s="92"/>
      <c r="X10" s="92"/>
      <c r="Y10" s="92"/>
      <c r="Z10" s="92"/>
    </row>
    <row r="11" spans="1:32" ht="31.5" customHeight="1" x14ac:dyDescent="0.2">
      <c r="A11" s="56"/>
      <c r="B11" s="57"/>
      <c r="C11" s="190" t="s">
        <v>7</v>
      </c>
      <c r="D11" s="190"/>
      <c r="E11" s="99">
        <f>COUNTIF(事業所一覧!$O$4:$O$839,市町村一覧!C11)</f>
        <v>55</v>
      </c>
      <c r="F11" s="61"/>
      <c r="G11" s="189" t="s">
        <v>73</v>
      </c>
      <c r="H11" s="189"/>
      <c r="I11" s="98">
        <f>COUNTIF(事業所一覧!$O$4:$O$839,市町村一覧!G11)</f>
        <v>13</v>
      </c>
      <c r="J11" s="98"/>
      <c r="K11" s="58" t="s">
        <v>79</v>
      </c>
      <c r="L11" s="58"/>
      <c r="M11" s="98">
        <f>COUNTIF(事業所一覧!$O$4:$O$839,市町村一覧!K11)</f>
        <v>20</v>
      </c>
      <c r="N11" s="98"/>
      <c r="O11" s="58" t="s">
        <v>88</v>
      </c>
      <c r="Q11" s="105">
        <f>COUNTIF(事業所一覧!$O$4:$O$839,"南河内郡太子町")</f>
        <v>3</v>
      </c>
      <c r="T11" s="88"/>
      <c r="U11" s="88"/>
      <c r="V11" s="88"/>
      <c r="W11" s="88"/>
      <c r="X11" s="88"/>
      <c r="Y11" s="88"/>
      <c r="Z11" s="88"/>
    </row>
    <row r="12" spans="1:32" ht="31.5" customHeight="1" x14ac:dyDescent="0.2">
      <c r="A12" s="56"/>
      <c r="B12" s="57"/>
      <c r="C12" s="190" t="s">
        <v>68</v>
      </c>
      <c r="D12" s="190"/>
      <c r="E12" s="99">
        <f>COUNTIF(事業所一覧!$O$4:$O$839,市町村一覧!C12)</f>
        <v>23</v>
      </c>
      <c r="F12" s="61"/>
      <c r="G12" s="189" t="s">
        <v>74</v>
      </c>
      <c r="H12" s="189"/>
      <c r="I12" s="98">
        <f>COUNTIF(事業所一覧!$O$4:$O$839,市町村一覧!G12)</f>
        <v>30</v>
      </c>
      <c r="J12" s="98"/>
      <c r="K12" s="189" t="s">
        <v>80</v>
      </c>
      <c r="L12" s="189"/>
      <c r="M12" s="98">
        <f>COUNTIF(事業所一覧!$O$4:$O$839,市町村一覧!K12)</f>
        <v>9</v>
      </c>
      <c r="N12" s="98"/>
      <c r="O12" s="58" t="s">
        <v>89</v>
      </c>
      <c r="P12" s="59"/>
      <c r="Q12" s="105">
        <f>COUNTIF(事業所一覧!$O$4:$O$839,"南河内郡河南町")</f>
        <v>3</v>
      </c>
      <c r="R12" s="59"/>
      <c r="S12" s="95" t="s">
        <v>2676</v>
      </c>
      <c r="T12" s="88"/>
      <c r="U12" s="88"/>
      <c r="V12" s="88"/>
      <c r="W12" s="88"/>
      <c r="X12" s="88"/>
      <c r="Y12" s="88"/>
      <c r="Z12" s="88"/>
    </row>
    <row r="13" spans="1:32" ht="31.5" customHeight="1" x14ac:dyDescent="0.2">
      <c r="A13" s="56"/>
      <c r="B13" s="57"/>
      <c r="C13" s="189" t="s">
        <v>69</v>
      </c>
      <c r="D13" s="189"/>
      <c r="E13" s="99">
        <f>COUNTIF(事業所一覧!$O$4:$O$839,市町村一覧!C13)</f>
        <v>38</v>
      </c>
      <c r="F13" s="61"/>
      <c r="G13" s="189" t="s">
        <v>75</v>
      </c>
      <c r="H13" s="189"/>
      <c r="I13" s="98">
        <f>COUNTIF(事業所一覧!$O$4:$O$839,市町村一覧!G13)</f>
        <v>24</v>
      </c>
      <c r="J13" s="98"/>
      <c r="K13" s="189" t="s">
        <v>81</v>
      </c>
      <c r="L13" s="189"/>
      <c r="M13" s="98">
        <f>COUNTIF(事業所一覧!$O$4:$O$839,"三島郡島本町")</f>
        <v>9</v>
      </c>
      <c r="N13" s="98"/>
      <c r="O13" s="58" t="s">
        <v>90</v>
      </c>
      <c r="P13" s="59"/>
      <c r="Q13" s="105">
        <f>COUNTIF(事業所一覧!$O$4:$O$839,"南河内郡千早赤阪村")</f>
        <v>4</v>
      </c>
      <c r="R13" s="59"/>
      <c r="S13" s="88"/>
      <c r="T13" s="88"/>
      <c r="U13" s="88"/>
      <c r="V13" s="88"/>
      <c r="W13" s="88"/>
      <c r="X13" s="88"/>
      <c r="Y13" s="88"/>
      <c r="Z13" s="88"/>
    </row>
    <row r="14" spans="1:32" ht="31.5" customHeight="1" x14ac:dyDescent="0.2">
      <c r="A14" s="56"/>
      <c r="B14" s="57"/>
      <c r="C14" s="56"/>
      <c r="D14" s="56"/>
      <c r="E14" s="100"/>
      <c r="F14" s="61"/>
      <c r="G14" s="189" t="s">
        <v>25</v>
      </c>
      <c r="H14" s="189"/>
      <c r="I14" s="98">
        <f>COUNTIF(事業所一覧!$O$4:$O$839,市町村一覧!G14)</f>
        <v>24</v>
      </c>
      <c r="J14" s="98"/>
      <c r="K14" s="189" t="s">
        <v>82</v>
      </c>
      <c r="L14" s="189"/>
      <c r="M14" s="98">
        <f>COUNTIF(事業所一覧!$O$4:$O$839,"豊能郡豊能町")</f>
        <v>2</v>
      </c>
      <c r="N14" s="98"/>
      <c r="O14" s="57"/>
      <c r="P14" s="62"/>
      <c r="Q14" s="101"/>
      <c r="R14" s="62"/>
      <c r="S14" s="88"/>
      <c r="T14" s="88"/>
      <c r="U14" s="88"/>
      <c r="V14" s="88"/>
      <c r="W14" s="88"/>
      <c r="X14" s="88"/>
      <c r="Y14" s="88"/>
      <c r="Z14" s="88"/>
    </row>
    <row r="15" spans="1:32" ht="31.5" customHeight="1" x14ac:dyDescent="0.2">
      <c r="B15" s="54"/>
      <c r="C15" s="59"/>
      <c r="D15" s="59"/>
      <c r="E15" s="63"/>
      <c r="F15" s="64"/>
      <c r="G15" s="59"/>
      <c r="H15" s="59"/>
      <c r="I15" s="98"/>
      <c r="J15" s="98"/>
      <c r="K15" s="59"/>
      <c r="L15" s="59"/>
      <c r="M15" s="98"/>
      <c r="N15" s="98"/>
      <c r="O15" s="62"/>
      <c r="P15" s="62"/>
      <c r="Q15" s="101"/>
      <c r="R15" s="62"/>
      <c r="S15" s="88"/>
      <c r="T15" s="88"/>
      <c r="U15" s="88"/>
      <c r="V15" s="88"/>
      <c r="W15" s="88"/>
      <c r="X15" s="88"/>
      <c r="Y15" s="88"/>
      <c r="Z15" s="88"/>
    </row>
    <row r="16" spans="1:32" ht="48" customHeight="1" x14ac:dyDescent="0.2">
      <c r="B16" s="75"/>
      <c r="C16" s="96"/>
      <c r="D16" s="96"/>
      <c r="E16" s="96"/>
      <c r="F16" s="96"/>
      <c r="G16" s="96"/>
      <c r="H16" s="96"/>
      <c r="I16" s="103"/>
      <c r="J16" s="103"/>
      <c r="K16" s="97"/>
      <c r="L16" s="97"/>
      <c r="M16" s="104"/>
      <c r="N16" s="104"/>
      <c r="O16" s="97"/>
      <c r="P16" s="65"/>
      <c r="Q16" s="101"/>
      <c r="R16" s="65"/>
      <c r="S16" s="88"/>
      <c r="T16" s="88"/>
      <c r="U16" s="88"/>
      <c r="V16" s="88"/>
      <c r="W16" s="88"/>
      <c r="X16" s="88"/>
      <c r="Y16" s="88"/>
      <c r="Z16" s="88"/>
    </row>
    <row r="17" spans="2:26" ht="63" customHeight="1" x14ac:dyDescent="0.2">
      <c r="B17" s="43"/>
      <c r="C17" s="43" t="s">
        <v>2149</v>
      </c>
      <c r="D17" s="43"/>
      <c r="E17" s="66"/>
      <c r="F17" s="67"/>
      <c r="G17" s="43"/>
      <c r="H17" s="43"/>
      <c r="I17" s="98"/>
      <c r="J17" s="98"/>
      <c r="K17" s="43"/>
      <c r="L17" s="43"/>
      <c r="M17" s="98"/>
      <c r="N17" s="98"/>
      <c r="O17" s="43"/>
      <c r="P17" s="54"/>
      <c r="Q17" s="43"/>
      <c r="R17" s="54"/>
      <c r="S17" s="88"/>
      <c r="T17" s="88"/>
      <c r="U17" s="88"/>
      <c r="V17" s="88"/>
      <c r="W17" s="88"/>
      <c r="X17" s="88"/>
      <c r="Y17" s="88"/>
      <c r="Z17" s="88"/>
    </row>
    <row r="18" spans="2:26" ht="31.5" customHeight="1" x14ac:dyDescent="0.2">
      <c r="B18" s="68" t="s">
        <v>1802</v>
      </c>
      <c r="S18" s="88"/>
      <c r="T18" s="88"/>
      <c r="U18" s="88"/>
      <c r="V18" s="88"/>
      <c r="W18" s="88"/>
      <c r="X18" s="88"/>
      <c r="Y18" s="88"/>
      <c r="Z18" s="88"/>
    </row>
    <row r="19" spans="2:26" ht="31.5" customHeight="1" x14ac:dyDescent="0.2">
      <c r="B19" s="42"/>
      <c r="C19" s="54"/>
      <c r="D19" s="54"/>
      <c r="E19" s="54"/>
      <c r="F19" s="54"/>
      <c r="G19" s="54"/>
      <c r="H19" s="54"/>
      <c r="S19" s="85"/>
      <c r="T19" s="88"/>
      <c r="U19" s="88"/>
      <c r="V19" s="88"/>
      <c r="W19" s="88"/>
      <c r="X19" s="88"/>
      <c r="Y19" s="88"/>
      <c r="Z19" s="88"/>
    </row>
    <row r="20" spans="2:26" ht="31.5" customHeight="1" x14ac:dyDescent="0.2">
      <c r="B20" s="42"/>
      <c r="C20" s="69"/>
      <c r="D20" s="54"/>
      <c r="E20" s="54"/>
      <c r="F20" s="54"/>
      <c r="G20" s="54"/>
      <c r="H20" s="54"/>
      <c r="S20" s="85"/>
      <c r="T20" s="86"/>
      <c r="U20" s="66"/>
      <c r="V20" s="87"/>
    </row>
    <row r="21" spans="2:26" ht="37.5" customHeight="1" x14ac:dyDescent="0.2">
      <c r="D21" s="70"/>
      <c r="E21" s="71"/>
      <c r="F21" s="72"/>
      <c r="S21" s="88"/>
      <c r="T21" s="89"/>
      <c r="U21" s="66"/>
      <c r="V21" s="66"/>
    </row>
    <row r="22" spans="2:26" x14ac:dyDescent="0.2">
      <c r="S22" s="88"/>
      <c r="T22" s="89"/>
      <c r="U22" s="66"/>
      <c r="V22" s="66"/>
    </row>
  </sheetData>
  <mergeCells count="25">
    <mergeCell ref="T7:U7"/>
    <mergeCell ref="T10:U10"/>
    <mergeCell ref="C9:D9"/>
    <mergeCell ref="C10:D10"/>
    <mergeCell ref="C11:D11"/>
    <mergeCell ref="G10:H10"/>
    <mergeCell ref="G7:H7"/>
    <mergeCell ref="G8:H8"/>
    <mergeCell ref="G9:H9"/>
    <mergeCell ref="C6:D6"/>
    <mergeCell ref="C7:D7"/>
    <mergeCell ref="C8:D8"/>
    <mergeCell ref="B1:Q2"/>
    <mergeCell ref="K14:L14"/>
    <mergeCell ref="G14:H14"/>
    <mergeCell ref="G12:H12"/>
    <mergeCell ref="C13:D13"/>
    <mergeCell ref="B3:Q3"/>
    <mergeCell ref="G13:H13"/>
    <mergeCell ref="C12:D12"/>
    <mergeCell ref="C4:D4"/>
    <mergeCell ref="G6:H6"/>
    <mergeCell ref="G11:H11"/>
    <mergeCell ref="K12:L12"/>
    <mergeCell ref="K13:L13"/>
  </mergeCells>
  <phoneticPr fontId="1"/>
  <hyperlinks>
    <hyperlink ref="C4" location="事業所一覧!A1" display="事業所一覧" xr:uid="{00000000-0004-0000-0000-000000000000}"/>
    <hyperlink ref="C6" location="岸和田市!A1" display="岸和田市" xr:uid="{00000000-0004-0000-0000-000001000000}"/>
    <hyperlink ref="C7" location="池田市!A1" display="池田市" xr:uid="{00000000-0004-0000-0000-000002000000}"/>
    <hyperlink ref="C8" location="泉大津市!A1" display="泉大津市" xr:uid="{00000000-0004-0000-0000-000003000000}"/>
    <hyperlink ref="C9" location="貝塚市!A1" display="貝塚市" xr:uid="{00000000-0004-0000-0000-000004000000}"/>
    <hyperlink ref="C10" location="守口市!A1" display="守口市" xr:uid="{00000000-0004-0000-0000-000005000000}"/>
    <hyperlink ref="C11" location="茨木市!A1" display="茨木市" xr:uid="{00000000-0004-0000-0000-000006000000}"/>
    <hyperlink ref="C12" location="泉佐野市!A1" display="泉佐野市" xr:uid="{00000000-0004-0000-0000-000007000000}"/>
    <hyperlink ref="C13" location="富田林市!A1" display="富田林市" xr:uid="{00000000-0004-0000-0000-000008000000}"/>
    <hyperlink ref="G6" location="河内長野市!A1" display="河内長野市" xr:uid="{00000000-0004-0000-0000-000009000000}"/>
    <hyperlink ref="G7" location="松原市!A1" display="松原市" xr:uid="{00000000-0004-0000-0000-00000A000000}"/>
    <hyperlink ref="G8" location="大東市!A1" display="大東市" xr:uid="{00000000-0004-0000-0000-00000B000000}"/>
    <hyperlink ref="G9" location="和泉市!A1" display="和泉市" xr:uid="{00000000-0004-0000-0000-00000C000000}"/>
    <hyperlink ref="G10" location="箕面市!A1" display="箕面市" xr:uid="{00000000-0004-0000-0000-00000D000000}"/>
    <hyperlink ref="G11" location="柏原市!A1" display="柏原市" xr:uid="{00000000-0004-0000-0000-00000E000000}"/>
    <hyperlink ref="G12" location="羽曳野市!A1" display="羽曳野市" xr:uid="{00000000-0004-0000-0000-00000F000000}"/>
    <hyperlink ref="G13" location="門真市!A1" display="門真市" xr:uid="{00000000-0004-0000-0000-000010000000}"/>
    <hyperlink ref="G14:H14" location="摂津市!A1" display="摂津市" xr:uid="{00000000-0004-0000-0000-000011000000}"/>
    <hyperlink ref="K6" location="高石市!A1" display="高石市" xr:uid="{00000000-0004-0000-0000-000012000000}"/>
    <hyperlink ref="K7" location="藤井寺市!A1" display="藤井寺市" xr:uid="{00000000-0004-0000-0000-000013000000}"/>
    <hyperlink ref="K8" location="泉南市!A1" display="泉南市" xr:uid="{00000000-0004-0000-0000-000014000000}"/>
    <hyperlink ref="K9" location="四条畷市!A1" display="四條畷市" xr:uid="{00000000-0004-0000-0000-000015000000}"/>
    <hyperlink ref="K10" location="交野市!A1" display="交野市" xr:uid="{00000000-0004-0000-0000-000016000000}"/>
    <hyperlink ref="K11" location="大阪狭山市!A1" display="大阪狭山市" xr:uid="{00000000-0004-0000-0000-000017000000}"/>
    <hyperlink ref="K12" location="阪南市!A1" display="阪南市" xr:uid="{00000000-0004-0000-0000-000018000000}"/>
    <hyperlink ref="K13" location="島本町!A1" display="島本町" xr:uid="{00000000-0004-0000-0000-000019000000}"/>
    <hyperlink ref="K14" location="豊野町!A1" display="豊能町" xr:uid="{00000000-0004-0000-0000-00001A000000}"/>
    <hyperlink ref="O6" location="豊能郡!A1" display="能勢町" xr:uid="{00000000-0004-0000-0000-00001B000000}"/>
    <hyperlink ref="O7" location="忠岡町!A1" display="忠岡町" xr:uid="{00000000-0004-0000-0000-00001C000000}"/>
    <hyperlink ref="O8" location="泉南郡!A1" display="熊取町" xr:uid="{00000000-0004-0000-0000-00001D000000}"/>
    <hyperlink ref="O9" location="泉南郡!A1" display="田尻町" xr:uid="{00000000-0004-0000-0000-00001E000000}"/>
    <hyperlink ref="O10" location="泉南郡!A1" display="岬町" xr:uid="{00000000-0004-0000-0000-00001F000000}"/>
    <hyperlink ref="O11" location="南河内郡!A1" display="太子町" xr:uid="{00000000-0004-0000-0000-000020000000}"/>
    <hyperlink ref="O12" location="南河内郡!A1" display="河南町" xr:uid="{00000000-0004-0000-0000-000021000000}"/>
    <hyperlink ref="O13" location="南河内郡!A1" display="千早赤阪村" xr:uid="{00000000-0004-0000-0000-000022000000}"/>
    <hyperlink ref="K9:L9" location="四條畷市!A1" display="四條畷市" xr:uid="{00000000-0004-0000-0000-000023000000}"/>
    <hyperlink ref="K14:L14" location="豊能郡!A1" display="豊能町" xr:uid="{00000000-0004-0000-0000-000024000000}"/>
    <hyperlink ref="D21" r:id="rId1" display="http://jichitaicode.jp/oosaka/273015/" xr:uid="{00000000-0004-0000-0000-000025000000}"/>
    <hyperlink ref="T7" r:id="rId2" xr:uid="{00000000-0004-0000-0000-000026000000}"/>
    <hyperlink ref="T10:U10" r:id="rId3" display="障がい福祉サービス等情報検索（WAMNET)" xr:uid="{00000000-0004-0000-0000-000027000000}"/>
  </hyperlinks>
  <pageMargins left="0.25" right="0.25" top="0.75" bottom="0.75" header="0.3" footer="0.3"/>
  <pageSetup paperSize="9" scale="50" orientation="landscape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31"/>
  <sheetViews>
    <sheetView zoomScale="55" zoomScaleNormal="55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110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事業所一覧!A291</f>
        <v>2750720027</v>
      </c>
      <c r="B4" s="12" t="str">
        <f>事業所一覧!B291</f>
        <v>放課後等デイサービスひまわり</v>
      </c>
      <c r="C4" s="13" t="str">
        <f>事業所一覧!C291</f>
        <v>0721-69-7909</v>
      </c>
      <c r="D4" s="13" t="str">
        <f>事業所一覧!D291</f>
        <v>0721-69-7913</v>
      </c>
      <c r="E4" s="13" t="str">
        <f>事業所一覧!E291</f>
        <v>586-0068</v>
      </c>
      <c r="F4" s="12" t="str">
        <f>事業所一覧!F291</f>
        <v>河内長野市北青葉台２-16Lache１ns　Grun３階</v>
      </c>
      <c r="G4" s="12" t="str">
        <f>事業所一覧!G291</f>
        <v>有限会社エイコー</v>
      </c>
      <c r="H4" s="13">
        <f>事業所一覧!H291</f>
        <v>0</v>
      </c>
      <c r="I4" s="13">
        <f>事業所一覧!I291</f>
        <v>0</v>
      </c>
      <c r="J4" s="13">
        <f>事業所一覧!J291</f>
        <v>0</v>
      </c>
      <c r="K4" s="13" t="str">
        <f>事業所一覧!K291</f>
        <v>●</v>
      </c>
      <c r="L4" s="13">
        <f>事業所一覧!L291</f>
        <v>10</v>
      </c>
      <c r="M4" s="13">
        <f>事業所一覧!M291</f>
        <v>0</v>
      </c>
      <c r="N4" s="13">
        <f>事業所一覧!N291</f>
        <v>0</v>
      </c>
    </row>
    <row r="5" spans="1:53" s="26" customFormat="1" ht="30" customHeight="1" x14ac:dyDescent="0.2">
      <c r="A5" s="13">
        <f>事業所一覧!A292</f>
        <v>2750720043</v>
      </c>
      <c r="B5" s="12" t="str">
        <f>事業所一覧!B292</f>
        <v>児童デイサービス　あゆみ</v>
      </c>
      <c r="C5" s="13" t="str">
        <f>事業所一覧!C292</f>
        <v>0721-56-7311</v>
      </c>
      <c r="D5" s="13" t="str">
        <f>事業所一覧!D292</f>
        <v>0721-56-7311</v>
      </c>
      <c r="E5" s="13" t="str">
        <f>事業所一覧!E292</f>
        <v>586-0021</v>
      </c>
      <c r="F5" s="12" t="str">
        <f>事業所一覧!F292</f>
        <v>河内長野市原町三丁目10番13号</v>
      </c>
      <c r="G5" s="12" t="str">
        <f>事業所一覧!G292</f>
        <v>特定非営利活動法人地域支援センターあゆみ</v>
      </c>
      <c r="H5" s="13" t="str">
        <f>事業所一覧!H292</f>
        <v>●</v>
      </c>
      <c r="I5" s="13">
        <f>事業所一覧!I292</f>
        <v>10</v>
      </c>
      <c r="J5" s="13">
        <f>事業所一覧!J292</f>
        <v>0</v>
      </c>
      <c r="K5" s="13" t="str">
        <f>事業所一覧!K292</f>
        <v>●</v>
      </c>
      <c r="L5" s="13">
        <f>事業所一覧!L292</f>
        <v>10</v>
      </c>
      <c r="M5" s="13">
        <f>事業所一覧!M292</f>
        <v>0</v>
      </c>
      <c r="N5" s="13">
        <f>事業所一覧!N292</f>
        <v>0</v>
      </c>
    </row>
    <row r="6" spans="1:53" s="26" customFormat="1" ht="30" customHeight="1" x14ac:dyDescent="0.2">
      <c r="A6" s="13">
        <f>事業所一覧!A293</f>
        <v>2750720050</v>
      </c>
      <c r="B6" s="12" t="str">
        <f>事業所一覧!B293</f>
        <v>障がい児通所支援河内長野ぴょんぴょん教室</v>
      </c>
      <c r="C6" s="13" t="str">
        <f>事業所一覧!C293</f>
        <v>0721-26-7312</v>
      </c>
      <c r="D6" s="13" t="str">
        <f>事業所一覧!D293</f>
        <v>0721-26-7312</v>
      </c>
      <c r="E6" s="13" t="str">
        <f>事業所一覧!E293</f>
        <v>586-0032</v>
      </c>
      <c r="F6" s="12" t="str">
        <f>事業所一覧!F293</f>
        <v>河内長野市栄町25番37号</v>
      </c>
      <c r="G6" s="12" t="str">
        <f>事業所一覧!G293</f>
        <v>社会福祉法人大阪府肢体不自由者協会</v>
      </c>
      <c r="H6" s="13" t="str">
        <f>事業所一覧!H293</f>
        <v>●</v>
      </c>
      <c r="I6" s="13">
        <f>事業所一覧!I293</f>
        <v>10</v>
      </c>
      <c r="J6" s="13">
        <f>事業所一覧!J293</f>
        <v>0</v>
      </c>
      <c r="K6" s="13" t="str">
        <f>事業所一覧!K293</f>
        <v>●</v>
      </c>
      <c r="L6" s="13">
        <f>事業所一覧!L293</f>
        <v>10</v>
      </c>
      <c r="M6" s="13">
        <f>事業所一覧!M293</f>
        <v>0</v>
      </c>
      <c r="N6" s="13">
        <f>事業所一覧!N293</f>
        <v>0</v>
      </c>
    </row>
    <row r="7" spans="1:53" ht="30" customHeight="1" x14ac:dyDescent="0.2">
      <c r="A7" s="13">
        <f>事業所一覧!A294</f>
        <v>2750720118</v>
      </c>
      <c r="B7" s="12" t="str">
        <f>事業所一覧!B294</f>
        <v>放課後等デイサービスまりん</v>
      </c>
      <c r="C7" s="13" t="str">
        <f>事業所一覧!C294</f>
        <v>0721-69-8680</v>
      </c>
      <c r="D7" s="13" t="str">
        <f>事業所一覧!D294</f>
        <v>0721-69-8681</v>
      </c>
      <c r="E7" s="13" t="str">
        <f>事業所一覧!E294</f>
        <v>586-0023</v>
      </c>
      <c r="F7" s="12" t="str">
        <f>事業所一覧!F294</f>
        <v>河内長野市野作町14番13号田中ビル１階</v>
      </c>
      <c r="G7" s="12" t="str">
        <f>事業所一覧!G294</f>
        <v>合同会社アクアマリン</v>
      </c>
      <c r="H7" s="13">
        <f>事業所一覧!H294</f>
        <v>0</v>
      </c>
      <c r="I7" s="13">
        <f>事業所一覧!I294</f>
        <v>0</v>
      </c>
      <c r="J7" s="13">
        <f>事業所一覧!J294</f>
        <v>0</v>
      </c>
      <c r="K7" s="13" t="str">
        <f>事業所一覧!K294</f>
        <v>●</v>
      </c>
      <c r="L7" s="13">
        <f>事業所一覧!L294</f>
        <v>10</v>
      </c>
      <c r="M7" s="13">
        <f>事業所一覧!M294</f>
        <v>0</v>
      </c>
      <c r="N7" s="13">
        <f>事業所一覧!N294</f>
        <v>0</v>
      </c>
    </row>
    <row r="8" spans="1:53" ht="30" customHeight="1" x14ac:dyDescent="0.2">
      <c r="A8" s="13">
        <f>事業所一覧!A295</f>
        <v>2750720134</v>
      </c>
      <c r="B8" s="12" t="str">
        <f>事業所一覧!B295</f>
        <v>こども発達支援センターｍｕｍ</v>
      </c>
      <c r="C8" s="13" t="str">
        <f>事業所一覧!C295</f>
        <v>0721-55-2272</v>
      </c>
      <c r="D8" s="13" t="str">
        <f>事業所一覧!D295</f>
        <v>0721-55-2276</v>
      </c>
      <c r="E8" s="13" t="str">
        <f>事業所一覧!E295</f>
        <v>586-0046</v>
      </c>
      <c r="F8" s="12" t="str">
        <f>事業所一覧!F295</f>
        <v>河内長野市中片添町11番９号</v>
      </c>
      <c r="G8" s="12" t="str">
        <f>事業所一覧!G295</f>
        <v>社会福祉法人大阪府障害者福祉事業団</v>
      </c>
      <c r="H8" s="13" t="str">
        <f>事業所一覧!H295</f>
        <v>●</v>
      </c>
      <c r="I8" s="13">
        <f>事業所一覧!I295</f>
        <v>10</v>
      </c>
      <c r="J8" s="13">
        <f>事業所一覧!J295</f>
        <v>0</v>
      </c>
      <c r="K8" s="13" t="str">
        <f>事業所一覧!K295</f>
        <v>●</v>
      </c>
      <c r="L8" s="13">
        <f>事業所一覧!L295</f>
        <v>10</v>
      </c>
      <c r="M8" s="13" t="str">
        <f>事業所一覧!M295</f>
        <v>●</v>
      </c>
      <c r="N8" s="13">
        <f>事業所一覧!N295</f>
        <v>0</v>
      </c>
    </row>
    <row r="9" spans="1:53" ht="30" customHeight="1" x14ac:dyDescent="0.2">
      <c r="A9" s="13">
        <f>事業所一覧!A296</f>
        <v>2750720142</v>
      </c>
      <c r="B9" s="12" t="str">
        <f>事業所一覧!B296</f>
        <v>ぽえむ</v>
      </c>
      <c r="C9" s="13" t="str">
        <f>事業所一覧!C296</f>
        <v>0721-56-7861</v>
      </c>
      <c r="D9" s="13" t="str">
        <f>事業所一覧!D296</f>
        <v>0721-56-7862</v>
      </c>
      <c r="E9" s="13" t="str">
        <f>事業所一覧!E296</f>
        <v>586-0032</v>
      </c>
      <c r="F9" s="12" t="str">
        <f>事業所一覧!F296</f>
        <v>河内長野市栄町５番１８号</v>
      </c>
      <c r="G9" s="12" t="str">
        <f>事業所一覧!G296</f>
        <v>一般社団法人アルク</v>
      </c>
      <c r="H9" s="13" t="str">
        <f>事業所一覧!H296</f>
        <v>●</v>
      </c>
      <c r="I9" s="13">
        <f>事業所一覧!I296</f>
        <v>10</v>
      </c>
      <c r="J9" s="13">
        <f>事業所一覧!J296</f>
        <v>0</v>
      </c>
      <c r="K9" s="13" t="str">
        <f>事業所一覧!K296</f>
        <v>●</v>
      </c>
      <c r="L9" s="13">
        <f>事業所一覧!L296</f>
        <v>10</v>
      </c>
      <c r="M9" s="13">
        <f>事業所一覧!M296</f>
        <v>0</v>
      </c>
      <c r="N9" s="13">
        <f>事業所一覧!N296</f>
        <v>0</v>
      </c>
    </row>
    <row r="10" spans="1:53" ht="30" customHeight="1" x14ac:dyDescent="0.2">
      <c r="A10" s="13">
        <f>事業所一覧!A297</f>
        <v>2750720159</v>
      </c>
      <c r="B10" s="12" t="str">
        <f>事業所一覧!B297</f>
        <v>ＰＯＮＯ</v>
      </c>
      <c r="C10" s="13" t="str">
        <f>事業所一覧!C297</f>
        <v>0721-26-9933</v>
      </c>
      <c r="D10" s="13" t="str">
        <f>事業所一覧!D297</f>
        <v>0721-26-9934</v>
      </c>
      <c r="E10" s="13" t="str">
        <f>事業所一覧!E297</f>
        <v>586-0032</v>
      </c>
      <c r="F10" s="12" t="str">
        <f>事業所一覧!F297</f>
        <v>河内長野市栄町25番37号　105・106・107号室</v>
      </c>
      <c r="G10" s="12" t="str">
        <f>事業所一覧!G297</f>
        <v>社会福祉法人ぬくもり</v>
      </c>
      <c r="H10" s="13">
        <f>事業所一覧!H297</f>
        <v>0</v>
      </c>
      <c r="I10" s="13">
        <f>事業所一覧!I297</f>
        <v>0</v>
      </c>
      <c r="J10" s="13">
        <f>事業所一覧!J297</f>
        <v>0</v>
      </c>
      <c r="K10" s="13" t="str">
        <f>事業所一覧!K297</f>
        <v>☆</v>
      </c>
      <c r="L10" s="13">
        <f>事業所一覧!L297</f>
        <v>5</v>
      </c>
      <c r="M10" s="13">
        <f>事業所一覧!M297</f>
        <v>0</v>
      </c>
      <c r="N10" s="13">
        <f>事業所一覧!N297</f>
        <v>0</v>
      </c>
    </row>
    <row r="11" spans="1:53" ht="30" customHeight="1" x14ac:dyDescent="0.2">
      <c r="A11" s="13">
        <f>事業所一覧!A298</f>
        <v>2750720167</v>
      </c>
      <c r="B11" s="12" t="str">
        <f>事業所一覧!B298</f>
        <v>児童発達支援・放課後等デイサービス　トリプル</v>
      </c>
      <c r="C11" s="13" t="str">
        <f>事業所一覧!C298</f>
        <v>0721-69-9390</v>
      </c>
      <c r="D11" s="13" t="str">
        <f>事業所一覧!D298</f>
        <v>0721-69-9391</v>
      </c>
      <c r="E11" s="13" t="str">
        <f>事業所一覧!E298</f>
        <v>586-0012</v>
      </c>
      <c r="F11" s="12" t="str">
        <f>事業所一覧!F298</f>
        <v>河内長野市菊水町８番３号釜平ビル２階</v>
      </c>
      <c r="G11" s="12" t="str">
        <f>事業所一覧!G298</f>
        <v>一般社団法人トリプル</v>
      </c>
      <c r="H11" s="13" t="str">
        <f>事業所一覧!H298</f>
        <v>●</v>
      </c>
      <c r="I11" s="13">
        <f>事業所一覧!I298</f>
        <v>10</v>
      </c>
      <c r="J11" s="13">
        <f>事業所一覧!J298</f>
        <v>0</v>
      </c>
      <c r="K11" s="13" t="str">
        <f>事業所一覧!K298</f>
        <v>●</v>
      </c>
      <c r="L11" s="13">
        <f>事業所一覧!L298</f>
        <v>10</v>
      </c>
      <c r="M11" s="13">
        <f>事業所一覧!M298</f>
        <v>0</v>
      </c>
      <c r="N11" s="13">
        <f>事業所一覧!N298</f>
        <v>0</v>
      </c>
    </row>
    <row r="12" spans="1:53" ht="30" customHeight="1" x14ac:dyDescent="0.2">
      <c r="A12" s="13">
        <f>事業所一覧!A299</f>
        <v>2750720175</v>
      </c>
      <c r="B12" s="12" t="str">
        <f>事業所一覧!B299</f>
        <v>ぐるぐる</v>
      </c>
      <c r="C12" s="13" t="str">
        <f>事業所一覧!C299</f>
        <v>0721-68-7971</v>
      </c>
      <c r="D12" s="13" t="str">
        <f>事業所一覧!D299</f>
        <v>0721-68-7971</v>
      </c>
      <c r="E12" s="13" t="str">
        <f>事業所一覧!E299</f>
        <v>586-0022</v>
      </c>
      <c r="F12" s="12" t="str">
        <f>事業所一覧!F299</f>
        <v>河内長野市本多町４番６号１階・２階202号室</v>
      </c>
      <c r="G12" s="12" t="str">
        <f>事業所一覧!G299</f>
        <v>ＮＰＯ法人オルケスタ</v>
      </c>
      <c r="H12" s="13" t="str">
        <f>事業所一覧!H299</f>
        <v>●</v>
      </c>
      <c r="I12" s="13">
        <f>事業所一覧!I299</f>
        <v>10</v>
      </c>
      <c r="J12" s="13">
        <f>事業所一覧!J299</f>
        <v>0</v>
      </c>
      <c r="K12" s="13" t="str">
        <f>事業所一覧!K299</f>
        <v>●</v>
      </c>
      <c r="L12" s="13">
        <f>事業所一覧!L299</f>
        <v>10</v>
      </c>
      <c r="M12" s="13" t="str">
        <f>事業所一覧!M299</f>
        <v>●</v>
      </c>
      <c r="N12" s="13">
        <f>事業所一覧!N299</f>
        <v>0</v>
      </c>
    </row>
    <row r="13" spans="1:53" ht="30" customHeight="1" x14ac:dyDescent="0.2">
      <c r="A13" s="13">
        <f>事業所一覧!A300</f>
        <v>2750720183</v>
      </c>
      <c r="B13" s="12" t="str">
        <f>事業所一覧!B300</f>
        <v>まりん　２</v>
      </c>
      <c r="C13" s="13" t="str">
        <f>事業所一覧!C300</f>
        <v>0721-50-1033</v>
      </c>
      <c r="D13" s="13" t="str">
        <f>事業所一覧!D300</f>
        <v>0721-50-1034</v>
      </c>
      <c r="E13" s="13" t="str">
        <f>事業所一覧!E300</f>
        <v>586-0006</v>
      </c>
      <c r="F13" s="12" t="str">
        <f>事業所一覧!F300</f>
        <v>河内長野市松ヶ丘中町1314番地３</v>
      </c>
      <c r="G13" s="12" t="str">
        <f>事業所一覧!G300</f>
        <v>合同会社アクアマリン</v>
      </c>
      <c r="H13" s="13" t="str">
        <f>事業所一覧!H300</f>
        <v>●</v>
      </c>
      <c r="I13" s="13">
        <f>事業所一覧!I300</f>
        <v>10</v>
      </c>
      <c r="J13" s="13">
        <f>事業所一覧!J300</f>
        <v>0</v>
      </c>
      <c r="K13" s="13" t="str">
        <f>事業所一覧!K300</f>
        <v>●</v>
      </c>
      <c r="L13" s="13">
        <f>事業所一覧!L300</f>
        <v>10</v>
      </c>
      <c r="M13" s="13">
        <f>事業所一覧!M300</f>
        <v>0</v>
      </c>
      <c r="N13" s="13">
        <f>事業所一覧!N300</f>
        <v>0</v>
      </c>
    </row>
    <row r="14" spans="1:53" ht="30" customHeight="1" x14ac:dyDescent="0.2">
      <c r="A14" s="13">
        <f>事業所一覧!A301</f>
        <v>2750720209</v>
      </c>
      <c r="B14" s="12" t="str">
        <f>事業所一覧!B301</f>
        <v>かみひこうき　野作</v>
      </c>
      <c r="C14" s="13" t="str">
        <f>事業所一覧!C301</f>
        <v>0721-21-9036</v>
      </c>
      <c r="D14" s="13" t="str">
        <f>事業所一覧!D301</f>
        <v>0721-21-9037</v>
      </c>
      <c r="E14" s="13" t="str">
        <f>事業所一覧!E301</f>
        <v>586-0025</v>
      </c>
      <c r="F14" s="12" t="str">
        <f>事業所一覧!F301</f>
        <v>河内長野市昭栄町３番32号　ジョイフル昭栄１階103号・104号</v>
      </c>
      <c r="G14" s="12" t="str">
        <f>事業所一覧!G301</f>
        <v>株式会社T-angle</v>
      </c>
      <c r="H14" s="13" t="str">
        <f>事業所一覧!H301</f>
        <v>●</v>
      </c>
      <c r="I14" s="13">
        <f>事業所一覧!I301</f>
        <v>10</v>
      </c>
      <c r="J14" s="13">
        <f>事業所一覧!J301</f>
        <v>0</v>
      </c>
      <c r="K14" s="13" t="str">
        <f>事業所一覧!K301</f>
        <v>●</v>
      </c>
      <c r="L14" s="13">
        <f>事業所一覧!L301</f>
        <v>10</v>
      </c>
      <c r="M14" s="13">
        <f>事業所一覧!M301</f>
        <v>0</v>
      </c>
      <c r="N14" s="13">
        <f>事業所一覧!N301</f>
        <v>0</v>
      </c>
    </row>
    <row r="15" spans="1:53" ht="30" customHeight="1" x14ac:dyDescent="0.2">
      <c r="A15" s="13">
        <f>事業所一覧!A302</f>
        <v>2750720217</v>
      </c>
      <c r="B15" s="12" t="str">
        <f>事業所一覧!B302</f>
        <v>ぽえむ　プラス</v>
      </c>
      <c r="C15" s="13" t="str">
        <f>事業所一覧!C302</f>
        <v>0721-70-7308</v>
      </c>
      <c r="D15" s="13" t="str">
        <f>事業所一覧!D302</f>
        <v>0721-70-7309</v>
      </c>
      <c r="E15" s="13" t="str">
        <f>事業所一覧!E302</f>
        <v>586-0016</v>
      </c>
      <c r="F15" s="12" t="str">
        <f>事業所一覧!F302</f>
        <v>河内長野市西代町３番10号　ナカムラビル２階</v>
      </c>
      <c r="G15" s="12" t="str">
        <f>事業所一覧!G302</f>
        <v>一般社団法人アルク</v>
      </c>
      <c r="H15" s="13">
        <f>事業所一覧!H302</f>
        <v>0</v>
      </c>
      <c r="I15" s="13">
        <f>事業所一覧!I302</f>
        <v>0</v>
      </c>
      <c r="J15" s="13">
        <f>事業所一覧!J302</f>
        <v>0</v>
      </c>
      <c r="K15" s="13" t="str">
        <f>事業所一覧!K302</f>
        <v>●</v>
      </c>
      <c r="L15" s="13">
        <f>事業所一覧!L302</f>
        <v>10</v>
      </c>
      <c r="M15" s="13">
        <f>事業所一覧!M302</f>
        <v>0</v>
      </c>
      <c r="N15" s="13">
        <f>事業所一覧!N302</f>
        <v>0</v>
      </c>
    </row>
    <row r="16" spans="1:53" ht="30" customHeight="1" x14ac:dyDescent="0.2">
      <c r="A16" s="13">
        <f>事業所一覧!A303</f>
        <v>2750720225</v>
      </c>
      <c r="B16" s="12" t="str">
        <f>事業所一覧!B303</f>
        <v>Ｇｕｆｏ</v>
      </c>
      <c r="C16" s="13" t="str">
        <f>事業所一覧!C303</f>
        <v>0721-21-9044</v>
      </c>
      <c r="D16" s="13" t="str">
        <f>事業所一覧!D303</f>
        <v>0721-21-9045</v>
      </c>
      <c r="E16" s="13" t="str">
        <f>事業所一覧!E303</f>
        <v>586-0048</v>
      </c>
      <c r="F16" s="12" t="str">
        <f>事業所一覧!F303</f>
        <v>河内長野市三日市町116番地３</v>
      </c>
      <c r="G16" s="12" t="str">
        <f>事業所一覧!G303</f>
        <v>一般社団法人トリプル</v>
      </c>
      <c r="H16" s="13" t="str">
        <f>事業所一覧!H303</f>
        <v>●</v>
      </c>
      <c r="I16" s="13">
        <f>事業所一覧!I303</f>
        <v>10</v>
      </c>
      <c r="J16" s="13">
        <f>事業所一覧!J303</f>
        <v>0</v>
      </c>
      <c r="K16" s="13" t="str">
        <f>事業所一覧!K303</f>
        <v>●</v>
      </c>
      <c r="L16" s="13">
        <f>事業所一覧!L303</f>
        <v>10</v>
      </c>
      <c r="M16" s="13">
        <f>事業所一覧!M303</f>
        <v>0</v>
      </c>
      <c r="N16" s="13">
        <f>事業所一覧!N303</f>
        <v>0</v>
      </c>
    </row>
    <row r="17" spans="1:14" ht="30" customHeight="1" x14ac:dyDescent="0.2">
      <c r="A17" s="13">
        <f>事業所一覧!A304</f>
        <v>2750720233</v>
      </c>
      <c r="B17" s="12" t="str">
        <f>事業所一覧!B304</f>
        <v>運動療育サトスポキッズ</v>
      </c>
      <c r="C17" s="13" t="str">
        <f>事業所一覧!C304</f>
        <v>0721-70-7710</v>
      </c>
      <c r="D17" s="13" t="str">
        <f>事業所一覧!D304</f>
        <v>0721-70-7710</v>
      </c>
      <c r="E17" s="13" t="str">
        <f>事業所一覧!E304</f>
        <v>586-0014</v>
      </c>
      <c r="F17" s="12" t="str">
        <f>事業所一覧!F304</f>
        <v>河内長野市長野町４番９号　うすやビル２Ａ203号</v>
      </c>
      <c r="G17" s="12" t="str">
        <f>事業所一覧!G304</f>
        <v>一般社団法人サトスポ</v>
      </c>
      <c r="H17" s="13" t="str">
        <f>事業所一覧!H304</f>
        <v>●</v>
      </c>
      <c r="I17" s="13">
        <f>事業所一覧!I304</f>
        <v>10</v>
      </c>
      <c r="J17" s="13">
        <f>事業所一覧!J304</f>
        <v>0</v>
      </c>
      <c r="K17" s="13" t="str">
        <f>事業所一覧!K304</f>
        <v>●</v>
      </c>
      <c r="L17" s="13">
        <f>事業所一覧!L304</f>
        <v>10</v>
      </c>
      <c r="M17" s="13">
        <f>事業所一覧!M304</f>
        <v>0</v>
      </c>
      <c r="N17" s="13">
        <f>事業所一覧!N304</f>
        <v>0</v>
      </c>
    </row>
    <row r="18" spans="1:14" ht="30" customHeight="1" x14ac:dyDescent="0.2">
      <c r="A18" s="13">
        <f>事業所一覧!A305</f>
        <v>2750720266</v>
      </c>
      <c r="B18" s="12" t="str">
        <f>事業所一覧!B305</f>
        <v>コメット</v>
      </c>
      <c r="C18" s="13" t="str">
        <f>事業所一覧!C305</f>
        <v>0721-55-4057</v>
      </c>
      <c r="D18" s="13" t="str">
        <f>事業所一覧!D305</f>
        <v>0721-55-4058</v>
      </c>
      <c r="E18" s="13" t="str">
        <f>事業所一覧!E305</f>
        <v>586-0024</v>
      </c>
      <c r="F18" s="12" t="str">
        <f>事業所一覧!F305</f>
        <v>河内長野市西之山町13番１号</v>
      </c>
      <c r="G18" s="12" t="str">
        <f>事業所一覧!G305</f>
        <v>一般社団法人彗星会</v>
      </c>
      <c r="H18" s="13" t="str">
        <f>事業所一覧!H305</f>
        <v>●</v>
      </c>
      <c r="I18" s="13">
        <f>事業所一覧!I305</f>
        <v>10</v>
      </c>
      <c r="J18" s="13">
        <f>事業所一覧!J305</f>
        <v>0</v>
      </c>
      <c r="K18" s="13" t="str">
        <f>事業所一覧!K305</f>
        <v>●</v>
      </c>
      <c r="L18" s="13">
        <f>事業所一覧!L305</f>
        <v>10</v>
      </c>
      <c r="M18" s="13" t="str">
        <f>事業所一覧!M305</f>
        <v>●</v>
      </c>
      <c r="N18" s="13">
        <f>事業所一覧!N305</f>
        <v>0</v>
      </c>
    </row>
    <row r="19" spans="1:14" ht="30" customHeight="1" x14ac:dyDescent="0.2">
      <c r="A19" s="13">
        <f>事業所一覧!A306</f>
        <v>2750720258</v>
      </c>
      <c r="B19" s="12" t="str">
        <f>事業所一覧!B306</f>
        <v>もものき</v>
      </c>
      <c r="C19" s="13" t="str">
        <f>事業所一覧!C306</f>
        <v>0721-26-9922</v>
      </c>
      <c r="D19" s="13" t="str">
        <f>事業所一覧!D306</f>
        <v>0721-26-9924</v>
      </c>
      <c r="E19" s="13" t="str">
        <f>事業所一覧!E306</f>
        <v>586-0032</v>
      </c>
      <c r="F19" s="12" t="str">
        <f>事業所一覧!F306</f>
        <v>河内長野市栄町25番37号102号室</v>
      </c>
      <c r="G19" s="12" t="str">
        <f>事業所一覧!G306</f>
        <v>社会福祉法人ぬくもり</v>
      </c>
      <c r="H19" s="13">
        <f>事業所一覧!H306</f>
        <v>0</v>
      </c>
      <c r="I19" s="13">
        <f>事業所一覧!I306</f>
        <v>0</v>
      </c>
      <c r="J19" s="13">
        <f>事業所一覧!J306</f>
        <v>0</v>
      </c>
      <c r="K19" s="13" t="str">
        <f>事業所一覧!K306</f>
        <v>●</v>
      </c>
      <c r="L19" s="13">
        <f>事業所一覧!L306</f>
        <v>10</v>
      </c>
      <c r="M19" s="13">
        <f>事業所一覧!M306</f>
        <v>0</v>
      </c>
      <c r="N19" s="13">
        <f>事業所一覧!N306</f>
        <v>0</v>
      </c>
    </row>
    <row r="20" spans="1:14" ht="30" customHeight="1" x14ac:dyDescent="0.2">
      <c r="A20" s="13">
        <f>事業所一覧!A307</f>
        <v>2750720282</v>
      </c>
      <c r="B20" s="12" t="str">
        <f>事業所一覧!B307</f>
        <v>LINO</v>
      </c>
      <c r="C20" s="13" t="str">
        <f>事業所一覧!C307</f>
        <v>０７２１－２６－９９２１</v>
      </c>
      <c r="D20" s="13" t="str">
        <f>事業所一覧!D307</f>
        <v>ー</v>
      </c>
      <c r="E20" s="13" t="str">
        <f>事業所一覧!E307</f>
        <v>586-0024</v>
      </c>
      <c r="F20" s="12" t="str">
        <f>事業所一覧!F307</f>
        <v>河内長野市栄町30番46号</v>
      </c>
      <c r="G20" s="12" t="str">
        <f>事業所一覧!G307</f>
        <v>社会福祉法人ぬくもり</v>
      </c>
      <c r="H20" s="13">
        <f>事業所一覧!H307</f>
        <v>0</v>
      </c>
      <c r="I20" s="13">
        <f>事業所一覧!I307</f>
        <v>0</v>
      </c>
      <c r="J20" s="13">
        <f>事業所一覧!J307</f>
        <v>0</v>
      </c>
      <c r="K20" s="13" t="str">
        <f>事業所一覧!K307</f>
        <v>☆</v>
      </c>
      <c r="L20" s="13">
        <f>事業所一覧!L307</f>
        <v>5</v>
      </c>
      <c r="M20" s="13">
        <f>事業所一覧!M307</f>
        <v>0</v>
      </c>
      <c r="N20" s="13">
        <f>事業所一覧!N307</f>
        <v>0</v>
      </c>
    </row>
    <row r="21" spans="1:14" ht="30" customHeight="1" x14ac:dyDescent="0.2">
      <c r="A21" s="13">
        <f>事業所一覧!A308</f>
        <v>2750720290</v>
      </c>
      <c r="B21" s="12" t="str">
        <f>事業所一覧!B308</f>
        <v>TANGO三日市駅前校</v>
      </c>
      <c r="C21" s="13" t="str">
        <f>事業所一覧!C308</f>
        <v>070-8455-5559</v>
      </c>
      <c r="D21" s="13" t="str">
        <f>事業所一覧!D308</f>
        <v>0721-81-8851</v>
      </c>
      <c r="E21" s="13" t="str">
        <f>事業所一覧!E308</f>
        <v>586-0046</v>
      </c>
      <c r="F21" s="12" t="str">
        <f>事業所一覧!F308</f>
        <v>河内長野市中片添町３番１号カタヤビル202号室</v>
      </c>
      <c r="G21" s="12" t="str">
        <f>事業所一覧!G308</f>
        <v>有限会社ライフアップ</v>
      </c>
      <c r="H21" s="13" t="str">
        <f>事業所一覧!H308</f>
        <v>●</v>
      </c>
      <c r="I21" s="13">
        <f>事業所一覧!I308</f>
        <v>10</v>
      </c>
      <c r="J21" s="13">
        <f>事業所一覧!J308</f>
        <v>0</v>
      </c>
      <c r="K21" s="13" t="str">
        <f>事業所一覧!K308</f>
        <v>●</v>
      </c>
      <c r="L21" s="13">
        <f>事業所一覧!L308</f>
        <v>10</v>
      </c>
      <c r="M21" s="13">
        <f>事業所一覧!M308</f>
        <v>0</v>
      </c>
      <c r="N21" s="13">
        <f>事業所一覧!N308</f>
        <v>0</v>
      </c>
    </row>
    <row r="22" spans="1:14" ht="30" customHeight="1" x14ac:dyDescent="0.2">
      <c r="A22" s="13">
        <f>事業所一覧!A309</f>
        <v>2750720316</v>
      </c>
      <c r="B22" s="12" t="str">
        <f>事業所一覧!B309</f>
        <v>さんきゅう</v>
      </c>
      <c r="C22" s="13" t="str">
        <f>事業所一覧!C309</f>
        <v>090-5124-8109</v>
      </c>
      <c r="D22" s="13">
        <f>事業所一覧!D309</f>
        <v>0</v>
      </c>
      <c r="E22" s="13" t="str">
        <f>事業所一覧!E309</f>
        <v>586-0025</v>
      </c>
      <c r="F22" s="12" t="str">
        <f>事業所一覧!F309</f>
        <v>河内長野市昭栄町５番４号メゾンホワイト　102号室</v>
      </c>
      <c r="G22" s="12" t="str">
        <f>事業所一覧!G309</f>
        <v>智静合同会社</v>
      </c>
      <c r="H22" s="13" t="str">
        <f>事業所一覧!H309</f>
        <v>●</v>
      </c>
      <c r="I22" s="13">
        <f>事業所一覧!I309</f>
        <v>10</v>
      </c>
      <c r="J22" s="13">
        <f>事業所一覧!J309</f>
        <v>0</v>
      </c>
      <c r="K22" s="13" t="str">
        <f>事業所一覧!K309</f>
        <v>●</v>
      </c>
      <c r="L22" s="13">
        <f>事業所一覧!L309</f>
        <v>10</v>
      </c>
      <c r="M22" s="13">
        <f>事業所一覧!M309</f>
        <v>0</v>
      </c>
      <c r="N22" s="13">
        <f>事業所一覧!N309</f>
        <v>0</v>
      </c>
    </row>
    <row r="23" spans="1:14" ht="30" customHeight="1" x14ac:dyDescent="0.2">
      <c r="A23" s="13">
        <f>事業所一覧!A310</f>
        <v>2750720324</v>
      </c>
      <c r="B23" s="12" t="str">
        <f>事業所一覧!B310</f>
        <v>放課後等デイサービス　ＯＳＳＵ</v>
      </c>
      <c r="C23" s="13" t="str">
        <f>事業所一覧!C310</f>
        <v>0721-26-7069</v>
      </c>
      <c r="D23" s="13" t="str">
        <f>事業所一覧!D310</f>
        <v>0721-26-2096</v>
      </c>
      <c r="E23" s="13" t="str">
        <f>事業所一覧!E310</f>
        <v>586-0048</v>
      </c>
      <c r="F23" s="12" t="str">
        <f>事業所一覧!F310</f>
        <v>河内長野市三日市町32番地の１フォレスト三日市３階</v>
      </c>
      <c r="G23" s="12" t="str">
        <f>事業所一覧!G310</f>
        <v>株式会社尾崎スイミングスクール</v>
      </c>
      <c r="H23" s="13">
        <f>事業所一覧!H310</f>
        <v>0</v>
      </c>
      <c r="I23" s="13">
        <f>事業所一覧!I310</f>
        <v>0</v>
      </c>
      <c r="J23" s="13">
        <f>事業所一覧!J310</f>
        <v>0</v>
      </c>
      <c r="K23" s="13" t="str">
        <f>事業所一覧!K310</f>
        <v>●</v>
      </c>
      <c r="L23" s="13">
        <f>事業所一覧!L310</f>
        <v>10</v>
      </c>
      <c r="M23" s="13">
        <f>事業所一覧!M310</f>
        <v>0</v>
      </c>
      <c r="N23" s="13">
        <f>事業所一覧!N310</f>
        <v>0</v>
      </c>
    </row>
    <row r="24" spans="1:14" ht="30" customHeight="1" x14ac:dyDescent="0.2">
      <c r="A24" s="13">
        <f>事業所一覧!A311</f>
        <v>2750720332</v>
      </c>
      <c r="B24" s="12" t="str">
        <f>事業所一覧!B311</f>
        <v>ぱちぱち</v>
      </c>
      <c r="C24" s="13" t="str">
        <f>事業所一覧!C311</f>
        <v>0721-53-3611</v>
      </c>
      <c r="D24" s="13" t="str">
        <f>事業所一覧!D311</f>
        <v>0721-53-3611</v>
      </c>
      <c r="E24" s="13" t="str">
        <f>事業所一覧!E311</f>
        <v>586-0024</v>
      </c>
      <c r="F24" s="12" t="str">
        <f>事業所一覧!F311</f>
        <v>河内長野市西之山町２番15号</v>
      </c>
      <c r="G24" s="12" t="str">
        <f>事業所一覧!G311</f>
        <v>ＮＰＯ法人オルケスタ</v>
      </c>
      <c r="H24" s="13" t="str">
        <f>事業所一覧!H311</f>
        <v>●</v>
      </c>
      <c r="I24" s="13">
        <f>事業所一覧!I311</f>
        <v>10</v>
      </c>
      <c r="J24" s="13">
        <f>事業所一覧!J311</f>
        <v>0</v>
      </c>
      <c r="K24" s="13" t="str">
        <f>事業所一覧!K311</f>
        <v>●</v>
      </c>
      <c r="L24" s="13">
        <f>事業所一覧!L311</f>
        <v>10</v>
      </c>
      <c r="M24" s="13">
        <f>事業所一覧!M311</f>
        <v>0</v>
      </c>
      <c r="N24" s="13">
        <f>事業所一覧!N311</f>
        <v>0</v>
      </c>
    </row>
    <row r="25" spans="1:14" ht="30" customHeight="1" x14ac:dyDescent="0.2">
      <c r="A25" s="13" t="str">
        <f>事業所一覧!A312</f>
        <v>2750720340</v>
      </c>
      <c r="B25" s="12" t="str">
        <f>事業所一覧!B312</f>
        <v>コメットプラス</v>
      </c>
      <c r="C25" s="13" t="str">
        <f>事業所一覧!C312</f>
        <v>0721-55-3635</v>
      </c>
      <c r="D25" s="13" t="str">
        <f>事業所一覧!D312</f>
        <v>0721-55-3652</v>
      </c>
      <c r="E25" s="13" t="str">
        <f>事業所一覧!E312</f>
        <v>586-0015</v>
      </c>
      <c r="F25" s="12" t="str">
        <f>事業所一覧!F312</f>
        <v>河内長野市本町26番29号福田ビル３階</v>
      </c>
      <c r="G25" s="12" t="str">
        <f>事業所一覧!G312</f>
        <v>一般社団法人彗星会</v>
      </c>
      <c r="H25" s="13" t="str">
        <f>事業所一覧!H312</f>
        <v>●</v>
      </c>
      <c r="I25" s="13">
        <f>事業所一覧!I312</f>
        <v>10</v>
      </c>
      <c r="J25" s="13">
        <f>事業所一覧!J312</f>
        <v>0</v>
      </c>
      <c r="K25" s="13" t="str">
        <f>事業所一覧!K312</f>
        <v>●</v>
      </c>
      <c r="L25" s="13">
        <f>事業所一覧!L312</f>
        <v>10</v>
      </c>
      <c r="M25" s="13">
        <f>事業所一覧!M312</f>
        <v>0</v>
      </c>
      <c r="N25" s="13">
        <f>事業所一覧!N312</f>
        <v>0</v>
      </c>
    </row>
    <row r="26" spans="1:14" ht="30" customHeight="1" x14ac:dyDescent="0.2">
      <c r="A26" s="13" t="str">
        <f>事業所一覧!A313</f>
        <v>2750720357</v>
      </c>
      <c r="B26" s="12" t="str">
        <f>事業所一覧!B313</f>
        <v>放課後等デイサービス　すてっぷ</v>
      </c>
      <c r="C26" s="13" t="str">
        <f>事業所一覧!C313</f>
        <v>0721-60-6022</v>
      </c>
      <c r="D26" s="13" t="str">
        <f>事業所一覧!D313</f>
        <v>0721-60-6022</v>
      </c>
      <c r="E26" s="13" t="str">
        <f>事業所一覧!E313</f>
        <v>586-0026</v>
      </c>
      <c r="F26" s="12" t="str">
        <f>事業所一覧!F313</f>
        <v>河内長野市寿町11番５号ロイヤルガーデン長野102号室</v>
      </c>
      <c r="G26" s="12" t="str">
        <f>事業所一覧!G313</f>
        <v>特定非営利活動法人　子ども・若もの支援ネットワークおおさか</v>
      </c>
      <c r="H26" s="13">
        <f>事業所一覧!H313</f>
        <v>0</v>
      </c>
      <c r="I26" s="13">
        <f>事業所一覧!I313</f>
        <v>0</v>
      </c>
      <c r="J26" s="13">
        <f>事業所一覧!J313</f>
        <v>0</v>
      </c>
      <c r="K26" s="13" t="str">
        <f>事業所一覧!K313</f>
        <v>●</v>
      </c>
      <c r="L26" s="13">
        <f>事業所一覧!L313</f>
        <v>10</v>
      </c>
      <c r="M26" s="13">
        <f>事業所一覧!M313</f>
        <v>0</v>
      </c>
      <c r="N26" s="13">
        <f>事業所一覧!N313</f>
        <v>0</v>
      </c>
    </row>
    <row r="27" spans="1:14" ht="30" customHeight="1" x14ac:dyDescent="0.2">
      <c r="A27" s="13" t="str">
        <f>事業所一覧!A314</f>
        <v>2750720365</v>
      </c>
      <c r="B27" s="12" t="str">
        <f>事業所一覧!B314</f>
        <v>ＴＡＮＧＯ河内長野校</v>
      </c>
      <c r="C27" s="13" t="str">
        <f>事業所一覧!C314</f>
        <v>070-8505-5939</v>
      </c>
      <c r="D27" s="13" t="str">
        <f>事業所一覧!D314</f>
        <v>0721-81-8851</v>
      </c>
      <c r="E27" s="13" t="str">
        <f>事業所一覧!E314</f>
        <v>586-0024</v>
      </c>
      <c r="F27" s="12" t="str">
        <f>事業所一覧!F314</f>
        <v>河内長野市西之山町４番６号福田ビル202号室</v>
      </c>
      <c r="G27" s="12" t="str">
        <f>事業所一覧!G314</f>
        <v>株式会社ＴＡＮＧＯ</v>
      </c>
      <c r="H27" s="13" t="str">
        <f>事業所一覧!H314</f>
        <v>●</v>
      </c>
      <c r="I27" s="13">
        <f>事業所一覧!I314</f>
        <v>10</v>
      </c>
      <c r="J27" s="13">
        <f>事業所一覧!J314</f>
        <v>0</v>
      </c>
      <c r="K27" s="13" t="str">
        <f>事業所一覧!K314</f>
        <v>●</v>
      </c>
      <c r="L27" s="13">
        <f>事業所一覧!L314</f>
        <v>10</v>
      </c>
      <c r="M27" s="13">
        <f>事業所一覧!M314</f>
        <v>0</v>
      </c>
      <c r="N27" s="13">
        <f>事業所一覧!N314</f>
        <v>0</v>
      </c>
    </row>
    <row r="28" spans="1:14" ht="30" customHeight="1" x14ac:dyDescent="0.2">
      <c r="A28" s="13" t="str">
        <f>事業所一覧!A315</f>
        <v>2750720373</v>
      </c>
      <c r="B28" s="12" t="str">
        <f>事業所一覧!B315</f>
        <v>ＴＡＮＧＯ三日市校</v>
      </c>
      <c r="C28" s="13" t="str">
        <f>事業所一覧!C315</f>
        <v>0721-51-2000</v>
      </c>
      <c r="D28" s="13" t="str">
        <f>事業所一覧!D315</f>
        <v>0721-81-8851</v>
      </c>
      <c r="E28" s="13" t="str">
        <f>事業所一覧!E315</f>
        <v>586-0048</v>
      </c>
      <c r="F28" s="12" t="str">
        <f>事業所一覧!F315</f>
        <v>河内長野市三日市町560番地の61末広ビル３階事務所</v>
      </c>
      <c r="G28" s="12" t="str">
        <f>事業所一覧!G315</f>
        <v>株式会社ＴＡＮＧＯ</v>
      </c>
      <c r="H28" s="13" t="str">
        <f>事業所一覧!H315</f>
        <v>●</v>
      </c>
      <c r="I28" s="13">
        <f>事業所一覧!I315</f>
        <v>10</v>
      </c>
      <c r="J28" s="13">
        <f>事業所一覧!J315</f>
        <v>0</v>
      </c>
      <c r="K28" s="13" t="str">
        <f>事業所一覧!K315</f>
        <v>●</v>
      </c>
      <c r="L28" s="13">
        <f>事業所一覧!L315</f>
        <v>10</v>
      </c>
      <c r="M28" s="13">
        <f>事業所一覧!M315</f>
        <v>0</v>
      </c>
      <c r="N28" s="13">
        <f>事業所一覧!N315</f>
        <v>0</v>
      </c>
    </row>
    <row r="29" spans="1:14" ht="30" customHeight="1" x14ac:dyDescent="0.2">
      <c r="A29" s="13" t="str">
        <f>事業所一覧!A316</f>
        <v>2750720381</v>
      </c>
      <c r="B29" s="12" t="str">
        <f>事業所一覧!B316</f>
        <v>くれいしゅ</v>
      </c>
      <c r="C29" s="13" t="str">
        <f>事業所一覧!C316</f>
        <v>0721-70-7000</v>
      </c>
      <c r="D29" s="13" t="str">
        <f>事業所一覧!D316</f>
        <v>0721-70-7010</v>
      </c>
      <c r="E29" s="13" t="str">
        <f>事業所一覧!E316</f>
        <v>586-0012</v>
      </c>
      <c r="F29" s="12" t="str">
        <f>事業所一覧!F316</f>
        <v>河内長野市菊水町９番８号　１階</v>
      </c>
      <c r="G29" s="12" t="str">
        <f>事業所一覧!G316</f>
        <v>一般社団法人トリプル</v>
      </c>
      <c r="H29" s="13" t="str">
        <f>事業所一覧!H316</f>
        <v>●</v>
      </c>
      <c r="I29" s="13">
        <f>事業所一覧!I316</f>
        <v>10</v>
      </c>
      <c r="J29" s="13">
        <f>事業所一覧!J316</f>
        <v>0</v>
      </c>
      <c r="K29" s="13" t="str">
        <f>事業所一覧!K316</f>
        <v>●</v>
      </c>
      <c r="L29" s="13">
        <f>事業所一覧!L316</f>
        <v>10</v>
      </c>
      <c r="M29" s="13">
        <f>事業所一覧!M316</f>
        <v>0</v>
      </c>
      <c r="N29" s="13">
        <f>事業所一覧!N316</f>
        <v>0</v>
      </c>
    </row>
    <row r="30" spans="1:14" ht="30" customHeight="1" x14ac:dyDescent="0.2">
      <c r="A30" s="13">
        <f>事業所一覧!A317</f>
        <v>2750720399</v>
      </c>
      <c r="B30" s="12" t="str">
        <f>事業所一覧!B317</f>
        <v>ＳＥＡＳＯＮ</v>
      </c>
      <c r="C30" s="13" t="str">
        <f>事業所一覧!C317</f>
        <v>0721-70-7878</v>
      </c>
      <c r="D30" s="13" t="str">
        <f>事業所一覧!D317</f>
        <v>0721-70-7890</v>
      </c>
      <c r="E30" s="13" t="str">
        <f>事業所一覧!E317</f>
        <v>586-0084</v>
      </c>
      <c r="F30" s="12" t="str">
        <f>事業所一覧!F317</f>
        <v>河内長野市旭ケ丘34番14号</v>
      </c>
      <c r="G30" s="12" t="str">
        <f>事業所一覧!G317</f>
        <v>社会福祉法人たこう福祉会</v>
      </c>
      <c r="H30" s="13" t="str">
        <f>事業所一覧!H317</f>
        <v>●</v>
      </c>
      <c r="I30" s="13">
        <f>事業所一覧!I317</f>
        <v>10</v>
      </c>
      <c r="J30" s="13">
        <f>事業所一覧!J317</f>
        <v>0</v>
      </c>
      <c r="K30" s="13" t="str">
        <f>事業所一覧!K317</f>
        <v>●</v>
      </c>
      <c r="L30" s="13">
        <f>事業所一覧!L317</f>
        <v>10</v>
      </c>
      <c r="M30" s="13" t="str">
        <f>事業所一覧!M317</f>
        <v>●</v>
      </c>
      <c r="N30" s="13">
        <f>事業所一覧!N317</f>
        <v>0</v>
      </c>
    </row>
    <row r="31" spans="1:14" ht="30" customHeight="1" x14ac:dyDescent="0.2">
      <c r="A31" s="13" t="str">
        <f>事業所一覧!A318</f>
        <v>2750720407</v>
      </c>
      <c r="B31" s="12" t="str">
        <f>事業所一覧!B318</f>
        <v>こどもデイサービス ほほえみ</v>
      </c>
      <c r="C31" s="13" t="str">
        <f>事業所一覧!C318</f>
        <v>0721-55-4920</v>
      </c>
      <c r="D31" s="13" t="str">
        <f>事業所一覧!D318</f>
        <v>0721-55-4919</v>
      </c>
      <c r="E31" s="13" t="str">
        <f>事業所一覧!E318</f>
        <v>586-0046</v>
      </c>
      <c r="F31" s="12" t="str">
        <f>事業所一覧!F318</f>
        <v>河内長野市中片添町１-26</v>
      </c>
      <c r="G31" s="12" t="str">
        <f>事業所一覧!G318</f>
        <v>株式会社ほほえみ介護センター</v>
      </c>
      <c r="H31" s="13" t="str">
        <f>事業所一覧!H318</f>
        <v>●</v>
      </c>
      <c r="I31" s="13">
        <f>事業所一覧!I318</f>
        <v>10</v>
      </c>
      <c r="J31" s="13">
        <f>事業所一覧!J318</f>
        <v>0</v>
      </c>
      <c r="K31" s="13" t="str">
        <f>事業所一覧!K318</f>
        <v>●</v>
      </c>
      <c r="L31" s="13">
        <f>事業所一覧!L318</f>
        <v>10</v>
      </c>
      <c r="M31" s="13">
        <f>事業所一覧!M318</f>
        <v>0</v>
      </c>
      <c r="N31" s="13">
        <f>事業所一覧!N318</f>
        <v>0</v>
      </c>
    </row>
  </sheetData>
  <mergeCells count="1">
    <mergeCell ref="H2:N2"/>
  </mergeCells>
  <phoneticPr fontId="1"/>
  <conditionalFormatting sqref="A1:J3 K1:N1 A32:XFD65529 O9:IV9 K3:N4 A4:I4 O12:IV14 A11:N14 A19:N21 A5:H7 K5:K7 M5:N7 O1:IV7 I5:I10 L5:L10 J4:J10 O16:XFD21 O25:XFD31">
    <cfRule type="cellIs" dxfId="339" priority="28" stopIfTrue="1" operator="equal">
      <formula>0</formula>
    </cfRule>
  </conditionalFormatting>
  <conditionalFormatting sqref="A8:H9 K8:K9 M8:IV8 M9:N9">
    <cfRule type="cellIs" dxfId="338" priority="27" stopIfTrue="1" operator="equal">
      <formula>0</formula>
    </cfRule>
  </conditionalFormatting>
  <conditionalFormatting sqref="O10:IV10">
    <cfRule type="cellIs" dxfId="337" priority="26" stopIfTrue="1" operator="equal">
      <formula>0</formula>
    </cfRule>
  </conditionalFormatting>
  <conditionalFormatting sqref="A10:H10 K10 M10:N10">
    <cfRule type="cellIs" dxfId="336" priority="25" stopIfTrue="1" operator="equal">
      <formula>0</formula>
    </cfRule>
  </conditionalFormatting>
  <conditionalFormatting sqref="O11:IV11">
    <cfRule type="cellIs" dxfId="335" priority="23" stopIfTrue="1" operator="equal">
      <formula>0</formula>
    </cfRule>
  </conditionalFormatting>
  <conditionalFormatting sqref="O15:IV15">
    <cfRule type="cellIs" dxfId="334" priority="21" stopIfTrue="1" operator="equal">
      <formula>0</formula>
    </cfRule>
  </conditionalFormatting>
  <conditionalFormatting sqref="L15 I15:J15">
    <cfRule type="cellIs" dxfId="333" priority="20" stopIfTrue="1" operator="equal">
      <formula>0</formula>
    </cfRule>
  </conditionalFormatting>
  <conditionalFormatting sqref="A15:H15 K15 M15:N15">
    <cfRule type="cellIs" dxfId="332" priority="19" stopIfTrue="1" operator="equal">
      <formula>0</formula>
    </cfRule>
  </conditionalFormatting>
  <conditionalFormatting sqref="L16 I16:J16">
    <cfRule type="cellIs" dxfId="331" priority="18" stopIfTrue="1" operator="equal">
      <formula>0</formula>
    </cfRule>
  </conditionalFormatting>
  <conditionalFormatting sqref="A16:H16 K16 M16:N16">
    <cfRule type="cellIs" dxfId="330" priority="17" stopIfTrue="1" operator="equal">
      <formula>0</formula>
    </cfRule>
  </conditionalFormatting>
  <conditionalFormatting sqref="L17 I17:J17">
    <cfRule type="cellIs" dxfId="329" priority="16" stopIfTrue="1" operator="equal">
      <formula>0</formula>
    </cfRule>
  </conditionalFormatting>
  <conditionalFormatting sqref="A17:H17 K17 M17:N17">
    <cfRule type="cellIs" dxfId="328" priority="15" stopIfTrue="1" operator="equal">
      <formula>0</formula>
    </cfRule>
  </conditionalFormatting>
  <conditionalFormatting sqref="L18 I18:J18">
    <cfRule type="cellIs" dxfId="327" priority="12" stopIfTrue="1" operator="equal">
      <formula>0</formula>
    </cfRule>
  </conditionalFormatting>
  <conditionalFormatting sqref="A18:H18 K18 M18:N18">
    <cfRule type="cellIs" dxfId="326" priority="11" stopIfTrue="1" operator="equal">
      <formula>0</formula>
    </cfRule>
  </conditionalFormatting>
  <conditionalFormatting sqref="O22:XFD23">
    <cfRule type="cellIs" dxfId="325" priority="8" stopIfTrue="1" operator="equal">
      <formula>0</formula>
    </cfRule>
  </conditionalFormatting>
  <conditionalFormatting sqref="L22:L23 I22:J23">
    <cfRule type="cellIs" dxfId="324" priority="7" stopIfTrue="1" operator="equal">
      <formula>0</formula>
    </cfRule>
  </conditionalFormatting>
  <conditionalFormatting sqref="A22:H23 M22:N23 K22:K23">
    <cfRule type="cellIs" dxfId="323" priority="6" stopIfTrue="1" operator="equal">
      <formula>0</formula>
    </cfRule>
  </conditionalFormatting>
  <conditionalFormatting sqref="O24:XFD24">
    <cfRule type="cellIs" dxfId="322" priority="5" stopIfTrue="1" operator="equal">
      <formula>0</formula>
    </cfRule>
  </conditionalFormatting>
  <conditionalFormatting sqref="L24 I24:J24">
    <cfRule type="cellIs" dxfId="321" priority="4" stopIfTrue="1" operator="equal">
      <formula>0</formula>
    </cfRule>
  </conditionalFormatting>
  <conditionalFormatting sqref="A24:H24 M24:N24 K24">
    <cfRule type="cellIs" dxfId="320" priority="3" stopIfTrue="1" operator="equal">
      <formula>0</formula>
    </cfRule>
  </conditionalFormatting>
  <conditionalFormatting sqref="L25:L31 I25:J31">
    <cfRule type="cellIs" dxfId="319" priority="2" stopIfTrue="1" operator="equal">
      <formula>0</formula>
    </cfRule>
  </conditionalFormatting>
  <conditionalFormatting sqref="A25:H31 M25:N31 K25:K31">
    <cfRule type="cellIs" dxfId="318" priority="1" stopIfTrue="1" operator="equal">
      <formula>0</formula>
    </cfRule>
  </conditionalFormatting>
  <hyperlinks>
    <hyperlink ref="N1" location="市町村一覧!A1" display="市町村一覧に戻る" xr:uid="{00000000-0004-0000-0900-000000000000}"/>
  </hyperlinks>
  <pageMargins left="0.25" right="0.25" top="0.75" bottom="0.75" header="0.3" footer="0.3"/>
  <pageSetup paperSize="9"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38"/>
  <sheetViews>
    <sheetView zoomScale="70" zoomScaleNormal="70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111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事業所一覧!A319</f>
        <v>2754820013</v>
      </c>
      <c r="B4" s="12" t="str">
        <f>事業所一覧!B319</f>
        <v>ＩＬＩＳ　ＣＬＵＢ松原</v>
      </c>
      <c r="C4" s="13" t="str">
        <f>事業所一覧!C319</f>
        <v>072-339-0160</v>
      </c>
      <c r="D4" s="13" t="str">
        <f>事業所一覧!D319</f>
        <v>072-339-0162</v>
      </c>
      <c r="E4" s="13" t="str">
        <f>事業所一覧!E319</f>
        <v>580-0014</v>
      </c>
      <c r="F4" s="12" t="str">
        <f>事業所一覧!F319</f>
        <v>松原市岡三丁目2番15号　２階</v>
      </c>
      <c r="G4" s="12" t="str">
        <f>事業所一覧!G319</f>
        <v>株式会社アイリス</v>
      </c>
      <c r="H4" s="13" t="str">
        <f>事業所一覧!H319</f>
        <v>●</v>
      </c>
      <c r="I4" s="13">
        <f>事業所一覧!I319</f>
        <v>10</v>
      </c>
      <c r="J4" s="13">
        <f>事業所一覧!J319</f>
        <v>0</v>
      </c>
      <c r="K4" s="13" t="str">
        <f>事業所一覧!K319</f>
        <v>●</v>
      </c>
      <c r="L4" s="13">
        <f>事業所一覧!L319</f>
        <v>10</v>
      </c>
      <c r="M4" s="13">
        <f>事業所一覧!M319</f>
        <v>0</v>
      </c>
      <c r="N4" s="13">
        <f>事業所一覧!N319</f>
        <v>0</v>
      </c>
    </row>
    <row r="5" spans="1:53" ht="30" customHeight="1" x14ac:dyDescent="0.2">
      <c r="A5" s="13">
        <f>事業所一覧!A320</f>
        <v>2754820039</v>
      </c>
      <c r="B5" s="12" t="str">
        <f>事業所一覧!B320</f>
        <v>みんなの木松原</v>
      </c>
      <c r="C5" s="13" t="str">
        <f>事業所一覧!C320</f>
        <v>072-349-1785</v>
      </c>
      <c r="D5" s="13" t="str">
        <f>事業所一覧!D320</f>
        <v>072-349-1786</v>
      </c>
      <c r="E5" s="13" t="str">
        <f>事業所一覧!E320</f>
        <v>580-0044</v>
      </c>
      <c r="F5" s="12" t="str">
        <f>事業所一覧!F320</f>
        <v>松原市田井城１丁目６番２２号１階１F-B号室</v>
      </c>
      <c r="G5" s="12" t="str">
        <f>事業所一覧!G320</f>
        <v>ニューライフ株式会社</v>
      </c>
      <c r="H5" s="13">
        <f>事業所一覧!H320</f>
        <v>0</v>
      </c>
      <c r="I5" s="13">
        <f>事業所一覧!I320</f>
        <v>0</v>
      </c>
      <c r="J5" s="13">
        <f>事業所一覧!J320</f>
        <v>0</v>
      </c>
      <c r="K5" s="13" t="str">
        <f>事業所一覧!K320</f>
        <v>●</v>
      </c>
      <c r="L5" s="13">
        <f>事業所一覧!L320</f>
        <v>10</v>
      </c>
      <c r="M5" s="13">
        <f>事業所一覧!M320</f>
        <v>0</v>
      </c>
      <c r="N5" s="13">
        <f>事業所一覧!N320</f>
        <v>0</v>
      </c>
    </row>
    <row r="6" spans="1:53" ht="30" customHeight="1" x14ac:dyDescent="0.2">
      <c r="A6" s="13">
        <f>事業所一覧!A321</f>
        <v>2754820054</v>
      </c>
      <c r="B6" s="12" t="str">
        <f>事業所一覧!B321</f>
        <v>運動療育型児童デイあろは</v>
      </c>
      <c r="C6" s="13" t="str">
        <f>事業所一覧!C321</f>
        <v>072-332-3030</v>
      </c>
      <c r="D6" s="13" t="str">
        <f>事業所一覧!D321</f>
        <v>072-332-3030</v>
      </c>
      <c r="E6" s="13" t="str">
        <f>事業所一覧!E321</f>
        <v>580-0032</v>
      </c>
      <c r="F6" s="12" t="str">
        <f>事業所一覧!F321</f>
        <v>松原市天美東七丁目12番25号ローズクイーン天美101号</v>
      </c>
      <c r="G6" s="12" t="str">
        <f>事業所一覧!G321</f>
        <v>有限会社ＳＫ</v>
      </c>
      <c r="H6" s="13" t="str">
        <f>事業所一覧!H321</f>
        <v>●</v>
      </c>
      <c r="I6" s="13">
        <f>事業所一覧!I321</f>
        <v>10</v>
      </c>
      <c r="J6" s="13">
        <f>事業所一覧!J321</f>
        <v>0</v>
      </c>
      <c r="K6" s="13" t="str">
        <f>事業所一覧!K321</f>
        <v>●</v>
      </c>
      <c r="L6" s="13">
        <f>事業所一覧!L321</f>
        <v>10</v>
      </c>
      <c r="M6" s="13">
        <f>事業所一覧!M321</f>
        <v>0</v>
      </c>
      <c r="N6" s="13">
        <f>事業所一覧!N321</f>
        <v>0</v>
      </c>
    </row>
    <row r="7" spans="1:53" ht="30" customHeight="1" x14ac:dyDescent="0.2">
      <c r="A7" s="13">
        <f>事業所一覧!A322</f>
        <v>2754820062</v>
      </c>
      <c r="B7" s="12" t="str">
        <f>事業所一覧!B322</f>
        <v>みんなの木天美</v>
      </c>
      <c r="C7" s="13" t="str">
        <f>事業所一覧!C322</f>
        <v>072-321-1785</v>
      </c>
      <c r="D7" s="13" t="str">
        <f>事業所一覧!D322</f>
        <v>072-321-1786</v>
      </c>
      <c r="E7" s="13" t="str">
        <f>事業所一覧!E322</f>
        <v>580-0032</v>
      </c>
      <c r="F7" s="12" t="str">
        <f>事業所一覧!F322</f>
        <v>松原市天美東八丁目４番29号１階</v>
      </c>
      <c r="G7" s="12" t="str">
        <f>事業所一覧!G322</f>
        <v>ニューライフ株式会社</v>
      </c>
      <c r="H7" s="13" t="str">
        <f>事業所一覧!H322</f>
        <v>●</v>
      </c>
      <c r="I7" s="13">
        <f>事業所一覧!I322</f>
        <v>10</v>
      </c>
      <c r="J7" s="13">
        <f>事業所一覧!J322</f>
        <v>0</v>
      </c>
      <c r="K7" s="13" t="str">
        <f>事業所一覧!K322</f>
        <v>●</v>
      </c>
      <c r="L7" s="13">
        <f>事業所一覧!L322</f>
        <v>10</v>
      </c>
      <c r="M7" s="13">
        <f>事業所一覧!M322</f>
        <v>0</v>
      </c>
      <c r="N7" s="13">
        <f>事業所一覧!N322</f>
        <v>0</v>
      </c>
    </row>
    <row r="8" spans="1:53" ht="30" customHeight="1" x14ac:dyDescent="0.2">
      <c r="A8" s="13">
        <f>事業所一覧!A323</f>
        <v>2754820070</v>
      </c>
      <c r="B8" s="12" t="str">
        <f>事業所一覧!B323</f>
        <v>ライズ児童デイサービスまつばら</v>
      </c>
      <c r="C8" s="13" t="str">
        <f>事業所一覧!C323</f>
        <v>072-330-1560</v>
      </c>
      <c r="D8" s="13" t="str">
        <f>事業所一覧!D323</f>
        <v>072-330-1561</v>
      </c>
      <c r="E8" s="13" t="str">
        <f>事業所一覧!E323</f>
        <v>580-0002</v>
      </c>
      <c r="F8" s="12" t="str">
        <f>事業所一覧!F323</f>
        <v>松原市小川一丁目12番16号</v>
      </c>
      <c r="G8" s="12" t="str">
        <f>事業所一覧!G323</f>
        <v>有限会社エスエヌ企画</v>
      </c>
      <c r="H8" s="13" t="str">
        <f>事業所一覧!H323</f>
        <v>●</v>
      </c>
      <c r="I8" s="13">
        <f>事業所一覧!I323</f>
        <v>10</v>
      </c>
      <c r="J8" s="13">
        <f>事業所一覧!J323</f>
        <v>0</v>
      </c>
      <c r="K8" s="13" t="str">
        <f>事業所一覧!K323</f>
        <v>●</v>
      </c>
      <c r="L8" s="13">
        <f>事業所一覧!L323</f>
        <v>10</v>
      </c>
      <c r="M8" s="13">
        <f>事業所一覧!M323</f>
        <v>0</v>
      </c>
      <c r="N8" s="13">
        <f>事業所一覧!N323</f>
        <v>0</v>
      </c>
    </row>
    <row r="9" spans="1:53" ht="30" customHeight="1" x14ac:dyDescent="0.2">
      <c r="A9" s="13">
        <f>事業所一覧!A324</f>
        <v>2754820104</v>
      </c>
      <c r="B9" s="12" t="str">
        <f>事業所一覧!B324</f>
        <v>グローイングアップひかり学園</v>
      </c>
      <c r="C9" s="13" t="str">
        <f>事業所一覧!C324</f>
        <v>072-349-0218</v>
      </c>
      <c r="D9" s="13" t="str">
        <f>事業所一覧!D324</f>
        <v>072-349-0218</v>
      </c>
      <c r="E9" s="13" t="str">
        <f>事業所一覧!E324</f>
        <v>580-0016</v>
      </c>
      <c r="F9" s="12" t="str">
        <f>事業所一覧!F324</f>
        <v>松原市上田一丁目７番36号ふぁみ～ゆ上田Ⅱ305号室</v>
      </c>
      <c r="G9" s="12" t="str">
        <f>事業所一覧!G324</f>
        <v>合同会社ＫＣＡ</v>
      </c>
      <c r="H9" s="13" t="str">
        <f>事業所一覧!H324</f>
        <v>●</v>
      </c>
      <c r="I9" s="13">
        <f>事業所一覧!I324</f>
        <v>10</v>
      </c>
      <c r="J9" s="13">
        <f>事業所一覧!J324</f>
        <v>0</v>
      </c>
      <c r="K9" s="13" t="str">
        <f>事業所一覧!K324</f>
        <v>●</v>
      </c>
      <c r="L9" s="13">
        <f>事業所一覧!L324</f>
        <v>10</v>
      </c>
      <c r="M9" s="13">
        <f>事業所一覧!M324</f>
        <v>0</v>
      </c>
      <c r="N9" s="13">
        <f>事業所一覧!N324</f>
        <v>0</v>
      </c>
    </row>
    <row r="10" spans="1:53" ht="30" customHeight="1" x14ac:dyDescent="0.2">
      <c r="A10" s="13">
        <f>事業所一覧!A325</f>
        <v>2754820112</v>
      </c>
      <c r="B10" s="12" t="str">
        <f>事業所一覧!B325</f>
        <v>育み</v>
      </c>
      <c r="C10" s="13" t="str">
        <f>事業所一覧!C325</f>
        <v>072-349-7407</v>
      </c>
      <c r="D10" s="13" t="str">
        <f>事業所一覧!D325</f>
        <v>072-349-7407</v>
      </c>
      <c r="E10" s="13" t="str">
        <f>事業所一覧!E325</f>
        <v>580-0026</v>
      </c>
      <c r="F10" s="12" t="str">
        <f>事業所一覧!F325</f>
        <v>松原市天美我堂一丁目７番地朝日プラザ松原F棟101/102</v>
      </c>
      <c r="G10" s="12" t="str">
        <f>事業所一覧!G325</f>
        <v>株式会社はぐくみ</v>
      </c>
      <c r="H10" s="13" t="str">
        <f>事業所一覧!H325</f>
        <v>●</v>
      </c>
      <c r="I10" s="13">
        <f>事業所一覧!I325</f>
        <v>10</v>
      </c>
      <c r="J10" s="13">
        <f>事業所一覧!J325</f>
        <v>0</v>
      </c>
      <c r="K10" s="13" t="str">
        <f>事業所一覧!K325</f>
        <v>●</v>
      </c>
      <c r="L10" s="13">
        <f>事業所一覧!L325</f>
        <v>10</v>
      </c>
      <c r="M10" s="13">
        <f>事業所一覧!M325</f>
        <v>0</v>
      </c>
      <c r="N10" s="13">
        <f>事業所一覧!N325</f>
        <v>0</v>
      </c>
    </row>
    <row r="11" spans="1:53" ht="30" customHeight="1" x14ac:dyDescent="0.2">
      <c r="A11" s="13">
        <f>事業所一覧!A326</f>
        <v>2754820138</v>
      </c>
      <c r="B11" s="12" t="str">
        <f>事業所一覧!B326</f>
        <v>つむぎ</v>
      </c>
      <c r="C11" s="13" t="str">
        <f>事業所一覧!C326</f>
        <v>050-1183-4062</v>
      </c>
      <c r="D11" s="13" t="str">
        <f>事業所一覧!D326</f>
        <v>050-1183-4062</v>
      </c>
      <c r="E11" s="13" t="str">
        <f>事業所一覧!E326</f>
        <v>580-0014</v>
      </c>
      <c r="F11" s="12" t="str">
        <f>事業所一覧!F326</f>
        <v>松原市岡四丁目２番22号</v>
      </c>
      <c r="G11" s="12" t="str">
        <f>事業所一覧!G326</f>
        <v>有限会社あすか</v>
      </c>
      <c r="H11" s="13" t="str">
        <f>事業所一覧!H326</f>
        <v>●</v>
      </c>
      <c r="I11" s="13">
        <f>事業所一覧!I326</f>
        <v>10</v>
      </c>
      <c r="J11" s="13">
        <f>事業所一覧!J326</f>
        <v>0</v>
      </c>
      <c r="K11" s="13" t="str">
        <f>事業所一覧!K326</f>
        <v>●</v>
      </c>
      <c r="L11" s="13">
        <f>事業所一覧!L326</f>
        <v>10</v>
      </c>
      <c r="M11" s="13">
        <f>事業所一覧!M326</f>
        <v>0</v>
      </c>
      <c r="N11" s="13">
        <f>事業所一覧!N326</f>
        <v>0</v>
      </c>
    </row>
    <row r="12" spans="1:53" ht="30" customHeight="1" x14ac:dyDescent="0.2">
      <c r="A12" s="13">
        <f>事業所一覧!A327</f>
        <v>2754820146</v>
      </c>
      <c r="B12" s="12" t="str">
        <f>事業所一覧!B327</f>
        <v>学習支援はぐくみ松原ほたる教室</v>
      </c>
      <c r="C12" s="13" t="str">
        <f>事業所一覧!C327</f>
        <v>072-349-1133</v>
      </c>
      <c r="D12" s="13" t="str">
        <f>事業所一覧!D327</f>
        <v>072-349-1134</v>
      </c>
      <c r="E12" s="13" t="str">
        <f>事業所一覧!E327</f>
        <v>580-0043</v>
      </c>
      <c r="F12" s="12" t="str">
        <f>事業所一覧!F327</f>
        <v>松原市阿保三丁目５番３号</v>
      </c>
      <c r="G12" s="12" t="str">
        <f>事業所一覧!G327</f>
        <v>株式会社はぐくみ</v>
      </c>
      <c r="H12" s="13">
        <f>事業所一覧!H327</f>
        <v>0</v>
      </c>
      <c r="I12" s="13">
        <f>事業所一覧!I327</f>
        <v>0</v>
      </c>
      <c r="J12" s="13">
        <f>事業所一覧!J327</f>
        <v>0</v>
      </c>
      <c r="K12" s="13" t="str">
        <f>事業所一覧!K327</f>
        <v>●</v>
      </c>
      <c r="L12" s="13">
        <f>事業所一覧!L327</f>
        <v>10</v>
      </c>
      <c r="M12" s="13">
        <f>事業所一覧!M327</f>
        <v>0</v>
      </c>
      <c r="N12" s="13">
        <f>事業所一覧!N327</f>
        <v>0</v>
      </c>
    </row>
    <row r="13" spans="1:53" ht="30" customHeight="1" x14ac:dyDescent="0.2">
      <c r="A13" s="13">
        <f>事業所一覧!A328</f>
        <v>2754820153</v>
      </c>
      <c r="B13" s="12" t="str">
        <f>事業所一覧!B328</f>
        <v>児童デイサービス・アニマートまつばら</v>
      </c>
      <c r="C13" s="13" t="str">
        <f>事業所一覧!C328</f>
        <v>072-247-5812</v>
      </c>
      <c r="D13" s="13" t="str">
        <f>事業所一覧!D328</f>
        <v>072-247-5813</v>
      </c>
      <c r="E13" s="13" t="str">
        <f>事業所一覧!E328</f>
        <v>580-0016</v>
      </c>
      <c r="F13" s="12" t="str">
        <f>事業所一覧!F328</f>
        <v>松原市上田一丁目７番36号ふぁみ～ゆ上田Ⅱ２階202号室</v>
      </c>
      <c r="G13" s="12" t="str">
        <f>事業所一覧!G328</f>
        <v>株式会社かぐらしょ</v>
      </c>
      <c r="H13" s="13">
        <f>事業所一覧!H328</f>
        <v>0</v>
      </c>
      <c r="I13" s="13">
        <f>事業所一覧!I328</f>
        <v>0</v>
      </c>
      <c r="J13" s="13">
        <f>事業所一覧!J328</f>
        <v>0</v>
      </c>
      <c r="K13" s="13" t="str">
        <f>事業所一覧!K328</f>
        <v>●</v>
      </c>
      <c r="L13" s="13">
        <f>事業所一覧!L328</f>
        <v>10</v>
      </c>
      <c r="M13" s="13">
        <f>事業所一覧!M328</f>
        <v>0</v>
      </c>
      <c r="N13" s="13">
        <f>事業所一覧!N328</f>
        <v>0</v>
      </c>
    </row>
    <row r="14" spans="1:53" ht="30" customHeight="1" x14ac:dyDescent="0.2">
      <c r="A14" s="13">
        <f>事業所一覧!A329</f>
        <v>2754820179</v>
      </c>
      <c r="B14" s="12" t="str">
        <f>事業所一覧!B329</f>
        <v>こどもサポート教室「きらり」河内松原校</v>
      </c>
      <c r="C14" s="13" t="str">
        <f>事業所一覧!C329</f>
        <v>072-349-3242</v>
      </c>
      <c r="D14" s="13" t="str">
        <f>事業所一覧!D329</f>
        <v>072-349-3242</v>
      </c>
      <c r="E14" s="13" t="str">
        <f>事業所一覧!E329</f>
        <v>580-0016</v>
      </c>
      <c r="F14" s="12" t="str">
        <f>事業所一覧!F329</f>
        <v>松原市上田三丁目４番11号ペルルＹＴＫ３階301</v>
      </c>
      <c r="G14" s="12" t="str">
        <f>事業所一覧!G329</f>
        <v>株式会社クラ・ゼミ</v>
      </c>
      <c r="H14" s="13" t="str">
        <f>事業所一覧!H329</f>
        <v>●</v>
      </c>
      <c r="I14" s="13">
        <f>事業所一覧!I329</f>
        <v>10</v>
      </c>
      <c r="J14" s="13">
        <f>事業所一覧!J329</f>
        <v>0</v>
      </c>
      <c r="K14" s="13" t="str">
        <f>事業所一覧!K329</f>
        <v>●</v>
      </c>
      <c r="L14" s="13">
        <f>事業所一覧!L329</f>
        <v>10</v>
      </c>
      <c r="M14" s="13">
        <f>事業所一覧!M329</f>
        <v>0</v>
      </c>
      <c r="N14" s="13">
        <f>事業所一覧!N329</f>
        <v>0</v>
      </c>
    </row>
    <row r="15" spans="1:53" ht="30" customHeight="1" x14ac:dyDescent="0.2">
      <c r="A15" s="13">
        <f>事業所一覧!A330</f>
        <v>2754820195</v>
      </c>
      <c r="B15" s="12" t="str">
        <f>事業所一覧!B330</f>
        <v>放課後等デイサービスにじいろ倶楽部まつばら</v>
      </c>
      <c r="C15" s="13" t="str">
        <f>事業所一覧!C330</f>
        <v>072-338-6012</v>
      </c>
      <c r="D15" s="13" t="str">
        <f>事業所一覧!D330</f>
        <v>072-338-6013</v>
      </c>
      <c r="E15" s="13" t="str">
        <f>事業所一覧!E330</f>
        <v>580-0006</v>
      </c>
      <c r="F15" s="12" t="str">
        <f>事業所一覧!F330</f>
        <v>松原市大堀三丁目２番１号</v>
      </c>
      <c r="G15" s="12" t="str">
        <f>事業所一覧!G330</f>
        <v>株式会社くるみの樹</v>
      </c>
      <c r="H15" s="13">
        <f>事業所一覧!H330</f>
        <v>0</v>
      </c>
      <c r="I15" s="13">
        <f>事業所一覧!I330</f>
        <v>0</v>
      </c>
      <c r="J15" s="13">
        <f>事業所一覧!J330</f>
        <v>0</v>
      </c>
      <c r="K15" s="13" t="str">
        <f>事業所一覧!K330</f>
        <v>●</v>
      </c>
      <c r="L15" s="13">
        <f>事業所一覧!L330</f>
        <v>10</v>
      </c>
      <c r="M15" s="13">
        <f>事業所一覧!M330</f>
        <v>0</v>
      </c>
      <c r="N15" s="13">
        <f>事業所一覧!N330</f>
        <v>0</v>
      </c>
    </row>
    <row r="16" spans="1:53" ht="30" customHeight="1" x14ac:dyDescent="0.2">
      <c r="A16" s="13">
        <f>事業所一覧!A331</f>
        <v>2754820229</v>
      </c>
      <c r="B16" s="12" t="str">
        <f>事業所一覧!B331</f>
        <v>サンリスペクト</v>
      </c>
      <c r="C16" s="13" t="str">
        <f>事業所一覧!C331</f>
        <v>072-331-4451</v>
      </c>
      <c r="D16" s="13" t="str">
        <f>事業所一覧!D331</f>
        <v>072-350-4455</v>
      </c>
      <c r="E16" s="13" t="str">
        <f>事業所一覧!E331</f>
        <v>580-0033</v>
      </c>
      <c r="F16" s="12" t="str">
        <f>事業所一覧!F331</f>
        <v>松原市天美南六丁目７番３号</v>
      </c>
      <c r="G16" s="12" t="str">
        <f>事業所一覧!G331</f>
        <v>サンリスペクト株式会社</v>
      </c>
      <c r="H16" s="13">
        <f>事業所一覧!H331</f>
        <v>0</v>
      </c>
      <c r="I16" s="13">
        <f>事業所一覧!I331</f>
        <v>0</v>
      </c>
      <c r="J16" s="13">
        <f>事業所一覧!J331</f>
        <v>0</v>
      </c>
      <c r="K16" s="13" t="str">
        <f>事業所一覧!K331</f>
        <v>●</v>
      </c>
      <c r="L16" s="13">
        <f>事業所一覧!L331</f>
        <v>10</v>
      </c>
      <c r="M16" s="13">
        <f>事業所一覧!M331</f>
        <v>0</v>
      </c>
      <c r="N16" s="13">
        <f>事業所一覧!N331</f>
        <v>0</v>
      </c>
    </row>
    <row r="17" spans="1:14" ht="30" customHeight="1" x14ac:dyDescent="0.2">
      <c r="A17" s="13">
        <f>事業所一覧!A332</f>
        <v>2754820245</v>
      </c>
      <c r="B17" s="12" t="str">
        <f>事業所一覧!B332</f>
        <v>放課後等デイサービス　テラ</v>
      </c>
      <c r="C17" s="13" t="str">
        <f>事業所一覧!C332</f>
        <v>072-335-5551</v>
      </c>
      <c r="D17" s="13" t="str">
        <f>事業所一覧!D332</f>
        <v>072-335-5533</v>
      </c>
      <c r="E17" s="13" t="str">
        <f>事業所一覧!E332</f>
        <v>580-0032</v>
      </c>
      <c r="F17" s="12" t="str">
        <f>事業所一覧!F332</f>
        <v>松原市天美東八丁目13番23号</v>
      </c>
      <c r="G17" s="12" t="str">
        <f>事業所一覧!G332</f>
        <v>社会福祉法人立青福祉会</v>
      </c>
      <c r="H17" s="13">
        <f>事業所一覧!H332</f>
        <v>0</v>
      </c>
      <c r="I17" s="13">
        <f>事業所一覧!I332</f>
        <v>0</v>
      </c>
      <c r="J17" s="13">
        <f>事業所一覧!J332</f>
        <v>0</v>
      </c>
      <c r="K17" s="13" t="str">
        <f>事業所一覧!K332</f>
        <v>●</v>
      </c>
      <c r="L17" s="13">
        <f>事業所一覧!L332</f>
        <v>10</v>
      </c>
      <c r="M17" s="13">
        <f>事業所一覧!M332</f>
        <v>0</v>
      </c>
      <c r="N17" s="13">
        <f>事業所一覧!N332</f>
        <v>0</v>
      </c>
    </row>
    <row r="18" spans="1:14" ht="30" customHeight="1" x14ac:dyDescent="0.2">
      <c r="A18" s="13">
        <f>事業所一覧!A333</f>
        <v>2754820252</v>
      </c>
      <c r="B18" s="12" t="str">
        <f>事業所一覧!B333</f>
        <v>ハレタソラ天美</v>
      </c>
      <c r="C18" s="13" t="str">
        <f>事業所一覧!C333</f>
        <v>072-370-8080</v>
      </c>
      <c r="D18" s="13" t="str">
        <f>事業所一覧!D333</f>
        <v>072-370-8080</v>
      </c>
      <c r="E18" s="13" t="str">
        <f>事業所一覧!E333</f>
        <v>580-0033</v>
      </c>
      <c r="F18" s="12" t="str">
        <f>事業所一覧!F333</f>
        <v>松原市天美南六丁目８番地の９</v>
      </c>
      <c r="G18" s="12" t="str">
        <f>事業所一覧!G333</f>
        <v>サンリスペクト株式会社</v>
      </c>
      <c r="H18" s="13">
        <f>事業所一覧!H333</f>
        <v>0</v>
      </c>
      <c r="I18" s="13">
        <f>事業所一覧!I333</f>
        <v>0</v>
      </c>
      <c r="J18" s="13">
        <f>事業所一覧!J333</f>
        <v>0</v>
      </c>
      <c r="K18" s="13" t="str">
        <f>事業所一覧!K333</f>
        <v>●</v>
      </c>
      <c r="L18" s="13">
        <f>事業所一覧!L333</f>
        <v>10</v>
      </c>
      <c r="M18" s="13">
        <f>事業所一覧!M333</f>
        <v>0</v>
      </c>
      <c r="N18" s="13">
        <f>事業所一覧!N333</f>
        <v>0</v>
      </c>
    </row>
    <row r="19" spans="1:14" ht="30" customHeight="1" x14ac:dyDescent="0.2">
      <c r="A19" s="13" t="str">
        <f>事業所一覧!A334</f>
        <v>2754820260</v>
      </c>
      <c r="B19" s="12" t="str">
        <f>事業所一覧!B334</f>
        <v>音楽療育特化型事業所　リズムストーリー松原</v>
      </c>
      <c r="C19" s="13" t="str">
        <f>事業所一覧!C334</f>
        <v>072-339-3888</v>
      </c>
      <c r="D19" s="13" t="str">
        <f>事業所一覧!D334</f>
        <v>072-339-3889</v>
      </c>
      <c r="E19" s="13" t="str">
        <f>事業所一覧!E334</f>
        <v>580-0043</v>
      </c>
      <c r="F19" s="12" t="str">
        <f>事業所一覧!F334</f>
        <v>松原市阿保五丁目15番20号　グランメゾンハーミア　１階店舗</v>
      </c>
      <c r="G19" s="12" t="str">
        <f>事業所一覧!G334</f>
        <v>株式会社バスター</v>
      </c>
      <c r="H19" s="13" t="str">
        <f>事業所一覧!H334</f>
        <v>●</v>
      </c>
      <c r="I19" s="13">
        <f>事業所一覧!I334</f>
        <v>10</v>
      </c>
      <c r="J19" s="13">
        <f>事業所一覧!J334</f>
        <v>0</v>
      </c>
      <c r="K19" s="13" t="str">
        <f>事業所一覧!K334</f>
        <v>●</v>
      </c>
      <c r="L19" s="13">
        <f>事業所一覧!L334</f>
        <v>10</v>
      </c>
      <c r="M19" s="13">
        <f>事業所一覧!M334</f>
        <v>0</v>
      </c>
      <c r="N19" s="13">
        <f>事業所一覧!N334</f>
        <v>0</v>
      </c>
    </row>
    <row r="20" spans="1:14" ht="30" customHeight="1" x14ac:dyDescent="0.2">
      <c r="A20" s="13">
        <f>事業所一覧!A335</f>
        <v>2754820278</v>
      </c>
      <c r="B20" s="12" t="str">
        <f>事業所一覧!B335</f>
        <v>児童発達支援・放課後等デイサービス　ｅｋｕｂｏ</v>
      </c>
      <c r="C20" s="13" t="str">
        <f>事業所一覧!C335</f>
        <v>072-321-9061</v>
      </c>
      <c r="D20" s="13" t="str">
        <f>事業所一覧!D335</f>
        <v>072-249-6172</v>
      </c>
      <c r="E20" s="13" t="str">
        <f>事業所一覧!E335</f>
        <v>580-0032</v>
      </c>
      <c r="F20" s="12" t="str">
        <f>事業所一覧!F335</f>
        <v>松原市天美東八丁目２番４号　ハイツ薮内パートⅠ　１階</v>
      </c>
      <c r="G20" s="12" t="str">
        <f>事業所一覧!G335</f>
        <v>株式会社ｒｕｓｏｎ</v>
      </c>
      <c r="H20" s="13" t="str">
        <f>事業所一覧!H335</f>
        <v>☆</v>
      </c>
      <c r="I20" s="13">
        <f>事業所一覧!I335</f>
        <v>5</v>
      </c>
      <c r="J20" s="13" t="str">
        <f>事業所一覧!J335</f>
        <v>●</v>
      </c>
      <c r="K20" s="13" t="str">
        <f>事業所一覧!K335</f>
        <v>☆</v>
      </c>
      <c r="L20" s="13">
        <f>事業所一覧!L335</f>
        <v>5</v>
      </c>
      <c r="M20" s="13">
        <f>事業所一覧!M335</f>
        <v>0</v>
      </c>
      <c r="N20" s="13">
        <f>事業所一覧!N335</f>
        <v>0</v>
      </c>
    </row>
    <row r="21" spans="1:14" ht="30" customHeight="1" x14ac:dyDescent="0.2">
      <c r="A21" s="13">
        <f>事業所一覧!A336</f>
        <v>2754820286</v>
      </c>
      <c r="B21" s="12" t="str">
        <f>事業所一覧!B336</f>
        <v>トラストuni</v>
      </c>
      <c r="C21" s="13" t="str">
        <f>事業所一覧!C336</f>
        <v>072-338-2212</v>
      </c>
      <c r="D21" s="13" t="str">
        <f>事業所一覧!D336</f>
        <v>072-338-2213</v>
      </c>
      <c r="E21" s="13" t="str">
        <f>事業所一覧!E336</f>
        <v>580-0003</v>
      </c>
      <c r="F21" s="12" t="str">
        <f>事業所一覧!F336</f>
        <v>松原市一津屋二丁目5番22号</v>
      </c>
      <c r="G21" s="12" t="str">
        <f>事業所一覧!G336</f>
        <v>合同会社UNION</v>
      </c>
      <c r="H21" s="13" t="str">
        <f>事業所一覧!H336</f>
        <v>☆</v>
      </c>
      <c r="I21" s="13">
        <f>事業所一覧!I336</f>
        <v>5</v>
      </c>
      <c r="J21" s="13">
        <f>事業所一覧!J336</f>
        <v>0</v>
      </c>
      <c r="K21" s="13" t="str">
        <f>事業所一覧!K336</f>
        <v>☆</v>
      </c>
      <c r="L21" s="13">
        <f>事業所一覧!L336</f>
        <v>5</v>
      </c>
      <c r="M21" s="13">
        <f>事業所一覧!M336</f>
        <v>0</v>
      </c>
      <c r="N21" s="13">
        <f>事業所一覧!N336</f>
        <v>0</v>
      </c>
    </row>
    <row r="22" spans="1:14" ht="30" customHeight="1" x14ac:dyDescent="0.2">
      <c r="A22" s="13">
        <f>事業所一覧!A337</f>
        <v>2754820294</v>
      </c>
      <c r="B22" s="12" t="str">
        <f>事業所一覧!B337</f>
        <v>小鹿</v>
      </c>
      <c r="C22" s="13" t="str">
        <f>事業所一覧!C337</f>
        <v>072-335-6524</v>
      </c>
      <c r="D22" s="13" t="str">
        <f>事業所一覧!D337</f>
        <v>072-335-6524</v>
      </c>
      <c r="E22" s="13" t="str">
        <f>事業所一覧!E337</f>
        <v>580-0023</v>
      </c>
      <c r="F22" s="12" t="str">
        <f>事業所一覧!F337</f>
        <v>松原市南新町三丁目３番28号</v>
      </c>
      <c r="G22" s="12" t="str">
        <f>事業所一覧!G337</f>
        <v>株式会社エアーメディックス</v>
      </c>
      <c r="H22" s="13" t="str">
        <f>事業所一覧!H337</f>
        <v>☆</v>
      </c>
      <c r="I22" s="13">
        <f>事業所一覧!I337</f>
        <v>5</v>
      </c>
      <c r="J22" s="13">
        <f>事業所一覧!J337</f>
        <v>0</v>
      </c>
      <c r="K22" s="13" t="str">
        <f>事業所一覧!K337</f>
        <v>☆</v>
      </c>
      <c r="L22" s="13">
        <f>事業所一覧!L337</f>
        <v>5</v>
      </c>
      <c r="M22" s="13">
        <f>事業所一覧!M337</f>
        <v>0</v>
      </c>
      <c r="N22" s="13">
        <f>事業所一覧!N337</f>
        <v>0</v>
      </c>
    </row>
    <row r="23" spans="1:14" ht="30" customHeight="1" x14ac:dyDescent="0.2">
      <c r="A23" s="13">
        <f>事業所一覧!A338</f>
        <v>2754820310</v>
      </c>
      <c r="B23" s="12" t="str">
        <f>事業所一覧!B338</f>
        <v>アッセンブル</v>
      </c>
      <c r="C23" s="13" t="str">
        <f>事業所一覧!C338</f>
        <v>072-289-7665</v>
      </c>
      <c r="D23" s="13" t="str">
        <f>事業所一覧!D338</f>
        <v>072-289-7666</v>
      </c>
      <c r="E23" s="13" t="str">
        <f>事業所一覧!E338</f>
        <v>580-0021</v>
      </c>
      <c r="F23" s="12" t="str">
        <f>事業所一覧!F338</f>
        <v>松原市高見の里一丁目２番30号ふぁみ～ゆ松原中央106号室</v>
      </c>
      <c r="G23" s="12" t="str">
        <f>事業所一覧!G338</f>
        <v>株式会社えん</v>
      </c>
      <c r="H23" s="13" t="str">
        <f>事業所一覧!H338</f>
        <v>●</v>
      </c>
      <c r="I23" s="13">
        <f>事業所一覧!I338</f>
        <v>10</v>
      </c>
      <c r="J23" s="13">
        <f>事業所一覧!J338</f>
        <v>0</v>
      </c>
      <c r="K23" s="13" t="str">
        <f>事業所一覧!K338</f>
        <v>●</v>
      </c>
      <c r="L23" s="13">
        <f>事業所一覧!L338</f>
        <v>10</v>
      </c>
      <c r="M23" s="13">
        <f>事業所一覧!M338</f>
        <v>0</v>
      </c>
      <c r="N23" s="13">
        <f>事業所一覧!N338</f>
        <v>0</v>
      </c>
    </row>
    <row r="24" spans="1:14" ht="30" customHeight="1" x14ac:dyDescent="0.2">
      <c r="A24" s="13">
        <f>事業所一覧!A339</f>
        <v>2754820328</v>
      </c>
      <c r="B24" s="12" t="str">
        <f>事業所一覧!B339</f>
        <v>といろ</v>
      </c>
      <c r="C24" s="13" t="str">
        <f>事業所一覧!C339</f>
        <v>072-248-6922</v>
      </c>
      <c r="D24" s="13" t="str">
        <f>事業所一覧!D339</f>
        <v>072-248-6922</v>
      </c>
      <c r="E24" s="13" t="str">
        <f>事業所一覧!E339</f>
        <v>580-0033</v>
      </c>
      <c r="F24" s="12" t="str">
        <f>事業所一覧!F339</f>
        <v>松原市天美南五丁目18番14号</v>
      </c>
      <c r="G24" s="12" t="str">
        <f>事業所一覧!G339</f>
        <v>株式会社リスペクトフォアライフ</v>
      </c>
      <c r="H24" s="13" t="str">
        <f>事業所一覧!H339</f>
        <v>●</v>
      </c>
      <c r="I24" s="13">
        <f>事業所一覧!I339</f>
        <v>10</v>
      </c>
      <c r="J24" s="13">
        <f>事業所一覧!J339</f>
        <v>0</v>
      </c>
      <c r="K24" s="13" t="str">
        <f>事業所一覧!K339</f>
        <v>●</v>
      </c>
      <c r="L24" s="13">
        <f>事業所一覧!L339</f>
        <v>10</v>
      </c>
      <c r="M24" s="13">
        <f>事業所一覧!M339</f>
        <v>0</v>
      </c>
      <c r="N24" s="13">
        <f>事業所一覧!N339</f>
        <v>0</v>
      </c>
    </row>
    <row r="25" spans="1:14" ht="30" customHeight="1" x14ac:dyDescent="0.2">
      <c r="A25" s="13">
        <f>事業所一覧!A340</f>
        <v>2754820336</v>
      </c>
      <c r="B25" s="12" t="str">
        <f>事業所一覧!B340</f>
        <v>ほっとキッズAdvance</v>
      </c>
      <c r="C25" s="13" t="str">
        <f>事業所一覧!C340</f>
        <v>072-337-8640</v>
      </c>
      <c r="D25" s="13" t="str">
        <f>事業所一覧!D340</f>
        <v>072-337-8641</v>
      </c>
      <c r="E25" s="13" t="str">
        <f>事業所一覧!E340</f>
        <v>583-0881</v>
      </c>
      <c r="F25" s="12" t="str">
        <f>事業所一覧!F340</f>
        <v>松原市三宅中一丁目４番27号</v>
      </c>
      <c r="G25" s="12" t="str">
        <f>事業所一覧!G340</f>
        <v>株式会社codona</v>
      </c>
      <c r="H25" s="13" t="str">
        <f>事業所一覧!H340</f>
        <v>●</v>
      </c>
      <c r="I25" s="13">
        <f>事業所一覧!I340</f>
        <v>10</v>
      </c>
      <c r="J25" s="13">
        <f>事業所一覧!J340</f>
        <v>0</v>
      </c>
      <c r="K25" s="13" t="str">
        <f>事業所一覧!K340</f>
        <v>●</v>
      </c>
      <c r="L25" s="13">
        <f>事業所一覧!L340</f>
        <v>10</v>
      </c>
      <c r="M25" s="13">
        <f>事業所一覧!M340</f>
        <v>0</v>
      </c>
      <c r="N25" s="13">
        <f>事業所一覧!N340</f>
        <v>0</v>
      </c>
    </row>
    <row r="26" spans="1:14" ht="30" customHeight="1" x14ac:dyDescent="0.2">
      <c r="A26" s="13">
        <f>事業所一覧!A341</f>
        <v>2754820351</v>
      </c>
      <c r="B26" s="12" t="str">
        <f>事業所一覧!B341</f>
        <v>児童発達支援・放課後等デイサービスＨａＬｅ</v>
      </c>
      <c r="C26" s="13" t="str">
        <f>事業所一覧!C341</f>
        <v>072-339-7025</v>
      </c>
      <c r="D26" s="13" t="str">
        <f>事業所一覧!D341</f>
        <v>072-339-7026</v>
      </c>
      <c r="E26" s="13" t="str">
        <f>事業所一覧!E341</f>
        <v>580-0033</v>
      </c>
      <c r="F26" s="12" t="str">
        <f>事業所一覧!F341</f>
        <v>松原市天美南六丁目1番29号</v>
      </c>
      <c r="G26" s="12" t="str">
        <f>事業所一覧!G341</f>
        <v>HALE株式会社</v>
      </c>
      <c r="H26" s="13" t="str">
        <f>事業所一覧!H341</f>
        <v>●</v>
      </c>
      <c r="I26" s="13">
        <f>事業所一覧!I341</f>
        <v>10</v>
      </c>
      <c r="J26" s="13">
        <f>事業所一覧!J341</f>
        <v>0</v>
      </c>
      <c r="K26" s="13" t="str">
        <f>事業所一覧!K341</f>
        <v>●</v>
      </c>
      <c r="L26" s="13">
        <f>事業所一覧!L341</f>
        <v>10</v>
      </c>
      <c r="M26" s="13">
        <f>事業所一覧!M341</f>
        <v>0</v>
      </c>
      <c r="N26" s="13">
        <f>事業所一覧!N341</f>
        <v>0</v>
      </c>
    </row>
    <row r="27" spans="1:14" ht="30" customHeight="1" x14ac:dyDescent="0.2">
      <c r="A27" s="13" t="str">
        <f>事業所一覧!A342</f>
        <v>2754820369</v>
      </c>
      <c r="B27" s="12" t="str">
        <f>事業所一覧!B342</f>
        <v>児童発達支援・放課後等デイサービス　ｅｋｕｂｏ　Ｇｙｕｔｔｏ</v>
      </c>
      <c r="C27" s="13" t="str">
        <f>事業所一覧!C342</f>
        <v>072-204-1153</v>
      </c>
      <c r="D27" s="13" t="str">
        <f>事業所一覧!D342</f>
        <v>072-204-1153</v>
      </c>
      <c r="E27" s="13" t="str">
        <f>事業所一覧!E342</f>
        <v>580-0044</v>
      </c>
      <c r="F27" s="12" t="str">
        <f>事業所一覧!F342</f>
        <v>松原市田井城二丁目２番２号サンシティ松原120</v>
      </c>
      <c r="G27" s="12" t="str">
        <f>事業所一覧!G342</f>
        <v>Ｏｎｅ’ｓ　Ｂｒｉｇｈｔ　Ｆａｃｔｏｒｙ株式会社</v>
      </c>
      <c r="H27" s="13" t="str">
        <f>事業所一覧!H342</f>
        <v>●</v>
      </c>
      <c r="I27" s="13">
        <f>事業所一覧!I342</f>
        <v>10</v>
      </c>
      <c r="J27" s="13">
        <f>事業所一覧!J342</f>
        <v>0</v>
      </c>
      <c r="K27" s="13" t="str">
        <f>事業所一覧!K342</f>
        <v>●</v>
      </c>
      <c r="L27" s="13">
        <f>事業所一覧!L342</f>
        <v>10</v>
      </c>
      <c r="M27" s="13" t="str">
        <f>事業所一覧!M342</f>
        <v>●</v>
      </c>
      <c r="N27" s="13">
        <f>事業所一覧!N342</f>
        <v>0</v>
      </c>
    </row>
    <row r="28" spans="1:14" ht="30" customHeight="1" x14ac:dyDescent="0.2">
      <c r="A28" s="13" t="str">
        <f>事業所一覧!A343</f>
        <v>2754820377</v>
      </c>
      <c r="B28" s="12" t="str">
        <f>事業所一覧!B343</f>
        <v>放課後等デイサービス　ウィズ・ユー松原高見の里</v>
      </c>
      <c r="C28" s="13" t="str">
        <f>事業所一覧!C343</f>
        <v>072-248-8718</v>
      </c>
      <c r="D28" s="13" t="str">
        <f>事業所一覧!D343</f>
        <v>072-248-6643</v>
      </c>
      <c r="E28" s="13" t="str">
        <f>事業所一覧!E343</f>
        <v>580-0021</v>
      </c>
      <c r="F28" s="12" t="str">
        <f>事業所一覧!F343</f>
        <v>松原市高見の里三丁目２番11号　第８セイワビル１階１Ｆ号室</v>
      </c>
      <c r="G28" s="12" t="str">
        <f>事業所一覧!G343</f>
        <v>合同会社Ｍｏｔｈｅｒ’ｓ　Ｇｏｄ</v>
      </c>
      <c r="H28" s="13" t="str">
        <f>事業所一覧!H343</f>
        <v>●</v>
      </c>
      <c r="I28" s="13">
        <f>事業所一覧!I343</f>
        <v>10</v>
      </c>
      <c r="J28" s="13">
        <f>事業所一覧!J343</f>
        <v>0</v>
      </c>
      <c r="K28" s="13" t="str">
        <f>事業所一覧!K343</f>
        <v>●</v>
      </c>
      <c r="L28" s="13">
        <f>事業所一覧!L343</f>
        <v>10</v>
      </c>
      <c r="M28" s="13">
        <f>事業所一覧!M343</f>
        <v>0</v>
      </c>
      <c r="N28" s="13">
        <f>事業所一覧!N343</f>
        <v>0</v>
      </c>
    </row>
    <row r="29" spans="1:14" ht="30" customHeight="1" x14ac:dyDescent="0.2">
      <c r="A29" s="13">
        <f>事業所一覧!A344</f>
        <v>2754820385</v>
      </c>
      <c r="B29" s="12" t="str">
        <f>事業所一覧!B344</f>
        <v>児童デイサービス・アニマートまつがおか</v>
      </c>
      <c r="C29" s="13" t="str">
        <f>事業所一覧!C344</f>
        <v>072-349-7092</v>
      </c>
      <c r="D29" s="13" t="str">
        <f>事業所一覧!D344</f>
        <v>072-349-7093</v>
      </c>
      <c r="E29" s="13" t="str">
        <f>事業所一覧!E344</f>
        <v>580-0042</v>
      </c>
      <c r="F29" s="12" t="str">
        <f>事業所一覧!F344</f>
        <v>松原市松ケ丘一丁目336番松原スイミングスクール貸し店舗　１階Ａ－３号室</v>
      </c>
      <c r="G29" s="12" t="str">
        <f>事業所一覧!G344</f>
        <v>株式会社かぐらしょ</v>
      </c>
      <c r="H29" s="13">
        <f>事業所一覧!H344</f>
        <v>0</v>
      </c>
      <c r="I29" s="13">
        <f>事業所一覧!I344</f>
        <v>0</v>
      </c>
      <c r="J29" s="13">
        <f>事業所一覧!J344</f>
        <v>0</v>
      </c>
      <c r="K29" s="13" t="str">
        <f>事業所一覧!K344</f>
        <v>●</v>
      </c>
      <c r="L29" s="13">
        <f>事業所一覧!L344</f>
        <v>10</v>
      </c>
      <c r="M29" s="13">
        <f>事業所一覧!M344</f>
        <v>0</v>
      </c>
      <c r="N29" s="13">
        <f>事業所一覧!N344</f>
        <v>0</v>
      </c>
    </row>
    <row r="30" spans="1:14" ht="30" customHeight="1" x14ac:dyDescent="0.2">
      <c r="A30" s="13" t="str">
        <f>事業所一覧!A345</f>
        <v>2754820393</v>
      </c>
      <c r="B30" s="12" t="str">
        <f>事業所一覧!B345</f>
        <v>みんなの木　田井城</v>
      </c>
      <c r="C30" s="13" t="str">
        <f>事業所一覧!C345</f>
        <v>072-247-4440</v>
      </c>
      <c r="D30" s="13" t="str">
        <f>事業所一覧!D345</f>
        <v>072-247-444１</v>
      </c>
      <c r="E30" s="13" t="str">
        <f>事業所一覧!E345</f>
        <v>580-0044</v>
      </c>
      <c r="F30" s="12" t="str">
        <f>事業所一覧!F345</f>
        <v>松原市田井城一丁目６番22号２階</v>
      </c>
      <c r="G30" s="12" t="str">
        <f>事業所一覧!G345</f>
        <v>コントレール株式会社</v>
      </c>
      <c r="H30" s="13" t="str">
        <f>事業所一覧!H345</f>
        <v>●</v>
      </c>
      <c r="I30" s="13">
        <f>事業所一覧!I345</f>
        <v>10</v>
      </c>
      <c r="J30" s="13">
        <f>事業所一覧!J345</f>
        <v>0</v>
      </c>
      <c r="K30" s="13" t="str">
        <f>事業所一覧!K345</f>
        <v>●</v>
      </c>
      <c r="L30" s="13">
        <f>事業所一覧!L345</f>
        <v>10</v>
      </c>
      <c r="M30" s="13">
        <f>事業所一覧!M345</f>
        <v>0</v>
      </c>
      <c r="N30" s="13">
        <f>事業所一覧!N345</f>
        <v>0</v>
      </c>
    </row>
    <row r="31" spans="1:14" ht="30" customHeight="1" x14ac:dyDescent="0.2">
      <c r="A31" s="13">
        <f>事業所一覧!A346</f>
        <v>2754820401</v>
      </c>
      <c r="B31" s="12" t="str">
        <f>事業所一覧!B346</f>
        <v>児童発達支援・放課後等デイサービス　そら</v>
      </c>
      <c r="C31" s="13" t="str">
        <f>事業所一覧!C346</f>
        <v>072-915-1600</v>
      </c>
      <c r="D31" s="13" t="str">
        <f>事業所一覧!D346</f>
        <v>072-915-9700</v>
      </c>
      <c r="E31" s="13" t="str">
        <f>事業所一覧!E346</f>
        <v>580-0024</v>
      </c>
      <c r="F31" s="12" t="str">
        <f>事業所一覧!F346</f>
        <v>松原市東新町一丁目11番３号</v>
      </c>
      <c r="G31" s="12" t="str">
        <f>事業所一覧!G346</f>
        <v>株式会社ベジフル</v>
      </c>
      <c r="H31" s="13" t="str">
        <f>事業所一覧!H346</f>
        <v>☆</v>
      </c>
      <c r="I31" s="13">
        <f>事業所一覧!I346</f>
        <v>5</v>
      </c>
      <c r="J31" s="13">
        <f>事業所一覧!J346</f>
        <v>0</v>
      </c>
      <c r="K31" s="13" t="str">
        <f>事業所一覧!K346</f>
        <v>☆</v>
      </c>
      <c r="L31" s="13">
        <f>事業所一覧!L346</f>
        <v>5</v>
      </c>
      <c r="M31" s="13">
        <f>事業所一覧!M346</f>
        <v>0</v>
      </c>
      <c r="N31" s="13">
        <f>事業所一覧!N346</f>
        <v>0</v>
      </c>
    </row>
    <row r="32" spans="1:14" ht="30" customHeight="1" x14ac:dyDescent="0.2">
      <c r="A32" s="13" t="str">
        <f>事業所一覧!A347</f>
        <v>2754820419</v>
      </c>
      <c r="B32" s="12" t="str">
        <f>事業所一覧!B347</f>
        <v>ほっとキッズ松原天美</v>
      </c>
      <c r="C32" s="13" t="str">
        <f>事業所一覧!C347</f>
        <v>072-247-5327</v>
      </c>
      <c r="D32" s="13" t="str">
        <f>事業所一覧!D347</f>
        <v>072-247-5328</v>
      </c>
      <c r="E32" s="13" t="str">
        <f>事業所一覧!E347</f>
        <v>580-0033</v>
      </c>
      <c r="F32" s="12" t="str">
        <f>事業所一覧!F347</f>
        <v>松原市天美南五丁目22番11号</v>
      </c>
      <c r="G32" s="12" t="str">
        <f>事業所一覧!G347</f>
        <v>株式会社ｃｏｄｏｎａ</v>
      </c>
      <c r="H32" s="13" t="str">
        <f>事業所一覧!H347</f>
        <v>●</v>
      </c>
      <c r="I32" s="13">
        <f>事業所一覧!I347</f>
        <v>10</v>
      </c>
      <c r="J32" s="13">
        <f>事業所一覧!J347</f>
        <v>0</v>
      </c>
      <c r="K32" s="13" t="str">
        <f>事業所一覧!K347</f>
        <v>●</v>
      </c>
      <c r="L32" s="13">
        <f>事業所一覧!L347</f>
        <v>10</v>
      </c>
      <c r="M32" s="13">
        <f>事業所一覧!M347</f>
        <v>0</v>
      </c>
      <c r="N32" s="13">
        <f>事業所一覧!N347</f>
        <v>0</v>
      </c>
    </row>
    <row r="33" spans="1:14" ht="30" customHeight="1" x14ac:dyDescent="0.2">
      <c r="A33" s="13" t="str">
        <f>事業所一覧!A348</f>
        <v>2754820427</v>
      </c>
      <c r="B33" s="12" t="str">
        <f>事業所一覧!B348</f>
        <v>きょうわウィズ（児童発達支援・放課後等デイサービス）</v>
      </c>
      <c r="C33" s="13" t="str">
        <f>事業所一覧!C348</f>
        <v>072-349-4473</v>
      </c>
      <c r="D33" s="13" t="str">
        <f>事業所一覧!D348</f>
        <v>072-349-4479</v>
      </c>
      <c r="E33" s="13" t="str">
        <f>事業所一覧!E348</f>
        <v>580-0043</v>
      </c>
      <c r="F33" s="12" t="str">
        <f>事業所一覧!F348</f>
        <v>松原市阿保三丁目４番11号</v>
      </c>
      <c r="G33" s="12" t="str">
        <f>事業所一覧!G348</f>
        <v>株式会社共和製作所</v>
      </c>
      <c r="H33" s="13" t="str">
        <f>事業所一覧!H348</f>
        <v>●</v>
      </c>
      <c r="I33" s="13">
        <f>事業所一覧!I348</f>
        <v>10</v>
      </c>
      <c r="J33" s="13">
        <f>事業所一覧!J348</f>
        <v>0</v>
      </c>
      <c r="K33" s="13" t="str">
        <f>事業所一覧!K348</f>
        <v>●</v>
      </c>
      <c r="L33" s="13">
        <f>事業所一覧!L348</f>
        <v>10</v>
      </c>
      <c r="M33" s="13">
        <f>事業所一覧!M348</f>
        <v>0</v>
      </c>
      <c r="N33" s="13">
        <f>事業所一覧!N348</f>
        <v>0</v>
      </c>
    </row>
    <row r="34" spans="1:14" ht="30" customHeight="1" x14ac:dyDescent="0.2">
      <c r="A34" s="13">
        <f>事業所一覧!A349</f>
        <v>2753820386</v>
      </c>
      <c r="B34" s="12" t="str">
        <f>事業所一覧!B349</f>
        <v>ほっとキッズアフタースクール</v>
      </c>
      <c r="C34" s="13" t="str">
        <f>事業所一覧!C349</f>
        <v>072-349-6825</v>
      </c>
      <c r="D34" s="13" t="str">
        <f>事業所一覧!D349</f>
        <v>072-349-6835</v>
      </c>
      <c r="E34" s="13" t="str">
        <f>事業所一覧!E349</f>
        <v>580-0033</v>
      </c>
      <c r="F34" s="12" t="str">
        <f>事業所一覧!F349</f>
        <v>松原市天美南五丁目22番11号２階</v>
      </c>
      <c r="G34" s="12" t="str">
        <f>事業所一覧!G349</f>
        <v>株式会社codona</v>
      </c>
      <c r="H34" s="13">
        <f>事業所一覧!H349</f>
        <v>0</v>
      </c>
      <c r="I34" s="13">
        <f>事業所一覧!I349</f>
        <v>0</v>
      </c>
      <c r="J34" s="13">
        <f>事業所一覧!J349</f>
        <v>0</v>
      </c>
      <c r="K34" s="13" t="str">
        <f>事業所一覧!K349</f>
        <v>●</v>
      </c>
      <c r="L34" s="13">
        <f>事業所一覧!L349</f>
        <v>10</v>
      </c>
      <c r="M34" s="13">
        <f>事業所一覧!M349</f>
        <v>0</v>
      </c>
      <c r="N34" s="13">
        <f>事業所一覧!N349</f>
        <v>0</v>
      </c>
    </row>
    <row r="35" spans="1:14" ht="30" customHeight="1" x14ac:dyDescent="0.2">
      <c r="A35" s="13" t="str">
        <f>事業所一覧!A350</f>
        <v>2754820435</v>
      </c>
      <c r="B35" s="12" t="str">
        <f>事業所一覧!B350</f>
        <v>放課後等デイサービス　ＰＡＬ</v>
      </c>
      <c r="C35" s="13" t="str">
        <f>事業所一覧!C350</f>
        <v>072-339-2525</v>
      </c>
      <c r="D35" s="13" t="str">
        <f>事業所一覧!D350</f>
        <v>072-339-2525</v>
      </c>
      <c r="E35" s="13" t="str">
        <f>事業所一覧!E350</f>
        <v>580-0011</v>
      </c>
      <c r="F35" s="12" t="str">
        <f>事業所一覧!F350</f>
        <v>松原市西大塚二丁目１番９号</v>
      </c>
      <c r="G35" s="12" t="str">
        <f>事業所一覧!G350</f>
        <v>合同会社リアン</v>
      </c>
      <c r="H35" s="13" t="str">
        <f>事業所一覧!H350</f>
        <v>●</v>
      </c>
      <c r="I35" s="13">
        <f>事業所一覧!I350</f>
        <v>10</v>
      </c>
      <c r="J35" s="13">
        <f>事業所一覧!J350</f>
        <v>0</v>
      </c>
      <c r="K35" s="13" t="str">
        <f>事業所一覧!K350</f>
        <v>●</v>
      </c>
      <c r="L35" s="13">
        <f>事業所一覧!L350</f>
        <v>10</v>
      </c>
      <c r="M35" s="13">
        <f>事業所一覧!M350</f>
        <v>0</v>
      </c>
      <c r="N35" s="13">
        <f>事業所一覧!N350</f>
        <v>0</v>
      </c>
    </row>
    <row r="36" spans="1:14" ht="30" customHeight="1" x14ac:dyDescent="0.2">
      <c r="A36" s="13" t="str">
        <f>事業所一覧!A351</f>
        <v>2754820443</v>
      </c>
      <c r="B36" s="12" t="str">
        <f>事業所一覧!B351</f>
        <v>コペルプラス　河内松原教室</v>
      </c>
      <c r="C36" s="13" t="str">
        <f>事業所一覧!C351</f>
        <v>072-349-9660</v>
      </c>
      <c r="D36" s="13" t="str">
        <f>事業所一覧!D351</f>
        <v>072-349-9661</v>
      </c>
      <c r="E36" s="13" t="str">
        <f>事業所一覧!E351</f>
        <v>580-0043</v>
      </c>
      <c r="F36" s="12" t="str">
        <f>事業所一覧!F351</f>
        <v>松原市阿保三丁目５番21号ＭＣビル２階201号</v>
      </c>
      <c r="G36" s="12" t="str">
        <f>事業所一覧!G351</f>
        <v>株式会社クラ・ゼミ</v>
      </c>
      <c r="H36" s="13" t="str">
        <f>事業所一覧!H351</f>
        <v>●</v>
      </c>
      <c r="I36" s="13">
        <f>事業所一覧!I351</f>
        <v>10</v>
      </c>
      <c r="J36" s="13">
        <f>事業所一覧!J351</f>
        <v>0</v>
      </c>
      <c r="K36" s="13">
        <f>事業所一覧!K351</f>
        <v>0</v>
      </c>
      <c r="L36" s="13">
        <f>事業所一覧!L351</f>
        <v>0</v>
      </c>
      <c r="M36" s="13">
        <f>事業所一覧!M351</f>
        <v>0</v>
      </c>
      <c r="N36" s="13">
        <f>事業所一覧!N351</f>
        <v>0</v>
      </c>
    </row>
    <row r="37" spans="1:14" ht="30" customHeight="1" x14ac:dyDescent="0.2">
      <c r="A37" s="13" t="str">
        <f>事業所一覧!A352</f>
        <v>2754820450</v>
      </c>
      <c r="B37" s="12" t="str">
        <f>事業所一覧!B352</f>
        <v>コペルプラス　河内天美教室</v>
      </c>
      <c r="C37" s="13" t="str">
        <f>事業所一覧!C352</f>
        <v>072-247-4533</v>
      </c>
      <c r="D37" s="13" t="str">
        <f>事業所一覧!D352</f>
        <v>072-247-4534</v>
      </c>
      <c r="E37" s="13" t="str">
        <f>事業所一覧!E352</f>
        <v>580-0032</v>
      </c>
      <c r="F37" s="12" t="str">
        <f>事業所一覧!F352</f>
        <v>松原市天美東七丁目７番７号ロイヤルコート天美　２階201号室</v>
      </c>
      <c r="G37" s="12" t="str">
        <f>事業所一覧!G352</f>
        <v>株式会社クラ・ゼミ</v>
      </c>
      <c r="H37" s="13" t="str">
        <f>事業所一覧!H352</f>
        <v>●</v>
      </c>
      <c r="I37" s="13">
        <f>事業所一覧!I352</f>
        <v>10</v>
      </c>
      <c r="J37" s="13">
        <f>事業所一覧!J352</f>
        <v>0</v>
      </c>
      <c r="K37" s="13">
        <f>事業所一覧!K352</f>
        <v>0</v>
      </c>
      <c r="L37" s="13">
        <f>事業所一覧!L352</f>
        <v>0</v>
      </c>
      <c r="M37" s="13">
        <f>事業所一覧!M352</f>
        <v>0</v>
      </c>
      <c r="N37" s="13">
        <f>事業所一覧!N352</f>
        <v>0</v>
      </c>
    </row>
    <row r="38" spans="1:14" ht="30" customHeight="1" x14ac:dyDescent="0.2">
      <c r="A38" s="13" t="str">
        <f>事業所一覧!A353</f>
        <v>2754820468</v>
      </c>
      <c r="B38" s="12" t="str">
        <f>事業所一覧!B353</f>
        <v>放課後等デイサービス　ウィズ・ユー松原高見の里２ｎｄ</v>
      </c>
      <c r="C38" s="13" t="str">
        <f>事業所一覧!C353</f>
        <v>072-248-7120</v>
      </c>
      <c r="D38" s="13" t="str">
        <f>事業所一覧!D353</f>
        <v>072-248-7120</v>
      </c>
      <c r="E38" s="13" t="str">
        <f>事業所一覧!E353</f>
        <v>580-0021</v>
      </c>
      <c r="F38" s="12" t="str">
        <f>事業所一覧!F353</f>
        <v>松原市高見の里四丁目765番地８号</v>
      </c>
      <c r="G38" s="12" t="str">
        <f>事業所一覧!G353</f>
        <v>合同会社Ｍｏｔｈｅｒ’ｓＧｏｄ</v>
      </c>
      <c r="H38" s="13">
        <f>事業所一覧!H353</f>
        <v>0</v>
      </c>
      <c r="I38" s="13">
        <f>事業所一覧!I353</f>
        <v>0</v>
      </c>
      <c r="J38" s="13">
        <f>事業所一覧!J353</f>
        <v>0</v>
      </c>
      <c r="K38" s="13" t="str">
        <f>事業所一覧!K353</f>
        <v>●</v>
      </c>
      <c r="L38" s="13">
        <f>事業所一覧!L353</f>
        <v>10</v>
      </c>
      <c r="M38" s="13">
        <f>事業所一覧!M353</f>
        <v>0</v>
      </c>
      <c r="N38" s="13">
        <f>事業所一覧!N353</f>
        <v>0</v>
      </c>
    </row>
  </sheetData>
  <mergeCells count="1">
    <mergeCell ref="H2:N2"/>
  </mergeCells>
  <phoneticPr fontId="1"/>
  <conditionalFormatting sqref="A1:J3 K1:N1 A39:XFD65526 K3:N4 A4:I4 O1:IV4 A5:H8 K5:K8 M5:IV8 O27:XFD28 I5:I13 L5:L13 J4:J13 A13:H13 K13 A14:IV14 A16:N16 O16:XFD21 O30:XFD38">
    <cfRule type="cellIs" dxfId="317" priority="47" stopIfTrue="1" operator="equal">
      <formula>0</formula>
    </cfRule>
  </conditionalFormatting>
  <conditionalFormatting sqref="A9:H10 K9:K10 M9:IV10">
    <cfRule type="cellIs" dxfId="316" priority="44" stopIfTrue="1" operator="equal">
      <formula>0</formula>
    </cfRule>
  </conditionalFormatting>
  <conditionalFormatting sqref="A11:H11 K11 M11:IV11">
    <cfRule type="cellIs" dxfId="315" priority="42" stopIfTrue="1" operator="equal">
      <formula>0</formula>
    </cfRule>
  </conditionalFormatting>
  <conditionalFormatting sqref="A12:H12 K12 M12:IV12">
    <cfRule type="cellIs" dxfId="314" priority="41" stopIfTrue="1" operator="equal">
      <formula>0</formula>
    </cfRule>
  </conditionalFormatting>
  <conditionalFormatting sqref="M13:IV13">
    <cfRule type="cellIs" dxfId="313" priority="40" stopIfTrue="1" operator="equal">
      <formula>0</formula>
    </cfRule>
  </conditionalFormatting>
  <conditionalFormatting sqref="O15:IV15 L15 I15:J15">
    <cfRule type="cellIs" dxfId="312" priority="35" stopIfTrue="1" operator="equal">
      <formula>0</formula>
    </cfRule>
  </conditionalFormatting>
  <conditionalFormatting sqref="A15:H15 K15 M15:N15">
    <cfRule type="cellIs" dxfId="311" priority="34" stopIfTrue="1" operator="equal">
      <formula>0</formula>
    </cfRule>
  </conditionalFormatting>
  <conditionalFormatting sqref="L17:L21 I17:J21">
    <cfRule type="cellIs" dxfId="310" priority="29" stopIfTrue="1" operator="equal">
      <formula>0</formula>
    </cfRule>
  </conditionalFormatting>
  <conditionalFormatting sqref="A17:H21 K17:K21 M17:N21">
    <cfRule type="cellIs" dxfId="309" priority="28" stopIfTrue="1" operator="equal">
      <formula>0</formula>
    </cfRule>
  </conditionalFormatting>
  <conditionalFormatting sqref="O22:XFD22">
    <cfRule type="cellIs" dxfId="308" priority="27" stopIfTrue="1" operator="equal">
      <formula>0</formula>
    </cfRule>
  </conditionalFormatting>
  <conditionalFormatting sqref="L22 I22:J22">
    <cfRule type="cellIs" dxfId="307" priority="26" stopIfTrue="1" operator="equal">
      <formula>0</formula>
    </cfRule>
  </conditionalFormatting>
  <conditionalFormatting sqref="A22:H22 K22 M22:N22">
    <cfRule type="cellIs" dxfId="306" priority="25" stopIfTrue="1" operator="equal">
      <formula>0</formula>
    </cfRule>
  </conditionalFormatting>
  <conditionalFormatting sqref="O23:XFD24">
    <cfRule type="cellIs" dxfId="305" priority="21" stopIfTrue="1" operator="equal">
      <formula>0</formula>
    </cfRule>
  </conditionalFormatting>
  <conditionalFormatting sqref="L23:L24 I23:J24">
    <cfRule type="cellIs" dxfId="304" priority="20" stopIfTrue="1" operator="equal">
      <formula>0</formula>
    </cfRule>
  </conditionalFormatting>
  <conditionalFormatting sqref="A23:H24 K23:K24 M23:N24">
    <cfRule type="cellIs" dxfId="303" priority="19" stopIfTrue="1" operator="equal">
      <formula>0</formula>
    </cfRule>
  </conditionalFormatting>
  <conditionalFormatting sqref="O25:XFD25">
    <cfRule type="cellIs" dxfId="302" priority="18" stopIfTrue="1" operator="equal">
      <formula>0</formula>
    </cfRule>
  </conditionalFormatting>
  <conditionalFormatting sqref="L25 I25:J25">
    <cfRule type="cellIs" dxfId="301" priority="17" stopIfTrue="1" operator="equal">
      <formula>0</formula>
    </cfRule>
  </conditionalFormatting>
  <conditionalFormatting sqref="A25:H25 K25 M25:N25">
    <cfRule type="cellIs" dxfId="300" priority="16" stopIfTrue="1" operator="equal">
      <formula>0</formula>
    </cfRule>
  </conditionalFormatting>
  <conditionalFormatting sqref="O26:XFD26">
    <cfRule type="cellIs" dxfId="299" priority="12" stopIfTrue="1" operator="equal">
      <formula>0</formula>
    </cfRule>
  </conditionalFormatting>
  <conditionalFormatting sqref="L26 I26:J26">
    <cfRule type="cellIs" dxfId="298" priority="11" stopIfTrue="1" operator="equal">
      <formula>0</formula>
    </cfRule>
  </conditionalFormatting>
  <conditionalFormatting sqref="A26:H26 K26 M26:N26">
    <cfRule type="cellIs" dxfId="297" priority="10" stopIfTrue="1" operator="equal">
      <formula>0</formula>
    </cfRule>
  </conditionalFormatting>
  <conditionalFormatting sqref="L28 I28:J28">
    <cfRule type="cellIs" dxfId="296" priority="5" stopIfTrue="1" operator="equal">
      <formula>0</formula>
    </cfRule>
  </conditionalFormatting>
  <conditionalFormatting sqref="A28:H28 K28 M28:N28">
    <cfRule type="cellIs" dxfId="295" priority="4" stopIfTrue="1" operator="equal">
      <formula>0</formula>
    </cfRule>
  </conditionalFormatting>
  <conditionalFormatting sqref="L27 I27:J27">
    <cfRule type="cellIs" dxfId="294" priority="7" stopIfTrue="1" operator="equal">
      <formula>0</formula>
    </cfRule>
  </conditionalFormatting>
  <conditionalFormatting sqref="A27:H27 K27 M27:N27">
    <cfRule type="cellIs" dxfId="293" priority="6" stopIfTrue="1" operator="equal">
      <formula>0</formula>
    </cfRule>
  </conditionalFormatting>
  <conditionalFormatting sqref="O29:XFD29">
    <cfRule type="cellIs" dxfId="292" priority="3" stopIfTrue="1" operator="equal">
      <formula>0</formula>
    </cfRule>
  </conditionalFormatting>
  <conditionalFormatting sqref="L29:L38 I29:J38">
    <cfRule type="cellIs" dxfId="291" priority="2" stopIfTrue="1" operator="equal">
      <formula>0</formula>
    </cfRule>
  </conditionalFormatting>
  <conditionalFormatting sqref="A29:H38 K29:K38 M29:N38">
    <cfRule type="cellIs" dxfId="290" priority="1" stopIfTrue="1" operator="equal">
      <formula>0</formula>
    </cfRule>
  </conditionalFormatting>
  <hyperlinks>
    <hyperlink ref="N1" location="市町村一覧!A1" display="市町村一覧に戻る" xr:uid="{00000000-0004-0000-0A00-000000000000}"/>
  </hyperlinks>
  <pageMargins left="0.25" right="0.25" top="0.75" bottom="0.75" header="0.3" footer="0.3"/>
  <pageSetup paperSize="9" scale="5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38"/>
  <sheetViews>
    <sheetView zoomScale="55" zoomScaleNormal="55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112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6" t="s">
        <v>254</v>
      </c>
      <c r="I2" s="196"/>
      <c r="J2" s="196"/>
      <c r="K2" s="196"/>
      <c r="L2" s="196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事業所一覧!A354</f>
        <v>2751920014</v>
      </c>
      <c r="B4" s="12" t="str">
        <f>事業所一覧!B354</f>
        <v>大東市立幼児発達支援教室</v>
      </c>
      <c r="C4" s="13" t="str">
        <f>事業所一覧!C354</f>
        <v>072-812-7792</v>
      </c>
      <c r="D4" s="13" t="str">
        <f>事業所一覧!D354</f>
        <v>072-812-7792</v>
      </c>
      <c r="E4" s="13" t="str">
        <f>事業所一覧!E354</f>
        <v>574-0011</v>
      </c>
      <c r="F4" s="12" t="str">
        <f>事業所一覧!F354</f>
        <v>大東市北条一丁目16番16号</v>
      </c>
      <c r="G4" s="12" t="str">
        <f>事業所一覧!G354</f>
        <v>大東市</v>
      </c>
      <c r="H4" s="13" t="str">
        <f>事業所一覧!H354</f>
        <v>●</v>
      </c>
      <c r="I4" s="13">
        <f>事業所一覧!I354</f>
        <v>20</v>
      </c>
      <c r="J4" s="13">
        <f>事業所一覧!J354</f>
        <v>0</v>
      </c>
      <c r="K4" s="13">
        <f>事業所一覧!K354</f>
        <v>0</v>
      </c>
      <c r="L4" s="13">
        <f>事業所一覧!L354</f>
        <v>0</v>
      </c>
      <c r="M4" s="13">
        <f>事業所一覧!M354</f>
        <v>0</v>
      </c>
      <c r="N4" s="28">
        <f>事業所一覧!N354</f>
        <v>0</v>
      </c>
    </row>
    <row r="5" spans="1:53" s="26" customFormat="1" ht="30" customHeight="1" x14ac:dyDescent="0.2">
      <c r="A5" s="13">
        <f>事業所一覧!A355</f>
        <v>2751920063</v>
      </c>
      <c r="B5" s="12" t="str">
        <f>事業所一覧!B355</f>
        <v>児童発達支援ポラリス運動day</v>
      </c>
      <c r="C5" s="13" t="str">
        <f>事業所一覧!C355</f>
        <v>072-871-2726</v>
      </c>
      <c r="D5" s="13" t="str">
        <f>事業所一覧!D355</f>
        <v>072-871-2727</v>
      </c>
      <c r="E5" s="13" t="str">
        <f>事業所一覧!E355</f>
        <v>574-0046</v>
      </c>
      <c r="F5" s="12" t="str">
        <f>事業所一覧!F355</f>
        <v>大東市赤井一丁目15番１号大東ビル１　２階</v>
      </c>
      <c r="G5" s="12" t="str">
        <f>事業所一覧!G355</f>
        <v>一般社団法人ポラリス</v>
      </c>
      <c r="H5" s="13" t="str">
        <f>事業所一覧!H355</f>
        <v>●</v>
      </c>
      <c r="I5" s="13">
        <f>事業所一覧!I355</f>
        <v>10</v>
      </c>
      <c r="J5" s="13">
        <f>事業所一覧!J355</f>
        <v>0</v>
      </c>
      <c r="K5" s="13" t="str">
        <f>事業所一覧!K355</f>
        <v>●</v>
      </c>
      <c r="L5" s="13">
        <f>事業所一覧!L355</f>
        <v>10</v>
      </c>
      <c r="M5" s="13">
        <f>事業所一覧!M355</f>
        <v>0</v>
      </c>
      <c r="N5" s="28">
        <f>事業所一覧!N355</f>
        <v>0</v>
      </c>
    </row>
    <row r="6" spans="1:53" ht="30" customHeight="1" x14ac:dyDescent="0.2">
      <c r="A6" s="13">
        <f>事業所一覧!A356</f>
        <v>2751920071</v>
      </c>
      <c r="B6" s="12" t="str">
        <f>事業所一覧!B356</f>
        <v>いきいきケアサポートにしの大東店</v>
      </c>
      <c r="C6" s="13" t="str">
        <f>事業所一覧!C356</f>
        <v>072-875-0131</v>
      </c>
      <c r="D6" s="13" t="str">
        <f>事業所一覧!D356</f>
        <v>072-875-0132</v>
      </c>
      <c r="E6" s="13" t="str">
        <f>事業所一覧!E356</f>
        <v>574-0025</v>
      </c>
      <c r="F6" s="12" t="str">
        <f>事業所一覧!F356</f>
        <v>大東市御供田四丁目４番11号ロイヤルメゾン千國１階右２号</v>
      </c>
      <c r="G6" s="12" t="str">
        <f>事業所一覧!G356</f>
        <v>合同会社放課後等デイサービスいきいき</v>
      </c>
      <c r="H6" s="13">
        <f>事業所一覧!H356</f>
        <v>0</v>
      </c>
      <c r="I6" s="13">
        <f>事業所一覧!I356</f>
        <v>0</v>
      </c>
      <c r="J6" s="13">
        <f>事業所一覧!J356</f>
        <v>0</v>
      </c>
      <c r="K6" s="13" t="str">
        <f>事業所一覧!K356</f>
        <v>●</v>
      </c>
      <c r="L6" s="13">
        <f>事業所一覧!L356</f>
        <v>10</v>
      </c>
      <c r="M6" s="13">
        <f>事業所一覧!M356</f>
        <v>0</v>
      </c>
      <c r="N6" s="28">
        <f>事業所一覧!N356</f>
        <v>0</v>
      </c>
    </row>
    <row r="7" spans="1:53" ht="30" customHeight="1" x14ac:dyDescent="0.2">
      <c r="A7" s="13">
        <f>事業所一覧!A357</f>
        <v>2751920089</v>
      </c>
      <c r="B7" s="12" t="str">
        <f>事業所一覧!B357</f>
        <v>bamboo・スポーツ塾ふらっと大東</v>
      </c>
      <c r="C7" s="13" t="str">
        <f>事業所一覧!C357</f>
        <v>072-875-8113</v>
      </c>
      <c r="D7" s="13" t="str">
        <f>事業所一覧!D357</f>
        <v>072-875-8103</v>
      </c>
      <c r="E7" s="13" t="str">
        <f>事業所一覧!E357</f>
        <v>574-0026</v>
      </c>
      <c r="F7" s="12" t="str">
        <f>事業所一覧!F357</f>
        <v>大東市住道二丁目２番110号大東サンメイツ２番館110号室</v>
      </c>
      <c r="G7" s="12" t="str">
        <f>事業所一覧!G357</f>
        <v>一般社団法人ふらっと</v>
      </c>
      <c r="H7" s="13" t="str">
        <f>事業所一覧!H357</f>
        <v>●</v>
      </c>
      <c r="I7" s="13">
        <f>事業所一覧!I357</f>
        <v>10</v>
      </c>
      <c r="J7" s="13">
        <f>事業所一覧!J357</f>
        <v>0</v>
      </c>
      <c r="K7" s="13" t="str">
        <f>事業所一覧!K357</f>
        <v>●</v>
      </c>
      <c r="L7" s="13">
        <f>事業所一覧!L357</f>
        <v>10</v>
      </c>
      <c r="M7" s="13">
        <f>事業所一覧!M357</f>
        <v>0</v>
      </c>
      <c r="N7" s="28">
        <f>事業所一覧!N357</f>
        <v>0</v>
      </c>
    </row>
    <row r="8" spans="1:53" ht="30" customHeight="1" x14ac:dyDescent="0.2">
      <c r="A8" s="13">
        <f>事業所一覧!A358</f>
        <v>2751920097</v>
      </c>
      <c r="B8" s="12" t="str">
        <f>事業所一覧!B358</f>
        <v>ぽっぷこーん大東</v>
      </c>
      <c r="C8" s="13" t="str">
        <f>事業所一覧!C358</f>
        <v>072-865-7517</v>
      </c>
      <c r="D8" s="13" t="str">
        <f>事業所一覧!D358</f>
        <v>072-865-7519</v>
      </c>
      <c r="E8" s="13" t="str">
        <f>事業所一覧!E358</f>
        <v>574-0028</v>
      </c>
      <c r="F8" s="12" t="str">
        <f>事業所一覧!F358</f>
        <v>大東市幸町22番25号</v>
      </c>
      <c r="G8" s="12" t="str">
        <f>事業所一覧!G358</f>
        <v>株式会社グッド・ケア・グループ</v>
      </c>
      <c r="H8" s="13">
        <f>事業所一覧!H358</f>
        <v>0</v>
      </c>
      <c r="I8" s="13">
        <f>事業所一覧!I358</f>
        <v>0</v>
      </c>
      <c r="J8" s="13">
        <f>事業所一覧!J358</f>
        <v>0</v>
      </c>
      <c r="K8" s="13" t="str">
        <f>事業所一覧!K358</f>
        <v>●</v>
      </c>
      <c r="L8" s="13">
        <f>事業所一覧!L358</f>
        <v>10</v>
      </c>
      <c r="M8" s="13">
        <f>事業所一覧!M358</f>
        <v>0</v>
      </c>
      <c r="N8" s="28">
        <f>事業所一覧!N358</f>
        <v>0</v>
      </c>
    </row>
    <row r="9" spans="1:53" ht="30" customHeight="1" x14ac:dyDescent="0.2">
      <c r="A9" s="13">
        <f>事業所一覧!A359</f>
        <v>2751920121</v>
      </c>
      <c r="B9" s="12" t="str">
        <f>事業所一覧!B359</f>
        <v>ふらっとＨＯＲＡ</v>
      </c>
      <c r="C9" s="13" t="str">
        <f>事業所一覧!C359</f>
        <v>072-872-3333</v>
      </c>
      <c r="D9" s="13" t="str">
        <f>事業所一覧!D359</f>
        <v>072-872-5557</v>
      </c>
      <c r="E9" s="13" t="str">
        <f>事業所一覧!E359</f>
        <v>574-0034</v>
      </c>
      <c r="F9" s="12" t="str">
        <f>事業所一覧!F359</f>
        <v>大東市朋来一丁目21番18号グラッドホーラ101号</v>
      </c>
      <c r="G9" s="12" t="str">
        <f>事業所一覧!G359</f>
        <v>株式会社ＳＡＣＣ</v>
      </c>
      <c r="H9" s="13" t="str">
        <f>事業所一覧!H359</f>
        <v>●</v>
      </c>
      <c r="I9" s="13">
        <f>事業所一覧!I359</f>
        <v>10</v>
      </c>
      <c r="J9" s="13">
        <f>事業所一覧!J359</f>
        <v>0</v>
      </c>
      <c r="K9" s="13" t="str">
        <f>事業所一覧!K359</f>
        <v>●</v>
      </c>
      <c r="L9" s="13">
        <f>事業所一覧!L359</f>
        <v>10</v>
      </c>
      <c r="M9" s="13">
        <f>事業所一覧!M359</f>
        <v>0</v>
      </c>
      <c r="N9" s="28">
        <f>事業所一覧!N359</f>
        <v>0</v>
      </c>
    </row>
    <row r="10" spans="1:53" ht="30" customHeight="1" x14ac:dyDescent="0.2">
      <c r="A10" s="13">
        <f>事業所一覧!A360</f>
        <v>2751920139</v>
      </c>
      <c r="B10" s="12" t="str">
        <f>事業所一覧!B360</f>
        <v>ｆｌａｔ大東いいもりぷらざ店</v>
      </c>
      <c r="C10" s="13" t="str">
        <f>事業所一覧!C360</f>
        <v>072-812-6011</v>
      </c>
      <c r="D10" s="13" t="str">
        <f>事業所一覧!D360</f>
        <v>072-812-6012</v>
      </c>
      <c r="E10" s="13" t="str">
        <f>事業所一覧!E360</f>
        <v>574-0011</v>
      </c>
      <c r="F10" s="12" t="str">
        <f>事業所一覧!F360</f>
        <v>大東市北条一丁目16番16号４階</v>
      </c>
      <c r="G10" s="12" t="str">
        <f>事業所一覧!G360</f>
        <v>株式会社ｆｌａｔ</v>
      </c>
      <c r="H10" s="13" t="str">
        <f>事業所一覧!H360</f>
        <v>●</v>
      </c>
      <c r="I10" s="13">
        <f>事業所一覧!I360</f>
        <v>10</v>
      </c>
      <c r="J10" s="13">
        <f>事業所一覧!J360</f>
        <v>0</v>
      </c>
      <c r="K10" s="13" t="str">
        <f>事業所一覧!K360</f>
        <v>●</v>
      </c>
      <c r="L10" s="13">
        <f>事業所一覧!L360</f>
        <v>10</v>
      </c>
      <c r="M10" s="13">
        <f>事業所一覧!M360</f>
        <v>0</v>
      </c>
      <c r="N10" s="28">
        <f>事業所一覧!N360</f>
        <v>0</v>
      </c>
    </row>
    <row r="11" spans="1:53" ht="30" customHeight="1" x14ac:dyDescent="0.2">
      <c r="A11" s="13">
        <f>事業所一覧!A361</f>
        <v>2751920147</v>
      </c>
      <c r="B11" s="12" t="str">
        <f>事業所一覧!B361</f>
        <v>児童発達支援・放課後等デイサービスてくてく</v>
      </c>
      <c r="C11" s="13" t="str">
        <f>事業所一覧!C361</f>
        <v>072-877-8055</v>
      </c>
      <c r="D11" s="13" t="str">
        <f>事業所一覧!D361</f>
        <v>072-877-8066</v>
      </c>
      <c r="E11" s="13" t="str">
        <f>事業所一覧!E361</f>
        <v>574-0003</v>
      </c>
      <c r="F11" s="12" t="str">
        <f>事業所一覧!F361</f>
        <v>大東市明美の里町16番30号２階</v>
      </c>
      <c r="G11" s="12" t="str">
        <f>事業所一覧!G361</f>
        <v>特定非営利活動法人発達凸凹サポーターてくてく</v>
      </c>
      <c r="H11" s="13" t="str">
        <f>事業所一覧!H361</f>
        <v>●</v>
      </c>
      <c r="I11" s="13">
        <f>事業所一覧!I361</f>
        <v>10</v>
      </c>
      <c r="J11" s="13">
        <f>事業所一覧!J361</f>
        <v>0</v>
      </c>
      <c r="K11" s="13" t="str">
        <f>事業所一覧!K361</f>
        <v>●</v>
      </c>
      <c r="L11" s="13">
        <f>事業所一覧!L361</f>
        <v>10</v>
      </c>
      <c r="M11" s="13">
        <f>事業所一覧!M361</f>
        <v>0</v>
      </c>
      <c r="N11" s="28">
        <f>事業所一覧!N361</f>
        <v>0</v>
      </c>
    </row>
    <row r="12" spans="1:53" ht="30" customHeight="1" x14ac:dyDescent="0.2">
      <c r="A12" s="13">
        <f>事業所一覧!A362</f>
        <v>2751920154</v>
      </c>
      <c r="B12" s="12" t="str">
        <f>事業所一覧!B362</f>
        <v>放課後等デイサービスくりーむうさぎ</v>
      </c>
      <c r="C12" s="13" t="str">
        <f>事業所一覧!C362</f>
        <v>072-888-9230</v>
      </c>
      <c r="D12" s="13" t="str">
        <f>事業所一覧!D362</f>
        <v>072-888-9230</v>
      </c>
      <c r="E12" s="13" t="str">
        <f>事業所一覧!E362</f>
        <v>574-0045</v>
      </c>
      <c r="F12" s="12" t="str">
        <f>事業所一覧!F362</f>
        <v>大東市太子田二丁目10番16号</v>
      </c>
      <c r="G12" s="12" t="str">
        <f>事業所一覧!G362</f>
        <v>株式会社プリス</v>
      </c>
      <c r="H12" s="13">
        <f>事業所一覧!H362</f>
        <v>0</v>
      </c>
      <c r="I12" s="13">
        <f>事業所一覧!I362</f>
        <v>0</v>
      </c>
      <c r="J12" s="13">
        <f>事業所一覧!J362</f>
        <v>0</v>
      </c>
      <c r="K12" s="13" t="str">
        <f>事業所一覧!K362</f>
        <v>●</v>
      </c>
      <c r="L12" s="13">
        <f>事業所一覧!L362</f>
        <v>10</v>
      </c>
      <c r="M12" s="13">
        <f>事業所一覧!M362</f>
        <v>0</v>
      </c>
      <c r="N12" s="28">
        <f>事業所一覧!N362</f>
        <v>0</v>
      </c>
    </row>
    <row r="13" spans="1:53" ht="30" customHeight="1" x14ac:dyDescent="0.2">
      <c r="A13" s="13">
        <f>事業所一覧!A363</f>
        <v>2751920162</v>
      </c>
      <c r="B13" s="12" t="str">
        <f>事業所一覧!B363</f>
        <v>ぽっぷこーん大東ＮＥＸＴ</v>
      </c>
      <c r="C13" s="13" t="str">
        <f>事業所一覧!C363</f>
        <v>072-800-8381</v>
      </c>
      <c r="D13" s="13" t="str">
        <f>事業所一覧!D363</f>
        <v>072-800-8382</v>
      </c>
      <c r="E13" s="13" t="str">
        <f>事業所一覧!E363</f>
        <v>574-0014</v>
      </c>
      <c r="F13" s="12" t="str">
        <f>事業所一覧!F363</f>
        <v>大東市寺川三丁目11番10号</v>
      </c>
      <c r="G13" s="12" t="str">
        <f>事業所一覧!G363</f>
        <v>株式会社グッド・ケア・グループ</v>
      </c>
      <c r="H13" s="13">
        <f>事業所一覧!H363</f>
        <v>0</v>
      </c>
      <c r="I13" s="13">
        <f>事業所一覧!I363</f>
        <v>0</v>
      </c>
      <c r="J13" s="13">
        <f>事業所一覧!J363</f>
        <v>0</v>
      </c>
      <c r="K13" s="13" t="str">
        <f>事業所一覧!K363</f>
        <v>●</v>
      </c>
      <c r="L13" s="13">
        <f>事業所一覧!L363</f>
        <v>10</v>
      </c>
      <c r="M13" s="13">
        <f>事業所一覧!M363</f>
        <v>0</v>
      </c>
      <c r="N13" s="28">
        <f>事業所一覧!N363</f>
        <v>0</v>
      </c>
    </row>
    <row r="14" spans="1:53" ht="30" customHeight="1" x14ac:dyDescent="0.2">
      <c r="A14" s="13">
        <f>事業所一覧!A364</f>
        <v>2751920188</v>
      </c>
      <c r="B14" s="12" t="str">
        <f>事業所一覧!B364</f>
        <v>慶生会ＫＩＤＳステージ野崎</v>
      </c>
      <c r="C14" s="13" t="str">
        <f>事業所一覧!C364</f>
        <v>072-863-1221</v>
      </c>
      <c r="D14" s="13" t="str">
        <f>事業所一覧!D364</f>
        <v>072-863-1220</v>
      </c>
      <c r="E14" s="13" t="str">
        <f>事業所一覧!E364</f>
        <v>574-0011</v>
      </c>
      <c r="F14" s="12" t="str">
        <f>事業所一覧!F364</f>
        <v>大東市北条一丁目２番41号１階</v>
      </c>
      <c r="G14" s="12" t="str">
        <f>事業所一覧!G364</f>
        <v>社会福祉法人慶生会</v>
      </c>
      <c r="H14" s="13" t="str">
        <f>事業所一覧!H364</f>
        <v>●</v>
      </c>
      <c r="I14" s="13">
        <f>事業所一覧!I364</f>
        <v>10</v>
      </c>
      <c r="J14" s="13">
        <f>事業所一覧!J364</f>
        <v>0</v>
      </c>
      <c r="K14" s="13" t="str">
        <f>事業所一覧!K364</f>
        <v>●</v>
      </c>
      <c r="L14" s="13">
        <f>事業所一覧!L364</f>
        <v>10</v>
      </c>
      <c r="M14" s="13">
        <f>事業所一覧!M364</f>
        <v>0</v>
      </c>
      <c r="N14" s="28">
        <f>事業所一覧!N364</f>
        <v>0</v>
      </c>
    </row>
    <row r="15" spans="1:53" ht="30" customHeight="1" x14ac:dyDescent="0.2">
      <c r="A15" s="13">
        <f>事業所一覧!A365</f>
        <v>2751920196</v>
      </c>
      <c r="B15" s="12" t="str">
        <f>事業所一覧!B365</f>
        <v>ふらっとＨＯＲＡ２</v>
      </c>
      <c r="C15" s="13" t="str">
        <f>事業所一覧!C365</f>
        <v>072-803-7818</v>
      </c>
      <c r="D15" s="13" t="str">
        <f>事業所一覧!D365</f>
        <v>072-872-5557</v>
      </c>
      <c r="E15" s="13" t="str">
        <f>事業所一覧!E365</f>
        <v>574-0044</v>
      </c>
      <c r="F15" s="12" t="str">
        <f>事業所一覧!F365</f>
        <v>大東市諸福四丁目１番15号</v>
      </c>
      <c r="G15" s="12" t="str">
        <f>事業所一覧!G365</f>
        <v>株式会社ＳＡＣＣ</v>
      </c>
      <c r="H15" s="13">
        <f>事業所一覧!H365</f>
        <v>0</v>
      </c>
      <c r="I15" s="13">
        <f>事業所一覧!I365</f>
        <v>0</v>
      </c>
      <c r="J15" s="13">
        <f>事業所一覧!J365</f>
        <v>0</v>
      </c>
      <c r="K15" s="13" t="str">
        <f>事業所一覧!K365</f>
        <v>●</v>
      </c>
      <c r="L15" s="13">
        <f>事業所一覧!L365</f>
        <v>10</v>
      </c>
      <c r="M15" s="13">
        <f>事業所一覧!M365</f>
        <v>0</v>
      </c>
      <c r="N15" s="28">
        <f>事業所一覧!N365</f>
        <v>0</v>
      </c>
    </row>
    <row r="16" spans="1:53" ht="30" customHeight="1" x14ac:dyDescent="0.2">
      <c r="A16" s="13">
        <f>事業所一覧!A366</f>
        <v>2751920204</v>
      </c>
      <c r="B16" s="12" t="str">
        <f>事業所一覧!B366</f>
        <v>児童発達支援・放課後等デイサービス翔はばたき</v>
      </c>
      <c r="C16" s="13" t="str">
        <f>事業所一覧!C366</f>
        <v>072-803-7429</v>
      </c>
      <c r="D16" s="13" t="str">
        <f>事業所一覧!D366</f>
        <v>072-803-7429</v>
      </c>
      <c r="E16" s="13" t="str">
        <f>事業所一覧!E366</f>
        <v>574-0044</v>
      </c>
      <c r="F16" s="12" t="str">
        <f>事業所一覧!F366</f>
        <v>大東市諸福二丁目１番４号</v>
      </c>
      <c r="G16" s="12" t="str">
        <f>事業所一覧!G366</f>
        <v>ＮＰＯ法人輝ひかり</v>
      </c>
      <c r="H16" s="13" t="str">
        <f>事業所一覧!H366</f>
        <v>●</v>
      </c>
      <c r="I16" s="13">
        <f>事業所一覧!I366</f>
        <v>10</v>
      </c>
      <c r="J16" s="13">
        <f>事業所一覧!J366</f>
        <v>0</v>
      </c>
      <c r="K16" s="13" t="str">
        <f>事業所一覧!K366</f>
        <v>●</v>
      </c>
      <c r="L16" s="13">
        <f>事業所一覧!L366</f>
        <v>10</v>
      </c>
      <c r="M16" s="13">
        <f>事業所一覧!M366</f>
        <v>0</v>
      </c>
      <c r="N16" s="28">
        <f>事業所一覧!N366</f>
        <v>0</v>
      </c>
    </row>
    <row r="17" spans="1:14" ht="30" customHeight="1" x14ac:dyDescent="0.2">
      <c r="A17" s="13">
        <f>事業所一覧!A367</f>
        <v>2751920212</v>
      </c>
      <c r="B17" s="12" t="str">
        <f>事業所一覧!B367</f>
        <v>発達支援ルーム　ゆあーず</v>
      </c>
      <c r="C17" s="13" t="str">
        <f>事業所一覧!C367</f>
        <v>072-812-7886</v>
      </c>
      <c r="D17" s="13" t="str">
        <f>事業所一覧!D367</f>
        <v>072-812-7886</v>
      </c>
      <c r="E17" s="13" t="str">
        <f>事業所一覧!E367</f>
        <v>574-0046</v>
      </c>
      <c r="F17" s="12" t="str">
        <f>事業所一覧!F367</f>
        <v>大東市赤井一丁目15番１号４Ｆ</v>
      </c>
      <c r="G17" s="12" t="str">
        <f>事業所一覧!G367</f>
        <v>一般社団法人Ｙｓケアサポート</v>
      </c>
      <c r="H17" s="13" t="str">
        <f>事業所一覧!H367</f>
        <v>●</v>
      </c>
      <c r="I17" s="13">
        <f>事業所一覧!I367</f>
        <v>10</v>
      </c>
      <c r="J17" s="13">
        <f>事業所一覧!J367</f>
        <v>0</v>
      </c>
      <c r="K17" s="13" t="str">
        <f>事業所一覧!K367</f>
        <v>●</v>
      </c>
      <c r="L17" s="13">
        <f>事業所一覧!L367</f>
        <v>10</v>
      </c>
      <c r="M17" s="13">
        <f>事業所一覧!M367</f>
        <v>0</v>
      </c>
      <c r="N17" s="28">
        <f>事業所一覧!N367</f>
        <v>0</v>
      </c>
    </row>
    <row r="18" spans="1:14" ht="30" customHeight="1" x14ac:dyDescent="0.2">
      <c r="A18" s="13">
        <f>事業所一覧!A368</f>
        <v>2751920246</v>
      </c>
      <c r="B18" s="12" t="str">
        <f>事業所一覧!B368</f>
        <v>きらめキッズ　大東</v>
      </c>
      <c r="C18" s="13" t="str">
        <f>事業所一覧!C368</f>
        <v>072-888-8857</v>
      </c>
      <c r="D18" s="13" t="str">
        <f>事業所一覧!D368</f>
        <v>072-875-1310</v>
      </c>
      <c r="E18" s="13" t="str">
        <f>事業所一覧!E368</f>
        <v>574-0024</v>
      </c>
      <c r="F18" s="12" t="str">
        <f>事業所一覧!F368</f>
        <v>大東市泉町一丁目４番11号　メモワール１階</v>
      </c>
      <c r="G18" s="12" t="str">
        <f>事業所一覧!G368</f>
        <v>株式会社リベルテ</v>
      </c>
      <c r="H18" s="13" t="str">
        <f>事業所一覧!H368</f>
        <v>●</v>
      </c>
      <c r="I18" s="13">
        <f>事業所一覧!I368</f>
        <v>10</v>
      </c>
      <c r="J18" s="13">
        <f>事業所一覧!J368</f>
        <v>0</v>
      </c>
      <c r="K18" s="13" t="str">
        <f>事業所一覧!K368</f>
        <v>●</v>
      </c>
      <c r="L18" s="13">
        <f>事業所一覧!L368</f>
        <v>10</v>
      </c>
      <c r="M18" s="13">
        <f>事業所一覧!M368</f>
        <v>0</v>
      </c>
      <c r="N18" s="28">
        <f>事業所一覧!N368</f>
        <v>0</v>
      </c>
    </row>
    <row r="19" spans="1:14" ht="30" customHeight="1" x14ac:dyDescent="0.2">
      <c r="A19" s="13">
        <f>事業所一覧!A369</f>
        <v>2751920261</v>
      </c>
      <c r="B19" s="12" t="str">
        <f>事業所一覧!B369</f>
        <v>ピアリン</v>
      </c>
      <c r="C19" s="13" t="str">
        <f>事業所一覧!C369</f>
        <v>072-800-8556</v>
      </c>
      <c r="D19" s="13" t="str">
        <f>事業所一覧!D369</f>
        <v>072-800-8565</v>
      </c>
      <c r="E19" s="13" t="str">
        <f>事業所一覧!E369</f>
        <v>574-0015</v>
      </c>
      <c r="F19" s="12" t="str">
        <f>事業所一覧!F369</f>
        <v>大東市野崎一丁目９番５号　隅田マンション102号・103号</v>
      </c>
      <c r="G19" s="12" t="str">
        <f>事業所一覧!G369</f>
        <v>株式会社わらみ</v>
      </c>
      <c r="H19" s="13" t="str">
        <f>事業所一覧!H369</f>
        <v>☆</v>
      </c>
      <c r="I19" s="13">
        <f>事業所一覧!I369</f>
        <v>5</v>
      </c>
      <c r="J19" s="13">
        <f>事業所一覧!J369</f>
        <v>0</v>
      </c>
      <c r="K19" s="13" t="str">
        <f>事業所一覧!K369</f>
        <v>☆</v>
      </c>
      <c r="L19" s="13">
        <f>事業所一覧!L369</f>
        <v>5</v>
      </c>
      <c r="M19" s="13">
        <f>事業所一覧!M369</f>
        <v>0</v>
      </c>
      <c r="N19" s="28">
        <f>事業所一覧!N369</f>
        <v>0</v>
      </c>
    </row>
    <row r="20" spans="1:14" ht="30" customHeight="1" x14ac:dyDescent="0.2">
      <c r="A20" s="13">
        <f>事業所一覧!A370</f>
        <v>2751920279</v>
      </c>
      <c r="B20" s="12" t="str">
        <f>事業所一覧!B370</f>
        <v>みずふね体操クラブ</v>
      </c>
      <c r="C20" s="13" t="str">
        <f>事業所一覧!C370</f>
        <v>072-812-6717</v>
      </c>
      <c r="D20" s="13" t="str">
        <f>事業所一覧!D370</f>
        <v>072-812-6717</v>
      </c>
      <c r="E20" s="13" t="str">
        <f>事業所一覧!E370</f>
        <v>574-0034</v>
      </c>
      <c r="F20" s="12" t="str">
        <f>事業所一覧!F370</f>
        <v>大東市朋来一丁目21番23号</v>
      </c>
      <c r="G20" s="12" t="str">
        <f>事業所一覧!G370</f>
        <v>豊生スポーツ株式会社</v>
      </c>
      <c r="H20" s="13" t="str">
        <f>事業所一覧!H370</f>
        <v>●</v>
      </c>
      <c r="I20" s="13">
        <f>事業所一覧!I370</f>
        <v>10</v>
      </c>
      <c r="J20" s="13">
        <f>事業所一覧!J370</f>
        <v>0</v>
      </c>
      <c r="K20" s="13" t="str">
        <f>事業所一覧!K370</f>
        <v>●</v>
      </c>
      <c r="L20" s="13">
        <f>事業所一覧!L370</f>
        <v>10</v>
      </c>
      <c r="M20" s="13">
        <f>事業所一覧!M370</f>
        <v>0</v>
      </c>
      <c r="N20" s="28">
        <f>事業所一覧!N370</f>
        <v>0</v>
      </c>
    </row>
    <row r="21" spans="1:14" ht="30" customHeight="1" x14ac:dyDescent="0.2">
      <c r="A21" s="13">
        <f>事業所一覧!A371</f>
        <v>2751920287</v>
      </c>
      <c r="B21" s="12" t="str">
        <f>事業所一覧!B371</f>
        <v>Vivid-Life</v>
      </c>
      <c r="C21" s="13" t="str">
        <f>事業所一覧!C371</f>
        <v>072-803-7022</v>
      </c>
      <c r="D21" s="13" t="str">
        <f>事業所一覧!D371</f>
        <v>072-800-3160</v>
      </c>
      <c r="E21" s="13" t="str">
        <f>事業所一覧!E371</f>
        <v>574-0025</v>
      </c>
      <c r="F21" s="12" t="str">
        <f>事業所一覧!F371</f>
        <v>大東市御供田四丁目４番11号　ロイヤルメゾン千國105号</v>
      </c>
      <c r="G21" s="12" t="str">
        <f>事業所一覧!G371</f>
        <v>合同会社VIVID</v>
      </c>
      <c r="H21" s="13" t="str">
        <f>事業所一覧!H371</f>
        <v>●</v>
      </c>
      <c r="I21" s="13">
        <f>事業所一覧!I371</f>
        <v>10</v>
      </c>
      <c r="J21" s="13">
        <f>事業所一覧!J371</f>
        <v>0</v>
      </c>
      <c r="K21" s="13" t="str">
        <f>事業所一覧!K371</f>
        <v>●</v>
      </c>
      <c r="L21" s="13">
        <f>事業所一覧!L371</f>
        <v>10</v>
      </c>
      <c r="M21" s="13">
        <f>事業所一覧!M371</f>
        <v>0</v>
      </c>
      <c r="N21" s="28">
        <f>事業所一覧!N371</f>
        <v>0</v>
      </c>
    </row>
    <row r="22" spans="1:14" ht="30" customHeight="1" x14ac:dyDescent="0.2">
      <c r="A22" s="13">
        <f>事業所一覧!A372</f>
        <v>2751920295</v>
      </c>
      <c r="B22" s="12" t="str">
        <f>事業所一覧!B372</f>
        <v>児童発達支援・放課後等デイサービス　すまいるぱれっと</v>
      </c>
      <c r="C22" s="13" t="str">
        <f>事業所一覧!C372</f>
        <v>072-877-6830</v>
      </c>
      <c r="D22" s="13" t="str">
        <f>事業所一覧!D372</f>
        <v>072-877-6831</v>
      </c>
      <c r="E22" s="13" t="str">
        <f>事業所一覧!E372</f>
        <v>574-0004</v>
      </c>
      <c r="F22" s="12" t="str">
        <f>事業所一覧!F372</f>
        <v>大東市南楠の里町14番26号　イーストコート101号室</v>
      </c>
      <c r="G22" s="12" t="str">
        <f>事業所一覧!G372</f>
        <v>合同会社縁</v>
      </c>
      <c r="H22" s="13" t="str">
        <f>事業所一覧!H372</f>
        <v>●</v>
      </c>
      <c r="I22" s="13">
        <f>事業所一覧!I372</f>
        <v>10</v>
      </c>
      <c r="J22" s="13">
        <f>事業所一覧!J372</f>
        <v>0</v>
      </c>
      <c r="K22" s="13" t="str">
        <f>事業所一覧!K372</f>
        <v>●</v>
      </c>
      <c r="L22" s="13">
        <f>事業所一覧!L372</f>
        <v>10</v>
      </c>
      <c r="M22" s="13">
        <f>事業所一覧!M372</f>
        <v>0</v>
      </c>
      <c r="N22" s="28">
        <f>事業所一覧!N372</f>
        <v>0</v>
      </c>
    </row>
    <row r="23" spans="1:14" ht="30" customHeight="1" x14ac:dyDescent="0.2">
      <c r="A23" s="13">
        <f>事業所一覧!A373</f>
        <v>2751920311</v>
      </c>
      <c r="B23" s="12" t="str">
        <f>事業所一覧!B373</f>
        <v>にじいろのおうち</v>
      </c>
      <c r="C23" s="13" t="str">
        <f>事業所一覧!C373</f>
        <v>072-812-2528</v>
      </c>
      <c r="D23" s="13" t="str">
        <f>事業所一覧!D373</f>
        <v>072-812-2529</v>
      </c>
      <c r="E23" s="13" t="str">
        <f>事業所一覧!E373</f>
        <v>574-0024</v>
      </c>
      <c r="F23" s="12" t="str">
        <f>事業所一覧!F373</f>
        <v>大東市泉町二丁目13番５号</v>
      </c>
      <c r="G23" s="12" t="str">
        <f>事業所一覧!G373</f>
        <v>一般社団法人はっぴーれいんぼー</v>
      </c>
      <c r="H23" s="13" t="str">
        <f>事業所一覧!H373</f>
        <v>●</v>
      </c>
      <c r="I23" s="13">
        <f>事業所一覧!I373</f>
        <v>20</v>
      </c>
      <c r="J23" s="13">
        <f>事業所一覧!J373</f>
        <v>0</v>
      </c>
      <c r="K23" s="13" t="str">
        <f>事業所一覧!K373</f>
        <v>●</v>
      </c>
      <c r="L23" s="13">
        <f>事業所一覧!L373</f>
        <v>20</v>
      </c>
      <c r="M23" s="13" t="str">
        <f>事業所一覧!M373</f>
        <v>●</v>
      </c>
      <c r="N23" s="28" t="str">
        <f>事業所一覧!N373</f>
        <v>共生型</v>
      </c>
    </row>
    <row r="24" spans="1:14" ht="30" customHeight="1" x14ac:dyDescent="0.2">
      <c r="A24" s="13">
        <f>事業所一覧!A374</f>
        <v>2751920329</v>
      </c>
      <c r="B24" s="12" t="str">
        <f>事業所一覧!B374</f>
        <v>みらくる</v>
      </c>
      <c r="C24" s="13" t="str">
        <f>事業所一覧!C374</f>
        <v>072-888-0793</v>
      </c>
      <c r="D24" s="13" t="str">
        <f>事業所一覧!D374</f>
        <v>072-397-0109</v>
      </c>
      <c r="E24" s="13" t="str">
        <f>事業所一覧!E374</f>
        <v>574-0793</v>
      </c>
      <c r="F24" s="12" t="str">
        <f>事業所一覧!F374</f>
        <v>大東市平野屋一丁目１番２号フラットカキノキＢ１Ｆ</v>
      </c>
      <c r="G24" s="12" t="str">
        <f>事業所一覧!G374</f>
        <v>合同会社ＯＮＥＬＩＮＥ</v>
      </c>
      <c r="H24" s="13" t="str">
        <f>事業所一覧!H374</f>
        <v>●</v>
      </c>
      <c r="I24" s="13">
        <f>事業所一覧!I374</f>
        <v>10</v>
      </c>
      <c r="J24" s="13">
        <f>事業所一覧!J374</f>
        <v>0</v>
      </c>
      <c r="K24" s="13" t="str">
        <f>事業所一覧!K374</f>
        <v>●</v>
      </c>
      <c r="L24" s="13">
        <f>事業所一覧!L374</f>
        <v>10</v>
      </c>
      <c r="M24" s="13">
        <f>事業所一覧!M374</f>
        <v>0</v>
      </c>
      <c r="N24" s="28">
        <f>事業所一覧!N374</f>
        <v>0</v>
      </c>
    </row>
    <row r="25" spans="1:14" ht="30" customHeight="1" x14ac:dyDescent="0.2">
      <c r="A25" s="13">
        <f>事業所一覧!A375</f>
        <v>2751920345</v>
      </c>
      <c r="B25" s="12" t="str">
        <f>事業所一覧!B375</f>
        <v>慶生会ＫＩＤＳプラス大東</v>
      </c>
      <c r="C25" s="13" t="str">
        <f>事業所一覧!C375</f>
        <v>072-863-3040</v>
      </c>
      <c r="D25" s="13" t="str">
        <f>事業所一覧!D375</f>
        <v>072-863-3041</v>
      </c>
      <c r="E25" s="13" t="str">
        <f>事業所一覧!E375</f>
        <v>574-0015</v>
      </c>
      <c r="F25" s="12" t="str">
        <f>事業所一覧!F375</f>
        <v>大東市野崎一丁目13番４号</v>
      </c>
      <c r="G25" s="12" t="str">
        <f>事業所一覧!G375</f>
        <v>社会福祉法人慶生会</v>
      </c>
      <c r="H25" s="13" t="str">
        <f>事業所一覧!H375</f>
        <v>●</v>
      </c>
      <c r="I25" s="13">
        <f>事業所一覧!I375</f>
        <v>10</v>
      </c>
      <c r="J25" s="13">
        <f>事業所一覧!J375</f>
        <v>0</v>
      </c>
      <c r="K25" s="13" t="str">
        <f>事業所一覧!K375</f>
        <v>●</v>
      </c>
      <c r="L25" s="13">
        <f>事業所一覧!L375</f>
        <v>10</v>
      </c>
      <c r="M25" s="13">
        <f>事業所一覧!M375</f>
        <v>0</v>
      </c>
      <c r="N25" s="28">
        <f>事業所一覧!N375</f>
        <v>0</v>
      </c>
    </row>
    <row r="26" spans="1:14" ht="30" customHeight="1" x14ac:dyDescent="0.2">
      <c r="A26" s="13">
        <f>事業所一覧!A376</f>
        <v>2751920352</v>
      </c>
      <c r="B26" s="12" t="str">
        <f>事業所一覧!B376</f>
        <v>universal school CRECIO Jr.住道校</v>
      </c>
      <c r="C26" s="13" t="str">
        <f>事業所一覧!C376</f>
        <v>072-873-9000</v>
      </c>
      <c r="D26" s="13" t="str">
        <f>事業所一覧!D376</f>
        <v>072-873-9900</v>
      </c>
      <c r="E26" s="13" t="str">
        <f>事業所一覧!E376</f>
        <v>574-0042</v>
      </c>
      <c r="F26" s="12" t="str">
        <f>事業所一覧!F376</f>
        <v>大東市大野一丁目４番25号</v>
      </c>
      <c r="G26" s="12" t="str">
        <f>事業所一覧!G376</f>
        <v>株式会社ＮＥＳＴ</v>
      </c>
      <c r="H26" s="13" t="str">
        <f>事業所一覧!H376</f>
        <v>●</v>
      </c>
      <c r="I26" s="13">
        <f>事業所一覧!I376</f>
        <v>10</v>
      </c>
      <c r="J26" s="13">
        <f>事業所一覧!J376</f>
        <v>0</v>
      </c>
      <c r="K26" s="13" t="str">
        <f>事業所一覧!K376</f>
        <v>●</v>
      </c>
      <c r="L26" s="13">
        <f>事業所一覧!L376</f>
        <v>10</v>
      </c>
      <c r="M26" s="13">
        <f>事業所一覧!M376</f>
        <v>0</v>
      </c>
      <c r="N26" s="28">
        <f>事業所一覧!N376</f>
        <v>0</v>
      </c>
    </row>
    <row r="27" spans="1:14" ht="30" customHeight="1" x14ac:dyDescent="0.2">
      <c r="A27" s="13">
        <f>事業所一覧!A377</f>
        <v>2751920360</v>
      </c>
      <c r="B27" s="12" t="str">
        <f>事業所一覧!B377</f>
        <v>放課後等デイサービス　チェスト</v>
      </c>
      <c r="C27" s="13" t="str">
        <f>事業所一覧!C377</f>
        <v>072-803-7265</v>
      </c>
      <c r="D27" s="13" t="str">
        <f>事業所一覧!D377</f>
        <v>072-803-7266</v>
      </c>
      <c r="E27" s="13" t="str">
        <f>事業所一覧!E377</f>
        <v>574-0076</v>
      </c>
      <c r="F27" s="12" t="str">
        <f>事業所一覧!F377</f>
        <v>大東市曙町２番６号</v>
      </c>
      <c r="G27" s="12" t="str">
        <f>事業所一覧!G377</f>
        <v>株式会社　和心</v>
      </c>
      <c r="H27" s="13" t="str">
        <f>事業所一覧!H377</f>
        <v>●</v>
      </c>
      <c r="I27" s="13">
        <f>事業所一覧!I377</f>
        <v>10</v>
      </c>
      <c r="J27" s="13">
        <f>事業所一覧!J377</f>
        <v>0</v>
      </c>
      <c r="K27" s="13" t="str">
        <f>事業所一覧!K377</f>
        <v>●</v>
      </c>
      <c r="L27" s="13">
        <f>事業所一覧!L377</f>
        <v>10</v>
      </c>
      <c r="M27" s="13">
        <f>事業所一覧!M377</f>
        <v>0</v>
      </c>
      <c r="N27" s="28">
        <f>事業所一覧!N377</f>
        <v>0</v>
      </c>
    </row>
    <row r="28" spans="1:14" ht="30" customHeight="1" x14ac:dyDescent="0.2">
      <c r="A28" s="13">
        <f>事業所一覧!A378</f>
        <v>2751920378</v>
      </c>
      <c r="B28" s="12" t="str">
        <f>事業所一覧!B378</f>
        <v>ビジョントレーニング療育　べすとびじょん</v>
      </c>
      <c r="C28" s="13" t="str">
        <f>事業所一覧!C378</f>
        <v>072-813-7411</v>
      </c>
      <c r="D28" s="13" t="str">
        <f>事業所一覧!D378</f>
        <v>072-813-7411</v>
      </c>
      <c r="E28" s="13" t="str">
        <f>事業所一覧!E378</f>
        <v>574-00２７</v>
      </c>
      <c r="F28" s="12" t="str">
        <f>事業所一覧!F378</f>
        <v>大東市三住町１番29号シャルム三住</v>
      </c>
      <c r="G28" s="12" t="str">
        <f>事業所一覧!G378</f>
        <v>株式会社べすとびじょん</v>
      </c>
      <c r="H28" s="13" t="str">
        <f>事業所一覧!H378</f>
        <v>●</v>
      </c>
      <c r="I28" s="13">
        <f>事業所一覧!I378</f>
        <v>10</v>
      </c>
      <c r="J28" s="13">
        <f>事業所一覧!J378</f>
        <v>0</v>
      </c>
      <c r="K28" s="13" t="str">
        <f>事業所一覧!K378</f>
        <v>●</v>
      </c>
      <c r="L28" s="13">
        <f>事業所一覧!L378</f>
        <v>10</v>
      </c>
      <c r="M28" s="13" t="str">
        <f>事業所一覧!M378</f>
        <v>●</v>
      </c>
      <c r="N28" s="28">
        <f>事業所一覧!N378</f>
        <v>0</v>
      </c>
    </row>
    <row r="29" spans="1:14" ht="30" customHeight="1" x14ac:dyDescent="0.2">
      <c r="A29" s="13">
        <f>事業所一覧!A379</f>
        <v>2751920386</v>
      </c>
      <c r="B29" s="12" t="str">
        <f>事業所一覧!B379</f>
        <v>ゴールズスポーツ教室</v>
      </c>
      <c r="C29" s="13" t="str">
        <f>事業所一覧!C379</f>
        <v>072-381-5049</v>
      </c>
      <c r="D29" s="13" t="str">
        <f>事業所一覧!D379</f>
        <v>072-381-8245</v>
      </c>
      <c r="E29" s="13" t="str">
        <f>事業所一覧!E379</f>
        <v>574-0022</v>
      </c>
      <c r="F29" s="12" t="str">
        <f>事業所一覧!F379</f>
        <v>大東市平野屋一丁目１番２号フラットカキノキ１Ｆ</v>
      </c>
      <c r="G29" s="12" t="str">
        <f>事業所一覧!G379</f>
        <v>合同会社GOALS</v>
      </c>
      <c r="H29" s="13" t="str">
        <f>事業所一覧!H379</f>
        <v>●</v>
      </c>
      <c r="I29" s="13">
        <f>事業所一覧!I379</f>
        <v>10</v>
      </c>
      <c r="J29" s="13">
        <f>事業所一覧!J379</f>
        <v>0</v>
      </c>
      <c r="K29" s="13" t="str">
        <f>事業所一覧!K379</f>
        <v>●</v>
      </c>
      <c r="L29" s="13">
        <f>事業所一覧!L379</f>
        <v>10</v>
      </c>
      <c r="M29" s="13">
        <f>事業所一覧!M379</f>
        <v>0</v>
      </c>
      <c r="N29" s="28">
        <f>事業所一覧!N379</f>
        <v>0</v>
      </c>
    </row>
    <row r="30" spans="1:14" ht="30" customHeight="1" x14ac:dyDescent="0.2">
      <c r="A30" s="13" t="str">
        <f>事業所一覧!A380</f>
        <v>2751920394</v>
      </c>
      <c r="B30" s="12" t="str">
        <f>事業所一覧!B380</f>
        <v>ふぁみりずむ</v>
      </c>
      <c r="C30" s="13" t="str">
        <f>事業所一覧!C380</f>
        <v>080-3806-2558</v>
      </c>
      <c r="D30" s="13" t="str">
        <f>事業所一覧!D380</f>
        <v>072-813-7237</v>
      </c>
      <c r="E30" s="13" t="str">
        <f>事業所一覧!E380</f>
        <v>574-0014</v>
      </c>
      <c r="F30" s="12" t="str">
        <f>事業所一覧!F380</f>
        <v>大東市寺川二丁目5番22号</v>
      </c>
      <c r="G30" s="12" t="str">
        <f>事業所一覧!G380</f>
        <v>合同会社Ｉ　ｓｔａｒ　Ｌａｂ</v>
      </c>
      <c r="H30" s="13" t="str">
        <f>事業所一覧!H380</f>
        <v>●</v>
      </c>
      <c r="I30" s="13">
        <f>事業所一覧!I380</f>
        <v>10</v>
      </c>
      <c r="J30" s="13">
        <f>事業所一覧!J380</f>
        <v>0</v>
      </c>
      <c r="K30" s="13" t="str">
        <f>事業所一覧!K380</f>
        <v>●</v>
      </c>
      <c r="L30" s="13">
        <f>事業所一覧!L380</f>
        <v>10</v>
      </c>
      <c r="M30" s="13">
        <f>事業所一覧!M380</f>
        <v>0</v>
      </c>
      <c r="N30" s="28">
        <f>事業所一覧!N380</f>
        <v>0</v>
      </c>
    </row>
    <row r="31" spans="1:14" ht="30" customHeight="1" x14ac:dyDescent="0.2">
      <c r="A31" s="13">
        <f>事業所一覧!A381</f>
        <v>2751920402</v>
      </c>
      <c r="B31" s="12" t="str">
        <f>事業所一覧!B381</f>
        <v>ピリナ</v>
      </c>
      <c r="C31" s="13" t="str">
        <f>事業所一覧!C381</f>
        <v>072-800-8556</v>
      </c>
      <c r="D31" s="13" t="str">
        <f>事業所一覧!D381</f>
        <v>072-800-8565</v>
      </c>
      <c r="E31" s="13" t="str">
        <f>事業所一覧!E381</f>
        <v>574-0011</v>
      </c>
      <c r="F31" s="12" t="str">
        <f>事業所一覧!F381</f>
        <v>大東市北条一丁目７番23号樋口ビル１階</v>
      </c>
      <c r="G31" s="12" t="str">
        <f>事業所一覧!G381</f>
        <v>株式会社わらみ</v>
      </c>
      <c r="H31" s="13" t="str">
        <f>事業所一覧!H381</f>
        <v>☆</v>
      </c>
      <c r="I31" s="13">
        <f>事業所一覧!I381</f>
        <v>5</v>
      </c>
      <c r="J31" s="13">
        <f>事業所一覧!J381</f>
        <v>0</v>
      </c>
      <c r="K31" s="13" t="str">
        <f>事業所一覧!K381</f>
        <v>☆</v>
      </c>
      <c r="L31" s="13">
        <f>事業所一覧!L381</f>
        <v>5</v>
      </c>
      <c r="M31" s="13">
        <f>事業所一覧!M381</f>
        <v>0</v>
      </c>
      <c r="N31" s="20"/>
    </row>
    <row r="32" spans="1:14" ht="30" customHeight="1" x14ac:dyDescent="0.2">
      <c r="A32" s="13">
        <f>事業所一覧!A382</f>
        <v>2751920410</v>
      </c>
      <c r="B32" s="12" t="str">
        <f>事業所一覧!B382</f>
        <v>放課後等デイサービス　ななみ</v>
      </c>
      <c r="C32" s="13" t="str">
        <f>事業所一覧!C382</f>
        <v>072-800-4003</v>
      </c>
      <c r="D32" s="13" t="str">
        <f>事業所一覧!D382</f>
        <v>072-800-4004</v>
      </c>
      <c r="E32" s="13" t="str">
        <f>事業所一覧!E382</f>
        <v>574-0074</v>
      </c>
      <c r="F32" s="12" t="str">
        <f>事業所一覧!F382</f>
        <v>大東市谷川二丁目８番43号</v>
      </c>
      <c r="G32" s="12" t="str">
        <f>事業所一覧!G382</f>
        <v>株式会社　和心</v>
      </c>
      <c r="H32" s="13" t="str">
        <f>事業所一覧!H382</f>
        <v>●</v>
      </c>
      <c r="I32" s="13">
        <f>事業所一覧!I382</f>
        <v>10</v>
      </c>
      <c r="J32" s="13">
        <f>事業所一覧!J382</f>
        <v>0</v>
      </c>
      <c r="K32" s="13" t="str">
        <f>事業所一覧!K382</f>
        <v>●</v>
      </c>
      <c r="L32" s="13">
        <f>事業所一覧!L382</f>
        <v>10</v>
      </c>
      <c r="M32" s="13">
        <f>事業所一覧!M382</f>
        <v>0</v>
      </c>
      <c r="N32" s="20"/>
    </row>
    <row r="33" spans="1:14" ht="30" customHeight="1" x14ac:dyDescent="0.2">
      <c r="A33" s="13" t="str">
        <f>事業所一覧!A383</f>
        <v>2751920428</v>
      </c>
      <c r="B33" s="12" t="str">
        <f>事業所一覧!B383</f>
        <v>ワンストップスクールＲＩＧＳ大東</v>
      </c>
      <c r="C33" s="13" t="str">
        <f>事業所一覧!C383</f>
        <v>072-803-8601</v>
      </c>
      <c r="D33" s="13" t="str">
        <f>事業所一覧!D383</f>
        <v>072-803-8602</v>
      </c>
      <c r="E33" s="13" t="str">
        <f>事業所一覧!E383</f>
        <v>574-0034</v>
      </c>
      <c r="F33" s="12" t="str">
        <f>事業所一覧!F383</f>
        <v>大東市朋来二丁目５番35号サンメゾンイースト１Ｆ</v>
      </c>
      <c r="G33" s="12" t="str">
        <f>事業所一覧!G383</f>
        <v>株式会社ＧＹＧ</v>
      </c>
      <c r="H33" s="13" t="str">
        <f>事業所一覧!H383</f>
        <v>●</v>
      </c>
      <c r="I33" s="13">
        <f>事業所一覧!I383</f>
        <v>10</v>
      </c>
      <c r="J33" s="13">
        <f>事業所一覧!J383</f>
        <v>0</v>
      </c>
      <c r="K33" s="13" t="str">
        <f>事業所一覧!K383</f>
        <v>●</v>
      </c>
      <c r="L33" s="13">
        <f>事業所一覧!L383</f>
        <v>10</v>
      </c>
      <c r="M33" s="13">
        <f>事業所一覧!M383</f>
        <v>0</v>
      </c>
      <c r="N33" s="20"/>
    </row>
    <row r="34" spans="1:14" ht="30" customHeight="1" x14ac:dyDescent="0.2">
      <c r="A34" s="13">
        <f>事業所一覧!A384</f>
        <v>2751920436</v>
      </c>
      <c r="B34" s="12" t="str">
        <f>事業所一覧!B384</f>
        <v>放課後等デイサービスリコード</v>
      </c>
      <c r="C34" s="13" t="str">
        <f>事業所一覧!C384</f>
        <v>072－817-9140</v>
      </c>
      <c r="D34" s="13" t="str">
        <f>事業所一覧!D384</f>
        <v>072－817-9140</v>
      </c>
      <c r="E34" s="13" t="str">
        <f>事業所一覧!E384</f>
        <v>５７４－００７２</v>
      </c>
      <c r="F34" s="12" t="str">
        <f>事業所一覧!F384</f>
        <v>大東市深野三丁目28番３号アクティブ・スクウェア・大東２階201号</v>
      </c>
      <c r="G34" s="12" t="str">
        <f>事業所一覧!G384</f>
        <v>有限会社エム・アンド・エム</v>
      </c>
      <c r="H34" s="13">
        <f>事業所一覧!H384</f>
        <v>0</v>
      </c>
      <c r="I34" s="13">
        <f>事業所一覧!I384</f>
        <v>0</v>
      </c>
      <c r="J34" s="13">
        <f>事業所一覧!J384</f>
        <v>0</v>
      </c>
      <c r="K34" s="13" t="str">
        <f>事業所一覧!K384</f>
        <v>●</v>
      </c>
      <c r="L34" s="13">
        <f>事業所一覧!L384</f>
        <v>10</v>
      </c>
      <c r="M34" s="13">
        <f>事業所一覧!M384</f>
        <v>0</v>
      </c>
      <c r="N34" s="20"/>
    </row>
    <row r="35" spans="1:14" ht="30" customHeight="1" x14ac:dyDescent="0.2">
      <c r="A35" s="13">
        <f>事業所一覧!A385</f>
        <v>2751920444</v>
      </c>
      <c r="B35" s="12" t="str">
        <f>事業所一覧!B385</f>
        <v>放課後等デイサービス　はれ</v>
      </c>
      <c r="C35" s="13" t="str">
        <f>事業所一覧!C385</f>
        <v>072-813-5501</v>
      </c>
      <c r="D35" s="13" t="str">
        <f>事業所一覧!D385</f>
        <v>072-813-5502</v>
      </c>
      <c r="E35" s="13" t="str">
        <f>事業所一覧!E385</f>
        <v>574-0045</v>
      </c>
      <c r="F35" s="12" t="str">
        <f>事業所一覧!F385</f>
        <v>大東市太子田一丁目１番８号</v>
      </c>
      <c r="G35" s="12" t="str">
        <f>事業所一覧!G385</f>
        <v>株式会社和心</v>
      </c>
      <c r="H35" s="13" t="str">
        <f>事業所一覧!H385</f>
        <v>●</v>
      </c>
      <c r="I35" s="13">
        <f>事業所一覧!I385</f>
        <v>10</v>
      </c>
      <c r="J35" s="13">
        <f>事業所一覧!J385</f>
        <v>0</v>
      </c>
      <c r="K35" s="13" t="str">
        <f>事業所一覧!K385</f>
        <v>●</v>
      </c>
      <c r="L35" s="13">
        <f>事業所一覧!L385</f>
        <v>10</v>
      </c>
      <c r="M35" s="13">
        <f>事業所一覧!M385</f>
        <v>0</v>
      </c>
      <c r="N35" s="20"/>
    </row>
    <row r="36" spans="1:14" ht="30" customHeight="1" x14ac:dyDescent="0.2">
      <c r="A36" s="13" t="str">
        <f>事業所一覧!A386</f>
        <v>2751920451</v>
      </c>
      <c r="B36" s="12" t="str">
        <f>事業所一覧!B386</f>
        <v>アステリつくーる</v>
      </c>
      <c r="C36" s="13" t="str">
        <f>事業所一覧!C386</f>
        <v>072-812-5147</v>
      </c>
      <c r="D36" s="13" t="str">
        <f>事業所一覧!D386</f>
        <v>072-812-5148</v>
      </c>
      <c r="E36" s="13" t="str">
        <f>事業所一覧!E386</f>
        <v>574-0043</v>
      </c>
      <c r="F36" s="12" t="str">
        <f>事業所一覧!F386</f>
        <v>大東市灰塚五丁目１番45号ＢＵＩＬＤよしかわ302号</v>
      </c>
      <c r="G36" s="12" t="str">
        <f>事業所一覧!G386</f>
        <v>合同会社みらい共生社会推進協議会</v>
      </c>
      <c r="H36" s="13" t="str">
        <f>事業所一覧!H386</f>
        <v>●</v>
      </c>
      <c r="I36" s="13">
        <f>事業所一覧!I386</f>
        <v>10</v>
      </c>
      <c r="J36" s="13">
        <f>事業所一覧!J386</f>
        <v>0</v>
      </c>
      <c r="K36" s="13" t="str">
        <f>事業所一覧!K386</f>
        <v>●</v>
      </c>
      <c r="L36" s="13">
        <f>事業所一覧!L386</f>
        <v>10</v>
      </c>
      <c r="M36" s="13">
        <f>事業所一覧!M386</f>
        <v>0</v>
      </c>
      <c r="N36" s="20"/>
    </row>
    <row r="37" spans="1:14" ht="30" customHeight="1" x14ac:dyDescent="0.2">
      <c r="A37" s="13" t="str">
        <f>事業所一覧!A387</f>
        <v>2751920469</v>
      </c>
      <c r="B37" s="12" t="str">
        <f>事業所一覧!B387</f>
        <v>きらめキッズ大東ねくすと</v>
      </c>
      <c r="C37" s="13" t="str">
        <f>事業所一覧!C387</f>
        <v>072-813-2338</v>
      </c>
      <c r="D37" s="13" t="str">
        <f>事業所一覧!D387</f>
        <v>072-813-2606</v>
      </c>
      <c r="E37" s="13" t="str">
        <f>事業所一覧!E387</f>
        <v>574-0024</v>
      </c>
      <c r="F37" s="12" t="str">
        <f>事業所一覧!F387</f>
        <v>大東市泉町二丁目10番18号アキツマンション１階１Ｆ号</v>
      </c>
      <c r="G37" s="12" t="str">
        <f>事業所一覧!G387</f>
        <v>株式会社リベルテ</v>
      </c>
      <c r="H37" s="13" t="str">
        <f>事業所一覧!H387</f>
        <v>●</v>
      </c>
      <c r="I37" s="13">
        <f>事業所一覧!I387</f>
        <v>10</v>
      </c>
      <c r="J37" s="13">
        <f>事業所一覧!J387</f>
        <v>0</v>
      </c>
      <c r="K37" s="13" t="str">
        <f>事業所一覧!K387</f>
        <v>●</v>
      </c>
      <c r="L37" s="13">
        <f>事業所一覧!L387</f>
        <v>10</v>
      </c>
      <c r="M37" s="13">
        <f>事業所一覧!M387</f>
        <v>0</v>
      </c>
      <c r="N37" s="20"/>
    </row>
    <row r="38" spans="1:14" ht="30" customHeight="1" x14ac:dyDescent="0.2">
      <c r="A38" s="13" t="str">
        <f>事業所一覧!A388</f>
        <v>2751920477</v>
      </c>
      <c r="B38" s="12" t="str">
        <f>事業所一覧!B388</f>
        <v>児童発達支援管理・放課後等デイサービス　ゆあてらす</v>
      </c>
      <c r="C38" s="13" t="str">
        <f>事業所一覧!C388</f>
        <v>072-875-6677</v>
      </c>
      <c r="D38" s="13" t="str">
        <f>事業所一覧!D388</f>
        <v>072-870-0730</v>
      </c>
      <c r="E38" s="13" t="str">
        <f>事業所一覧!E388</f>
        <v>574-0043</v>
      </c>
      <c r="F38" s="12" t="str">
        <f>事業所一覧!F388</f>
        <v>大東市灰塚五丁目６番４号　２階</v>
      </c>
      <c r="G38" s="12" t="str">
        <f>事業所一覧!G388</f>
        <v>株式会社Ｓ－Ｐｌａｎｎｉｎｇ</v>
      </c>
      <c r="H38" s="13" t="str">
        <f>事業所一覧!H388</f>
        <v>●</v>
      </c>
      <c r="I38" s="13">
        <f>事業所一覧!I388</f>
        <v>10</v>
      </c>
      <c r="J38" s="13">
        <f>事業所一覧!J388</f>
        <v>0</v>
      </c>
      <c r="K38" s="13" t="str">
        <f>事業所一覧!K388</f>
        <v>●</v>
      </c>
      <c r="L38" s="13">
        <f>事業所一覧!L388</f>
        <v>10</v>
      </c>
      <c r="M38" s="13">
        <f>事業所一覧!M388</f>
        <v>0</v>
      </c>
      <c r="N38" s="20"/>
    </row>
  </sheetData>
  <mergeCells count="1">
    <mergeCell ref="H2:N2"/>
  </mergeCells>
  <phoneticPr fontId="1"/>
  <conditionalFormatting sqref="A1:J3 K1:N1 K3:N4 A39:XFD65528 A4:I4 O21:IV21 O1:IV4 O6:IV11 N9:N13 M9:M10 I5:I17 J4:J17 A5:H10 K5:K10 N31:XFD32 M18:IV19 A18:K19 L5:L19 A22:N23 O23:XFD30 O33:XFD38">
    <cfRule type="cellIs" dxfId="289" priority="61" stopIfTrue="1" operator="equal">
      <formula>0</formula>
    </cfRule>
  </conditionalFormatting>
  <conditionalFormatting sqref="M5:N8">
    <cfRule type="cellIs" dxfId="288" priority="60" stopIfTrue="1" operator="equal">
      <formula>0</formula>
    </cfRule>
  </conditionalFormatting>
  <conditionalFormatting sqref="O5:IV5">
    <cfRule type="cellIs" dxfId="287" priority="58" stopIfTrue="1" operator="equal">
      <formula>0</formula>
    </cfRule>
  </conditionalFormatting>
  <conditionalFormatting sqref="A11:H11 M11">
    <cfRule type="cellIs" dxfId="286" priority="55" stopIfTrue="1" operator="equal">
      <formula>0</formula>
    </cfRule>
  </conditionalFormatting>
  <conditionalFormatting sqref="K11">
    <cfRule type="cellIs" dxfId="285" priority="54" stopIfTrue="1" operator="equal">
      <formula>0</formula>
    </cfRule>
  </conditionalFormatting>
  <conditionalFormatting sqref="O12:IV12">
    <cfRule type="cellIs" dxfId="284" priority="53" stopIfTrue="1" operator="equal">
      <formula>0</formula>
    </cfRule>
  </conditionalFormatting>
  <conditionalFormatting sqref="A12:H12 M12">
    <cfRule type="cellIs" dxfId="283" priority="52" stopIfTrue="1" operator="equal">
      <formula>0</formula>
    </cfRule>
  </conditionalFormatting>
  <conditionalFormatting sqref="K12">
    <cfRule type="cellIs" dxfId="282" priority="51" stopIfTrue="1" operator="equal">
      <formula>0</formula>
    </cfRule>
  </conditionalFormatting>
  <conditionalFormatting sqref="O13:IV13">
    <cfRule type="cellIs" dxfId="281" priority="50" stopIfTrue="1" operator="equal">
      <formula>0</formula>
    </cfRule>
  </conditionalFormatting>
  <conditionalFormatting sqref="A13:H13 M13">
    <cfRule type="cellIs" dxfId="280" priority="49" stopIfTrue="1" operator="equal">
      <formula>0</formula>
    </cfRule>
  </conditionalFormatting>
  <conditionalFormatting sqref="K13">
    <cfRule type="cellIs" dxfId="279" priority="48" stopIfTrue="1" operator="equal">
      <formula>0</formula>
    </cfRule>
  </conditionalFormatting>
  <conditionalFormatting sqref="N14">
    <cfRule type="cellIs" dxfId="278" priority="47" stopIfTrue="1" operator="equal">
      <formula>0</formula>
    </cfRule>
  </conditionalFormatting>
  <conditionalFormatting sqref="O14:IV14">
    <cfRule type="cellIs" dxfId="277" priority="46" stopIfTrue="1" operator="equal">
      <formula>0</formula>
    </cfRule>
  </conditionalFormatting>
  <conditionalFormatting sqref="A14:H14 M14">
    <cfRule type="cellIs" dxfId="276" priority="45" stopIfTrue="1" operator="equal">
      <formula>0</formula>
    </cfRule>
  </conditionalFormatting>
  <conditionalFormatting sqref="K14">
    <cfRule type="cellIs" dxfId="275" priority="44" stopIfTrue="1" operator="equal">
      <formula>0</formula>
    </cfRule>
  </conditionalFormatting>
  <conditionalFormatting sqref="N15">
    <cfRule type="cellIs" dxfId="274" priority="43" stopIfTrue="1" operator="equal">
      <formula>0</formula>
    </cfRule>
  </conditionalFormatting>
  <conditionalFormatting sqref="O15:IV15">
    <cfRule type="cellIs" dxfId="273" priority="42" stopIfTrue="1" operator="equal">
      <formula>0</formula>
    </cfRule>
  </conditionalFormatting>
  <conditionalFormatting sqref="A15:H15 M15">
    <cfRule type="cellIs" dxfId="272" priority="41" stopIfTrue="1" operator="equal">
      <formula>0</formula>
    </cfRule>
  </conditionalFormatting>
  <conditionalFormatting sqref="K15">
    <cfRule type="cellIs" dxfId="271" priority="40" stopIfTrue="1" operator="equal">
      <formula>0</formula>
    </cfRule>
  </conditionalFormatting>
  <conditionalFormatting sqref="N16">
    <cfRule type="cellIs" dxfId="270" priority="39" stopIfTrue="1" operator="equal">
      <formula>0</formula>
    </cfRule>
  </conditionalFormatting>
  <conditionalFormatting sqref="O16:IV16">
    <cfRule type="cellIs" dxfId="269" priority="38" stopIfTrue="1" operator="equal">
      <formula>0</formula>
    </cfRule>
  </conditionalFormatting>
  <conditionalFormatting sqref="A16:H16 M16">
    <cfRule type="cellIs" dxfId="268" priority="37" stopIfTrue="1" operator="equal">
      <formula>0</formula>
    </cfRule>
  </conditionalFormatting>
  <conditionalFormatting sqref="K16">
    <cfRule type="cellIs" dxfId="267" priority="36" stopIfTrue="1" operator="equal">
      <formula>0</formula>
    </cfRule>
  </conditionalFormatting>
  <conditionalFormatting sqref="N17">
    <cfRule type="cellIs" dxfId="266" priority="35" stopIfTrue="1" operator="equal">
      <formula>0</formula>
    </cfRule>
  </conditionalFormatting>
  <conditionalFormatting sqref="O17:IV17">
    <cfRule type="cellIs" dxfId="265" priority="34" stopIfTrue="1" operator="equal">
      <formula>0</formula>
    </cfRule>
  </conditionalFormatting>
  <conditionalFormatting sqref="A17:H17 M17">
    <cfRule type="cellIs" dxfId="264" priority="33" stopIfTrue="1" operator="equal">
      <formula>0</formula>
    </cfRule>
  </conditionalFormatting>
  <conditionalFormatting sqref="K17">
    <cfRule type="cellIs" dxfId="263" priority="32" stopIfTrue="1" operator="equal">
      <formula>0</formula>
    </cfRule>
  </conditionalFormatting>
  <conditionalFormatting sqref="O20:IV20 L20:L21 I20:J21">
    <cfRule type="cellIs" dxfId="262" priority="27" stopIfTrue="1" operator="equal">
      <formula>0</formula>
    </cfRule>
  </conditionalFormatting>
  <conditionalFormatting sqref="N20:N21">
    <cfRule type="cellIs" dxfId="261" priority="26" stopIfTrue="1" operator="equal">
      <formula>0</formula>
    </cfRule>
  </conditionalFormatting>
  <conditionalFormatting sqref="A20:H21 M20:M21">
    <cfRule type="cellIs" dxfId="260" priority="25" stopIfTrue="1" operator="equal">
      <formula>0</formula>
    </cfRule>
  </conditionalFormatting>
  <conditionalFormatting sqref="K20:K21">
    <cfRule type="cellIs" dxfId="259" priority="24" stopIfTrue="1" operator="equal">
      <formula>0</formula>
    </cfRule>
  </conditionalFormatting>
  <conditionalFormatting sqref="O22:IV22">
    <cfRule type="cellIs" dxfId="258" priority="23" stopIfTrue="1" operator="equal">
      <formula>0</formula>
    </cfRule>
  </conditionalFormatting>
  <conditionalFormatting sqref="L24 I24:J24">
    <cfRule type="cellIs" dxfId="257" priority="18" stopIfTrue="1" operator="equal">
      <formula>0</formula>
    </cfRule>
  </conditionalFormatting>
  <conditionalFormatting sqref="N24">
    <cfRule type="cellIs" dxfId="256" priority="17" stopIfTrue="1" operator="equal">
      <formula>0</formula>
    </cfRule>
  </conditionalFormatting>
  <conditionalFormatting sqref="A24:H24 M24">
    <cfRule type="cellIs" dxfId="255" priority="16" stopIfTrue="1" operator="equal">
      <formula>0</formula>
    </cfRule>
  </conditionalFormatting>
  <conditionalFormatting sqref="K24">
    <cfRule type="cellIs" dxfId="254" priority="15" stopIfTrue="1" operator="equal">
      <formula>0</formula>
    </cfRule>
  </conditionalFormatting>
  <conditionalFormatting sqref="L25 I25:J25">
    <cfRule type="cellIs" dxfId="253" priority="14" stopIfTrue="1" operator="equal">
      <formula>0</formula>
    </cfRule>
  </conditionalFormatting>
  <conditionalFormatting sqref="N25">
    <cfRule type="cellIs" dxfId="252" priority="13" stopIfTrue="1" operator="equal">
      <formula>0</formula>
    </cfRule>
  </conditionalFormatting>
  <conditionalFormatting sqref="A25:H25 M25">
    <cfRule type="cellIs" dxfId="251" priority="12" stopIfTrue="1" operator="equal">
      <formula>0</formula>
    </cfRule>
  </conditionalFormatting>
  <conditionalFormatting sqref="K25">
    <cfRule type="cellIs" dxfId="250" priority="11" stopIfTrue="1" operator="equal">
      <formula>0</formula>
    </cfRule>
  </conditionalFormatting>
  <conditionalFormatting sqref="L26:L32 I26:J32">
    <cfRule type="cellIs" dxfId="249" priority="10" stopIfTrue="1" operator="equal">
      <formula>0</formula>
    </cfRule>
  </conditionalFormatting>
  <conditionalFormatting sqref="N26:N30">
    <cfRule type="cellIs" dxfId="248" priority="9" stopIfTrue="1" operator="equal">
      <formula>0</formula>
    </cfRule>
  </conditionalFormatting>
  <conditionalFormatting sqref="A26:H30 B31:H32 M26:M32">
    <cfRule type="cellIs" dxfId="247" priority="8" stopIfTrue="1" operator="equal">
      <formula>0</formula>
    </cfRule>
  </conditionalFormatting>
  <conditionalFormatting sqref="K26:K32">
    <cfRule type="cellIs" dxfId="246" priority="7" stopIfTrue="1" operator="equal">
      <formula>0</formula>
    </cfRule>
  </conditionalFormatting>
  <conditionalFormatting sqref="A31:A32">
    <cfRule type="cellIs" dxfId="245" priority="6" stopIfTrue="1" operator="equal">
      <formula>0</formula>
    </cfRule>
  </conditionalFormatting>
  <conditionalFormatting sqref="N33:N38">
    <cfRule type="cellIs" dxfId="244" priority="5" stopIfTrue="1" operator="equal">
      <formula>0</formula>
    </cfRule>
  </conditionalFormatting>
  <conditionalFormatting sqref="L33:L38 I33:J38">
    <cfRule type="cellIs" dxfId="243" priority="4" stopIfTrue="1" operator="equal">
      <formula>0</formula>
    </cfRule>
  </conditionalFormatting>
  <conditionalFormatting sqref="B33:H38 M33:M38">
    <cfRule type="cellIs" dxfId="242" priority="3" stopIfTrue="1" operator="equal">
      <formula>0</formula>
    </cfRule>
  </conditionalFormatting>
  <conditionalFormatting sqref="K33:K38">
    <cfRule type="cellIs" dxfId="241" priority="2" stopIfTrue="1" operator="equal">
      <formula>0</formula>
    </cfRule>
  </conditionalFormatting>
  <conditionalFormatting sqref="A33:A38">
    <cfRule type="cellIs" dxfId="240" priority="1" stopIfTrue="1" operator="equal">
      <formula>0</formula>
    </cfRule>
  </conditionalFormatting>
  <hyperlinks>
    <hyperlink ref="N1" location="市町村一覧!A1" display="市町村一覧に戻る" xr:uid="{00000000-0004-0000-0B00-000000000000}"/>
  </hyperlinks>
  <pageMargins left="0.25" right="0.25" top="0.75" bottom="0.75" header="0.3" footer="0.3"/>
  <pageSetup paperSize="9" scale="5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A47"/>
  <sheetViews>
    <sheetView zoomScale="55" zoomScaleNormal="55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6" customWidth="1"/>
    <col min="15" max="16384" width="9" style="3"/>
  </cols>
  <sheetData>
    <row r="1" spans="1:53" ht="30" customHeight="1" x14ac:dyDescent="0.2">
      <c r="A1" s="46" t="s">
        <v>113</v>
      </c>
      <c r="N1" s="17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ht="30" customHeight="1" x14ac:dyDescent="0.2">
      <c r="A4" s="13">
        <f>事業所一覧!A389</f>
        <v>2750520021</v>
      </c>
      <c r="B4" s="12" t="str">
        <f>事業所一覧!B389</f>
        <v>わわ</v>
      </c>
      <c r="C4" s="13" t="str">
        <f>事業所一覧!C389</f>
        <v>0725-24-4030</v>
      </c>
      <c r="D4" s="13" t="str">
        <f>事業所一覧!D389</f>
        <v>0725-24-5680</v>
      </c>
      <c r="E4" s="13" t="str">
        <f>事業所一覧!E389</f>
        <v>594-0083</v>
      </c>
      <c r="F4" s="12" t="str">
        <f>事業所一覧!F389</f>
        <v>和泉市池上町2丁目5番16号</v>
      </c>
      <c r="G4" s="12" t="str">
        <f>事業所一覧!G389</f>
        <v>株式会社HISWAY</v>
      </c>
      <c r="H4" s="13">
        <f>事業所一覧!H389</f>
        <v>0</v>
      </c>
      <c r="I4" s="13">
        <f>事業所一覧!I389</f>
        <v>0</v>
      </c>
      <c r="J4" s="13">
        <f>事業所一覧!J389</f>
        <v>0</v>
      </c>
      <c r="K4" s="13" t="str">
        <f>事業所一覧!K389</f>
        <v>●</v>
      </c>
      <c r="L4" s="13">
        <f>事業所一覧!L389</f>
        <v>10</v>
      </c>
      <c r="M4" s="13">
        <f>事業所一覧!M389</f>
        <v>0</v>
      </c>
      <c r="N4" s="28">
        <f>事業所一覧!N389</f>
        <v>0</v>
      </c>
    </row>
    <row r="5" spans="1:53" ht="30" customHeight="1" x14ac:dyDescent="0.2">
      <c r="A5" s="13">
        <f>事業所一覧!A390</f>
        <v>2750520047</v>
      </c>
      <c r="B5" s="12" t="str">
        <f>事業所一覧!B390</f>
        <v>ゆとりの里</v>
      </c>
      <c r="C5" s="13" t="str">
        <f>事業所一覧!C390</f>
        <v>0725-50-2001</v>
      </c>
      <c r="D5" s="13" t="str">
        <f>事業所一覧!D390</f>
        <v>0725-50-2001</v>
      </c>
      <c r="E5" s="13" t="str">
        <f>事業所一覧!E390</f>
        <v>594-1104</v>
      </c>
      <c r="F5" s="12" t="str">
        <f>事業所一覧!F390</f>
        <v>和泉市万町384番地</v>
      </c>
      <c r="G5" s="12" t="str">
        <f>事業所一覧!G390</f>
        <v>有限会社旭日</v>
      </c>
      <c r="H5" s="13"/>
      <c r="I5" s="13"/>
      <c r="J5" s="13">
        <f>事業所一覧!J390</f>
        <v>0</v>
      </c>
      <c r="K5" s="13" t="str">
        <f>事業所一覧!K390</f>
        <v>●</v>
      </c>
      <c r="L5" s="13">
        <f>事業所一覧!L390</f>
        <v>10</v>
      </c>
      <c r="M5" s="13">
        <f>事業所一覧!M390</f>
        <v>0</v>
      </c>
      <c r="N5" s="28">
        <f>事業所一覧!N390</f>
        <v>0</v>
      </c>
    </row>
    <row r="6" spans="1:53" ht="30" customHeight="1" x14ac:dyDescent="0.2">
      <c r="A6" s="13">
        <f>事業所一覧!A391</f>
        <v>2750520054</v>
      </c>
      <c r="B6" s="12" t="str">
        <f>事業所一覧!B391</f>
        <v>放課後等デイサービス事業所マザーズ</v>
      </c>
      <c r="C6" s="13" t="str">
        <f>事業所一覧!C391</f>
        <v>0725-26-0026</v>
      </c>
      <c r="D6" s="13" t="str">
        <f>事業所一覧!D391</f>
        <v>0725-26-1559</v>
      </c>
      <c r="E6" s="13" t="str">
        <f>事業所一覧!E391</f>
        <v>594-0003</v>
      </c>
      <c r="F6" s="12" t="str">
        <f>事業所一覧!F391</f>
        <v>和泉市太町１５８番地の１３</v>
      </c>
      <c r="G6" s="12" t="str">
        <f>事業所一覧!G391</f>
        <v>特定非営利活動法人サポートネット・マザーズ</v>
      </c>
      <c r="H6" s="13">
        <f>事業所一覧!H391</f>
        <v>0</v>
      </c>
      <c r="I6" s="13">
        <f>事業所一覧!I391</f>
        <v>0</v>
      </c>
      <c r="J6" s="13">
        <f>事業所一覧!J391</f>
        <v>0</v>
      </c>
      <c r="K6" s="13" t="str">
        <f>事業所一覧!K391</f>
        <v>●</v>
      </c>
      <c r="L6" s="13">
        <f>事業所一覧!L391</f>
        <v>10</v>
      </c>
      <c r="M6" s="13">
        <f>事業所一覧!M391</f>
        <v>0</v>
      </c>
      <c r="N6" s="28">
        <f>事業所一覧!N391</f>
        <v>0</v>
      </c>
    </row>
    <row r="7" spans="1:53" ht="30" customHeight="1" x14ac:dyDescent="0.2">
      <c r="A7" s="13">
        <f>事業所一覧!A392</f>
        <v>2750520070</v>
      </c>
      <c r="B7" s="12" t="str">
        <f>事業所一覧!B392</f>
        <v>ぷちとまと</v>
      </c>
      <c r="C7" s="13" t="str">
        <f>事業所一覧!C392</f>
        <v>0725-30-4680</v>
      </c>
      <c r="D7" s="13" t="str">
        <f>事業所一覧!D392</f>
        <v>0725-30-4680</v>
      </c>
      <c r="E7" s="13" t="str">
        <f>事業所一覧!E392</f>
        <v>594-0032</v>
      </c>
      <c r="F7" s="12" t="str">
        <f>事業所一覧!F392</f>
        <v>和泉市池田下町1218－１番地</v>
      </c>
      <c r="G7" s="12" t="str">
        <f>事業所一覧!G392</f>
        <v>特定非営利活動法人ぷちとまとの会</v>
      </c>
      <c r="H7" s="13">
        <f>事業所一覧!H392</f>
        <v>0</v>
      </c>
      <c r="I7" s="13">
        <f>事業所一覧!I392</f>
        <v>0</v>
      </c>
      <c r="J7" s="13">
        <f>事業所一覧!J392</f>
        <v>0</v>
      </c>
      <c r="K7" s="13" t="str">
        <f>事業所一覧!K392</f>
        <v>●</v>
      </c>
      <c r="L7" s="13">
        <f>事業所一覧!L392</f>
        <v>10</v>
      </c>
      <c r="M7" s="13">
        <f>事業所一覧!M392</f>
        <v>0</v>
      </c>
      <c r="N7" s="28">
        <f>事業所一覧!N392</f>
        <v>0</v>
      </c>
    </row>
    <row r="8" spans="1:53" ht="30" customHeight="1" x14ac:dyDescent="0.2">
      <c r="A8" s="13">
        <f>事業所一覧!A393</f>
        <v>2750520112</v>
      </c>
      <c r="B8" s="12" t="str">
        <f>事業所一覧!B393</f>
        <v>運動療育クラブのあ泉北和泉</v>
      </c>
      <c r="C8" s="13" t="str">
        <f>事業所一覧!C393</f>
        <v>0725-92-8455</v>
      </c>
      <c r="D8" s="13" t="str">
        <f>事業所一覧!D393</f>
        <v>0725-92-8455</v>
      </c>
      <c r="E8" s="13" t="str">
        <f>事業所一覧!E393</f>
        <v>594-0042</v>
      </c>
      <c r="F8" s="12" t="str">
        <f>事業所一覧!F393</f>
        <v>和泉市箕形町一丁目２番６号</v>
      </c>
      <c r="G8" s="12" t="str">
        <f>事業所一覧!G393</f>
        <v>一般社団法人のあ</v>
      </c>
      <c r="H8" s="13" t="str">
        <f>事業所一覧!H393</f>
        <v>●</v>
      </c>
      <c r="I8" s="13">
        <f>事業所一覧!I393</f>
        <v>10</v>
      </c>
      <c r="J8" s="13">
        <f>事業所一覧!J393</f>
        <v>0</v>
      </c>
      <c r="K8" s="13" t="str">
        <f>事業所一覧!K393</f>
        <v>●</v>
      </c>
      <c r="L8" s="13">
        <f>事業所一覧!L393</f>
        <v>10</v>
      </c>
      <c r="M8" s="13">
        <f>事業所一覧!M393</f>
        <v>0</v>
      </c>
      <c r="N8" s="28">
        <f>事業所一覧!N393</f>
        <v>0</v>
      </c>
    </row>
    <row r="9" spans="1:53" ht="30" customHeight="1" x14ac:dyDescent="0.2">
      <c r="A9" s="13">
        <f>事業所一覧!A394</f>
        <v>2750520146</v>
      </c>
      <c r="B9" s="12" t="str">
        <f>事業所一覧!B394</f>
        <v>でぃあはーつ</v>
      </c>
      <c r="C9" s="13" t="str">
        <f>事業所一覧!C394</f>
        <v>0725-24-3265</v>
      </c>
      <c r="D9" s="13" t="str">
        <f>事業所一覧!D394</f>
        <v>0725-24-3265</v>
      </c>
      <c r="E9" s="13" t="str">
        <f>事業所一覧!E394</f>
        <v>594-0003</v>
      </c>
      <c r="F9" s="12" t="str">
        <f>事業所一覧!F394</f>
        <v>和泉市太町570番地の９　２階</v>
      </c>
      <c r="G9" s="12" t="str">
        <f>事業所一覧!G394</f>
        <v>株式会社煌</v>
      </c>
      <c r="H9" s="13">
        <f>事業所一覧!H394</f>
        <v>0</v>
      </c>
      <c r="I9" s="13">
        <f>事業所一覧!I394</f>
        <v>0</v>
      </c>
      <c r="J9" s="13">
        <f>事業所一覧!J394</f>
        <v>0</v>
      </c>
      <c r="K9" s="13" t="str">
        <f>事業所一覧!K394</f>
        <v>●</v>
      </c>
      <c r="L9" s="13">
        <f>事業所一覧!L394</f>
        <v>10</v>
      </c>
      <c r="M9" s="13">
        <f>事業所一覧!M394</f>
        <v>0</v>
      </c>
      <c r="N9" s="28">
        <f>事業所一覧!N394</f>
        <v>0</v>
      </c>
    </row>
    <row r="10" spans="1:53" ht="30" customHeight="1" x14ac:dyDescent="0.2">
      <c r="A10" s="13">
        <f>事業所一覧!A395</f>
        <v>2750520153</v>
      </c>
      <c r="B10" s="12" t="str">
        <f>事業所一覧!B395</f>
        <v>児童発達支援・放課後等デイサービスにじ</v>
      </c>
      <c r="C10" s="13" t="str">
        <f>事業所一覧!C395</f>
        <v>0725-90-7384</v>
      </c>
      <c r="D10" s="13" t="str">
        <f>事業所一覧!D395</f>
        <v>0725-90-7761</v>
      </c>
      <c r="E10" s="13" t="str">
        <f>事業所一覧!E395</f>
        <v>594-0013</v>
      </c>
      <c r="F10" s="12" t="str">
        <f>事業所一覧!F395</f>
        <v>和泉市鶴山台二丁目１番１号棟105</v>
      </c>
      <c r="G10" s="12" t="str">
        <f>事業所一覧!G395</f>
        <v>有限会社北勝</v>
      </c>
      <c r="H10" s="13" t="str">
        <f>事業所一覧!H395</f>
        <v>●</v>
      </c>
      <c r="I10" s="13">
        <f>事業所一覧!I395</f>
        <v>10</v>
      </c>
      <c r="J10" s="13">
        <f>事業所一覧!J395</f>
        <v>0</v>
      </c>
      <c r="K10" s="13" t="str">
        <f>事業所一覧!K395</f>
        <v>●</v>
      </c>
      <c r="L10" s="13">
        <f>事業所一覧!L395</f>
        <v>10</v>
      </c>
      <c r="M10" s="13">
        <f>事業所一覧!M395</f>
        <v>0</v>
      </c>
      <c r="N10" s="28">
        <f>事業所一覧!N395</f>
        <v>0</v>
      </c>
    </row>
    <row r="11" spans="1:53" ht="30" customHeight="1" x14ac:dyDescent="0.2">
      <c r="A11" s="13">
        <f>事業所一覧!A396</f>
        <v>2750520161</v>
      </c>
      <c r="B11" s="12" t="str">
        <f>事業所一覧!B396</f>
        <v>児童デイサービスびりぃぶ</v>
      </c>
      <c r="C11" s="13" t="str">
        <f>事業所一覧!C396</f>
        <v>0725-90-7026</v>
      </c>
      <c r="D11" s="13" t="str">
        <f>事業所一覧!D396</f>
        <v>0725-90-7036</v>
      </c>
      <c r="E11" s="13" t="str">
        <f>事業所一覧!E396</f>
        <v>594-1151</v>
      </c>
      <c r="F11" s="12" t="str">
        <f>事業所一覧!F396</f>
        <v>和泉市唐国町二丁目８番58号１階</v>
      </c>
      <c r="G11" s="12" t="str">
        <f>事業所一覧!G396</f>
        <v>株式会社はじめ</v>
      </c>
      <c r="H11" s="13" t="str">
        <f>事業所一覧!H396</f>
        <v>●</v>
      </c>
      <c r="I11" s="13">
        <f>事業所一覧!I396</f>
        <v>10</v>
      </c>
      <c r="J11" s="13">
        <f>事業所一覧!J396</f>
        <v>0</v>
      </c>
      <c r="K11" s="13" t="str">
        <f>事業所一覧!K396</f>
        <v>●</v>
      </c>
      <c r="L11" s="13">
        <f>事業所一覧!L396</f>
        <v>10</v>
      </c>
      <c r="M11" s="13">
        <f>事業所一覧!M396</f>
        <v>0</v>
      </c>
      <c r="N11" s="28">
        <f>事業所一覧!N396</f>
        <v>0</v>
      </c>
    </row>
    <row r="12" spans="1:53" ht="30" customHeight="1" x14ac:dyDescent="0.2">
      <c r="A12" s="13">
        <f>事業所一覧!A397</f>
        <v>2755320047</v>
      </c>
      <c r="B12" s="12" t="str">
        <f>事業所一覧!B397</f>
        <v>スイートピー</v>
      </c>
      <c r="C12" s="13" t="str">
        <f>事業所一覧!C397</f>
        <v>0725-50-3222</v>
      </c>
      <c r="D12" s="13" t="str">
        <f>事業所一覧!D397</f>
        <v>0725-50-3233</v>
      </c>
      <c r="E12" s="13" t="str">
        <f>事業所一覧!E397</f>
        <v>594-1111</v>
      </c>
      <c r="F12" s="12" t="str">
        <f>事業所一覧!F397</f>
        <v>和泉市光明台三丁目20番４号</v>
      </c>
      <c r="G12" s="12" t="str">
        <f>事業所一覧!G397</f>
        <v>株式会社スイートピー</v>
      </c>
      <c r="H12" s="13">
        <f>事業所一覧!H397</f>
        <v>0</v>
      </c>
      <c r="I12" s="13">
        <f>事業所一覧!I397</f>
        <v>0</v>
      </c>
      <c r="J12" s="13">
        <f>事業所一覧!J397</f>
        <v>0</v>
      </c>
      <c r="K12" s="13" t="str">
        <f>事業所一覧!K397</f>
        <v>●</v>
      </c>
      <c r="L12" s="13">
        <f>事業所一覧!L397</f>
        <v>10</v>
      </c>
      <c r="M12" s="13">
        <f>事業所一覧!M397</f>
        <v>0</v>
      </c>
      <c r="N12" s="28">
        <f>事業所一覧!N397</f>
        <v>0</v>
      </c>
    </row>
    <row r="13" spans="1:53" ht="30" customHeight="1" x14ac:dyDescent="0.2">
      <c r="A13" s="13">
        <f>事業所一覧!A398</f>
        <v>2750520195</v>
      </c>
      <c r="B13" s="12" t="str">
        <f>事業所一覧!B398</f>
        <v>児童発達支援・放課後等デイサービスあゆみ</v>
      </c>
      <c r="C13" s="13" t="str">
        <f>事業所一覧!C398</f>
        <v>0725-57-3880</v>
      </c>
      <c r="D13" s="13" t="str">
        <f>事業所一覧!D398</f>
        <v>0725-57-8601</v>
      </c>
      <c r="E13" s="13" t="str">
        <f>事業所一覧!E398</f>
        <v>594-0032</v>
      </c>
      <c r="F13" s="12" t="str">
        <f>事業所一覧!F398</f>
        <v>和泉市池田下町2263番地の2</v>
      </c>
      <c r="G13" s="12" t="str">
        <f>事業所一覧!G398</f>
        <v>特定非営利活動法人みらい</v>
      </c>
      <c r="H13" s="13" t="str">
        <f>事業所一覧!H398</f>
        <v>●</v>
      </c>
      <c r="I13" s="13">
        <f>事業所一覧!I398</f>
        <v>10</v>
      </c>
      <c r="J13" s="13">
        <f>事業所一覧!J398</f>
        <v>0</v>
      </c>
      <c r="K13" s="13" t="str">
        <f>事業所一覧!K398</f>
        <v>●</v>
      </c>
      <c r="L13" s="13">
        <f>事業所一覧!L398</f>
        <v>10</v>
      </c>
      <c r="M13" s="13">
        <f>事業所一覧!M398</f>
        <v>0</v>
      </c>
      <c r="N13" s="28">
        <f>事業所一覧!N398</f>
        <v>0</v>
      </c>
    </row>
    <row r="14" spans="1:53" ht="30" customHeight="1" x14ac:dyDescent="0.2">
      <c r="A14" s="13">
        <f>事業所一覧!A399</f>
        <v>2750520211</v>
      </c>
      <c r="B14" s="12" t="str">
        <f>事業所一覧!B399</f>
        <v>ｗｅｌｆａｒｅ和泉中央</v>
      </c>
      <c r="C14" s="13" t="str">
        <f>事業所一覧!C399</f>
        <v>0725-57-5511</v>
      </c>
      <c r="D14" s="13" t="str">
        <f>事業所一覧!D399</f>
        <v>0725-57-5533</v>
      </c>
      <c r="E14" s="13" t="str">
        <f>事業所一覧!E399</f>
        <v>594-0032</v>
      </c>
      <c r="F14" s="12" t="str">
        <f>事業所一覧!F399</f>
        <v>和泉市池田下町173番１メルベーユ和泉中央Ｄ号室</v>
      </c>
      <c r="G14" s="12" t="str">
        <f>事業所一覧!G399</f>
        <v>株式会社ファースト</v>
      </c>
      <c r="H14" s="13" t="str">
        <f>事業所一覧!H399</f>
        <v>●</v>
      </c>
      <c r="I14" s="13">
        <f>事業所一覧!I399</f>
        <v>10</v>
      </c>
      <c r="J14" s="13">
        <f>事業所一覧!J399</f>
        <v>0</v>
      </c>
      <c r="K14" s="13" t="str">
        <f>事業所一覧!K399</f>
        <v>●</v>
      </c>
      <c r="L14" s="13">
        <f>事業所一覧!L399</f>
        <v>10</v>
      </c>
      <c r="M14" s="13">
        <f>事業所一覧!M399</f>
        <v>0</v>
      </c>
      <c r="N14" s="28">
        <f>事業所一覧!N399</f>
        <v>0</v>
      </c>
    </row>
    <row r="15" spans="1:53" ht="30" customHeight="1" x14ac:dyDescent="0.2">
      <c r="A15" s="13">
        <f>事業所一覧!A400</f>
        <v>2750520237</v>
      </c>
      <c r="B15" s="12" t="str">
        <f>事業所一覧!B400</f>
        <v>児童発達支援・放課後等デイサービスドレミ</v>
      </c>
      <c r="C15" s="13" t="str">
        <f>事業所一覧!C400</f>
        <v>0725-43-5555</v>
      </c>
      <c r="D15" s="13" t="str">
        <f>事業所一覧!D400</f>
        <v>0725-44-5656</v>
      </c>
      <c r="E15" s="13" t="str">
        <f>事業所一覧!E400</f>
        <v>594-0003</v>
      </c>
      <c r="F15" s="12" t="str">
        <f>事業所一覧!F400</f>
        <v>和泉市太町24番地１</v>
      </c>
      <c r="G15" s="12" t="str">
        <f>事業所一覧!G400</f>
        <v>株式会社トップケアサービス</v>
      </c>
      <c r="H15" s="13" t="str">
        <f>事業所一覧!H400</f>
        <v>●</v>
      </c>
      <c r="I15" s="13">
        <f>事業所一覧!I400</f>
        <v>10</v>
      </c>
      <c r="J15" s="13">
        <f>事業所一覧!J400</f>
        <v>0</v>
      </c>
      <c r="K15" s="13" t="str">
        <f>事業所一覧!K400</f>
        <v>●</v>
      </c>
      <c r="L15" s="13">
        <f>事業所一覧!L400</f>
        <v>10</v>
      </c>
      <c r="M15" s="13">
        <f>事業所一覧!M400</f>
        <v>0</v>
      </c>
      <c r="N15" s="28">
        <f>事業所一覧!N400</f>
        <v>0</v>
      </c>
    </row>
    <row r="16" spans="1:53" ht="30" customHeight="1" x14ac:dyDescent="0.2">
      <c r="A16" s="13">
        <f>事業所一覧!A401</f>
        <v>2750520278</v>
      </c>
      <c r="B16" s="12" t="str">
        <f>事業所一覧!B401</f>
        <v>フェアリーテイル</v>
      </c>
      <c r="C16" s="13" t="str">
        <f>事業所一覧!C401</f>
        <v>0725-38-7725</v>
      </c>
      <c r="D16" s="13" t="str">
        <f>事業所一覧!D401</f>
        <v>0725-38-7725</v>
      </c>
      <c r="E16" s="13" t="str">
        <f>事業所一覧!E401</f>
        <v>594-0076</v>
      </c>
      <c r="F16" s="12" t="str">
        <f>事業所一覧!F401</f>
        <v>和泉市肥子町二丁目５番54号サラスバティ肥子１階Ｄ号</v>
      </c>
      <c r="G16" s="12" t="str">
        <f>事業所一覧!G401</f>
        <v>株式会社キーポイント</v>
      </c>
      <c r="H16" s="13" t="str">
        <f>事業所一覧!H401</f>
        <v>●</v>
      </c>
      <c r="I16" s="13">
        <f>事業所一覧!I401</f>
        <v>10</v>
      </c>
      <c r="J16" s="13">
        <f>事業所一覧!J401</f>
        <v>0</v>
      </c>
      <c r="K16" s="13" t="str">
        <f>事業所一覧!K401</f>
        <v>●</v>
      </c>
      <c r="L16" s="13">
        <f>事業所一覧!L401</f>
        <v>10</v>
      </c>
      <c r="M16" s="13">
        <f>事業所一覧!M401</f>
        <v>0</v>
      </c>
      <c r="N16" s="28">
        <f>事業所一覧!N401</f>
        <v>0</v>
      </c>
    </row>
    <row r="17" spans="1:14" ht="30" customHeight="1" x14ac:dyDescent="0.2">
      <c r="A17" s="13">
        <f>事業所一覧!A402</f>
        <v>2750520310</v>
      </c>
      <c r="B17" s="12" t="str">
        <f>事業所一覧!B402</f>
        <v>音楽療育おとゆいキッズ</v>
      </c>
      <c r="C17" s="13" t="str">
        <f>事業所一覧!C402</f>
        <v>0725-53-1066</v>
      </c>
      <c r="D17" s="13" t="str">
        <f>事業所一覧!D402</f>
        <v>0725-53-1066</v>
      </c>
      <c r="E17" s="13" t="str">
        <f>事業所一覧!E402</f>
        <v>594-1155</v>
      </c>
      <c r="F17" s="12" t="str">
        <f>事業所一覧!F402</f>
        <v>和泉市緑ケ丘一丁目９番８号</v>
      </c>
      <c r="G17" s="12" t="str">
        <f>事業所一覧!G402</f>
        <v>特定非営利活動法人音楽サポートネット音結</v>
      </c>
      <c r="H17" s="13" t="str">
        <f>事業所一覧!H402</f>
        <v>●</v>
      </c>
      <c r="I17" s="13">
        <f>事業所一覧!I402</f>
        <v>10</v>
      </c>
      <c r="J17" s="13">
        <f>事業所一覧!J402</f>
        <v>0</v>
      </c>
      <c r="K17" s="13" t="str">
        <f>事業所一覧!K402</f>
        <v>●</v>
      </c>
      <c r="L17" s="13">
        <f>事業所一覧!L402</f>
        <v>10</v>
      </c>
      <c r="M17" s="13">
        <f>事業所一覧!M402</f>
        <v>0</v>
      </c>
      <c r="N17" s="28">
        <f>事業所一覧!N402</f>
        <v>0</v>
      </c>
    </row>
    <row r="18" spans="1:14" ht="30" customHeight="1" x14ac:dyDescent="0.2">
      <c r="A18" s="13">
        <f>事業所一覧!A403</f>
        <v>2750520336</v>
      </c>
      <c r="B18" s="12" t="str">
        <f>事業所一覧!B403</f>
        <v>スマイル</v>
      </c>
      <c r="C18" s="13" t="str">
        <f>事業所一覧!C403</f>
        <v>0725-40-2525</v>
      </c>
      <c r="D18" s="13" t="str">
        <f>事業所一覧!D403</f>
        <v>0725-40-2526</v>
      </c>
      <c r="E18" s="13" t="str">
        <f>事業所一覧!E403</f>
        <v>594-0064</v>
      </c>
      <c r="F18" s="12" t="str">
        <f>事業所一覧!F403</f>
        <v>和泉市寺門町一丁目１番５号</v>
      </c>
      <c r="G18" s="12" t="str">
        <f>事業所一覧!G403</f>
        <v>株式会社Ｍｅｒｒｙ</v>
      </c>
      <c r="H18" s="13" t="str">
        <f>事業所一覧!H403</f>
        <v>●</v>
      </c>
      <c r="I18" s="13">
        <f>事業所一覧!I403</f>
        <v>10</v>
      </c>
      <c r="J18" s="13">
        <f>事業所一覧!J403</f>
        <v>0</v>
      </c>
      <c r="K18" s="13" t="str">
        <f>事業所一覧!K403</f>
        <v>●</v>
      </c>
      <c r="L18" s="13">
        <f>事業所一覧!L403</f>
        <v>10</v>
      </c>
      <c r="M18" s="13">
        <f>事業所一覧!M403</f>
        <v>0</v>
      </c>
      <c r="N18" s="28">
        <f>事業所一覧!N403</f>
        <v>0</v>
      </c>
    </row>
    <row r="19" spans="1:14" ht="30" customHeight="1" x14ac:dyDescent="0.2">
      <c r="A19" s="13">
        <f>事業所一覧!A404</f>
        <v>2750520351</v>
      </c>
      <c r="B19" s="12" t="str">
        <f>事業所一覧!B404</f>
        <v>児童発達支援・放課後等デイサービスぴあーちぇ和泉</v>
      </c>
      <c r="C19" s="13" t="str">
        <f>事業所一覧!C404</f>
        <v>0725-24-0274</v>
      </c>
      <c r="D19" s="13" t="str">
        <f>事業所一覧!D404</f>
        <v>0725-24-0274</v>
      </c>
      <c r="E19" s="13" t="str">
        <f>事業所一覧!E404</f>
        <v>594-0083</v>
      </c>
      <c r="F19" s="12" t="str">
        <f>事業所一覧!F404</f>
        <v>和泉市池上町三丁目14番81号　池上町３丁目貸店舗５号室</v>
      </c>
      <c r="G19" s="12" t="str">
        <f>事業所一覧!G404</f>
        <v>株式会社ひなた</v>
      </c>
      <c r="H19" s="13" t="str">
        <f>事業所一覧!H404</f>
        <v>●</v>
      </c>
      <c r="I19" s="13">
        <f>事業所一覧!I404</f>
        <v>10</v>
      </c>
      <c r="J19" s="13">
        <f>事業所一覧!J404</f>
        <v>0</v>
      </c>
      <c r="K19" s="13" t="str">
        <f>事業所一覧!K404</f>
        <v>●</v>
      </c>
      <c r="L19" s="13">
        <f>事業所一覧!L404</f>
        <v>10</v>
      </c>
      <c r="M19" s="13">
        <f>事業所一覧!M404</f>
        <v>0</v>
      </c>
      <c r="N19" s="28">
        <f>事業所一覧!N404</f>
        <v>0</v>
      </c>
    </row>
    <row r="20" spans="1:14" ht="30" customHeight="1" x14ac:dyDescent="0.2">
      <c r="A20" s="13">
        <f>事業所一覧!A405</f>
        <v>2750520377</v>
      </c>
      <c r="B20" s="12" t="str">
        <f>事業所一覧!B405</f>
        <v>放課後等デイサービスなういずみ</v>
      </c>
      <c r="C20" s="13" t="str">
        <f>事業所一覧!C405</f>
        <v>072-590-4900</v>
      </c>
      <c r="D20" s="13" t="str">
        <f>事業所一覧!D405</f>
        <v>072-590-4899</v>
      </c>
      <c r="E20" s="13" t="str">
        <f>事業所一覧!E405</f>
        <v>594-0071</v>
      </c>
      <c r="F20" s="12" t="str">
        <f>事業所一覧!F405</f>
        <v>和泉市府中町七丁目２番５号</v>
      </c>
      <c r="G20" s="12" t="str">
        <f>事業所一覧!G405</f>
        <v>株式会社晴友</v>
      </c>
      <c r="H20" s="13" t="str">
        <f>事業所一覧!H405</f>
        <v>●</v>
      </c>
      <c r="I20" s="13">
        <f>事業所一覧!I405</f>
        <v>10</v>
      </c>
      <c r="J20" s="13">
        <f>事業所一覧!J405</f>
        <v>0</v>
      </c>
      <c r="K20" s="13" t="str">
        <f>事業所一覧!K405</f>
        <v>●</v>
      </c>
      <c r="L20" s="13">
        <f>事業所一覧!L405</f>
        <v>10</v>
      </c>
      <c r="M20" s="13">
        <f>事業所一覧!M405</f>
        <v>0</v>
      </c>
      <c r="N20" s="28">
        <f>事業所一覧!N405</f>
        <v>0</v>
      </c>
    </row>
    <row r="21" spans="1:14" ht="30" customHeight="1" x14ac:dyDescent="0.2">
      <c r="A21" s="13">
        <f>事業所一覧!A406</f>
        <v>2750520385</v>
      </c>
      <c r="B21" s="12" t="str">
        <f>事業所一覧!B406</f>
        <v>ここあ</v>
      </c>
      <c r="C21" s="13" t="str">
        <f>事業所一覧!C406</f>
        <v>0725-43-8801</v>
      </c>
      <c r="D21" s="13" t="str">
        <f>事業所一覧!D406</f>
        <v>0725-43-8802</v>
      </c>
      <c r="E21" s="13" t="str">
        <f>事業所一覧!E406</f>
        <v>594-0082</v>
      </c>
      <c r="F21" s="12" t="str">
        <f>事業所一覧!F406</f>
        <v>和泉市富秋町一丁目４番43号</v>
      </c>
      <c r="G21" s="12" t="str">
        <f>事業所一覧!G406</f>
        <v>ＳＥＩＷＡ　Ｍｅｄｉｃａｌ株式会社</v>
      </c>
      <c r="H21" s="13" t="str">
        <f>事業所一覧!H406</f>
        <v>☆</v>
      </c>
      <c r="I21" s="13">
        <f>事業所一覧!I406</f>
        <v>5</v>
      </c>
      <c r="J21" s="13">
        <f>事業所一覧!J406</f>
        <v>0</v>
      </c>
      <c r="K21" s="13" t="str">
        <f>事業所一覧!K406</f>
        <v>☆</v>
      </c>
      <c r="L21" s="13">
        <f>事業所一覧!L406</f>
        <v>5</v>
      </c>
      <c r="M21" s="13">
        <f>事業所一覧!M406</f>
        <v>0</v>
      </c>
      <c r="N21" s="28">
        <f>事業所一覧!N406</f>
        <v>0</v>
      </c>
    </row>
    <row r="22" spans="1:14" ht="30" customHeight="1" x14ac:dyDescent="0.2">
      <c r="A22" s="13">
        <f>事業所一覧!A407</f>
        <v>2750520393</v>
      </c>
      <c r="B22" s="12" t="str">
        <f>事業所一覧!B407</f>
        <v>運動療育ＦＣのあ泉北和泉</v>
      </c>
      <c r="C22" s="13" t="str">
        <f>事業所一覧!C407</f>
        <v>0725-99-8810</v>
      </c>
      <c r="D22" s="13" t="str">
        <f>事業所一覧!D407</f>
        <v>0725-99-8810</v>
      </c>
      <c r="E22" s="13" t="str">
        <f>事業所一覧!E407</f>
        <v>594-0065</v>
      </c>
      <c r="F22" s="12" t="str">
        <f>事業所一覧!F407</f>
        <v>和泉市観音寺町877番１号</v>
      </c>
      <c r="G22" s="12" t="str">
        <f>事業所一覧!G407</f>
        <v>株式会社のあ</v>
      </c>
      <c r="H22" s="13" t="str">
        <f>事業所一覧!H407</f>
        <v>●</v>
      </c>
      <c r="I22" s="13">
        <f>事業所一覧!I407</f>
        <v>10</v>
      </c>
      <c r="J22" s="13">
        <f>事業所一覧!J407</f>
        <v>0</v>
      </c>
      <c r="K22" s="13" t="str">
        <f>事業所一覧!K407</f>
        <v>●</v>
      </c>
      <c r="L22" s="13">
        <f>事業所一覧!L407</f>
        <v>10</v>
      </c>
      <c r="M22" s="13">
        <f>事業所一覧!M407</f>
        <v>0</v>
      </c>
      <c r="N22" s="28">
        <f>事業所一覧!N407</f>
        <v>0</v>
      </c>
    </row>
    <row r="23" spans="1:14" ht="30" customHeight="1" x14ac:dyDescent="0.2">
      <c r="A23" s="13">
        <f>事業所一覧!A408</f>
        <v>2750520401</v>
      </c>
      <c r="B23" s="12" t="str">
        <f>事業所一覧!B408</f>
        <v>療育サポートセンターわおん</v>
      </c>
      <c r="C23" s="13" t="str">
        <f>事業所一覧!C408</f>
        <v>0725-56-4030</v>
      </c>
      <c r="D23" s="13" t="str">
        <f>事業所一覧!D408</f>
        <v>0725-56-4031</v>
      </c>
      <c r="E23" s="13" t="str">
        <f>事業所一覧!E408</f>
        <v>594-1111</v>
      </c>
      <c r="F23" s="12" t="str">
        <f>事業所一覧!F408</f>
        <v>和泉市光明台三丁目２番　第101号棟第105号室</v>
      </c>
      <c r="G23" s="12" t="str">
        <f>事業所一覧!G408</f>
        <v>一般社団法人わおん</v>
      </c>
      <c r="H23" s="13" t="str">
        <f>事業所一覧!H408</f>
        <v>●</v>
      </c>
      <c r="I23" s="13">
        <f>事業所一覧!I408</f>
        <v>10</v>
      </c>
      <c r="J23" s="13">
        <f>事業所一覧!J408</f>
        <v>0</v>
      </c>
      <c r="K23" s="13" t="str">
        <f>事業所一覧!K408</f>
        <v>●</v>
      </c>
      <c r="L23" s="13">
        <f>事業所一覧!L408</f>
        <v>10</v>
      </c>
      <c r="M23" s="13" t="str">
        <f>事業所一覧!M408</f>
        <v>●</v>
      </c>
      <c r="N23" s="28">
        <f>事業所一覧!N408</f>
        <v>0</v>
      </c>
    </row>
    <row r="24" spans="1:14" ht="30" customHeight="1" x14ac:dyDescent="0.2">
      <c r="A24" s="13">
        <f>事業所一覧!A409</f>
        <v>2750520443</v>
      </c>
      <c r="B24" s="12" t="str">
        <f>事業所一覧!B409</f>
        <v>児童発達支援・放課後等デイサービスそら</v>
      </c>
      <c r="C24" s="13" t="str">
        <f>事業所一覧!C409</f>
        <v>0725-40-3515</v>
      </c>
      <c r="D24" s="13" t="str">
        <f>事業所一覧!D409</f>
        <v>0725-40-3516</v>
      </c>
      <c r="E24" s="13" t="str">
        <f>事業所一覧!E409</f>
        <v>594-0071</v>
      </c>
      <c r="F24" s="12" t="str">
        <f>事業所一覧!F409</f>
        <v>和泉市府中町八丁目４番22号２階</v>
      </c>
      <c r="G24" s="12" t="str">
        <f>事業所一覧!G409</f>
        <v>株式会社まほろば</v>
      </c>
      <c r="H24" s="13" t="str">
        <f>事業所一覧!H409</f>
        <v>●</v>
      </c>
      <c r="I24" s="13">
        <f>事業所一覧!I409</f>
        <v>10</v>
      </c>
      <c r="J24" s="13">
        <f>事業所一覧!J409</f>
        <v>0</v>
      </c>
      <c r="K24" s="13" t="str">
        <f>事業所一覧!K409</f>
        <v>●</v>
      </c>
      <c r="L24" s="13">
        <f>事業所一覧!L409</f>
        <v>10</v>
      </c>
      <c r="M24" s="13">
        <f>事業所一覧!M409</f>
        <v>0</v>
      </c>
      <c r="N24" s="28">
        <f>事業所一覧!N409</f>
        <v>0</v>
      </c>
    </row>
    <row r="25" spans="1:14" ht="30" customHeight="1" x14ac:dyDescent="0.2">
      <c r="A25" s="13">
        <f>事業所一覧!A410</f>
        <v>2750520450</v>
      </c>
      <c r="B25" s="12" t="str">
        <f>事業所一覧!B410</f>
        <v>どんぐりの樹</v>
      </c>
      <c r="C25" s="13" t="str">
        <f>事業所一覧!C410</f>
        <v>0725-54-1147</v>
      </c>
      <c r="D25" s="13" t="str">
        <f>事業所一覧!D410</f>
        <v>0725-54-1154</v>
      </c>
      <c r="E25" s="13" t="str">
        <f>事業所一覧!E410</f>
        <v>594-0042</v>
      </c>
      <c r="F25" s="12" t="str">
        <f>事業所一覧!F410</f>
        <v>和泉市箕形町四丁目２番35号</v>
      </c>
      <c r="G25" s="12" t="str">
        <f>事業所一覧!G410</f>
        <v>有限会社ケアテック</v>
      </c>
      <c r="H25" s="13" t="str">
        <f>事業所一覧!H410</f>
        <v>●</v>
      </c>
      <c r="I25" s="13">
        <f>事業所一覧!I410</f>
        <v>10</v>
      </c>
      <c r="J25" s="13">
        <f>事業所一覧!J410</f>
        <v>0</v>
      </c>
      <c r="K25" s="13" t="str">
        <f>事業所一覧!K410</f>
        <v>●</v>
      </c>
      <c r="L25" s="13">
        <f>事業所一覧!L410</f>
        <v>10</v>
      </c>
      <c r="M25" s="13">
        <f>事業所一覧!M410</f>
        <v>0</v>
      </c>
      <c r="N25" s="28">
        <f>事業所一覧!N410</f>
        <v>0</v>
      </c>
    </row>
    <row r="26" spans="1:14" ht="30" customHeight="1" x14ac:dyDescent="0.2">
      <c r="A26" s="13">
        <f>事業所一覧!A411</f>
        <v>2750520484</v>
      </c>
      <c r="B26" s="12" t="str">
        <f>事業所一覧!B411</f>
        <v>ジャンプ</v>
      </c>
      <c r="C26" s="13" t="str">
        <f>事業所一覧!C411</f>
        <v>0725-99-8641</v>
      </c>
      <c r="D26" s="13" t="str">
        <f>事業所一覧!D411</f>
        <v>0725-99-8642</v>
      </c>
      <c r="E26" s="13" t="str">
        <f>事業所一覧!E411</f>
        <v>594-0022</v>
      </c>
      <c r="F26" s="12" t="str">
        <f>事業所一覧!F411</f>
        <v>和泉市黒鳥町一丁目18番７号</v>
      </c>
      <c r="G26" s="12" t="str">
        <f>事業所一覧!G411</f>
        <v>株式会社ＪＵＭＰ</v>
      </c>
      <c r="H26" s="13" t="str">
        <f>事業所一覧!H411</f>
        <v>●</v>
      </c>
      <c r="I26" s="13">
        <f>事業所一覧!I411</f>
        <v>10</v>
      </c>
      <c r="J26" s="13">
        <f>事業所一覧!J411</f>
        <v>0</v>
      </c>
      <c r="K26" s="13" t="str">
        <f>事業所一覧!K411</f>
        <v>●</v>
      </c>
      <c r="L26" s="13">
        <f>事業所一覧!L411</f>
        <v>10</v>
      </c>
      <c r="M26" s="13" t="str">
        <f>事業所一覧!M411</f>
        <v>●</v>
      </c>
      <c r="N26" s="28">
        <f>事業所一覧!N411</f>
        <v>0</v>
      </c>
    </row>
    <row r="27" spans="1:14" ht="30" customHeight="1" x14ac:dyDescent="0.2">
      <c r="A27" s="13">
        <f>事業所一覧!A412</f>
        <v>2750520500</v>
      </c>
      <c r="B27" s="12" t="str">
        <f>事業所一覧!B412</f>
        <v>ちびっこBA-NA</v>
      </c>
      <c r="C27" s="13" t="str">
        <f>事業所一覧!C412</f>
        <v>0725-51-7333</v>
      </c>
      <c r="D27" s="13" t="str">
        <f>事業所一覧!D412</f>
        <v>0725-51-7336</v>
      </c>
      <c r="E27" s="13" t="str">
        <f>事業所一覧!E412</f>
        <v>594-0074</v>
      </c>
      <c r="F27" s="12" t="str">
        <f>事業所一覧!F412</f>
        <v>和泉市小田町二丁目１番31号</v>
      </c>
      <c r="G27" s="12" t="str">
        <f>事業所一覧!G412</f>
        <v>社会福祉法人嘉舟会</v>
      </c>
      <c r="H27" s="13" t="str">
        <f>事業所一覧!H412</f>
        <v>☆</v>
      </c>
      <c r="I27" s="13">
        <f>事業所一覧!I412</f>
        <v>5</v>
      </c>
      <c r="J27" s="13">
        <f>事業所一覧!J412</f>
        <v>0</v>
      </c>
      <c r="K27" s="13" t="str">
        <f>事業所一覧!K412</f>
        <v>☆</v>
      </c>
      <c r="L27" s="13">
        <f>事業所一覧!L412</f>
        <v>5</v>
      </c>
      <c r="M27" s="13">
        <f>事業所一覧!M412</f>
        <v>0</v>
      </c>
      <c r="N27" s="28">
        <f>事業所一覧!N412</f>
        <v>0</v>
      </c>
    </row>
    <row r="28" spans="1:14" ht="30" customHeight="1" x14ac:dyDescent="0.2">
      <c r="A28" s="13">
        <f>事業所一覧!A413</f>
        <v>2750520518</v>
      </c>
      <c r="B28" s="12" t="str">
        <f>事業所一覧!B413</f>
        <v>就労準備型放課後等デイサービス　自由帳　池田下</v>
      </c>
      <c r="C28" s="13" t="str">
        <f>事業所一覧!C413</f>
        <v>080-4492-2953</v>
      </c>
      <c r="D28" s="13" t="str">
        <f>事業所一覧!D413</f>
        <v>072-344-5278</v>
      </c>
      <c r="E28" s="13" t="str">
        <f>事業所一覧!E413</f>
        <v>594-0032</v>
      </c>
      <c r="F28" s="12" t="str">
        <f>事業所一覧!F413</f>
        <v>和泉市池田下町2016－１</v>
      </c>
      <c r="G28" s="12" t="str">
        <f>事業所一覧!G413</f>
        <v>Smm株式会社</v>
      </c>
      <c r="H28" s="13">
        <f>事業所一覧!H413</f>
        <v>0</v>
      </c>
      <c r="I28" s="13">
        <f>事業所一覧!I413</f>
        <v>0</v>
      </c>
      <c r="J28" s="13">
        <f>事業所一覧!J413</f>
        <v>0</v>
      </c>
      <c r="K28" s="13" t="str">
        <f>事業所一覧!K413</f>
        <v>●</v>
      </c>
      <c r="L28" s="13">
        <f>事業所一覧!L413</f>
        <v>10</v>
      </c>
      <c r="M28" s="13">
        <f>事業所一覧!M413</f>
        <v>0</v>
      </c>
      <c r="N28" s="28">
        <f>事業所一覧!N413</f>
        <v>0</v>
      </c>
    </row>
    <row r="29" spans="1:14" ht="30" customHeight="1" x14ac:dyDescent="0.2">
      <c r="A29" s="13">
        <f>事業所一覧!A414</f>
        <v>2750520542</v>
      </c>
      <c r="B29" s="12" t="str">
        <f>事業所一覧!B414</f>
        <v>放課後等デイサービス　フォース</v>
      </c>
      <c r="C29" s="13" t="str">
        <f>事業所一覧!C414</f>
        <v>0725-58-7450</v>
      </c>
      <c r="D29" s="13" t="str">
        <f>事業所一覧!D414</f>
        <v>0725-58-7451</v>
      </c>
      <c r="E29" s="13" t="str">
        <f>事業所一覧!E414</f>
        <v>594-0071</v>
      </c>
      <c r="F29" s="12" t="str">
        <f>事業所一覧!F414</f>
        <v>和泉市府中町四丁目２番15号</v>
      </c>
      <c r="G29" s="12" t="str">
        <f>事業所一覧!G414</f>
        <v>TR合同会社</v>
      </c>
      <c r="H29" s="13">
        <f>事業所一覧!H414</f>
        <v>0</v>
      </c>
      <c r="I29" s="13">
        <f>事業所一覧!I414</f>
        <v>0</v>
      </c>
      <c r="J29" s="13">
        <f>事業所一覧!J414</f>
        <v>0</v>
      </c>
      <c r="K29" s="13" t="str">
        <f>事業所一覧!K414</f>
        <v>●</v>
      </c>
      <c r="L29" s="13">
        <f>事業所一覧!L414</f>
        <v>10</v>
      </c>
      <c r="M29" s="13">
        <f>事業所一覧!M414</f>
        <v>0</v>
      </c>
      <c r="N29" s="28">
        <f>事業所一覧!N414</f>
        <v>0</v>
      </c>
    </row>
    <row r="30" spans="1:14" ht="30" customHeight="1" x14ac:dyDescent="0.2">
      <c r="A30" s="13">
        <f>事業所一覧!A415</f>
        <v>2750520559</v>
      </c>
      <c r="B30" s="12" t="str">
        <f>事業所一覧!B415</f>
        <v>スマイルぷらす</v>
      </c>
      <c r="C30" s="13" t="str">
        <f>事業所一覧!C415</f>
        <v>0725-46-2535</v>
      </c>
      <c r="D30" s="13" t="str">
        <f>事業所一覧!D415</f>
        <v>0725-46-2536</v>
      </c>
      <c r="E30" s="13" t="str">
        <f>事業所一覧!E415</f>
        <v>594-0073</v>
      </c>
      <c r="F30" s="12" t="str">
        <f>事業所一覧!F415</f>
        <v>和泉市和気町三丁目３番30号</v>
      </c>
      <c r="G30" s="12" t="str">
        <f>事業所一覧!G415</f>
        <v>株式会社Ｍｅｒｒｙ</v>
      </c>
      <c r="H30" s="13" t="str">
        <f>事業所一覧!H415</f>
        <v>●</v>
      </c>
      <c r="I30" s="13">
        <f>事業所一覧!I415</f>
        <v>10</v>
      </c>
      <c r="J30" s="13">
        <f>事業所一覧!J415</f>
        <v>0</v>
      </c>
      <c r="K30" s="13" t="str">
        <f>事業所一覧!K415</f>
        <v>●</v>
      </c>
      <c r="L30" s="13">
        <f>事業所一覧!L415</f>
        <v>10</v>
      </c>
      <c r="M30" s="13" t="str">
        <f>事業所一覧!M415</f>
        <v>●</v>
      </c>
      <c r="N30" s="28">
        <f>事業所一覧!N415</f>
        <v>0</v>
      </c>
    </row>
    <row r="31" spans="1:14" ht="30" customHeight="1" x14ac:dyDescent="0.2">
      <c r="A31" s="13">
        <f>事業所一覧!A416</f>
        <v>2750520575</v>
      </c>
      <c r="B31" s="12" t="str">
        <f>事業所一覧!B416</f>
        <v>PepABeat</v>
      </c>
      <c r="C31" s="13" t="str">
        <f>事業所一覧!C416</f>
        <v>050-8881-4810</v>
      </c>
      <c r="D31" s="13" t="str">
        <f>事業所一覧!D416</f>
        <v>050-8881-4811</v>
      </c>
      <c r="E31" s="13" t="str">
        <f>事業所一覧!E416</f>
        <v>594-0073</v>
      </c>
      <c r="F31" s="12" t="str">
        <f>事業所一覧!F416</f>
        <v>和泉市和気町二丁目3番7号朝日プラザシティ・サザンパーク商業棟１F</v>
      </c>
      <c r="G31" s="12" t="str">
        <f>事業所一覧!G416</f>
        <v>合同会社grandA'stage</v>
      </c>
      <c r="H31" s="13" t="str">
        <f>事業所一覧!H416</f>
        <v>●</v>
      </c>
      <c r="I31" s="13">
        <f>事業所一覧!I416</f>
        <v>10</v>
      </c>
      <c r="J31" s="13">
        <f>事業所一覧!J416</f>
        <v>0</v>
      </c>
      <c r="K31" s="13" t="str">
        <f>事業所一覧!K416</f>
        <v>●</v>
      </c>
      <c r="L31" s="13">
        <f>事業所一覧!L416</f>
        <v>10</v>
      </c>
      <c r="M31" s="13">
        <f>事業所一覧!M416</f>
        <v>0</v>
      </c>
      <c r="N31" s="28">
        <f>事業所一覧!N416</f>
        <v>0</v>
      </c>
    </row>
    <row r="32" spans="1:14" ht="30" customHeight="1" x14ac:dyDescent="0.2">
      <c r="A32" s="13">
        <f>事業所一覧!A417</f>
        <v>2750520591</v>
      </c>
      <c r="B32" s="12" t="str">
        <f>事業所一覧!B417</f>
        <v>ｗｅｌｆａｒｅ唐国</v>
      </c>
      <c r="C32" s="13" t="str">
        <f>事業所一覧!C417</f>
        <v>0725-24-9067</v>
      </c>
      <c r="D32" s="13" t="str">
        <f>事業所一覧!D417</f>
        <v>0725-24-9068</v>
      </c>
      <c r="E32" s="13" t="str">
        <f>事業所一覧!E417</f>
        <v>594-1151</v>
      </c>
      <c r="F32" s="12" t="str">
        <f>事業所一覧!F417</f>
        <v>和泉市唐国町二丁目13番７号</v>
      </c>
      <c r="G32" s="12" t="str">
        <f>事業所一覧!G417</f>
        <v>株式会社ファースト</v>
      </c>
      <c r="H32" s="13">
        <f>事業所一覧!H417</f>
        <v>0</v>
      </c>
      <c r="I32" s="13">
        <f>事業所一覧!I417</f>
        <v>0</v>
      </c>
      <c r="J32" s="13">
        <f>事業所一覧!J417</f>
        <v>0</v>
      </c>
      <c r="K32" s="13" t="str">
        <f>事業所一覧!K417</f>
        <v>●</v>
      </c>
      <c r="L32" s="13">
        <f>事業所一覧!L417</f>
        <v>10</v>
      </c>
      <c r="M32" s="13">
        <f>事業所一覧!M417</f>
        <v>0</v>
      </c>
      <c r="N32" s="28">
        <f>事業所一覧!N417</f>
        <v>0</v>
      </c>
    </row>
    <row r="33" spans="1:14" ht="30" customHeight="1" x14ac:dyDescent="0.2">
      <c r="A33" s="13">
        <f>事業所一覧!A418</f>
        <v>2750520609</v>
      </c>
      <c r="B33" s="12" t="str">
        <f>事業所一覧!B418</f>
        <v>はぐハウスⅢ</v>
      </c>
      <c r="C33" s="13" t="str">
        <f>事業所一覧!C418</f>
        <v>0725-41-0089</v>
      </c>
      <c r="D33" s="13" t="str">
        <f>事業所一覧!D418</f>
        <v>0725-41-0099</v>
      </c>
      <c r="E33" s="13" t="str">
        <f>事業所一覧!E418</f>
        <v>594-0052</v>
      </c>
      <c r="F33" s="12" t="str">
        <f>事業所一覧!F418</f>
        <v>和泉市阪本町17番1号</v>
      </c>
      <c r="G33" s="12" t="str">
        <f>事業所一覧!G418</f>
        <v>ＩＯＳメディカルケア株式会社</v>
      </c>
      <c r="H33" s="13" t="str">
        <f>事業所一覧!H418</f>
        <v>☆</v>
      </c>
      <c r="I33" s="13">
        <f>事業所一覧!I418</f>
        <v>5</v>
      </c>
      <c r="J33" s="13">
        <f>事業所一覧!J418</f>
        <v>0</v>
      </c>
      <c r="K33" s="13" t="str">
        <f>事業所一覧!K418</f>
        <v>☆</v>
      </c>
      <c r="L33" s="13">
        <f>事業所一覧!L418</f>
        <v>5</v>
      </c>
      <c r="M33" s="13">
        <f>事業所一覧!M418</f>
        <v>0</v>
      </c>
      <c r="N33" s="28">
        <f>事業所一覧!N418</f>
        <v>0</v>
      </c>
    </row>
    <row r="34" spans="1:14" ht="30" customHeight="1" x14ac:dyDescent="0.2">
      <c r="A34" s="13">
        <f>事業所一覧!A419</f>
        <v>2750520617</v>
      </c>
      <c r="B34" s="12" t="str">
        <f>事業所一覧!B419</f>
        <v>アイアムいずみ</v>
      </c>
      <c r="C34" s="13" t="str">
        <f>事業所一覧!C419</f>
        <v>072-558-7845</v>
      </c>
      <c r="D34" s="13" t="str">
        <f>事業所一覧!D419</f>
        <v>072-558-7846</v>
      </c>
      <c r="E34" s="13" t="str">
        <f>事業所一覧!E419</f>
        <v>594-1156</v>
      </c>
      <c r="F34" s="12" t="str">
        <f>事業所一覧!F419</f>
        <v>和泉市内田町四丁目３番11号</v>
      </c>
      <c r="G34" s="12" t="str">
        <f>事業所一覧!G419</f>
        <v>株式会社アイアム</v>
      </c>
      <c r="H34" s="13" t="str">
        <f>事業所一覧!H419</f>
        <v>●</v>
      </c>
      <c r="I34" s="13">
        <f>事業所一覧!I419</f>
        <v>10</v>
      </c>
      <c r="J34" s="13">
        <f>事業所一覧!J419</f>
        <v>0</v>
      </c>
      <c r="K34" s="13" t="str">
        <f>事業所一覧!K419</f>
        <v>●</v>
      </c>
      <c r="L34" s="13">
        <f>事業所一覧!L419</f>
        <v>10</v>
      </c>
      <c r="M34" s="13">
        <f>事業所一覧!M419</f>
        <v>0</v>
      </c>
      <c r="N34" s="28">
        <f>事業所一覧!N419</f>
        <v>0</v>
      </c>
    </row>
    <row r="35" spans="1:14" ht="30" customHeight="1" x14ac:dyDescent="0.2">
      <c r="A35" s="13">
        <f>事業所一覧!A420</f>
        <v>2750520625</v>
      </c>
      <c r="B35" s="12" t="str">
        <f>事業所一覧!B420</f>
        <v>ポップコーン</v>
      </c>
      <c r="C35" s="13" t="str">
        <f>事業所一覧!C420</f>
        <v>0725-38-8805</v>
      </c>
      <c r="D35" s="13" t="str">
        <f>事業所一覧!D420</f>
        <v>0725-26-0930</v>
      </c>
      <c r="E35" s="13" t="str">
        <f>事業所一覧!E420</f>
        <v>594-0021</v>
      </c>
      <c r="F35" s="12" t="str">
        <f>事業所一覧!F420</f>
        <v>和泉市山荘町二丁目11番26号</v>
      </c>
      <c r="G35" s="12" t="str">
        <f>事業所一覧!G420</f>
        <v>合同会社　あすなろ</v>
      </c>
      <c r="H35" s="13" t="str">
        <f>事業所一覧!H420</f>
        <v>●</v>
      </c>
      <c r="I35" s="13">
        <f>事業所一覧!I420</f>
        <v>10</v>
      </c>
      <c r="J35" s="13">
        <f>事業所一覧!J420</f>
        <v>0</v>
      </c>
      <c r="K35" s="13" t="str">
        <f>事業所一覧!K420</f>
        <v>●</v>
      </c>
      <c r="L35" s="13">
        <f>事業所一覧!L420</f>
        <v>10</v>
      </c>
      <c r="M35" s="13">
        <f>事業所一覧!M420</f>
        <v>0</v>
      </c>
      <c r="N35" s="28">
        <f>事業所一覧!N420</f>
        <v>0</v>
      </c>
    </row>
    <row r="36" spans="1:14" ht="28.5" customHeight="1" x14ac:dyDescent="0.2">
      <c r="A36" s="13">
        <f>事業所一覧!A421</f>
        <v>2750520633</v>
      </c>
      <c r="B36" s="12" t="str">
        <f>事業所一覧!B421</f>
        <v>放課後等デイサービス　ウィズ・ユー光明池</v>
      </c>
      <c r="C36" s="13" t="str">
        <f>事業所一覧!C421</f>
        <v>0725-50-0331</v>
      </c>
      <c r="D36" s="13" t="str">
        <f>事業所一覧!D421</f>
        <v>0725-50-0332</v>
      </c>
      <c r="E36" s="13" t="str">
        <f>事業所一覧!E421</f>
        <v>594-0031</v>
      </c>
      <c r="F36" s="12" t="str">
        <f>事業所一覧!F421</f>
        <v>和泉市伏屋町五丁目２番14号　ロイヤルビル２Ｆ</v>
      </c>
      <c r="G36" s="12" t="str">
        <f>事業所一覧!G421</f>
        <v>株式会社東文堂書店</v>
      </c>
      <c r="H36" s="13" t="str">
        <f>事業所一覧!H421</f>
        <v>●</v>
      </c>
      <c r="I36" s="13">
        <f>事業所一覧!I421</f>
        <v>10</v>
      </c>
      <c r="J36" s="13">
        <f>事業所一覧!J421</f>
        <v>0</v>
      </c>
      <c r="K36" s="13" t="str">
        <f>事業所一覧!K421</f>
        <v>●</v>
      </c>
      <c r="L36" s="13">
        <f>事業所一覧!L421</f>
        <v>10</v>
      </c>
      <c r="M36" s="13">
        <f>事業所一覧!M421</f>
        <v>0</v>
      </c>
      <c r="N36" s="28">
        <f>事業所一覧!N421</f>
        <v>0</v>
      </c>
    </row>
    <row r="37" spans="1:14" ht="30" customHeight="1" x14ac:dyDescent="0.2">
      <c r="A37" s="13">
        <f>事業所一覧!A422</f>
        <v>2750520666</v>
      </c>
      <c r="B37" s="12" t="str">
        <f>事業所一覧!B422</f>
        <v>放課後等デイサービス　はねるん</v>
      </c>
      <c r="C37" s="13" t="str">
        <f>事業所一覧!C422</f>
        <v>０７２５－５５－６６６１</v>
      </c>
      <c r="D37" s="13" t="str">
        <f>事業所一覧!D422</f>
        <v>０７２５－５５－６６６９</v>
      </c>
      <c r="E37" s="13" t="str">
        <f>事業所一覧!E422</f>
        <v>５６９－００４１</v>
      </c>
      <c r="F37" s="12" t="str">
        <f>事業所一覧!F422</f>
        <v>和泉市いぶき野三丁目３番２号</v>
      </c>
      <c r="G37" s="12" t="str">
        <f>事業所一覧!G422</f>
        <v>株式会社フジワラ</v>
      </c>
      <c r="H37" s="13">
        <f>事業所一覧!H422</f>
        <v>0</v>
      </c>
      <c r="I37" s="13">
        <f>事業所一覧!I422</f>
        <v>0</v>
      </c>
      <c r="J37" s="13">
        <f>事業所一覧!J422</f>
        <v>0</v>
      </c>
      <c r="K37" s="13" t="str">
        <f>事業所一覧!K422</f>
        <v>●</v>
      </c>
      <c r="L37" s="13">
        <f>事業所一覧!L422</f>
        <v>10</v>
      </c>
      <c r="M37" s="13">
        <f>事業所一覧!M422</f>
        <v>0</v>
      </c>
      <c r="N37" s="28">
        <f>事業所一覧!N422</f>
        <v>0</v>
      </c>
    </row>
    <row r="38" spans="1:14" ht="30" customHeight="1" x14ac:dyDescent="0.2">
      <c r="A38" s="13">
        <f>事業所一覧!A423</f>
        <v>2750520674</v>
      </c>
      <c r="B38" s="12" t="str">
        <f>事業所一覧!B423</f>
        <v>リハこどもデイ　ライラック</v>
      </c>
      <c r="C38" s="13" t="str">
        <f>事業所一覧!C423</f>
        <v>0725‐46‐0508</v>
      </c>
      <c r="D38" s="13" t="str">
        <f>事業所一覧!D423</f>
        <v>0725‐45‐3096</v>
      </c>
      <c r="E38" s="13" t="str">
        <f>事業所一覧!E423</f>
        <v>594-0065</v>
      </c>
      <c r="F38" s="12" t="str">
        <f>事業所一覧!F423</f>
        <v>和泉市観音寺町847番地の２</v>
      </c>
      <c r="G38" s="12" t="str">
        <f>事業所一覧!G423</f>
        <v>社会福祉法人のぼり藤</v>
      </c>
      <c r="H38" s="13">
        <f>事業所一覧!H423</f>
        <v>0</v>
      </c>
      <c r="I38" s="13">
        <f>事業所一覧!I423</f>
        <v>0</v>
      </c>
      <c r="J38" s="13">
        <f>事業所一覧!J423</f>
        <v>0</v>
      </c>
      <c r="K38" s="13" t="str">
        <f>事業所一覧!K423</f>
        <v>●</v>
      </c>
      <c r="L38" s="13">
        <f>事業所一覧!L423</f>
        <v>10</v>
      </c>
      <c r="M38" s="13">
        <f>事業所一覧!M423</f>
        <v>0</v>
      </c>
      <c r="N38" s="28">
        <f>事業所一覧!N423</f>
        <v>0</v>
      </c>
    </row>
    <row r="39" spans="1:14" ht="30" customHeight="1" x14ac:dyDescent="0.2">
      <c r="A39" s="13">
        <f>事業所一覧!A424</f>
        <v>2750520682</v>
      </c>
      <c r="B39" s="12" t="str">
        <f>事業所一覧!B424</f>
        <v>放課後等デイサービス　クロスファン</v>
      </c>
      <c r="C39" s="13" t="str">
        <f>事業所一覧!C424</f>
        <v>06-6629-8166</v>
      </c>
      <c r="D39" s="13" t="str">
        <f>事業所一覧!D424</f>
        <v>06-7635-7407</v>
      </c>
      <c r="E39" s="13" t="str">
        <f>事業所一覧!E424</f>
        <v>594-0013</v>
      </c>
      <c r="F39" s="12" t="str">
        <f>事業所一覧!F424</f>
        <v>和泉市鶴山台二丁目１番　鶴山台団地第４号棟104号室</v>
      </c>
      <c r="G39" s="12" t="str">
        <f>事業所一覧!G424</f>
        <v>株式会社ノブカントリー</v>
      </c>
      <c r="H39" s="13">
        <f>事業所一覧!H424</f>
        <v>0</v>
      </c>
      <c r="I39" s="13">
        <f>事業所一覧!I424</f>
        <v>0</v>
      </c>
      <c r="J39" s="13">
        <f>事業所一覧!J424</f>
        <v>0</v>
      </c>
      <c r="K39" s="13" t="str">
        <f>事業所一覧!K424</f>
        <v>●</v>
      </c>
      <c r="L39" s="13">
        <f>事業所一覧!L424</f>
        <v>10</v>
      </c>
      <c r="M39" s="13">
        <f>事業所一覧!M424</f>
        <v>0</v>
      </c>
      <c r="N39" s="28">
        <f>事業所一覧!N424</f>
        <v>0</v>
      </c>
    </row>
    <row r="40" spans="1:14" ht="30" customHeight="1" x14ac:dyDescent="0.2">
      <c r="A40" s="13">
        <f>事業所一覧!A425</f>
        <v>2750520690</v>
      </c>
      <c r="B40" s="12" t="str">
        <f>事業所一覧!B425</f>
        <v>アウラ</v>
      </c>
      <c r="C40" s="13" t="str">
        <f>事業所一覧!C425</f>
        <v>0725-58-8989</v>
      </c>
      <c r="D40" s="13" t="str">
        <f>事業所一覧!D425</f>
        <v>0725-58-8990</v>
      </c>
      <c r="E40" s="13" t="str">
        <f>事業所一覧!E425</f>
        <v>594-0062</v>
      </c>
      <c r="F40" s="12" t="str">
        <f>事業所一覧!F425</f>
        <v>和泉市寺田町一丁目３番48号</v>
      </c>
      <c r="G40" s="12" t="str">
        <f>事業所一覧!G425</f>
        <v>株式会社スパークル</v>
      </c>
      <c r="H40" s="13" t="str">
        <f>事業所一覧!H425</f>
        <v>☆</v>
      </c>
      <c r="I40" s="13">
        <f>事業所一覧!I425</f>
        <v>5</v>
      </c>
      <c r="J40" s="13">
        <f>事業所一覧!J425</f>
        <v>0</v>
      </c>
      <c r="K40" s="13" t="str">
        <f>事業所一覧!K425</f>
        <v>☆</v>
      </c>
      <c r="L40" s="13">
        <f>事業所一覧!L425</f>
        <v>5</v>
      </c>
      <c r="M40" s="13">
        <f>事業所一覧!M425</f>
        <v>0</v>
      </c>
      <c r="N40" s="28">
        <f>事業所一覧!N425</f>
        <v>0</v>
      </c>
    </row>
    <row r="41" spans="1:14" ht="30" customHeight="1" x14ac:dyDescent="0.2">
      <c r="A41" s="13">
        <f>事業所一覧!A426</f>
        <v>2750520708</v>
      </c>
      <c r="B41" s="12" t="str">
        <f>事業所一覧!B426</f>
        <v>放課後等デイサービス　ウィズ・ユー和泉</v>
      </c>
      <c r="C41" s="13" t="str">
        <f>事業所一覧!C426</f>
        <v>072-546-7225</v>
      </c>
      <c r="D41" s="13" t="str">
        <f>事業所一覧!D426</f>
        <v>072-558-7229</v>
      </c>
      <c r="E41" s="13" t="str">
        <f>事業所一覧!E426</f>
        <v>594-0023</v>
      </c>
      <c r="F41" s="12" t="str">
        <f>事業所一覧!F426</f>
        <v>和泉市伯太町一丁目13番７号　ももちゃんヒルズ和泉１階</v>
      </c>
      <c r="G41" s="12" t="str">
        <f>事業所一覧!G426</f>
        <v>新秋堂株式会社</v>
      </c>
      <c r="H41" s="13">
        <f>事業所一覧!H426</f>
        <v>0</v>
      </c>
      <c r="I41" s="13">
        <f>事業所一覧!I426</f>
        <v>0</v>
      </c>
      <c r="J41" s="13">
        <f>事業所一覧!J426</f>
        <v>0</v>
      </c>
      <c r="K41" s="13" t="str">
        <f>事業所一覧!K426</f>
        <v>●</v>
      </c>
      <c r="L41" s="13">
        <f>事業所一覧!L426</f>
        <v>10</v>
      </c>
      <c r="M41" s="13">
        <f>事業所一覧!M426</f>
        <v>0</v>
      </c>
      <c r="N41" s="28">
        <f>事業所一覧!N426</f>
        <v>0</v>
      </c>
    </row>
    <row r="42" spans="1:14" ht="30" customHeight="1" x14ac:dyDescent="0.2">
      <c r="A42" s="13" t="str">
        <f>事業所一覧!A427</f>
        <v>2750520716</v>
      </c>
      <c r="B42" s="12" t="str">
        <f>事業所一覧!B427</f>
        <v>児童デイサービス　かえで</v>
      </c>
      <c r="C42" s="13" t="str">
        <f>事業所一覧!C427</f>
        <v>070-8954-2024</v>
      </c>
      <c r="D42" s="13">
        <f>事業所一覧!D427</f>
        <v>0</v>
      </c>
      <c r="E42" s="13" t="str">
        <f>事業所一覧!E427</f>
        <v>594-0032</v>
      </c>
      <c r="F42" s="12" t="str">
        <f>事業所一覧!F427</f>
        <v>和泉市池田下町1883番地の１－101号室</v>
      </c>
      <c r="G42" s="12" t="str">
        <f>事業所一覧!G427</f>
        <v>株式会社ＷＡＧＯＵ</v>
      </c>
      <c r="H42" s="13" t="str">
        <f>事業所一覧!H427</f>
        <v>☆</v>
      </c>
      <c r="I42" s="13">
        <f>事業所一覧!I427</f>
        <v>5</v>
      </c>
      <c r="J42" s="13">
        <f>事業所一覧!J427</f>
        <v>0</v>
      </c>
      <c r="K42" s="13" t="str">
        <f>事業所一覧!K427</f>
        <v>☆</v>
      </c>
      <c r="L42" s="13">
        <f>事業所一覧!L427</f>
        <v>5</v>
      </c>
      <c r="M42" s="13">
        <f>事業所一覧!M427</f>
        <v>0</v>
      </c>
      <c r="N42" s="28">
        <f>事業所一覧!N427</f>
        <v>0</v>
      </c>
    </row>
    <row r="43" spans="1:14" ht="30" customHeight="1" x14ac:dyDescent="0.2">
      <c r="A43" s="13" t="str">
        <f>事業所一覧!A428</f>
        <v>2750520724</v>
      </c>
      <c r="B43" s="12" t="str">
        <f>事業所一覧!B428</f>
        <v>だんらんの家　光明台</v>
      </c>
      <c r="C43" s="13" t="str">
        <f>事業所一覧!C428</f>
        <v>0725-70-2220</v>
      </c>
      <c r="D43" s="13" t="str">
        <f>事業所一覧!D428</f>
        <v>0725-51-7397</v>
      </c>
      <c r="E43" s="13" t="str">
        <f>事業所一覧!E428</f>
        <v>594-1111</v>
      </c>
      <c r="F43" s="12" t="str">
        <f>事業所一覧!F428</f>
        <v>和泉市光明台二丁目11番29号</v>
      </c>
      <c r="G43" s="12" t="str">
        <f>事業所一覧!G428</f>
        <v>泉州ケアサービス株式会社</v>
      </c>
      <c r="H43" s="13">
        <f>事業所一覧!H428</f>
        <v>0</v>
      </c>
      <c r="I43" s="13">
        <f>事業所一覧!I428</f>
        <v>0</v>
      </c>
      <c r="J43" s="13">
        <f>事業所一覧!J428</f>
        <v>0</v>
      </c>
      <c r="K43" s="13" t="str">
        <f>事業所一覧!K428</f>
        <v>●</v>
      </c>
      <c r="L43" s="13">
        <f>事業所一覧!L428</f>
        <v>16</v>
      </c>
      <c r="M43" s="13">
        <f>事業所一覧!M428</f>
        <v>0</v>
      </c>
      <c r="N43" s="28" t="str">
        <f>事業所一覧!N428</f>
        <v>共生型</v>
      </c>
    </row>
    <row r="44" spans="1:14" ht="30" customHeight="1" x14ac:dyDescent="0.2">
      <c r="A44" s="13" t="str">
        <f>事業所一覧!A429</f>
        <v>2750520732</v>
      </c>
      <c r="B44" s="12" t="str">
        <f>事業所一覧!B429</f>
        <v>コペルプラス　和泉府中教室</v>
      </c>
      <c r="C44" s="13" t="str">
        <f>事業所一覧!C429</f>
        <v>0725-90-7895</v>
      </c>
      <c r="D44" s="13" t="str">
        <f>事業所一覧!D429</f>
        <v>0725-90-7896</v>
      </c>
      <c r="E44" s="13" t="str">
        <f>事業所一覧!E429</f>
        <v>594-0071</v>
      </c>
      <c r="F44" s="12" t="str">
        <f>事業所一覧!F429</f>
        <v>和泉市府中町一丁目12番15号フジナミビル５階</v>
      </c>
      <c r="G44" s="12" t="str">
        <f>事業所一覧!G429</f>
        <v>株式会社クラ・ゼミ</v>
      </c>
      <c r="H44" s="13" t="str">
        <f>事業所一覧!H429</f>
        <v>●</v>
      </c>
      <c r="I44" s="13">
        <f>事業所一覧!I429</f>
        <v>10</v>
      </c>
      <c r="J44" s="13">
        <f>事業所一覧!J429</f>
        <v>0</v>
      </c>
      <c r="K44" s="13">
        <f>事業所一覧!K429</f>
        <v>0</v>
      </c>
      <c r="L44" s="13">
        <f>事業所一覧!L429</f>
        <v>0</v>
      </c>
      <c r="M44" s="13">
        <f>事業所一覧!M429</f>
        <v>0</v>
      </c>
      <c r="N44" s="28">
        <f>事業所一覧!N429</f>
        <v>0</v>
      </c>
    </row>
    <row r="45" spans="1:14" ht="30" customHeight="1" x14ac:dyDescent="0.2">
      <c r="A45" s="13" t="str">
        <f>事業所一覧!A430</f>
        <v>2750520740</v>
      </c>
      <c r="B45" s="12" t="str">
        <f>事業所一覧!B430</f>
        <v>コペルプラス　光明池教室</v>
      </c>
      <c r="C45" s="13" t="str">
        <f>事業所一覧!C430</f>
        <v>0725-58-8694</v>
      </c>
      <c r="D45" s="13" t="str">
        <f>事業所一覧!D430</f>
        <v>0725-58-8695</v>
      </c>
      <c r="E45" s="13" t="str">
        <f>事業所一覧!E430</f>
        <v>594-0031</v>
      </c>
      <c r="F45" s="12" t="str">
        <f>事業所一覧!F430</f>
        <v>和泉市伏屋町五丁目３番３号　アポロプラザ光明池201・202号</v>
      </c>
      <c r="G45" s="12" t="str">
        <f>事業所一覧!G430</f>
        <v>神寿縁株式会社</v>
      </c>
      <c r="H45" s="13" t="str">
        <f>事業所一覧!H430</f>
        <v>●</v>
      </c>
      <c r="I45" s="13">
        <f>事業所一覧!I430</f>
        <v>10</v>
      </c>
      <c r="J45" s="13">
        <f>事業所一覧!J430</f>
        <v>0</v>
      </c>
      <c r="K45" s="13">
        <f>事業所一覧!K430</f>
        <v>0</v>
      </c>
      <c r="L45" s="13">
        <f>事業所一覧!L430</f>
        <v>0</v>
      </c>
      <c r="M45" s="13">
        <f>事業所一覧!M430</f>
        <v>0</v>
      </c>
      <c r="N45" s="28">
        <f>事業所一覧!N430</f>
        <v>0</v>
      </c>
    </row>
    <row r="46" spans="1:14" ht="30" customHeight="1" x14ac:dyDescent="0.2">
      <c r="A46" s="13" t="str">
        <f>事業所一覧!A431</f>
        <v>2750520757</v>
      </c>
      <c r="B46" s="12" t="str">
        <f>事業所一覧!B431</f>
        <v>放課後等デイサービス　ウィズ・ユー和泉中央</v>
      </c>
      <c r="C46" s="13" t="str">
        <f>事業所一覧!C431</f>
        <v>0725-90-5936</v>
      </c>
      <c r="D46" s="13" t="str">
        <f>事業所一覧!D431</f>
        <v>0725-90-5937</v>
      </c>
      <c r="E46" s="13" t="str">
        <f>事業所一覧!E431</f>
        <v>594-1156</v>
      </c>
      <c r="F46" s="12" t="str">
        <f>事業所一覧!F431</f>
        <v>和泉市内田町三丁目１番40号</v>
      </c>
      <c r="G46" s="12" t="str">
        <f>事業所一覧!G431</f>
        <v>株式会社東文堂書店</v>
      </c>
      <c r="H46" s="13">
        <f>事業所一覧!H431</f>
        <v>0</v>
      </c>
      <c r="I46" s="13">
        <f>事業所一覧!I431</f>
        <v>0</v>
      </c>
      <c r="J46" s="13">
        <f>事業所一覧!J431</f>
        <v>0</v>
      </c>
      <c r="K46" s="13" t="str">
        <f>事業所一覧!K431</f>
        <v>●</v>
      </c>
      <c r="L46" s="13">
        <f>事業所一覧!L431</f>
        <v>10</v>
      </c>
      <c r="M46" s="13">
        <f>事業所一覧!M431</f>
        <v>0</v>
      </c>
      <c r="N46" s="28">
        <f>事業所一覧!N431</f>
        <v>0</v>
      </c>
    </row>
    <row r="47" spans="1:14" ht="30" customHeight="1" x14ac:dyDescent="0.2">
      <c r="A47" s="13">
        <f>事業所一覧!A432</f>
        <v>2750520765</v>
      </c>
      <c r="B47" s="12" t="str">
        <f>事業所一覧!B432</f>
        <v>就労準備型放課後等デイサービス自由帳　井ノ口</v>
      </c>
      <c r="C47" s="13" t="str">
        <f>事業所一覧!C432</f>
        <v>090-9882-2645</v>
      </c>
      <c r="D47" s="13" t="str">
        <f>事業所一覧!D432</f>
        <v>072-231-9048</v>
      </c>
      <c r="E47" s="13" t="str">
        <f>事業所一覧!E432</f>
        <v>594-0072</v>
      </c>
      <c r="F47" s="12" t="str">
        <f>事業所一覧!F432</f>
        <v>和泉市井ノ口町６番３８号</v>
      </c>
      <c r="G47" s="12" t="str">
        <f>事業所一覧!G432</f>
        <v>Smm株式会社</v>
      </c>
      <c r="H47" s="13">
        <f>事業所一覧!H432</f>
        <v>0</v>
      </c>
      <c r="I47" s="13">
        <f>事業所一覧!I432</f>
        <v>0</v>
      </c>
      <c r="J47" s="13">
        <f>事業所一覧!J432</f>
        <v>0</v>
      </c>
      <c r="K47" s="13" t="str">
        <f>事業所一覧!K432</f>
        <v>●</v>
      </c>
      <c r="L47" s="13">
        <f>事業所一覧!L432</f>
        <v>10</v>
      </c>
      <c r="M47" s="13">
        <f>事業所一覧!M432</f>
        <v>0</v>
      </c>
      <c r="N47" s="28">
        <f>事業所一覧!N432</f>
        <v>0</v>
      </c>
    </row>
  </sheetData>
  <mergeCells count="1">
    <mergeCell ref="H2:N2"/>
  </mergeCells>
  <phoneticPr fontId="1"/>
  <conditionalFormatting sqref="A1:J3 K1:N1 K3:N3 A17:H17 K17 M17:IV17 M4:N10 O1:IV12 A4:H10 A13:H15 K13:K15 M13:IV15 K4:K10 O20:IV24 A20:H25 K20:K25 M20:N25 I4:J25 L4:L25 O26:XFD33 A27:N33 A37:XFD65517">
    <cfRule type="cellIs" dxfId="239" priority="57" stopIfTrue="1" operator="equal">
      <formula>0</formula>
    </cfRule>
  </conditionalFormatting>
  <conditionalFormatting sqref="A11:H12 K11:K12 M11:N12">
    <cfRule type="cellIs" dxfId="238" priority="54" stopIfTrue="1" operator="equal">
      <formula>0</formula>
    </cfRule>
  </conditionalFormatting>
  <conditionalFormatting sqref="O16:IV16">
    <cfRule type="cellIs" dxfId="237" priority="46" stopIfTrue="1" operator="equal">
      <formula>0</formula>
    </cfRule>
  </conditionalFormatting>
  <conditionalFormatting sqref="A16:H16 K16 M16:N16">
    <cfRule type="cellIs" dxfId="236" priority="45" stopIfTrue="1" operator="equal">
      <formula>0</formula>
    </cfRule>
  </conditionalFormatting>
  <conditionalFormatting sqref="O18:IV18">
    <cfRule type="cellIs" dxfId="235" priority="42" stopIfTrue="1" operator="equal">
      <formula>0</formula>
    </cfRule>
  </conditionalFormatting>
  <conditionalFormatting sqref="A18:H18 K18 M18:N18">
    <cfRule type="cellIs" dxfId="234" priority="41" stopIfTrue="1" operator="equal">
      <formula>0</formula>
    </cfRule>
  </conditionalFormatting>
  <conditionalFormatting sqref="O19:IV19">
    <cfRule type="cellIs" dxfId="233" priority="38" stopIfTrue="1" operator="equal">
      <formula>0</formula>
    </cfRule>
  </conditionalFormatting>
  <conditionalFormatting sqref="A19:H19 K19 M19:N19">
    <cfRule type="cellIs" dxfId="232" priority="37" stopIfTrue="1" operator="equal">
      <formula>0</formula>
    </cfRule>
  </conditionalFormatting>
  <conditionalFormatting sqref="O25:IV25">
    <cfRule type="cellIs" dxfId="231" priority="34" stopIfTrue="1" operator="equal">
      <formula>0</formula>
    </cfRule>
  </conditionalFormatting>
  <conditionalFormatting sqref="I26:J26 L26">
    <cfRule type="cellIs" dxfId="230" priority="32" stopIfTrue="1" operator="equal">
      <formula>0</formula>
    </cfRule>
  </conditionalFormatting>
  <conditionalFormatting sqref="A26:H26 K26 M26:N26">
    <cfRule type="cellIs" dxfId="229" priority="31" stopIfTrue="1" operator="equal">
      <formula>0</formula>
    </cfRule>
  </conditionalFormatting>
  <conditionalFormatting sqref="O35:XFD35">
    <cfRule type="cellIs" dxfId="228" priority="17" stopIfTrue="1" operator="equal">
      <formula>0</formula>
    </cfRule>
  </conditionalFormatting>
  <conditionalFormatting sqref="I35:J35 L35">
    <cfRule type="cellIs" dxfId="227" priority="16" stopIfTrue="1" operator="equal">
      <formula>0</formula>
    </cfRule>
  </conditionalFormatting>
  <conditionalFormatting sqref="A35:H35 M35:N35 K35">
    <cfRule type="cellIs" dxfId="226" priority="15" stopIfTrue="1" operator="equal">
      <formula>0</formula>
    </cfRule>
  </conditionalFormatting>
  <conditionalFormatting sqref="O34:XFD34">
    <cfRule type="cellIs" dxfId="225" priority="11" stopIfTrue="1" operator="equal">
      <formula>0</formula>
    </cfRule>
  </conditionalFormatting>
  <conditionalFormatting sqref="I34:J34 L34">
    <cfRule type="cellIs" dxfId="224" priority="10" stopIfTrue="1" operator="equal">
      <formula>0</formula>
    </cfRule>
  </conditionalFormatting>
  <conditionalFormatting sqref="A34:H34 M34:N34 K34">
    <cfRule type="cellIs" dxfId="223" priority="9" stopIfTrue="1" operator="equal">
      <formula>0</formula>
    </cfRule>
  </conditionalFormatting>
  <conditionalFormatting sqref="O36:XFD36">
    <cfRule type="cellIs" dxfId="222" priority="8" stopIfTrue="1" operator="equal">
      <formula>0</formula>
    </cfRule>
  </conditionalFormatting>
  <conditionalFormatting sqref="I36:J36 L36">
    <cfRule type="cellIs" dxfId="221" priority="7" stopIfTrue="1" operator="equal">
      <formula>0</formula>
    </cfRule>
  </conditionalFormatting>
  <conditionalFormatting sqref="A36:H36 M36:N36 K36">
    <cfRule type="cellIs" dxfId="220" priority="6" stopIfTrue="1" operator="equal">
      <formula>0</formula>
    </cfRule>
  </conditionalFormatting>
  <hyperlinks>
    <hyperlink ref="N1" location="市町村一覧!A1" display="市町村一覧に戻る" xr:uid="{00000000-0004-0000-0C00-000000000000}"/>
  </hyperlinks>
  <pageMargins left="0.25" right="0.25" top="0.75" bottom="0.75" header="0.3" footer="0.3"/>
  <pageSetup paperSize="9" scale="5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49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114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事業所一覧!A433</f>
        <v>2751420015</v>
      </c>
      <c r="B4" s="12" t="str">
        <f>事業所一覧!B433</f>
        <v>箕面市児童発達支援事業所あいあい園</v>
      </c>
      <c r="C4" s="13" t="str">
        <f>事業所一覧!C433</f>
        <v>072-727-9520</v>
      </c>
      <c r="D4" s="13" t="str">
        <f>事業所一覧!D433</f>
        <v>072-727-9522</v>
      </c>
      <c r="E4" s="13" t="str">
        <f>事業所一覧!E433</f>
        <v>562-0014</v>
      </c>
      <c r="F4" s="12" t="str">
        <f>事業所一覧!F433</f>
        <v>箕面市萱野五丁目7番1号　箕面市総合保健福祉センター分室</v>
      </c>
      <c r="G4" s="12" t="str">
        <f>事業所一覧!G433</f>
        <v>箕面市</v>
      </c>
      <c r="H4" s="13" t="str">
        <f>事業所一覧!H433</f>
        <v>●</v>
      </c>
      <c r="I4" s="13">
        <f>事業所一覧!I433</f>
        <v>30</v>
      </c>
      <c r="J4" s="13">
        <f>事業所一覧!J433</f>
        <v>0</v>
      </c>
      <c r="K4" s="13">
        <f>事業所一覧!K433</f>
        <v>0</v>
      </c>
      <c r="L4" s="13">
        <f>事業所一覧!L433</f>
        <v>0</v>
      </c>
      <c r="M4" s="13">
        <f>事業所一覧!M433</f>
        <v>0</v>
      </c>
      <c r="N4" s="13">
        <f>事業所一覧!N433</f>
        <v>0</v>
      </c>
    </row>
    <row r="5" spans="1:53" s="26" customFormat="1" ht="30" customHeight="1" x14ac:dyDescent="0.2">
      <c r="A5" s="13">
        <f>事業所一覧!A434</f>
        <v>2751420023</v>
      </c>
      <c r="B5" s="12" t="str">
        <f>事業所一覧!B434</f>
        <v>こども発達支援センター青空</v>
      </c>
      <c r="C5" s="13" t="str">
        <f>事業所一覧!C434</f>
        <v>072-729-0125</v>
      </c>
      <c r="D5" s="13" t="str">
        <f>事業所一覧!D434</f>
        <v>072-729-0125</v>
      </c>
      <c r="E5" s="13" t="str">
        <f>事業所一覧!E434</f>
        <v>562-0015</v>
      </c>
      <c r="F5" s="12" t="str">
        <f>事業所一覧!F434</f>
        <v>箕面市稲六丁目15番26号</v>
      </c>
      <c r="G5" s="12" t="str">
        <f>事業所一覧!G434</f>
        <v>社会福祉法人大阪府障害者福祉事業団</v>
      </c>
      <c r="H5" s="13" t="str">
        <f>事業所一覧!H434</f>
        <v>●</v>
      </c>
      <c r="I5" s="13">
        <f>事業所一覧!I434</f>
        <v>10</v>
      </c>
      <c r="J5" s="13">
        <f>事業所一覧!J434</f>
        <v>0</v>
      </c>
      <c r="K5" s="13" t="str">
        <f>事業所一覧!K434</f>
        <v>●</v>
      </c>
      <c r="L5" s="13">
        <f>事業所一覧!L434</f>
        <v>10</v>
      </c>
      <c r="M5" s="13" t="str">
        <f>事業所一覧!M434</f>
        <v>●</v>
      </c>
      <c r="N5" s="13">
        <f>事業所一覧!N434</f>
        <v>0</v>
      </c>
    </row>
    <row r="6" spans="1:53" ht="30" customHeight="1" x14ac:dyDescent="0.2">
      <c r="A6" s="13">
        <f>事業所一覧!A435</f>
        <v>2751420031</v>
      </c>
      <c r="B6" s="12" t="str">
        <f>事業所一覧!B435</f>
        <v>地域支援センターわとと</v>
      </c>
      <c r="C6" s="13" t="str">
        <f>事業所一覧!C435</f>
        <v>072-734-6955</v>
      </c>
      <c r="D6" s="13" t="str">
        <f>事業所一覧!D435</f>
        <v>072-734-6887</v>
      </c>
      <c r="E6" s="13" t="str">
        <f>事業所一覧!E435</f>
        <v>562-0035</v>
      </c>
      <c r="F6" s="12" t="str">
        <f>事業所一覧!F435</f>
        <v>箕面市船場東2丁目6－46　チャレンジMMGビル2階</v>
      </c>
      <c r="G6" s="12" t="str">
        <f>事業所一覧!G435</f>
        <v>社会福祉法人北摂福祉会</v>
      </c>
      <c r="H6" s="13" t="str">
        <f>事業所一覧!H435</f>
        <v>●</v>
      </c>
      <c r="I6" s="13">
        <f>事業所一覧!I435</f>
        <v>10</v>
      </c>
      <c r="J6" s="13">
        <f>事業所一覧!J435</f>
        <v>0</v>
      </c>
      <c r="K6" s="13" t="str">
        <f>事業所一覧!K435</f>
        <v>●</v>
      </c>
      <c r="L6" s="13">
        <f>事業所一覧!L435</f>
        <v>10</v>
      </c>
      <c r="M6" s="13">
        <f>事業所一覧!M435</f>
        <v>0</v>
      </c>
      <c r="N6" s="13">
        <f>事業所一覧!N435</f>
        <v>0</v>
      </c>
    </row>
    <row r="7" spans="1:53" ht="30" customHeight="1" x14ac:dyDescent="0.2">
      <c r="A7" s="13">
        <f>事業所一覧!A436</f>
        <v>2751420049</v>
      </c>
      <c r="B7" s="12" t="str">
        <f>事業所一覧!B436</f>
        <v>どれみ</v>
      </c>
      <c r="C7" s="13" t="str">
        <f>事業所一覧!C436</f>
        <v>072-747-6024</v>
      </c>
      <c r="D7" s="13" t="str">
        <f>事業所一覧!D436</f>
        <v>072-747-6024</v>
      </c>
      <c r="E7" s="13" t="str">
        <f>事業所一覧!E436</f>
        <v>562-0036</v>
      </c>
      <c r="F7" s="12" t="str">
        <f>事業所一覧!F436</f>
        <v>箕面市船場西２丁目１９－９</v>
      </c>
      <c r="G7" s="12" t="str">
        <f>事業所一覧!G436</f>
        <v>株式会社サポート</v>
      </c>
      <c r="H7" s="13" t="str">
        <f>事業所一覧!H436</f>
        <v>●</v>
      </c>
      <c r="I7" s="13">
        <f>事業所一覧!I436</f>
        <v>10</v>
      </c>
      <c r="J7" s="13">
        <f>事業所一覧!J436</f>
        <v>0</v>
      </c>
      <c r="K7" s="13" t="str">
        <f>事業所一覧!K436</f>
        <v>●</v>
      </c>
      <c r="L7" s="13">
        <f>事業所一覧!L436</f>
        <v>10</v>
      </c>
      <c r="M7" s="13">
        <f>事業所一覧!M436</f>
        <v>0</v>
      </c>
      <c r="N7" s="13">
        <f>事業所一覧!N436</f>
        <v>0</v>
      </c>
    </row>
    <row r="8" spans="1:53" ht="30" customHeight="1" x14ac:dyDescent="0.2">
      <c r="A8" s="13">
        <f>事業所一覧!A437</f>
        <v>2751420064</v>
      </c>
      <c r="B8" s="12" t="str">
        <f>事業所一覧!B437</f>
        <v>まめべや</v>
      </c>
      <c r="C8" s="13" t="str">
        <f>事業所一覧!C437</f>
        <v>072-730-2521</v>
      </c>
      <c r="D8" s="13" t="str">
        <f>事業所一覧!D437</f>
        <v>072-730-2520</v>
      </c>
      <c r="E8" s="13" t="str">
        <f>事業所一覧!E437</f>
        <v>562-0036</v>
      </c>
      <c r="F8" s="12" t="str">
        <f>事業所一覧!F437</f>
        <v>箕面市船場西三丁目８番６号２０１号</v>
      </c>
      <c r="G8" s="12" t="str">
        <f>事業所一覧!G437</f>
        <v>株式会社まめっと</v>
      </c>
      <c r="H8" s="13" t="str">
        <f>事業所一覧!H437</f>
        <v>●</v>
      </c>
      <c r="I8" s="13">
        <f>事業所一覧!I437</f>
        <v>10</v>
      </c>
      <c r="J8" s="13">
        <f>事業所一覧!J437</f>
        <v>0</v>
      </c>
      <c r="K8" s="13" t="str">
        <f>事業所一覧!K437</f>
        <v>●</v>
      </c>
      <c r="L8" s="13">
        <f>事業所一覧!L437</f>
        <v>10</v>
      </c>
      <c r="M8" s="13">
        <f>事業所一覧!M437</f>
        <v>0</v>
      </c>
      <c r="N8" s="13">
        <f>事業所一覧!N437</f>
        <v>0</v>
      </c>
    </row>
    <row r="9" spans="1:53" ht="30" customHeight="1" x14ac:dyDescent="0.2">
      <c r="A9" s="13">
        <f>事業所一覧!A438</f>
        <v>2751420072</v>
      </c>
      <c r="B9" s="12" t="str">
        <f>事業所一覧!B438</f>
        <v>スマイルブーケ放課後等デイサービス　たんぽぽハウス</v>
      </c>
      <c r="C9" s="13" t="str">
        <f>事業所一覧!C438</f>
        <v>072-720-5511</v>
      </c>
      <c r="D9" s="13" t="str">
        <f>事業所一覧!D438</f>
        <v>072-720-5512</v>
      </c>
      <c r="E9" s="13" t="str">
        <f>事業所一覧!E438</f>
        <v>562-00０4</v>
      </c>
      <c r="F9" s="12" t="str">
        <f>事業所一覧!F438</f>
        <v>箕面市牧落三丁目３番12号村上ビル201号室</v>
      </c>
      <c r="G9" s="12" t="str">
        <f>事業所一覧!G438</f>
        <v>株式会社スマイルブーケ</v>
      </c>
      <c r="H9" s="13">
        <f>事業所一覧!H438</f>
        <v>0</v>
      </c>
      <c r="I9" s="13">
        <f>事業所一覧!I438</f>
        <v>0</v>
      </c>
      <c r="J9" s="13">
        <f>事業所一覧!J438</f>
        <v>0</v>
      </c>
      <c r="K9" s="13" t="str">
        <f>事業所一覧!K438</f>
        <v>●</v>
      </c>
      <c r="L9" s="13">
        <f>事業所一覧!L438</f>
        <v>10</v>
      </c>
      <c r="M9" s="13">
        <f>事業所一覧!M438</f>
        <v>0</v>
      </c>
      <c r="N9" s="13">
        <f>事業所一覧!N438</f>
        <v>0</v>
      </c>
    </row>
    <row r="10" spans="1:53" ht="30" customHeight="1" x14ac:dyDescent="0.2">
      <c r="A10" s="13">
        <f>事業所一覧!A439</f>
        <v>2751420080</v>
      </c>
      <c r="B10" s="12" t="str">
        <f>事業所一覧!B439</f>
        <v>麦の子</v>
      </c>
      <c r="C10" s="13" t="str">
        <f>事業所一覧!C439</f>
        <v>072-722-7400</v>
      </c>
      <c r="D10" s="13" t="str">
        <f>事業所一覧!D439</f>
        <v>072-724-9698</v>
      </c>
      <c r="E10" s="13" t="str">
        <f>事業所一覧!E439</f>
        <v>562-0014</v>
      </c>
      <c r="F10" s="12" t="str">
        <f>事業所一覧!F439</f>
        <v>箕面市萱野一丁目19番４号箕面市立萱野中央人権文化センター内</v>
      </c>
      <c r="G10" s="12" t="str">
        <f>事業所一覧!G439</f>
        <v>特定非営利活動法人暮らしづくりネットワーク北芝</v>
      </c>
      <c r="H10" s="13" t="str">
        <f>事業所一覧!H439</f>
        <v>●</v>
      </c>
      <c r="I10" s="13">
        <f>事業所一覧!I439</f>
        <v>10</v>
      </c>
      <c r="J10" s="13">
        <f>事業所一覧!J439</f>
        <v>0</v>
      </c>
      <c r="K10" s="13" t="str">
        <f>事業所一覧!K439</f>
        <v>●</v>
      </c>
      <c r="L10" s="13">
        <f>事業所一覧!L439</f>
        <v>10</v>
      </c>
      <c r="M10" s="13">
        <f>事業所一覧!M439</f>
        <v>0</v>
      </c>
      <c r="N10" s="13">
        <f>事業所一覧!N439</f>
        <v>0</v>
      </c>
    </row>
    <row r="11" spans="1:53" ht="30" customHeight="1" x14ac:dyDescent="0.2">
      <c r="A11" s="13">
        <f>事業所一覧!A440</f>
        <v>2751420098</v>
      </c>
      <c r="B11" s="12" t="str">
        <f>事業所一覧!B440</f>
        <v>ドリームケアデイサービス如意谷</v>
      </c>
      <c r="C11" s="13" t="str">
        <f>事業所一覧!C440</f>
        <v>072-700-7761</v>
      </c>
      <c r="D11" s="13" t="str">
        <f>事業所一覧!D440</f>
        <v>072-700-7762</v>
      </c>
      <c r="E11" s="13" t="str">
        <f>事業所一覧!E440</f>
        <v>562-0011</v>
      </c>
      <c r="F11" s="12" t="str">
        <f>事業所一覧!F440</f>
        <v>箕面市如意谷三丁目１番12号</v>
      </c>
      <c r="G11" s="12" t="str">
        <f>事業所一覧!G440</f>
        <v>有限会社ドリームケア</v>
      </c>
      <c r="H11" s="13" t="str">
        <f>事業所一覧!H440</f>
        <v>●</v>
      </c>
      <c r="I11" s="13">
        <f>事業所一覧!I440</f>
        <v>10</v>
      </c>
      <c r="J11" s="13">
        <f>事業所一覧!J440</f>
        <v>0</v>
      </c>
      <c r="K11" s="13" t="str">
        <f>事業所一覧!K440</f>
        <v>●</v>
      </c>
      <c r="L11" s="13">
        <f>事業所一覧!L440</f>
        <v>10</v>
      </c>
      <c r="M11" s="13">
        <f>事業所一覧!M440</f>
        <v>0</v>
      </c>
      <c r="N11" s="13">
        <f>事業所一覧!N440</f>
        <v>0</v>
      </c>
    </row>
    <row r="12" spans="1:53" ht="30" customHeight="1" x14ac:dyDescent="0.2">
      <c r="A12" s="13">
        <f>事業所一覧!A441</f>
        <v>2751420114</v>
      </c>
      <c r="B12" s="12" t="str">
        <f>事業所一覧!B441</f>
        <v>はつかぜ</v>
      </c>
      <c r="C12" s="13" t="str">
        <f>事業所一覧!C441</f>
        <v>072-734-7922</v>
      </c>
      <c r="D12" s="13" t="str">
        <f>事業所一覧!D441</f>
        <v>072-734-7923</v>
      </c>
      <c r="E12" s="13" t="str">
        <f>事業所一覧!E441</f>
        <v>562-0031</v>
      </c>
      <c r="F12" s="12" t="str">
        <f>事業所一覧!F441</f>
        <v>箕面市小野原東三丁目５番38号協栄箕面第２ハイツ105・106号室</v>
      </c>
      <c r="G12" s="12" t="str">
        <f>事業所一覧!G441</f>
        <v>合同会社イナツヒコ</v>
      </c>
      <c r="H12" s="13" t="str">
        <f>事業所一覧!H441</f>
        <v>☆</v>
      </c>
      <c r="I12" s="13">
        <f>事業所一覧!I441</f>
        <v>5</v>
      </c>
      <c r="J12" s="13" t="str">
        <f>事業所一覧!J441</f>
        <v>●</v>
      </c>
      <c r="K12" s="13" t="str">
        <f>事業所一覧!K441</f>
        <v>☆</v>
      </c>
      <c r="L12" s="13">
        <f>事業所一覧!L441</f>
        <v>5</v>
      </c>
      <c r="M12" s="13" t="str">
        <f>事業所一覧!M441</f>
        <v>●</v>
      </c>
      <c r="N12" s="13">
        <f>事業所一覧!N441</f>
        <v>0</v>
      </c>
    </row>
    <row r="13" spans="1:53" ht="30" customHeight="1" x14ac:dyDescent="0.2">
      <c r="A13" s="13">
        <f>事業所一覧!A442</f>
        <v>2751420130</v>
      </c>
      <c r="B13" s="12" t="str">
        <f>事業所一覧!B442</f>
        <v>スマイルブーケ放課後等デイサービス　たんぽぽクラブ</v>
      </c>
      <c r="C13" s="13" t="str">
        <f>事業所一覧!C442</f>
        <v>072-737-5454</v>
      </c>
      <c r="D13" s="13" t="str">
        <f>事業所一覧!D442</f>
        <v>072-737-5854</v>
      </c>
      <c r="E13" s="13" t="str">
        <f>事業所一覧!E442</f>
        <v>562-0033</v>
      </c>
      <c r="F13" s="12" t="str">
        <f>事業所一覧!F442</f>
        <v>箕面市今宮四丁目20番２号</v>
      </c>
      <c r="G13" s="12" t="str">
        <f>事業所一覧!G442</f>
        <v>株式会社スマイルブーケ</v>
      </c>
      <c r="H13" s="13" t="str">
        <f>事業所一覧!H442</f>
        <v>●</v>
      </c>
      <c r="I13" s="13">
        <f>事業所一覧!I442</f>
        <v>10</v>
      </c>
      <c r="J13" s="13">
        <f>事業所一覧!J442</f>
        <v>0</v>
      </c>
      <c r="K13" s="13" t="str">
        <f>事業所一覧!K442</f>
        <v>●</v>
      </c>
      <c r="L13" s="13">
        <f>事業所一覧!L442</f>
        <v>10</v>
      </c>
      <c r="M13" s="13">
        <f>事業所一覧!M442</f>
        <v>0</v>
      </c>
      <c r="N13" s="13"/>
    </row>
    <row r="14" spans="1:53" ht="30" customHeight="1" x14ac:dyDescent="0.2">
      <c r="A14" s="13">
        <f>事業所一覧!A443</f>
        <v>2751420148</v>
      </c>
      <c r="B14" s="12" t="str">
        <f>事業所一覧!B443</f>
        <v>リアン・プラス第２教室</v>
      </c>
      <c r="C14" s="13" t="str">
        <f>事業所一覧!C443</f>
        <v>072-734-7960</v>
      </c>
      <c r="D14" s="13" t="str">
        <f>事業所一覧!D443</f>
        <v>072-734-7970</v>
      </c>
      <c r="E14" s="13" t="str">
        <f>事業所一覧!E443</f>
        <v>562-0025</v>
      </c>
      <c r="F14" s="12" t="str">
        <f>事業所一覧!F443</f>
        <v>箕面市粟生外院一丁目21番52号</v>
      </c>
      <c r="G14" s="12" t="str">
        <f>事業所一覧!G443</f>
        <v>特定非営利活動法人ＰＬＵＳ　ＯＮＥ</v>
      </c>
      <c r="H14" s="13" t="str">
        <f>事業所一覧!H443</f>
        <v>●</v>
      </c>
      <c r="I14" s="13">
        <f>事業所一覧!I443</f>
        <v>10</v>
      </c>
      <c r="J14" s="13">
        <f>事業所一覧!J443</f>
        <v>0</v>
      </c>
      <c r="K14" s="13" t="str">
        <f>事業所一覧!K443</f>
        <v>●</v>
      </c>
      <c r="L14" s="13">
        <f>事業所一覧!L443</f>
        <v>10</v>
      </c>
      <c r="M14" s="13">
        <f>事業所一覧!M443</f>
        <v>0</v>
      </c>
      <c r="N14" s="13"/>
    </row>
    <row r="15" spans="1:53" ht="30" customHeight="1" x14ac:dyDescent="0.2">
      <c r="A15" s="13">
        <f>事業所一覧!A444</f>
        <v>2751420155</v>
      </c>
      <c r="B15" s="12" t="str">
        <f>事業所一覧!B444</f>
        <v>放課後等デイサービスメイプル</v>
      </c>
      <c r="C15" s="13" t="str">
        <f>事業所一覧!C444</f>
        <v>072-702-0000</v>
      </c>
      <c r="D15" s="13" t="str">
        <f>事業所一覧!D444</f>
        <v>072-702-0000</v>
      </c>
      <c r="E15" s="13" t="str">
        <f>事業所一覧!E444</f>
        <v>562-0033</v>
      </c>
      <c r="F15" s="12" t="str">
        <f>事業所一覧!F444</f>
        <v>箕面市今宮三丁目８番１号</v>
      </c>
      <c r="G15" s="12" t="str">
        <f>事業所一覧!G444</f>
        <v>エスぺランサ合同会社</v>
      </c>
      <c r="H15" s="13">
        <f>事業所一覧!H444</f>
        <v>0</v>
      </c>
      <c r="I15" s="13">
        <f>事業所一覧!I444</f>
        <v>0</v>
      </c>
      <c r="J15" s="13">
        <f>事業所一覧!J444</f>
        <v>0</v>
      </c>
      <c r="K15" s="13" t="str">
        <f>事業所一覧!K444</f>
        <v>●</v>
      </c>
      <c r="L15" s="13">
        <f>事業所一覧!L444</f>
        <v>10</v>
      </c>
      <c r="M15" s="13">
        <f>事業所一覧!M444</f>
        <v>0</v>
      </c>
      <c r="N15" s="13"/>
    </row>
    <row r="16" spans="1:53" ht="30" customHeight="1" x14ac:dyDescent="0.2">
      <c r="A16" s="13">
        <f>事業所一覧!A445</f>
        <v>2751420171</v>
      </c>
      <c r="B16" s="12" t="str">
        <f>事業所一覧!B445</f>
        <v>welfare箕面</v>
      </c>
      <c r="C16" s="13" t="str">
        <f>事業所一覧!C445</f>
        <v>072-737-4328</v>
      </c>
      <c r="D16" s="13" t="str">
        <f>事業所一覧!D445</f>
        <v>072-737-4338</v>
      </c>
      <c r="E16" s="13" t="str">
        <f>事業所一覧!E445</f>
        <v>562-0015</v>
      </c>
      <c r="F16" s="12" t="str">
        <f>事業所一覧!F445</f>
        <v>箕面市稲五丁目13番６号コーポいな１階</v>
      </c>
      <c r="G16" s="12" t="str">
        <f>事業所一覧!G445</f>
        <v>株式会社Azars</v>
      </c>
      <c r="H16" s="13" t="str">
        <f>事業所一覧!H445</f>
        <v>●</v>
      </c>
      <c r="I16" s="13">
        <f>事業所一覧!I445</f>
        <v>10</v>
      </c>
      <c r="J16" s="13">
        <f>事業所一覧!J445</f>
        <v>0</v>
      </c>
      <c r="K16" s="13" t="str">
        <f>事業所一覧!K445</f>
        <v>●</v>
      </c>
      <c r="L16" s="13">
        <f>事業所一覧!L445</f>
        <v>10</v>
      </c>
      <c r="M16" s="13">
        <f>事業所一覧!M445</f>
        <v>0</v>
      </c>
      <c r="N16" s="13"/>
    </row>
    <row r="17" spans="1:14" ht="30" customHeight="1" x14ac:dyDescent="0.2">
      <c r="A17" s="13">
        <f>事業所一覧!A446</f>
        <v>2751420197</v>
      </c>
      <c r="B17" s="12" t="str">
        <f>事業所一覧!B446</f>
        <v>運動クラブりずむ</v>
      </c>
      <c r="C17" s="13" t="str">
        <f>事業所一覧!C446</f>
        <v>072-734-7515</v>
      </c>
      <c r="D17" s="13" t="str">
        <f>事業所一覧!D446</f>
        <v>072-734-7514</v>
      </c>
      <c r="E17" s="13" t="str">
        <f>事業所一覧!E446</f>
        <v>562-0004</v>
      </c>
      <c r="F17" s="12" t="str">
        <f>事業所一覧!F446</f>
        <v>箕面市牧落三丁目19番38号　林下ビル101号室</v>
      </c>
      <c r="G17" s="12" t="str">
        <f>事業所一覧!G446</f>
        <v>株式会社ＤＲＣフィールズ</v>
      </c>
      <c r="H17" s="13" t="str">
        <f>事業所一覧!H446</f>
        <v>●</v>
      </c>
      <c r="I17" s="13">
        <f>事業所一覧!I446</f>
        <v>10</v>
      </c>
      <c r="J17" s="13">
        <f>事業所一覧!J446</f>
        <v>0</v>
      </c>
      <c r="K17" s="13" t="str">
        <f>事業所一覧!K446</f>
        <v>●</v>
      </c>
      <c r="L17" s="13">
        <f>事業所一覧!L446</f>
        <v>10</v>
      </c>
      <c r="M17" s="13">
        <f>事業所一覧!M446</f>
        <v>0</v>
      </c>
      <c r="N17" s="13"/>
    </row>
    <row r="18" spans="1:14" ht="30" customHeight="1" x14ac:dyDescent="0.2">
      <c r="A18" s="13">
        <f>事業所一覧!A447</f>
        <v>2751420205</v>
      </c>
      <c r="B18" s="12" t="str">
        <f>事業所一覧!B447</f>
        <v>放課後等デイサービスＨＡＲＵ箕面</v>
      </c>
      <c r="C18" s="13" t="str">
        <f>事業所一覧!C447</f>
        <v>072-737-7413</v>
      </c>
      <c r="D18" s="13" t="str">
        <f>事業所一覧!D447</f>
        <v>072-737-7434</v>
      </c>
      <c r="E18" s="13" t="str">
        <f>事業所一覧!E447</f>
        <v>562-0046</v>
      </c>
      <c r="F18" s="12" t="str">
        <f>事業所一覧!F447</f>
        <v>箕面市桜ケ丘四丁目11番15号桜ヶ丘ビル102</v>
      </c>
      <c r="G18" s="12" t="str">
        <f>事業所一覧!G447</f>
        <v>株式会社シーシー</v>
      </c>
      <c r="H18" s="13">
        <f>事業所一覧!H447</f>
        <v>0</v>
      </c>
      <c r="I18" s="13">
        <f>事業所一覧!I447</f>
        <v>0</v>
      </c>
      <c r="J18" s="13">
        <f>事業所一覧!J447</f>
        <v>0</v>
      </c>
      <c r="K18" s="13" t="str">
        <f>事業所一覧!K447</f>
        <v>●</v>
      </c>
      <c r="L18" s="13">
        <f>事業所一覧!L447</f>
        <v>10</v>
      </c>
      <c r="M18" s="13">
        <f>事業所一覧!M447</f>
        <v>0</v>
      </c>
      <c r="N18" s="13"/>
    </row>
    <row r="19" spans="1:14" ht="30" customHeight="1" x14ac:dyDescent="0.2">
      <c r="A19" s="13">
        <f>事業所一覧!A448</f>
        <v>2751420221</v>
      </c>
      <c r="B19" s="12" t="str">
        <f>事業所一覧!B448</f>
        <v>個別療育センターココスマイル</v>
      </c>
      <c r="C19" s="13" t="str">
        <f>事業所一覧!C448</f>
        <v>072-723-7110</v>
      </c>
      <c r="D19" s="13" t="str">
        <f>事業所一覧!D448</f>
        <v>072-723-7117</v>
      </c>
      <c r="E19" s="13" t="str">
        <f>事業所一覧!E448</f>
        <v>562-0004</v>
      </c>
      <c r="F19" s="12" t="str">
        <f>事業所一覧!F448</f>
        <v>箕面市牧落四丁目６番12号</v>
      </c>
      <c r="G19" s="12" t="str">
        <f>事業所一覧!G448</f>
        <v>一般社団法人たけのこ</v>
      </c>
      <c r="H19" s="13" t="str">
        <f>事業所一覧!H448</f>
        <v>●</v>
      </c>
      <c r="I19" s="13">
        <f>事業所一覧!I448</f>
        <v>10</v>
      </c>
      <c r="J19" s="13">
        <f>事業所一覧!J448</f>
        <v>0</v>
      </c>
      <c r="K19" s="13" t="str">
        <f>事業所一覧!K448</f>
        <v>●</v>
      </c>
      <c r="L19" s="13">
        <f>事業所一覧!L448</f>
        <v>10</v>
      </c>
      <c r="M19" s="13">
        <f>事業所一覧!M448</f>
        <v>0</v>
      </c>
      <c r="N19" s="13"/>
    </row>
    <row r="20" spans="1:14" ht="30" customHeight="1" x14ac:dyDescent="0.2">
      <c r="A20" s="13">
        <f>事業所一覧!A449</f>
        <v>2751420239</v>
      </c>
      <c r="B20" s="12" t="str">
        <f>事業所一覧!B449</f>
        <v>めばえ２１</v>
      </c>
      <c r="C20" s="13" t="str">
        <f>事業所一覧!C449</f>
        <v>072-737-8735</v>
      </c>
      <c r="D20" s="13" t="str">
        <f>事業所一覧!D449</f>
        <v>072-737-8766</v>
      </c>
      <c r="E20" s="13" t="str">
        <f>事業所一覧!E449</f>
        <v>562-0001</v>
      </c>
      <c r="F20" s="12" t="str">
        <f>事業所一覧!F449</f>
        <v>箕面市箕面六丁目１番15号第六吉光ビル101号</v>
      </c>
      <c r="G20" s="12" t="str">
        <f>事業所一覧!G449</f>
        <v>特定非営利活動法人ダウン症ファミリー総合支援めばえ２１</v>
      </c>
      <c r="H20" s="13" t="str">
        <f>事業所一覧!H449</f>
        <v>●</v>
      </c>
      <c r="I20" s="13">
        <f>事業所一覧!I449</f>
        <v>10</v>
      </c>
      <c r="J20" s="13">
        <f>事業所一覧!J449</f>
        <v>0</v>
      </c>
      <c r="K20" s="13" t="str">
        <f>事業所一覧!K449</f>
        <v>●</v>
      </c>
      <c r="L20" s="13">
        <f>事業所一覧!L449</f>
        <v>10</v>
      </c>
      <c r="M20" s="13" t="str">
        <f>事業所一覧!M449</f>
        <v>●</v>
      </c>
      <c r="N20" s="13"/>
    </row>
    <row r="21" spans="1:14" ht="30" customHeight="1" x14ac:dyDescent="0.2">
      <c r="A21" s="13">
        <f>事業所一覧!A450</f>
        <v>2751420254</v>
      </c>
      <c r="B21" s="12" t="str">
        <f>事業所一覧!B450</f>
        <v>放課後等デイサービス　ＨＡＲＵ箕面東</v>
      </c>
      <c r="C21" s="13" t="str">
        <f>事業所一覧!C450</f>
        <v>072-736-9882</v>
      </c>
      <c r="D21" s="13" t="str">
        <f>事業所一覧!D450</f>
        <v>072-736-9883</v>
      </c>
      <c r="E21" s="13" t="str">
        <f>事業所一覧!E450</f>
        <v>562-0025</v>
      </c>
      <c r="F21" s="12" t="str">
        <f>事業所一覧!F450</f>
        <v>箕面市粟生外院一丁目20番７号小路貸店舗１階</v>
      </c>
      <c r="G21" s="12" t="str">
        <f>事業所一覧!G450</f>
        <v>株式会社シーシー</v>
      </c>
      <c r="H21" s="13">
        <f>事業所一覧!H450</f>
        <v>0</v>
      </c>
      <c r="I21" s="13">
        <f>事業所一覧!I450</f>
        <v>0</v>
      </c>
      <c r="J21" s="13">
        <f>事業所一覧!J450</f>
        <v>0</v>
      </c>
      <c r="K21" s="13" t="str">
        <f>事業所一覧!K450</f>
        <v>●</v>
      </c>
      <c r="L21" s="13">
        <f>事業所一覧!L450</f>
        <v>10</v>
      </c>
      <c r="M21" s="13">
        <f>事業所一覧!M450</f>
        <v>0</v>
      </c>
      <c r="N21" s="13"/>
    </row>
    <row r="22" spans="1:14" ht="30" customHeight="1" x14ac:dyDescent="0.2">
      <c r="A22" s="13">
        <f>事業所一覧!A451</f>
        <v>2751420288</v>
      </c>
      <c r="B22" s="12" t="str">
        <f>事業所一覧!B451</f>
        <v>アートチャイルドケアＳＥＤスクール箕面</v>
      </c>
      <c r="C22" s="13" t="str">
        <f>事業所一覧!C451</f>
        <v>0727-68-8481</v>
      </c>
      <c r="D22" s="13" t="str">
        <f>事業所一覧!D451</f>
        <v>0727-68-8482</v>
      </c>
      <c r="E22" s="13" t="str">
        <f>事業所一覧!E451</f>
        <v>562-0043</v>
      </c>
      <c r="F22" s="12" t="str">
        <f>事業所一覧!F451</f>
        <v>箕面市桜井一丁目13番２号ハレリア桜井２Ｆ</v>
      </c>
      <c r="G22" s="12" t="str">
        <f>事業所一覧!G451</f>
        <v>アートチャイルドケア株式会社</v>
      </c>
      <c r="H22" s="13" t="str">
        <f>事業所一覧!H451</f>
        <v>●</v>
      </c>
      <c r="I22" s="13">
        <f>事業所一覧!I451</f>
        <v>10</v>
      </c>
      <c r="J22" s="13">
        <f>事業所一覧!J451</f>
        <v>0</v>
      </c>
      <c r="K22" s="13">
        <f>事業所一覧!K451</f>
        <v>0</v>
      </c>
      <c r="L22" s="13">
        <f>事業所一覧!L451</f>
        <v>0</v>
      </c>
      <c r="M22" s="13">
        <f>事業所一覧!M451</f>
        <v>0</v>
      </c>
      <c r="N22" s="13"/>
    </row>
    <row r="23" spans="1:14" ht="30" customHeight="1" x14ac:dyDescent="0.2">
      <c r="A23" s="13">
        <f>事業所一覧!A452</f>
        <v>2751420304</v>
      </c>
      <c r="B23" s="12" t="str">
        <f>事業所一覧!B452</f>
        <v>アフタースクール　ぴあにしも</v>
      </c>
      <c r="C23" s="13" t="str">
        <f>事業所一覧!C452</f>
        <v>072-786-5360</v>
      </c>
      <c r="D23" s="13" t="str">
        <f>事業所一覧!D452</f>
        <v>072-786-7160</v>
      </c>
      <c r="E23" s="13" t="str">
        <f>事業所一覧!E452</f>
        <v>562-0041</v>
      </c>
      <c r="F23" s="12" t="str">
        <f>事業所一覧!F452</f>
        <v>箕面市桜四丁目18番１号203</v>
      </c>
      <c r="G23" s="12" t="str">
        <f>事業所一覧!G452</f>
        <v>一般社団法人中曽教育研究所</v>
      </c>
      <c r="H23" s="13" t="str">
        <f>事業所一覧!H452</f>
        <v>●</v>
      </c>
      <c r="I23" s="13">
        <f>事業所一覧!I452</f>
        <v>10</v>
      </c>
      <c r="J23" s="13">
        <f>事業所一覧!J452</f>
        <v>0</v>
      </c>
      <c r="K23" s="13" t="str">
        <f>事業所一覧!K452</f>
        <v>●</v>
      </c>
      <c r="L23" s="13">
        <f>事業所一覧!L452</f>
        <v>10</v>
      </c>
      <c r="M23" s="13">
        <f>事業所一覧!M452</f>
        <v>0</v>
      </c>
      <c r="N23" s="13"/>
    </row>
    <row r="24" spans="1:14" ht="30" customHeight="1" x14ac:dyDescent="0.2">
      <c r="A24" s="13">
        <f>事業所一覧!A453</f>
        <v>2751420320</v>
      </c>
      <c r="B24" s="12" t="str">
        <f>事業所一覧!B453</f>
        <v>個別療育センターココスマイル本部</v>
      </c>
      <c r="C24" s="13" t="str">
        <f>事業所一覧!C453</f>
        <v>072-736-8720</v>
      </c>
      <c r="D24" s="13" t="str">
        <f>事業所一覧!D453</f>
        <v>072-736-8721</v>
      </c>
      <c r="E24" s="13" t="str">
        <f>事業所一覧!E453</f>
        <v>562-0014</v>
      </c>
      <c r="F24" s="12" t="str">
        <f>事業所一覧!F453</f>
        <v>箕面市萱野五丁目12番１号　２階</v>
      </c>
      <c r="G24" s="12" t="str">
        <f>事業所一覧!G453</f>
        <v>一般社団法人たけのこ</v>
      </c>
      <c r="H24" s="13" t="str">
        <f>事業所一覧!H453</f>
        <v>●</v>
      </c>
      <c r="I24" s="13">
        <f>事業所一覧!I453</f>
        <v>10</v>
      </c>
      <c r="J24" s="13">
        <f>事業所一覧!J453</f>
        <v>0</v>
      </c>
      <c r="K24" s="13" t="str">
        <f>事業所一覧!K453</f>
        <v>●</v>
      </c>
      <c r="L24" s="13">
        <f>事業所一覧!L453</f>
        <v>10</v>
      </c>
      <c r="M24" s="13">
        <f>事業所一覧!M453</f>
        <v>0</v>
      </c>
      <c r="N24" s="13"/>
    </row>
    <row r="25" spans="1:14" ht="30" customHeight="1" x14ac:dyDescent="0.2">
      <c r="A25" s="13">
        <f>事業所一覧!A454</f>
        <v>2751420346</v>
      </c>
      <c r="B25" s="12" t="str">
        <f>事業所一覧!B454</f>
        <v>運動クラブあどばんす</v>
      </c>
      <c r="C25" s="13" t="str">
        <f>事業所一覧!C454</f>
        <v>072-736-9812</v>
      </c>
      <c r="D25" s="13" t="str">
        <f>事業所一覧!D454</f>
        <v>072-736-9813</v>
      </c>
      <c r="E25" s="13" t="str">
        <f>事業所一覧!E454</f>
        <v>562-0003</v>
      </c>
      <c r="F25" s="12" t="str">
        <f>事業所一覧!F454</f>
        <v>箕面市西小路五丁目４番27号</v>
      </c>
      <c r="G25" s="12" t="str">
        <f>事業所一覧!G454</f>
        <v>株式会社ＤＲＣフィールズ</v>
      </c>
      <c r="H25" s="13">
        <f>事業所一覧!H454</f>
        <v>0</v>
      </c>
      <c r="I25" s="13">
        <f>事業所一覧!I454</f>
        <v>0</v>
      </c>
      <c r="J25" s="13">
        <f>事業所一覧!J454</f>
        <v>0</v>
      </c>
      <c r="K25" s="13" t="str">
        <f>事業所一覧!K454</f>
        <v>●</v>
      </c>
      <c r="L25" s="13">
        <f>事業所一覧!L454</f>
        <v>10</v>
      </c>
      <c r="M25" s="13">
        <f>事業所一覧!M454</f>
        <v>0</v>
      </c>
      <c r="N25" s="13"/>
    </row>
    <row r="26" spans="1:14" ht="30" customHeight="1" x14ac:dyDescent="0.2">
      <c r="A26" s="13">
        <f>事業所一覧!A455</f>
        <v>2751420361</v>
      </c>
      <c r="B26" s="12" t="str">
        <f>事業所一覧!B455</f>
        <v>運動療育スタジオspark箕面</v>
      </c>
      <c r="C26" s="13" t="str">
        <f>事業所一覧!C455</f>
        <v>072-726-3809</v>
      </c>
      <c r="D26" s="13" t="str">
        <f>事業所一覧!D455</f>
        <v>072-726-3810</v>
      </c>
      <c r="E26" s="13" t="str">
        <f>事業所一覧!E455</f>
        <v>562-0035</v>
      </c>
      <c r="F26" s="12" t="str">
        <f>事業所一覧!F455</f>
        <v>箕面市船場東一丁目15番８号新船場ビル第５千里ハイツ102号</v>
      </c>
      <c r="G26" s="12" t="str">
        <f>事業所一覧!G455</f>
        <v>株式会社クーバル・ウエルケア</v>
      </c>
      <c r="H26" s="13" t="str">
        <f>事業所一覧!H455</f>
        <v>●</v>
      </c>
      <c r="I26" s="13">
        <f>事業所一覧!I455</f>
        <v>10</v>
      </c>
      <c r="J26" s="13">
        <f>事業所一覧!J455</f>
        <v>0</v>
      </c>
      <c r="K26" s="13" t="str">
        <f>事業所一覧!K455</f>
        <v>●</v>
      </c>
      <c r="L26" s="13">
        <f>事業所一覧!L455</f>
        <v>10</v>
      </c>
      <c r="M26" s="13">
        <f>事業所一覧!M455</f>
        <v>0</v>
      </c>
      <c r="N26" s="13"/>
    </row>
    <row r="27" spans="1:14" ht="30" customHeight="1" x14ac:dyDescent="0.2">
      <c r="A27" s="13">
        <f>事業所一覧!A456</f>
        <v>2751420379</v>
      </c>
      <c r="B27" s="12" t="str">
        <f>事業所一覧!B456</f>
        <v>リアン・プラス第１教室</v>
      </c>
      <c r="C27" s="13" t="str">
        <f>事業所一覧!C456</f>
        <v>072-734-7950</v>
      </c>
      <c r="D27" s="13" t="str">
        <f>事業所一覧!D456</f>
        <v>072-734-7940</v>
      </c>
      <c r="E27" s="13" t="str">
        <f>事業所一覧!E456</f>
        <v>562-0024</v>
      </c>
      <c r="F27" s="12" t="str">
        <f>事業所一覧!F456</f>
        <v>箕面市粟生新家一丁目３番９号</v>
      </c>
      <c r="G27" s="12" t="str">
        <f>事業所一覧!G456</f>
        <v>特定非営利活動法人ＰＬＵＳ　ＯＮＥ</v>
      </c>
      <c r="H27" s="13" t="str">
        <f>事業所一覧!H456</f>
        <v>●</v>
      </c>
      <c r="I27" s="13">
        <f>事業所一覧!I456</f>
        <v>10</v>
      </c>
      <c r="J27" s="13">
        <f>事業所一覧!J456</f>
        <v>0</v>
      </c>
      <c r="K27" s="13" t="str">
        <f>事業所一覧!K456</f>
        <v>●</v>
      </c>
      <c r="L27" s="13">
        <f>事業所一覧!L456</f>
        <v>10</v>
      </c>
      <c r="M27" s="13" t="str">
        <f>事業所一覧!M456</f>
        <v>●</v>
      </c>
      <c r="N27" s="13"/>
    </row>
    <row r="28" spans="1:14" ht="30" customHeight="1" x14ac:dyDescent="0.2">
      <c r="A28" s="13">
        <f>事業所一覧!A457</f>
        <v>2751420387</v>
      </c>
      <c r="B28" s="12" t="str">
        <f>事業所一覧!B457</f>
        <v>Sｕｎはーとキッズ</v>
      </c>
      <c r="C28" s="13" t="str">
        <f>事業所一覧!C457</f>
        <v>072-737-6420</v>
      </c>
      <c r="D28" s="13" t="str">
        <f>事業所一覧!D457</f>
        <v>072-737-6421</v>
      </c>
      <c r="E28" s="13" t="str">
        <f>事業所一覧!E457</f>
        <v>562-0045</v>
      </c>
      <c r="F28" s="12" t="str">
        <f>事業所一覧!F457</f>
        <v>箕面市瀬川五丁目３番21号　箕面喜晃ビル102号室</v>
      </c>
      <c r="G28" s="12" t="str">
        <f>事業所一覧!G457</f>
        <v>合同会社Ｓｕｎはーと</v>
      </c>
      <c r="H28" s="13" t="str">
        <f>事業所一覧!H457</f>
        <v>●</v>
      </c>
      <c r="I28" s="13">
        <f>事業所一覧!I457</f>
        <v>10</v>
      </c>
      <c r="J28" s="13">
        <f>事業所一覧!J457</f>
        <v>0</v>
      </c>
      <c r="K28" s="13" t="str">
        <f>事業所一覧!K457</f>
        <v>●</v>
      </c>
      <c r="L28" s="13">
        <f>事業所一覧!L457</f>
        <v>10</v>
      </c>
      <c r="M28" s="13">
        <f>事業所一覧!M457</f>
        <v>0</v>
      </c>
      <c r="N28" s="13"/>
    </row>
    <row r="29" spans="1:14" ht="30" customHeight="1" x14ac:dyDescent="0.2">
      <c r="A29" s="13">
        <f>事業所一覧!A458</f>
        <v>2751420395</v>
      </c>
      <c r="B29" s="12" t="str">
        <f>事業所一覧!B458</f>
        <v>アフタースクールぴあにしも　桜中央教室</v>
      </c>
      <c r="C29" s="13" t="str">
        <f>事業所一覧!C458</f>
        <v>072-736-8940</v>
      </c>
      <c r="D29" s="13" t="str">
        <f>事業所一覧!D458</f>
        <v>072-736-8941</v>
      </c>
      <c r="E29" s="13" t="str">
        <f>事業所一覧!E458</f>
        <v>562-0041</v>
      </c>
      <c r="F29" s="12" t="str">
        <f>事業所一覧!F458</f>
        <v>箕面市桜四丁目９番１号</v>
      </c>
      <c r="G29" s="12" t="str">
        <f>事業所一覧!G458</f>
        <v>一般社団法人中曽教育研究所</v>
      </c>
      <c r="H29" s="13" t="str">
        <f>事業所一覧!H458</f>
        <v>●</v>
      </c>
      <c r="I29" s="13">
        <f>事業所一覧!I458</f>
        <v>10</v>
      </c>
      <c r="J29" s="13">
        <f>事業所一覧!J458</f>
        <v>0</v>
      </c>
      <c r="K29" s="13" t="str">
        <f>事業所一覧!K458</f>
        <v>●</v>
      </c>
      <c r="L29" s="13">
        <f>事業所一覧!L458</f>
        <v>10</v>
      </c>
      <c r="M29" s="13">
        <f>事業所一覧!M458</f>
        <v>0</v>
      </c>
      <c r="N29" s="13"/>
    </row>
    <row r="30" spans="1:14" ht="30" customHeight="1" x14ac:dyDescent="0.2">
      <c r="A30" s="13">
        <f>事業所一覧!A459</f>
        <v>2751420445</v>
      </c>
      <c r="B30" s="12" t="str">
        <f>事業所一覧!B459</f>
        <v>こみにか</v>
      </c>
      <c r="C30" s="13" t="str">
        <f>事業所一覧!C459</f>
        <v>072-734-7480</v>
      </c>
      <c r="D30" s="13" t="str">
        <f>事業所一覧!D459</f>
        <v>072-734-7481</v>
      </c>
      <c r="E30" s="13" t="str">
        <f>事業所一覧!E459</f>
        <v>562-0004</v>
      </c>
      <c r="F30" s="12" t="str">
        <f>事業所一覧!F459</f>
        <v>箕面市牧落三丁目13番33号　アクティブ箕面102号</v>
      </c>
      <c r="G30" s="12" t="str">
        <f>事業所一覧!G459</f>
        <v>一般社団法人りべるりんく</v>
      </c>
      <c r="H30" s="13" t="str">
        <f>事業所一覧!H459</f>
        <v>●</v>
      </c>
      <c r="I30" s="13">
        <f>事業所一覧!I459</f>
        <v>10</v>
      </c>
      <c r="J30" s="13">
        <f>事業所一覧!J459</f>
        <v>0</v>
      </c>
      <c r="K30" s="13" t="str">
        <f>事業所一覧!K459</f>
        <v>●</v>
      </c>
      <c r="L30" s="13">
        <f>事業所一覧!L459</f>
        <v>10</v>
      </c>
      <c r="M30" s="13">
        <f>事業所一覧!M459</f>
        <v>0</v>
      </c>
      <c r="N30" s="13"/>
    </row>
    <row r="31" spans="1:14" ht="30" customHeight="1" x14ac:dyDescent="0.2">
      <c r="A31" s="13">
        <f>事業所一覧!A460</f>
        <v>2751420452</v>
      </c>
      <c r="B31" s="12" t="str">
        <f>事業所一覧!B460</f>
        <v>集団療育センターＬＩＢ</v>
      </c>
      <c r="C31" s="13" t="str">
        <f>事業所一覧!C460</f>
        <v>072-736-8719</v>
      </c>
      <c r="D31" s="13" t="str">
        <f>事業所一覧!D460</f>
        <v>072-736-8721</v>
      </c>
      <c r="E31" s="13" t="str">
        <f>事業所一覧!E460</f>
        <v>562-0014</v>
      </c>
      <c r="F31" s="12" t="str">
        <f>事業所一覧!F460</f>
        <v>箕面市萱野五丁目12番１号　１階</v>
      </c>
      <c r="G31" s="12" t="str">
        <f>事業所一覧!G460</f>
        <v>株式会社LIBO</v>
      </c>
      <c r="H31" s="13" t="str">
        <f>事業所一覧!H460</f>
        <v>●・☆</v>
      </c>
      <c r="I31" s="13">
        <f>事業所一覧!I460</f>
        <v>15</v>
      </c>
      <c r="J31" s="13">
        <f>事業所一覧!J460</f>
        <v>0</v>
      </c>
      <c r="K31" s="13" t="str">
        <f>事業所一覧!K460</f>
        <v>●</v>
      </c>
      <c r="L31" s="13">
        <f>事業所一覧!L460</f>
        <v>10</v>
      </c>
      <c r="M31" s="13">
        <f>事業所一覧!M460</f>
        <v>0</v>
      </c>
      <c r="N31" s="13"/>
    </row>
    <row r="32" spans="1:14" ht="30" customHeight="1" x14ac:dyDescent="0.2">
      <c r="A32" s="13">
        <f>事業所一覧!A461</f>
        <v>2751420460</v>
      </c>
      <c r="B32" s="12" t="str">
        <f>事業所一覧!B461</f>
        <v>キッズテラス　わくわく</v>
      </c>
      <c r="C32" s="13" t="str">
        <f>事業所一覧!C461</f>
        <v>072-720-7701</v>
      </c>
      <c r="D32" s="13" t="str">
        <f>事業所一覧!D461</f>
        <v>072-720-7702</v>
      </c>
      <c r="E32" s="13" t="str">
        <f>事業所一覧!E461</f>
        <v>562-0012</v>
      </c>
      <c r="F32" s="12" t="str">
        <f>事業所一覧!F461</f>
        <v>箕面市白島二丁目20番17号　戎ビル１階</v>
      </c>
      <c r="G32" s="12" t="str">
        <f>事業所一覧!G461</f>
        <v>合同会社ＫＩＤＳ　ＴＥＲＲＡＣＥ</v>
      </c>
      <c r="H32" s="13" t="str">
        <f>事業所一覧!H461</f>
        <v>●</v>
      </c>
      <c r="I32" s="13">
        <f>事業所一覧!I461</f>
        <v>10</v>
      </c>
      <c r="J32" s="13">
        <f>事業所一覧!J461</f>
        <v>0</v>
      </c>
      <c r="K32" s="13" t="str">
        <f>事業所一覧!K461</f>
        <v>●</v>
      </c>
      <c r="L32" s="13">
        <f>事業所一覧!L461</f>
        <v>10</v>
      </c>
      <c r="M32" s="13">
        <f>事業所一覧!M461</f>
        <v>0</v>
      </c>
      <c r="N32" s="13"/>
    </row>
    <row r="33" spans="1:14" ht="30" customHeight="1" x14ac:dyDescent="0.2">
      <c r="A33" s="13">
        <f>事業所一覧!A462</f>
        <v>2751420478</v>
      </c>
      <c r="B33" s="12" t="str">
        <f>事業所一覧!B462</f>
        <v>コペルプラス　ここいろ箕面教室</v>
      </c>
      <c r="C33" s="13" t="str">
        <f>事業所一覧!C462</f>
        <v>072-734-7779</v>
      </c>
      <c r="D33" s="13" t="str">
        <f>事業所一覧!D462</f>
        <v>072-734-7779</v>
      </c>
      <c r="E33" s="13" t="str">
        <f>事業所一覧!E462</f>
        <v>562-0001</v>
      </c>
      <c r="F33" s="12" t="str">
        <f>事業所一覧!F462</f>
        <v>箕面市箕面五丁目11－４　プラティアビル５階</v>
      </c>
      <c r="G33" s="12" t="str">
        <f>事業所一覧!G462</f>
        <v>プレンティグローバルリンクス株式会社</v>
      </c>
      <c r="H33" s="13" t="str">
        <f>事業所一覧!H462</f>
        <v>●</v>
      </c>
      <c r="I33" s="13">
        <f>事業所一覧!I462</f>
        <v>10</v>
      </c>
      <c r="J33" s="13">
        <f>事業所一覧!J462</f>
        <v>0</v>
      </c>
      <c r="K33" s="13" t="str">
        <f>事業所一覧!K462</f>
        <v>●</v>
      </c>
      <c r="L33" s="13">
        <f>事業所一覧!L462</f>
        <v>10</v>
      </c>
      <c r="M33" s="13">
        <f>事業所一覧!M462</f>
        <v>0</v>
      </c>
      <c r="N33" s="13"/>
    </row>
    <row r="34" spans="1:14" ht="30" customHeight="1" x14ac:dyDescent="0.2">
      <c r="A34" s="13">
        <f>事業所一覧!A463</f>
        <v>2751420486</v>
      </c>
      <c r="B34" s="12" t="str">
        <f>事業所一覧!B463</f>
        <v>放課後等デイサービス　ウィズ・ユー箕面</v>
      </c>
      <c r="C34" s="13" t="str">
        <f>事業所一覧!C463</f>
        <v>072-736-8217</v>
      </c>
      <c r="D34" s="13" t="str">
        <f>事業所一覧!D463</f>
        <v>072-736-8217</v>
      </c>
      <c r="E34" s="13" t="str">
        <f>事業所一覧!E463</f>
        <v>562-0011</v>
      </c>
      <c r="F34" s="12" t="str">
        <f>事業所一覧!F463</f>
        <v>箕面市如意谷四丁目１番15号　サニーヒル箕面201号</v>
      </c>
      <c r="G34" s="12" t="str">
        <f>事業所一覧!G463</f>
        <v>株式会社神戸物語</v>
      </c>
      <c r="H34" s="13" t="str">
        <f>事業所一覧!H463</f>
        <v>●</v>
      </c>
      <c r="I34" s="13">
        <f>事業所一覧!I463</f>
        <v>10</v>
      </c>
      <c r="J34" s="13">
        <f>事業所一覧!J463</f>
        <v>0</v>
      </c>
      <c r="K34" s="13" t="str">
        <f>事業所一覧!K463</f>
        <v>●</v>
      </c>
      <c r="L34" s="13">
        <f>事業所一覧!L463</f>
        <v>10</v>
      </c>
      <c r="M34" s="13">
        <f>事業所一覧!M463</f>
        <v>0</v>
      </c>
      <c r="N34" s="13"/>
    </row>
    <row r="35" spans="1:14" ht="30" customHeight="1" x14ac:dyDescent="0.2">
      <c r="A35" s="13">
        <f>事業所一覧!A464</f>
        <v>2751420494</v>
      </c>
      <c r="B35" s="12" t="str">
        <f>事業所一覧!B464</f>
        <v>Coccoleto 箕面校</v>
      </c>
      <c r="C35" s="13" t="str">
        <f>事業所一覧!C464</f>
        <v>072-720-7522</v>
      </c>
      <c r="D35" s="13" t="str">
        <f>事業所一覧!D464</f>
        <v>072-720-7523</v>
      </c>
      <c r="E35" s="13" t="str">
        <f>事業所一覧!E464</f>
        <v>562-0003</v>
      </c>
      <c r="F35" s="12" t="str">
        <f>事業所一覧!F464</f>
        <v>箕面市西小路二丁目７番16号　箕面朝日ビル203</v>
      </c>
      <c r="G35" s="12" t="str">
        <f>事業所一覧!G464</f>
        <v>LaZo株式会社</v>
      </c>
      <c r="H35" s="13" t="str">
        <f>事業所一覧!H464</f>
        <v>●</v>
      </c>
      <c r="I35" s="13">
        <f>事業所一覧!I464</f>
        <v>10</v>
      </c>
      <c r="J35" s="13">
        <f>事業所一覧!J464</f>
        <v>0</v>
      </c>
      <c r="K35" s="13" t="str">
        <f>事業所一覧!K464</f>
        <v>●</v>
      </c>
      <c r="L35" s="13">
        <f>事業所一覧!L464</f>
        <v>10</v>
      </c>
      <c r="M35" s="13">
        <f>事業所一覧!M464</f>
        <v>0</v>
      </c>
      <c r="N35" s="13"/>
    </row>
    <row r="36" spans="1:14" s="9" customFormat="1" ht="30" customHeight="1" x14ac:dyDescent="0.2">
      <c r="A36" s="13">
        <f>事業所一覧!A465</f>
        <v>2751420502</v>
      </c>
      <c r="B36" s="12" t="str">
        <f>事業所一覧!B465</f>
        <v>SMASPO箕面校</v>
      </c>
      <c r="C36" s="13" t="str">
        <f>事業所一覧!C465</f>
        <v>072-737-8392</v>
      </c>
      <c r="D36" s="13" t="str">
        <f>事業所一覧!D465</f>
        <v>072-737-8399</v>
      </c>
      <c r="E36" s="13" t="str">
        <f>事業所一覧!E465</f>
        <v>562-0041</v>
      </c>
      <c r="F36" s="12" t="str">
        <f>事業所一覧!F465</f>
        <v>箕面市桜一丁目１番１号　ジョイタウン佐久良２階C号室</v>
      </c>
      <c r="G36" s="12" t="str">
        <f>事業所一覧!G465</f>
        <v>LaZo株式会社</v>
      </c>
      <c r="H36" s="13" t="str">
        <f>事業所一覧!H465</f>
        <v>●</v>
      </c>
      <c r="I36" s="13">
        <f>事業所一覧!I465</f>
        <v>10</v>
      </c>
      <c r="J36" s="13">
        <f>事業所一覧!J465</f>
        <v>0</v>
      </c>
      <c r="K36" s="13" t="str">
        <f>事業所一覧!K465</f>
        <v>●</v>
      </c>
      <c r="L36" s="13">
        <f>事業所一覧!L465</f>
        <v>10</v>
      </c>
      <c r="M36" s="13" t="str">
        <f>事業所一覧!M465</f>
        <v>●</v>
      </c>
      <c r="N36" s="13"/>
    </row>
    <row r="37" spans="1:14" ht="30" customHeight="1" x14ac:dyDescent="0.2">
      <c r="A37" s="13">
        <f>事業所一覧!A466</f>
        <v>2751420510</v>
      </c>
      <c r="B37" s="12" t="str">
        <f>事業所一覧!B466</f>
        <v>Ｖｉｅｌ　Ｋｉｎｄｅｒ</v>
      </c>
      <c r="C37" s="13" t="str">
        <f>事業所一覧!C466</f>
        <v>072-737-8602</v>
      </c>
      <c r="D37" s="13" t="str">
        <f>事業所一覧!D466</f>
        <v>072-737-8632</v>
      </c>
      <c r="E37" s="13" t="str">
        <f>事業所一覧!E466</f>
        <v>562-0004</v>
      </c>
      <c r="F37" s="12" t="str">
        <f>事業所一覧!F466</f>
        <v>箕面市牧落三丁目２番15号ポプラハウス101号</v>
      </c>
      <c r="G37" s="12" t="str">
        <f>事業所一覧!G466</f>
        <v>株式会社Ｓｐｉｅｌｅｎ</v>
      </c>
      <c r="H37" s="13" t="str">
        <f>事業所一覧!H466</f>
        <v>☆</v>
      </c>
      <c r="I37" s="13">
        <f>事業所一覧!I466</f>
        <v>5</v>
      </c>
      <c r="J37" s="13">
        <f>事業所一覧!J466</f>
        <v>0</v>
      </c>
      <c r="K37" s="13" t="str">
        <f>事業所一覧!K466</f>
        <v>☆</v>
      </c>
      <c r="L37" s="13">
        <f>事業所一覧!L466</f>
        <v>5</v>
      </c>
      <c r="M37" s="13">
        <f>事業所一覧!M466</f>
        <v>0</v>
      </c>
      <c r="N37" s="13"/>
    </row>
    <row r="38" spans="1:14" ht="30" customHeight="1" x14ac:dyDescent="0.2">
      <c r="A38" s="13">
        <f>事業所一覧!A467</f>
        <v>2751420528</v>
      </c>
      <c r="B38" s="12" t="str">
        <f>事業所一覧!B467</f>
        <v>ＬＩＢＯらぼ　みのお園</v>
      </c>
      <c r="C38" s="13" t="str">
        <f>事業所一覧!C467</f>
        <v>072-734-6828</v>
      </c>
      <c r="D38" s="13" t="str">
        <f>事業所一覧!D467</f>
        <v>072-734-6829</v>
      </c>
      <c r="E38" s="13" t="str">
        <f>事業所一覧!E467</f>
        <v>562-0024</v>
      </c>
      <c r="F38" s="12" t="str">
        <f>事業所一覧!F467</f>
        <v>箕面市粟生新家三丁目23番13号</v>
      </c>
      <c r="G38" s="12" t="str">
        <f>事業所一覧!G467</f>
        <v>株式会社ＬＩＢＯ</v>
      </c>
      <c r="H38" s="13" t="str">
        <f>事業所一覧!H467</f>
        <v>●</v>
      </c>
      <c r="I38" s="13">
        <f>事業所一覧!I467</f>
        <v>10</v>
      </c>
      <c r="J38" s="13">
        <f>事業所一覧!J467</f>
        <v>0</v>
      </c>
      <c r="K38" s="13" t="str">
        <f>事業所一覧!K467</f>
        <v>●</v>
      </c>
      <c r="L38" s="13">
        <f>事業所一覧!L467</f>
        <v>10</v>
      </c>
      <c r="M38" s="13">
        <f>事業所一覧!M467</f>
        <v>0</v>
      </c>
      <c r="N38" s="13"/>
    </row>
    <row r="39" spans="1:14" ht="30" customHeight="1" x14ac:dyDescent="0.2">
      <c r="A39" s="13">
        <f>事業所一覧!A468</f>
        <v>2751420536</v>
      </c>
      <c r="B39" s="12" t="str">
        <f>事業所一覧!B468</f>
        <v>デイジーＭｉｎｏｈ</v>
      </c>
      <c r="C39" s="13" t="str">
        <f>事業所一覧!C468</f>
        <v>072-734-7361</v>
      </c>
      <c r="D39" s="13" t="str">
        <f>事業所一覧!D468</f>
        <v>072-734-7364</v>
      </c>
      <c r="E39" s="13" t="str">
        <f>事業所一覧!E468</f>
        <v>562-0012</v>
      </c>
      <c r="F39" s="12" t="str">
        <f>事業所一覧!F468</f>
        <v>箕面市白島三丁目13番１号</v>
      </c>
      <c r="G39" s="12" t="str">
        <f>事業所一覧!G468</f>
        <v>デイジーＭｉｎｏｈ合同会社</v>
      </c>
      <c r="H39" s="13" t="str">
        <f>事業所一覧!H468</f>
        <v>●</v>
      </c>
      <c r="I39" s="13">
        <f>事業所一覧!I468</f>
        <v>10</v>
      </c>
      <c r="J39" s="13">
        <f>事業所一覧!J468</f>
        <v>0</v>
      </c>
      <c r="K39" s="13" t="str">
        <f>事業所一覧!K468</f>
        <v>●</v>
      </c>
      <c r="L39" s="13">
        <f>事業所一覧!L468</f>
        <v>10</v>
      </c>
      <c r="M39" s="13">
        <f>事業所一覧!M468</f>
        <v>0</v>
      </c>
      <c r="N39" s="13"/>
    </row>
    <row r="40" spans="1:14" ht="30" customHeight="1" x14ac:dyDescent="0.2">
      <c r="A40" s="13">
        <f>事業所一覧!A469</f>
        <v>2751420551</v>
      </c>
      <c r="B40" s="12" t="str">
        <f>事業所一覧!B469</f>
        <v>Ｓｕｎはーと箕面</v>
      </c>
      <c r="C40" s="13" t="str">
        <f>事業所一覧!C469</f>
        <v>072-721-8501</v>
      </c>
      <c r="D40" s="13" t="str">
        <f>事業所一覧!D469</f>
        <v>072-721-8502</v>
      </c>
      <c r="E40" s="13" t="str">
        <f>事業所一覧!E469</f>
        <v>562-0001</v>
      </c>
      <c r="F40" s="12" t="str">
        <f>事業所一覧!F469</f>
        <v>箕面市箕面七丁目１番14号リッツ箕面１Ｆ</v>
      </c>
      <c r="G40" s="12" t="str">
        <f>事業所一覧!G469</f>
        <v>合同会社Ｓunはーと</v>
      </c>
      <c r="H40" s="13" t="str">
        <f>事業所一覧!H469</f>
        <v>●</v>
      </c>
      <c r="I40" s="13">
        <f>事業所一覧!I469</f>
        <v>10</v>
      </c>
      <c r="J40" s="13">
        <f>事業所一覧!J469</f>
        <v>0</v>
      </c>
      <c r="K40" s="13" t="str">
        <f>事業所一覧!K469</f>
        <v>●</v>
      </c>
      <c r="L40" s="13">
        <f>事業所一覧!L469</f>
        <v>10</v>
      </c>
      <c r="M40" s="13">
        <f>事業所一覧!M469</f>
        <v>0</v>
      </c>
      <c r="N40" s="13"/>
    </row>
    <row r="41" spans="1:14" ht="30" customHeight="1" x14ac:dyDescent="0.2">
      <c r="A41" s="13">
        <f>事業所一覧!A470</f>
        <v>2751420577</v>
      </c>
      <c r="B41" s="12" t="str">
        <f>事業所一覧!B470</f>
        <v>めばえ21　桜井店</v>
      </c>
      <c r="C41" s="13" t="str">
        <f>事業所一覧!C470</f>
        <v>072-720-7150</v>
      </c>
      <c r="D41" s="13" t="str">
        <f>事業所一覧!D470</f>
        <v>072-720-7155</v>
      </c>
      <c r="E41" s="13" t="str">
        <f>事業所一覧!E470</f>
        <v>562-0043</v>
      </c>
      <c r="F41" s="12" t="str">
        <f>事業所一覧!F470</f>
        <v>箕面市桜井三丁目１番１号</v>
      </c>
      <c r="G41" s="12" t="str">
        <f>事業所一覧!G470</f>
        <v>特定非営利活動法人ダウン症ファミリー総合支援めばえ２１</v>
      </c>
      <c r="H41" s="13" t="str">
        <f>事業所一覧!H470</f>
        <v>●</v>
      </c>
      <c r="I41" s="13">
        <f>事業所一覧!I470</f>
        <v>10</v>
      </c>
      <c r="J41" s="13">
        <f>事業所一覧!J470</f>
        <v>0</v>
      </c>
      <c r="K41" s="13" t="str">
        <f>事業所一覧!K470</f>
        <v>●</v>
      </c>
      <c r="L41" s="13">
        <f>事業所一覧!L470</f>
        <v>10</v>
      </c>
      <c r="M41" s="13">
        <f>事業所一覧!M470</f>
        <v>0</v>
      </c>
      <c r="N41" s="13"/>
    </row>
    <row r="42" spans="1:14" ht="30" customHeight="1" x14ac:dyDescent="0.2">
      <c r="A42" s="13" t="str">
        <f>事業所一覧!A471</f>
        <v>2751420585</v>
      </c>
      <c r="B42" s="12" t="str">
        <f>事業所一覧!B471</f>
        <v>児童発達支援・放課後等デイサービス　あなざーすかい</v>
      </c>
      <c r="C42" s="13" t="str">
        <f>事業所一覧!C471</f>
        <v>090-3813-1108</v>
      </c>
      <c r="D42" s="13" t="str">
        <f>事業所一覧!D471</f>
        <v>-</v>
      </c>
      <c r="E42" s="13" t="str">
        <f>事業所一覧!E471</f>
        <v>562-0045</v>
      </c>
      <c r="F42" s="12" t="str">
        <f>事業所一覧!F471</f>
        <v>箕面市瀬川三丁目３番34号　Ｂａｕｈａｕｓ１階</v>
      </c>
      <c r="G42" s="12" t="str">
        <f>事業所一覧!G471</f>
        <v>株式会社ケア・フリージア</v>
      </c>
      <c r="H42" s="13" t="str">
        <f>事業所一覧!H471</f>
        <v>☆</v>
      </c>
      <c r="I42" s="13">
        <f>事業所一覧!I471</f>
        <v>6</v>
      </c>
      <c r="J42" s="13">
        <f>事業所一覧!J471</f>
        <v>0</v>
      </c>
      <c r="K42" s="13" t="str">
        <f>事業所一覧!K471</f>
        <v>☆</v>
      </c>
      <c r="L42" s="13">
        <f>事業所一覧!L471</f>
        <v>6</v>
      </c>
      <c r="M42" s="13">
        <f>事業所一覧!M471</f>
        <v>0</v>
      </c>
      <c r="N42" s="13"/>
    </row>
    <row r="43" spans="1:14" ht="30" customHeight="1" x14ac:dyDescent="0.2">
      <c r="A43" s="13" t="str">
        <f>事業所一覧!A472</f>
        <v>2751420593</v>
      </c>
      <c r="B43" s="12" t="str">
        <f>事業所一覧!B472</f>
        <v>スタサポ箕面校</v>
      </c>
      <c r="C43" s="13" t="str">
        <f>事業所一覧!C472</f>
        <v>072-737-5934</v>
      </c>
      <c r="D43" s="13" t="str">
        <f>事業所一覧!D472</f>
        <v>072-737-6034</v>
      </c>
      <c r="E43" s="13" t="str">
        <f>事業所一覧!E472</f>
        <v>562-0036</v>
      </c>
      <c r="F43" s="12" t="str">
        <f>事業所一覧!F472</f>
        <v>箕面市船場西一丁目６番７号　三羽鶴ビル５階504号室</v>
      </c>
      <c r="G43" s="12" t="str">
        <f>事業所一覧!G472</f>
        <v>ＬａＺｏ株式会社</v>
      </c>
      <c r="H43" s="13" t="str">
        <f>事業所一覧!H472</f>
        <v>●</v>
      </c>
      <c r="I43" s="13">
        <f>事業所一覧!I472</f>
        <v>10</v>
      </c>
      <c r="J43" s="13">
        <f>事業所一覧!J472</f>
        <v>0</v>
      </c>
      <c r="K43" s="13" t="str">
        <f>事業所一覧!K472</f>
        <v>●</v>
      </c>
      <c r="L43" s="13">
        <f>事業所一覧!L472</f>
        <v>10</v>
      </c>
      <c r="M43" s="13">
        <f>事業所一覧!M472</f>
        <v>0</v>
      </c>
      <c r="N43" s="13"/>
    </row>
    <row r="44" spans="1:14" ht="30" customHeight="1" x14ac:dyDescent="0.2">
      <c r="A44" s="13">
        <f>事業所一覧!A473</f>
        <v>2751420601</v>
      </c>
      <c r="B44" s="12" t="str">
        <f>事業所一覧!B473</f>
        <v>児童発達支援・放課後等デイサービス　ルチアポルタ</v>
      </c>
      <c r="C44" s="13" t="str">
        <f>事業所一覧!C473</f>
        <v>072-736-8850</v>
      </c>
      <c r="D44" s="13" t="str">
        <f>事業所一覧!D473</f>
        <v>072-736-8860</v>
      </c>
      <c r="E44" s="13" t="str">
        <f>事業所一覧!E473</f>
        <v>562-0025</v>
      </c>
      <c r="F44" s="12" t="str">
        <f>事業所一覧!F473</f>
        <v>箕面市粟生外院一丁目11番22号</v>
      </c>
      <c r="G44" s="12" t="str">
        <f>事業所一覧!G473</f>
        <v>株式会社HESTIATH</v>
      </c>
      <c r="H44" s="13" t="str">
        <f>事業所一覧!H473</f>
        <v>●</v>
      </c>
      <c r="I44" s="13">
        <f>事業所一覧!I473</f>
        <v>10</v>
      </c>
      <c r="J44" s="13">
        <f>事業所一覧!J473</f>
        <v>0</v>
      </c>
      <c r="K44" s="13" t="str">
        <f>事業所一覧!K473</f>
        <v>●</v>
      </c>
      <c r="L44" s="13">
        <f>事業所一覧!L473</f>
        <v>10</v>
      </c>
      <c r="M44" s="13">
        <f>事業所一覧!M473</f>
        <v>0</v>
      </c>
      <c r="N44" s="13"/>
    </row>
    <row r="45" spans="1:14" ht="30" customHeight="1" x14ac:dyDescent="0.2">
      <c r="A45" s="13">
        <f>事業所一覧!A474</f>
        <v>2751420619</v>
      </c>
      <c r="B45" s="12" t="str">
        <f>事業所一覧!B474</f>
        <v>放課後等デイサービス　ウィズ・ユー箕面牧落</v>
      </c>
      <c r="C45" s="13" t="str">
        <f>事業所一覧!C474</f>
        <v>072-734-7426</v>
      </c>
      <c r="D45" s="13" t="str">
        <f>事業所一覧!D474</f>
        <v>072-734-7428</v>
      </c>
      <c r="E45" s="13" t="str">
        <f>事業所一覧!E474</f>
        <v>562-0004</v>
      </c>
      <c r="F45" s="12" t="str">
        <f>事業所一覧!F474</f>
        <v>箕面市牧落三丁目13番33号アクティブ箕面301号室</v>
      </c>
      <c r="G45" s="12" t="str">
        <f>事業所一覧!G474</f>
        <v>株式会社神戸物語</v>
      </c>
      <c r="H45" s="13">
        <f>事業所一覧!H474</f>
        <v>0</v>
      </c>
      <c r="I45" s="13">
        <f>事業所一覧!I474</f>
        <v>0</v>
      </c>
      <c r="J45" s="13">
        <f>事業所一覧!J474</f>
        <v>0</v>
      </c>
      <c r="K45" s="13" t="str">
        <f>事業所一覧!K474</f>
        <v>●</v>
      </c>
      <c r="L45" s="13">
        <f>事業所一覧!L474</f>
        <v>10</v>
      </c>
      <c r="M45" s="13">
        <f>事業所一覧!M474</f>
        <v>0</v>
      </c>
      <c r="N45" s="13"/>
    </row>
    <row r="46" spans="1:14" ht="30" customHeight="1" x14ac:dyDescent="0.2">
      <c r="A46" s="13" t="str">
        <f>事業所一覧!A475</f>
        <v>2751420627</v>
      </c>
      <c r="B46" s="12" t="str">
        <f>事業所一覧!B475</f>
        <v>ＳＵＮ　ＬＩＦＥ　ＦＡＭＩＬＹ　ＭＩＮＯＨ</v>
      </c>
      <c r="C46" s="13" t="str">
        <f>事業所一覧!C475</f>
        <v>072-736-8415</v>
      </c>
      <c r="D46" s="13" t="str">
        <f>事業所一覧!D475</f>
        <v>072-736-8416</v>
      </c>
      <c r="E46" s="13" t="str">
        <f>事業所一覧!E475</f>
        <v>562-0001</v>
      </c>
      <c r="F46" s="12" t="str">
        <f>事業所一覧!F475</f>
        <v>箕面市箕面五丁目12番71号パークプラザビル箕面４階401・402号室</v>
      </c>
      <c r="G46" s="12" t="str">
        <f>事業所一覧!G475</f>
        <v>株式会社グランツリー</v>
      </c>
      <c r="H46" s="13" t="str">
        <f>事業所一覧!H475</f>
        <v>●</v>
      </c>
      <c r="I46" s="13">
        <f>事業所一覧!I475</f>
        <v>10</v>
      </c>
      <c r="J46" s="13">
        <f>事業所一覧!J475</f>
        <v>0</v>
      </c>
      <c r="K46" s="13" t="str">
        <f>事業所一覧!K475</f>
        <v>●</v>
      </c>
      <c r="L46" s="13">
        <f>事業所一覧!L475</f>
        <v>10</v>
      </c>
      <c r="M46" s="13">
        <f>事業所一覧!M475</f>
        <v>0</v>
      </c>
      <c r="N46" s="13"/>
    </row>
    <row r="47" spans="1:14" ht="30" customHeight="1" x14ac:dyDescent="0.2">
      <c r="A47" s="13">
        <f>事業所一覧!A476</f>
        <v>2751420635</v>
      </c>
      <c r="B47" s="12" t="str">
        <f>事業所一覧!B476</f>
        <v>放課後等デイサービス　ｋａｏｒａ（カオラ）</v>
      </c>
      <c r="C47" s="13" t="str">
        <f>事業所一覧!C476</f>
        <v>0727-34-8642</v>
      </c>
      <c r="D47" s="13" t="str">
        <f>事業所一覧!D476</f>
        <v>0727-24-8643</v>
      </c>
      <c r="E47" s="13" t="str">
        <f>事業所一覧!E476</f>
        <v>562-0003</v>
      </c>
      <c r="F47" s="12" t="str">
        <f>事業所一覧!F476</f>
        <v>箕面市西小路二丁目７番22号ＭＫＭ友ビル202号</v>
      </c>
      <c r="G47" s="12" t="str">
        <f>事業所一覧!G476</f>
        <v>株式会社ＳＯＥＩＫＡＩ</v>
      </c>
      <c r="H47" s="13">
        <f>事業所一覧!H476</f>
        <v>0</v>
      </c>
      <c r="I47" s="13">
        <f>事業所一覧!I476</f>
        <v>0</v>
      </c>
      <c r="J47" s="13">
        <f>事業所一覧!J476</f>
        <v>0</v>
      </c>
      <c r="K47" s="13" t="str">
        <f>事業所一覧!K476</f>
        <v>●</v>
      </c>
      <c r="L47" s="13">
        <f>事業所一覧!L476</f>
        <v>10</v>
      </c>
      <c r="M47" s="13">
        <f>事業所一覧!M476</f>
        <v>0</v>
      </c>
      <c r="N47" s="13"/>
    </row>
    <row r="48" spans="1:14" ht="30" customHeight="1" x14ac:dyDescent="0.2">
      <c r="A48" s="13" t="str">
        <f>事業所一覧!A477</f>
        <v>2751420643</v>
      </c>
      <c r="B48" s="12" t="str">
        <f>事業所一覧!B477</f>
        <v>コペルプラス　箕面小野原教室</v>
      </c>
      <c r="C48" s="13" t="str">
        <f>事業所一覧!C477</f>
        <v>072-737-8441</v>
      </c>
      <c r="D48" s="13" t="str">
        <f>事業所一覧!D477</f>
        <v>072-737-8442</v>
      </c>
      <c r="E48" s="13" t="str">
        <f>事業所一覧!E477</f>
        <v>562-0031</v>
      </c>
      <c r="F48" s="12" t="str">
        <f>事業所一覧!F477</f>
        <v>箕面市小野原東五丁目８番６号　パーキーＫ　１階</v>
      </c>
      <c r="G48" s="12" t="str">
        <f>事業所一覧!G477</f>
        <v>株式会社クラ・ゼミ</v>
      </c>
      <c r="H48" s="13" t="str">
        <f>事業所一覧!H477</f>
        <v>●</v>
      </c>
      <c r="I48" s="13">
        <f>事業所一覧!I477</f>
        <v>10</v>
      </c>
      <c r="J48" s="13">
        <f>事業所一覧!J477</f>
        <v>0</v>
      </c>
      <c r="K48" s="13">
        <f>事業所一覧!K477</f>
        <v>0</v>
      </c>
      <c r="L48" s="13">
        <f>事業所一覧!L477</f>
        <v>0</v>
      </c>
      <c r="M48" s="13">
        <f>事業所一覧!M477</f>
        <v>0</v>
      </c>
      <c r="N48" s="13"/>
    </row>
    <row r="49" spans="1:14" ht="30" customHeight="1" x14ac:dyDescent="0.2">
      <c r="A49" s="13" t="str">
        <f>事業所一覧!A478</f>
        <v>2751420650</v>
      </c>
      <c r="B49" s="12" t="str">
        <f>事業所一覧!B478</f>
        <v>コペルプラス　箕面粟生外院教室</v>
      </c>
      <c r="C49" s="13" t="str">
        <f>事業所一覧!C478</f>
        <v>072-734-6474</v>
      </c>
      <c r="D49" s="13" t="str">
        <f>事業所一覧!D478</f>
        <v>072-734-6475</v>
      </c>
      <c r="E49" s="13" t="str">
        <f>事業所一覧!E478</f>
        <v>562-0025</v>
      </c>
      <c r="F49" s="12" t="str">
        <f>事業所一覧!F478</f>
        <v>箕面市粟生外院六丁目１番22号　101ビルディング　西側店舗</v>
      </c>
      <c r="G49" s="12" t="str">
        <f>事業所一覧!G478</f>
        <v>株式会社クラ・ゼミ</v>
      </c>
      <c r="H49" s="13" t="str">
        <f>事業所一覧!H478</f>
        <v>●</v>
      </c>
      <c r="I49" s="13">
        <f>事業所一覧!I478</f>
        <v>10</v>
      </c>
      <c r="J49" s="13">
        <f>事業所一覧!J478</f>
        <v>0</v>
      </c>
      <c r="K49" s="13">
        <f>事業所一覧!K478</f>
        <v>0</v>
      </c>
      <c r="L49" s="13">
        <f>事業所一覧!L478</f>
        <v>0</v>
      </c>
      <c r="M49" s="13">
        <f>事業所一覧!M478</f>
        <v>0</v>
      </c>
      <c r="N49" s="13"/>
    </row>
  </sheetData>
  <mergeCells count="1">
    <mergeCell ref="H2:N2"/>
  </mergeCells>
  <phoneticPr fontId="1"/>
  <conditionalFormatting sqref="A1:J3 K1:N1 K3:N4 A50:XFD65519 A4:I4 A11:H12 K11:K12 M12:N12 O12:IV16 M16:N16 A16:H16 K16 O1:IV9 A5:H9 K5:K9 M5:N9 O25:IV26 O22:IV23 A21:N26 I5:I20 L4:L20 J4:J20 O27:XFD39 O42:XFD49">
    <cfRule type="cellIs" dxfId="219" priority="106" stopIfTrue="1" operator="equal">
      <formula>0</formula>
    </cfRule>
  </conditionalFormatting>
  <conditionalFormatting sqref="A10:H10 K10 M10:IV10">
    <cfRule type="cellIs" dxfId="218" priority="104" stopIfTrue="1" operator="equal">
      <formula>0</formula>
    </cfRule>
  </conditionalFormatting>
  <conditionalFormatting sqref="M11:IV11">
    <cfRule type="cellIs" dxfId="217" priority="102" stopIfTrue="1" operator="equal">
      <formula>0</formula>
    </cfRule>
  </conditionalFormatting>
  <conditionalFormatting sqref="A13:G13 M13:N13">
    <cfRule type="cellIs" dxfId="216" priority="101" stopIfTrue="1" operator="equal">
      <formula>0</formula>
    </cfRule>
  </conditionalFormatting>
  <conditionalFormatting sqref="H13 K13">
    <cfRule type="cellIs" dxfId="215" priority="100" stopIfTrue="1" operator="equal">
      <formula>0</formula>
    </cfRule>
  </conditionalFormatting>
  <conditionalFormatting sqref="A14:G15 M14:N15">
    <cfRule type="cellIs" dxfId="214" priority="99" stopIfTrue="1" operator="equal">
      <formula>0</formula>
    </cfRule>
  </conditionalFormatting>
  <conditionalFormatting sqref="H14:H15 K14:K15">
    <cfRule type="cellIs" dxfId="213" priority="98" stopIfTrue="1" operator="equal">
      <formula>0</formula>
    </cfRule>
  </conditionalFormatting>
  <conditionalFormatting sqref="O17:IV17">
    <cfRule type="cellIs" dxfId="212" priority="94" stopIfTrue="1" operator="equal">
      <formula>0</formula>
    </cfRule>
  </conditionalFormatting>
  <conditionalFormatting sqref="A17:G17 M17:N17">
    <cfRule type="cellIs" dxfId="211" priority="93" stopIfTrue="1" operator="equal">
      <formula>0</formula>
    </cfRule>
  </conditionalFormatting>
  <conditionalFormatting sqref="H17 K17">
    <cfRule type="cellIs" dxfId="210" priority="92" stopIfTrue="1" operator="equal">
      <formula>0</formula>
    </cfRule>
  </conditionalFormatting>
  <conditionalFormatting sqref="O18:IV18">
    <cfRule type="cellIs" dxfId="209" priority="91" stopIfTrue="1" operator="equal">
      <formula>0</formula>
    </cfRule>
  </conditionalFormatting>
  <conditionalFormatting sqref="A18:G18 M18:N18">
    <cfRule type="cellIs" dxfId="208" priority="90" stopIfTrue="1" operator="equal">
      <formula>0</formula>
    </cfRule>
  </conditionalFormatting>
  <conditionalFormatting sqref="H18 K18">
    <cfRule type="cellIs" dxfId="207" priority="89" stopIfTrue="1" operator="equal">
      <formula>0</formula>
    </cfRule>
  </conditionalFormatting>
  <conditionalFormatting sqref="H19 K19">
    <cfRule type="cellIs" dxfId="206" priority="83" stopIfTrue="1" operator="equal">
      <formula>0</formula>
    </cfRule>
  </conditionalFormatting>
  <conditionalFormatting sqref="O19:IV19">
    <cfRule type="cellIs" dxfId="205" priority="85" stopIfTrue="1" operator="equal">
      <formula>0</formula>
    </cfRule>
  </conditionalFormatting>
  <conditionalFormatting sqref="A19:G19 M19:N19">
    <cfRule type="cellIs" dxfId="204" priority="84" stopIfTrue="1" operator="equal">
      <formula>0</formula>
    </cfRule>
  </conditionalFormatting>
  <conditionalFormatting sqref="H20 K20">
    <cfRule type="cellIs" dxfId="203" priority="80" stopIfTrue="1" operator="equal">
      <formula>0</formula>
    </cfRule>
  </conditionalFormatting>
  <conditionalFormatting sqref="O20:IV20">
    <cfRule type="cellIs" dxfId="202" priority="82" stopIfTrue="1" operator="equal">
      <formula>0</formula>
    </cfRule>
  </conditionalFormatting>
  <conditionalFormatting sqref="A20:G20 M20:N20">
    <cfRule type="cellIs" dxfId="201" priority="81" stopIfTrue="1" operator="equal">
      <formula>0</formula>
    </cfRule>
  </conditionalFormatting>
  <conditionalFormatting sqref="O21:IV21">
    <cfRule type="cellIs" dxfId="200" priority="79" stopIfTrue="1" operator="equal">
      <formula>0</formula>
    </cfRule>
  </conditionalFormatting>
  <conditionalFormatting sqref="O24:IV24">
    <cfRule type="cellIs" dxfId="199" priority="72" stopIfTrue="1" operator="equal">
      <formula>0</formula>
    </cfRule>
  </conditionalFormatting>
  <conditionalFormatting sqref="L27 I27:J27">
    <cfRule type="cellIs" dxfId="198" priority="68" stopIfTrue="1" operator="equal">
      <formula>0</formula>
    </cfRule>
  </conditionalFormatting>
  <conditionalFormatting sqref="H27 K27">
    <cfRule type="cellIs" dxfId="197" priority="66" stopIfTrue="1" operator="equal">
      <formula>0</formula>
    </cfRule>
  </conditionalFormatting>
  <conditionalFormatting sqref="A27:G27 M27:N27">
    <cfRule type="cellIs" dxfId="196" priority="67" stopIfTrue="1" operator="equal">
      <formula>0</formula>
    </cfRule>
  </conditionalFormatting>
  <conditionalFormatting sqref="L28 I28:J28">
    <cfRule type="cellIs" dxfId="195" priority="65" stopIfTrue="1" operator="equal">
      <formula>0</formula>
    </cfRule>
  </conditionalFormatting>
  <conditionalFormatting sqref="H28 K28">
    <cfRule type="cellIs" dxfId="194" priority="63" stopIfTrue="1" operator="equal">
      <formula>0</formula>
    </cfRule>
  </conditionalFormatting>
  <conditionalFormatting sqref="A28:G28 M28:N28">
    <cfRule type="cellIs" dxfId="193" priority="64" stopIfTrue="1" operator="equal">
      <formula>0</formula>
    </cfRule>
  </conditionalFormatting>
  <conditionalFormatting sqref="L29 I29:J29">
    <cfRule type="cellIs" dxfId="192" priority="62" stopIfTrue="1" operator="equal">
      <formula>0</formula>
    </cfRule>
  </conditionalFormatting>
  <conditionalFormatting sqref="H29 K29">
    <cfRule type="cellIs" dxfId="191" priority="60" stopIfTrue="1" operator="equal">
      <formula>0</formula>
    </cfRule>
  </conditionalFormatting>
  <conditionalFormatting sqref="A29:G29 M29:N29">
    <cfRule type="cellIs" dxfId="190" priority="61" stopIfTrue="1" operator="equal">
      <formula>0</formula>
    </cfRule>
  </conditionalFormatting>
  <conditionalFormatting sqref="L30 I30:J30">
    <cfRule type="cellIs" dxfId="189" priority="50" stopIfTrue="1" operator="equal">
      <formula>0</formula>
    </cfRule>
  </conditionalFormatting>
  <conditionalFormatting sqref="H30 K30">
    <cfRule type="cellIs" dxfId="188" priority="48" stopIfTrue="1" operator="equal">
      <formula>0</formula>
    </cfRule>
  </conditionalFormatting>
  <conditionalFormatting sqref="A30:G30 M30:N30">
    <cfRule type="cellIs" dxfId="187" priority="49" stopIfTrue="1" operator="equal">
      <formula>0</formula>
    </cfRule>
  </conditionalFormatting>
  <conditionalFormatting sqref="L31:L35 I31:J35">
    <cfRule type="cellIs" dxfId="186" priority="47" stopIfTrue="1" operator="equal">
      <formula>0</formula>
    </cfRule>
  </conditionalFormatting>
  <conditionalFormatting sqref="H31:H35 K31:K35">
    <cfRule type="cellIs" dxfId="185" priority="45" stopIfTrue="1" operator="equal">
      <formula>0</formula>
    </cfRule>
  </conditionalFormatting>
  <conditionalFormatting sqref="A31:G35 M31:N35">
    <cfRule type="cellIs" dxfId="184" priority="46" stopIfTrue="1" operator="equal">
      <formula>0</formula>
    </cfRule>
  </conditionalFormatting>
  <conditionalFormatting sqref="L36 I36:J36">
    <cfRule type="cellIs" dxfId="183" priority="38" stopIfTrue="1" operator="equal">
      <formula>0</formula>
    </cfRule>
  </conditionalFormatting>
  <conditionalFormatting sqref="H36 K36">
    <cfRule type="cellIs" dxfId="182" priority="36" stopIfTrue="1" operator="equal">
      <formula>0</formula>
    </cfRule>
  </conditionalFormatting>
  <conditionalFormatting sqref="A36:G36 M36:N36">
    <cfRule type="cellIs" dxfId="181" priority="37" stopIfTrue="1" operator="equal">
      <formula>0</formula>
    </cfRule>
  </conditionalFormatting>
  <conditionalFormatting sqref="L37 I37:J37">
    <cfRule type="cellIs" dxfId="180" priority="35" stopIfTrue="1" operator="equal">
      <formula>0</formula>
    </cfRule>
  </conditionalFormatting>
  <conditionalFormatting sqref="H37 K37">
    <cfRule type="cellIs" dxfId="179" priority="33" stopIfTrue="1" operator="equal">
      <formula>0</formula>
    </cfRule>
  </conditionalFormatting>
  <conditionalFormatting sqref="A37:G37 M37:N37">
    <cfRule type="cellIs" dxfId="178" priority="34" stopIfTrue="1" operator="equal">
      <formula>0</formula>
    </cfRule>
  </conditionalFormatting>
  <conditionalFormatting sqref="L38 I38:J38">
    <cfRule type="cellIs" dxfId="177" priority="32" stopIfTrue="1" operator="equal">
      <formula>0</formula>
    </cfRule>
  </conditionalFormatting>
  <conditionalFormatting sqref="H38 K38">
    <cfRule type="cellIs" dxfId="176" priority="30" stopIfTrue="1" operator="equal">
      <formula>0</formula>
    </cfRule>
  </conditionalFormatting>
  <conditionalFormatting sqref="A38:G38 M38:N38">
    <cfRule type="cellIs" dxfId="175" priority="31" stopIfTrue="1" operator="equal">
      <formula>0</formula>
    </cfRule>
  </conditionalFormatting>
  <conditionalFormatting sqref="L39 I39:J39">
    <cfRule type="cellIs" dxfId="174" priority="29" stopIfTrue="1" operator="equal">
      <formula>0</formula>
    </cfRule>
  </conditionalFormatting>
  <conditionalFormatting sqref="H39 K39">
    <cfRule type="cellIs" dxfId="173" priority="27" stopIfTrue="1" operator="equal">
      <formula>0</formula>
    </cfRule>
  </conditionalFormatting>
  <conditionalFormatting sqref="A39:G39 M39:N39">
    <cfRule type="cellIs" dxfId="172" priority="28" stopIfTrue="1" operator="equal">
      <formula>0</formula>
    </cfRule>
  </conditionalFormatting>
  <conditionalFormatting sqref="O40:XFD40">
    <cfRule type="cellIs" dxfId="171" priority="22" stopIfTrue="1" operator="equal">
      <formula>0</formula>
    </cfRule>
  </conditionalFormatting>
  <conditionalFormatting sqref="L40 I40:J40">
    <cfRule type="cellIs" dxfId="170" priority="21" stopIfTrue="1" operator="equal">
      <formula>0</formula>
    </cfRule>
  </conditionalFormatting>
  <conditionalFormatting sqref="H40 K40">
    <cfRule type="cellIs" dxfId="169" priority="19" stopIfTrue="1" operator="equal">
      <formula>0</formula>
    </cfRule>
  </conditionalFormatting>
  <conditionalFormatting sqref="A40:G40 M40:N40">
    <cfRule type="cellIs" dxfId="168" priority="20" stopIfTrue="1" operator="equal">
      <formula>0</formula>
    </cfRule>
  </conditionalFormatting>
  <conditionalFormatting sqref="O41:XFD41">
    <cfRule type="cellIs" dxfId="167" priority="10" stopIfTrue="1" operator="equal">
      <formula>0</formula>
    </cfRule>
  </conditionalFormatting>
  <conditionalFormatting sqref="L41 I41:J41">
    <cfRule type="cellIs" dxfId="166" priority="9" stopIfTrue="1" operator="equal">
      <formula>0</formula>
    </cfRule>
  </conditionalFormatting>
  <conditionalFormatting sqref="H41 K41">
    <cfRule type="cellIs" dxfId="165" priority="7" stopIfTrue="1" operator="equal">
      <formula>0</formula>
    </cfRule>
  </conditionalFormatting>
  <conditionalFormatting sqref="A41:G41 M41:N41">
    <cfRule type="cellIs" dxfId="164" priority="8" stopIfTrue="1" operator="equal">
      <formula>0</formula>
    </cfRule>
  </conditionalFormatting>
  <conditionalFormatting sqref="L42 I42:J42">
    <cfRule type="cellIs" dxfId="163" priority="6" stopIfTrue="1" operator="equal">
      <formula>0</formula>
    </cfRule>
  </conditionalFormatting>
  <conditionalFormatting sqref="H42 K42">
    <cfRule type="cellIs" dxfId="162" priority="4" stopIfTrue="1" operator="equal">
      <formula>0</formula>
    </cfRule>
  </conditionalFormatting>
  <conditionalFormatting sqref="A42:G42 M42:N42">
    <cfRule type="cellIs" dxfId="161" priority="5" stopIfTrue="1" operator="equal">
      <formula>0</formula>
    </cfRule>
  </conditionalFormatting>
  <conditionalFormatting sqref="L43:L49 I43:J49">
    <cfRule type="cellIs" dxfId="160" priority="3" stopIfTrue="1" operator="equal">
      <formula>0</formula>
    </cfRule>
  </conditionalFormatting>
  <conditionalFormatting sqref="H43:H49 K43:K49">
    <cfRule type="cellIs" dxfId="159" priority="1" stopIfTrue="1" operator="equal">
      <formula>0</formula>
    </cfRule>
  </conditionalFormatting>
  <conditionalFormatting sqref="A43:G49 M43:N49">
    <cfRule type="cellIs" dxfId="158" priority="2" stopIfTrue="1" operator="equal">
      <formula>0</formula>
    </cfRule>
  </conditionalFormatting>
  <hyperlinks>
    <hyperlink ref="N1" location="市町村一覧!A1" display="市町村一覧に戻る" xr:uid="{00000000-0004-0000-0D00-000000000000}"/>
  </hyperlinks>
  <pageMargins left="0.25" right="0.25" top="0.75" bottom="0.75" header="0.3" footer="0.3"/>
  <pageSetup paperSize="9" scale="5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16"/>
  <sheetViews>
    <sheetView zoomScale="70" zoomScaleNormal="70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115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事業所一覧!A479</f>
        <v>2754620025</v>
      </c>
      <c r="B4" s="12" t="str">
        <f>事業所一覧!B479</f>
        <v>きっずサポートなにわ</v>
      </c>
      <c r="C4" s="13" t="str">
        <f>事業所一覧!C479</f>
        <v>072-978-2206</v>
      </c>
      <c r="D4" s="13" t="str">
        <f>事業所一覧!D479</f>
        <v>072-975-1010</v>
      </c>
      <c r="E4" s="13" t="str">
        <f>事業所一覧!E479</f>
        <v>582-0025</v>
      </c>
      <c r="F4" s="12" t="str">
        <f>事業所一覧!F479</f>
        <v>柏原市国分西一丁目3番43号HOPEハウス１０１、102</v>
      </c>
      <c r="G4" s="12" t="str">
        <f>事業所一覧!G479</f>
        <v>社会福祉法人なにわの里</v>
      </c>
      <c r="H4" s="13" t="str">
        <f>事業所一覧!H479</f>
        <v>●</v>
      </c>
      <c r="I4" s="13">
        <f>事業所一覧!I479</f>
        <v>10</v>
      </c>
      <c r="J4" s="13">
        <f>事業所一覧!J479</f>
        <v>0</v>
      </c>
      <c r="K4" s="13" t="str">
        <f>事業所一覧!K479</f>
        <v>●</v>
      </c>
      <c r="L4" s="13">
        <f>事業所一覧!L479</f>
        <v>10</v>
      </c>
      <c r="M4" s="13" t="str">
        <f>事業所一覧!M479</f>
        <v>●</v>
      </c>
      <c r="N4" s="13">
        <f>事業所一覧!N479</f>
        <v>0</v>
      </c>
    </row>
    <row r="5" spans="1:53" s="26" customFormat="1" ht="30" customHeight="1" x14ac:dyDescent="0.2">
      <c r="A5" s="13">
        <f>事業所一覧!A480</f>
        <v>2754620041</v>
      </c>
      <c r="B5" s="12" t="str">
        <f>事業所一覧!B480</f>
        <v>すいっちＪｒ</v>
      </c>
      <c r="C5" s="13" t="str">
        <f>事業所一覧!C480</f>
        <v>072-921-3434</v>
      </c>
      <c r="D5" s="13" t="str">
        <f>事業所一覧!D480</f>
        <v>072-921-3434</v>
      </c>
      <c r="E5" s="13" t="str">
        <f>事業所一覧!E480</f>
        <v>582-0024</v>
      </c>
      <c r="F5" s="12" t="str">
        <f>事業所一覧!F480</f>
        <v>柏原市田辺一丁目２番22号</v>
      </c>
      <c r="G5" s="12" t="str">
        <f>事業所一覧!G480</f>
        <v>特定非営利活動法人みんな</v>
      </c>
      <c r="H5" s="13">
        <f>事業所一覧!H480</f>
        <v>0</v>
      </c>
      <c r="I5" s="13">
        <f>事業所一覧!I480</f>
        <v>0</v>
      </c>
      <c r="J5" s="13">
        <f>事業所一覧!J480</f>
        <v>0</v>
      </c>
      <c r="K5" s="13" t="str">
        <f>事業所一覧!K480</f>
        <v>●</v>
      </c>
      <c r="L5" s="13">
        <f>事業所一覧!L480</f>
        <v>10</v>
      </c>
      <c r="M5" s="13">
        <f>事業所一覧!M480</f>
        <v>0</v>
      </c>
      <c r="N5" s="13">
        <f>事業所一覧!N480</f>
        <v>0</v>
      </c>
    </row>
    <row r="6" spans="1:53" s="26" customFormat="1" ht="30" customHeight="1" x14ac:dyDescent="0.2">
      <c r="A6" s="13">
        <f>事業所一覧!A481</f>
        <v>2754620058</v>
      </c>
      <c r="B6" s="12" t="str">
        <f>事業所一覧!B481</f>
        <v>ぽかぽか</v>
      </c>
      <c r="C6" s="13" t="str">
        <f>事業所一覧!C481</f>
        <v>072-933-7575</v>
      </c>
      <c r="D6" s="13" t="str">
        <f>事業所一覧!D481</f>
        <v>072-933-7576</v>
      </c>
      <c r="E6" s="13" t="str">
        <f>事業所一覧!E481</f>
        <v>582-0005</v>
      </c>
      <c r="F6" s="12" t="str">
        <f>事業所一覧!F481</f>
        <v>柏原市法善寺四丁目10番29号</v>
      </c>
      <c r="G6" s="12" t="str">
        <f>事業所一覧!G481</f>
        <v>特定非営利活動法人ぽかぽか</v>
      </c>
      <c r="H6" s="13" t="str">
        <f>事業所一覧!H481</f>
        <v>●</v>
      </c>
      <c r="I6" s="13">
        <f>事業所一覧!I481</f>
        <v>10</v>
      </c>
      <c r="J6" s="13">
        <f>事業所一覧!J481</f>
        <v>0</v>
      </c>
      <c r="K6" s="13" t="str">
        <f>事業所一覧!K481</f>
        <v>●</v>
      </c>
      <c r="L6" s="13">
        <f>事業所一覧!L481</f>
        <v>10</v>
      </c>
      <c r="M6" s="13">
        <f>事業所一覧!M481</f>
        <v>0</v>
      </c>
      <c r="N6" s="13">
        <f>事業所一覧!N481</f>
        <v>0</v>
      </c>
    </row>
    <row r="7" spans="1:53" ht="30" customHeight="1" x14ac:dyDescent="0.2">
      <c r="A7" s="13">
        <f>事業所一覧!A482</f>
        <v>2754620066</v>
      </c>
      <c r="B7" s="12" t="str">
        <f>事業所一覧!B482</f>
        <v>放課後デイサービスはつらつ柏原</v>
      </c>
      <c r="C7" s="13" t="str">
        <f>事業所一覧!C482</f>
        <v>072-970-6669</v>
      </c>
      <c r="D7" s="13" t="str">
        <f>事業所一覧!D482</f>
        <v>072-970-6669</v>
      </c>
      <c r="E7" s="13" t="str">
        <f>事業所一覧!E482</f>
        <v>582-0009</v>
      </c>
      <c r="F7" s="12" t="str">
        <f>事業所一覧!F482</f>
        <v>柏原市大正二丁目５番５号</v>
      </c>
      <c r="G7" s="12" t="str">
        <f>事業所一覧!G482</f>
        <v>株式会社なかつき</v>
      </c>
      <c r="H7" s="13" t="str">
        <f>事業所一覧!H482</f>
        <v>●</v>
      </c>
      <c r="I7" s="13">
        <f>事業所一覧!I482</f>
        <v>10</v>
      </c>
      <c r="J7" s="13">
        <f>事業所一覧!J482</f>
        <v>0</v>
      </c>
      <c r="K7" s="13" t="str">
        <f>事業所一覧!K482</f>
        <v>●</v>
      </c>
      <c r="L7" s="13">
        <f>事業所一覧!L482</f>
        <v>10</v>
      </c>
      <c r="M7" s="13">
        <f>事業所一覧!M482</f>
        <v>0</v>
      </c>
      <c r="N7" s="13">
        <f>事業所一覧!N482</f>
        <v>0</v>
      </c>
    </row>
    <row r="8" spans="1:53" ht="30" customHeight="1" x14ac:dyDescent="0.2">
      <c r="A8" s="13">
        <f>事業所一覧!A483</f>
        <v>2754620082</v>
      </c>
      <c r="B8" s="12" t="str">
        <f>事業所一覧!B483</f>
        <v>あうる</v>
      </c>
      <c r="C8" s="13" t="str">
        <f>事業所一覧!C483</f>
        <v>072-921-1930</v>
      </c>
      <c r="D8" s="13" t="str">
        <f>事業所一覧!D483</f>
        <v>072-921-2695</v>
      </c>
      <c r="E8" s="13" t="str">
        <f>事業所一覧!E483</f>
        <v>582-0002</v>
      </c>
      <c r="F8" s="12" t="str">
        <f>事業所一覧!F483</f>
        <v>柏原市今町一丁目１番６号</v>
      </c>
      <c r="G8" s="12" t="str">
        <f>事業所一覧!G483</f>
        <v>特定非営利活動法人みんな</v>
      </c>
      <c r="H8" s="13" t="str">
        <f>事業所一覧!H483</f>
        <v>●</v>
      </c>
      <c r="I8" s="13">
        <f>事業所一覧!I483</f>
        <v>10</v>
      </c>
      <c r="J8" s="13">
        <f>事業所一覧!J483</f>
        <v>0</v>
      </c>
      <c r="K8" s="13" t="str">
        <f>事業所一覧!K483</f>
        <v>●</v>
      </c>
      <c r="L8" s="13">
        <f>事業所一覧!L483</f>
        <v>10</v>
      </c>
      <c r="M8" s="13">
        <f>事業所一覧!M483</f>
        <v>0</v>
      </c>
      <c r="N8" s="13">
        <f>事業所一覧!N483</f>
        <v>0</v>
      </c>
    </row>
    <row r="9" spans="1:53" ht="30" customHeight="1" x14ac:dyDescent="0.2">
      <c r="A9" s="13">
        <f>事業所一覧!A484</f>
        <v>2754620108</v>
      </c>
      <c r="B9" s="12" t="str">
        <f>事業所一覧!B484</f>
        <v>いんくるーじょん</v>
      </c>
      <c r="C9" s="13" t="str">
        <f>事業所一覧!C484</f>
        <v>072-973-1192</v>
      </c>
      <c r="D9" s="13" t="str">
        <f>事業所一覧!D484</f>
        <v>072-973-1192</v>
      </c>
      <c r="E9" s="13" t="str">
        <f>事業所一覧!E484</f>
        <v>582-0018</v>
      </c>
      <c r="F9" s="12" t="str">
        <f>事業所一覧!F484</f>
        <v>柏原市大県一丁目１番１号ファミーユＴ＆Ｍ１階店舗北</v>
      </c>
      <c r="G9" s="12" t="str">
        <f>事業所一覧!G484</f>
        <v>株式会社インクルージョン</v>
      </c>
      <c r="H9" s="13" t="str">
        <f>事業所一覧!H484</f>
        <v>●</v>
      </c>
      <c r="I9" s="13">
        <f>事業所一覧!I484</f>
        <v>10</v>
      </c>
      <c r="J9" s="13">
        <f>事業所一覧!J484</f>
        <v>0</v>
      </c>
      <c r="K9" s="13" t="str">
        <f>事業所一覧!K484</f>
        <v>●</v>
      </c>
      <c r="L9" s="13">
        <f>事業所一覧!L484</f>
        <v>10</v>
      </c>
      <c r="M9" s="13">
        <f>事業所一覧!M484</f>
        <v>0</v>
      </c>
      <c r="N9" s="13">
        <f>事業所一覧!N484</f>
        <v>0</v>
      </c>
    </row>
    <row r="10" spans="1:53" ht="30" customHeight="1" x14ac:dyDescent="0.2">
      <c r="A10" s="13">
        <f>事業所一覧!A485</f>
        <v>2754620132</v>
      </c>
      <c r="B10" s="12" t="str">
        <f>事業所一覧!B485</f>
        <v>Ｆｕｌｌ-Ｓｍｉｌｅ～ふるすまいる～</v>
      </c>
      <c r="C10" s="13" t="str">
        <f>事業所一覧!C485</f>
        <v>072-972-3700</v>
      </c>
      <c r="D10" s="13" t="str">
        <f>事業所一覧!D485</f>
        <v>072-972-3700</v>
      </c>
      <c r="E10" s="13" t="str">
        <f>事業所一覧!E485</f>
        <v>582-0016</v>
      </c>
      <c r="F10" s="12" t="str">
        <f>事業所一覧!F485</f>
        <v>柏原市安堂町13番32号</v>
      </c>
      <c r="G10" s="12" t="str">
        <f>事業所一覧!G485</f>
        <v>株式会社わかな</v>
      </c>
      <c r="H10" s="13">
        <f>事業所一覧!H485</f>
        <v>0</v>
      </c>
      <c r="I10" s="13">
        <f>事業所一覧!I485</f>
        <v>0</v>
      </c>
      <c r="J10" s="13">
        <f>事業所一覧!J485</f>
        <v>0</v>
      </c>
      <c r="K10" s="13" t="str">
        <f>事業所一覧!K485</f>
        <v>●</v>
      </c>
      <c r="L10" s="13">
        <f>事業所一覧!L485</f>
        <v>10</v>
      </c>
      <c r="M10" s="13">
        <f>事業所一覧!M485</f>
        <v>0</v>
      </c>
      <c r="N10" s="13">
        <f>事業所一覧!N485</f>
        <v>0</v>
      </c>
    </row>
    <row r="11" spans="1:53" ht="30" customHeight="1" x14ac:dyDescent="0.2">
      <c r="A11" s="13">
        <f>事業所一覧!A486</f>
        <v>2754620140</v>
      </c>
      <c r="B11" s="12" t="str">
        <f>事業所一覧!B486</f>
        <v>放課後等デイサービス　ノーサイド柏原</v>
      </c>
      <c r="C11" s="13" t="str">
        <f>事業所一覧!C486</f>
        <v>072-970-6346</v>
      </c>
      <c r="D11" s="13" t="str">
        <f>事業所一覧!D486</f>
        <v>072-970-6347</v>
      </c>
      <c r="E11" s="13" t="str">
        <f>事業所一覧!E486</f>
        <v>582-0009</v>
      </c>
      <c r="F11" s="12" t="str">
        <f>事業所一覧!F486</f>
        <v>柏原市大正一丁目８番12号マンション明和１Ｆ</v>
      </c>
      <c r="G11" s="12" t="str">
        <f>事業所一覧!G486</f>
        <v>ＴＥＡＭＣＡＲＥ株式会社</v>
      </c>
      <c r="H11" s="13" t="str">
        <f>事業所一覧!H486</f>
        <v>☆</v>
      </c>
      <c r="I11" s="13">
        <f>事業所一覧!I486</f>
        <v>7</v>
      </c>
      <c r="J11" s="13">
        <f>事業所一覧!J486</f>
        <v>0</v>
      </c>
      <c r="K11" s="13" t="str">
        <f>事業所一覧!K486</f>
        <v>☆</v>
      </c>
      <c r="L11" s="13">
        <f>事業所一覧!L486</f>
        <v>7</v>
      </c>
      <c r="M11" s="13">
        <f>事業所一覧!M486</f>
        <v>0</v>
      </c>
      <c r="N11" s="13">
        <f>事業所一覧!N486</f>
        <v>0</v>
      </c>
    </row>
    <row r="12" spans="1:53" ht="30" customHeight="1" x14ac:dyDescent="0.2">
      <c r="A12" s="13">
        <f>事業所一覧!A487</f>
        <v>2754620165</v>
      </c>
      <c r="B12" s="12" t="str">
        <f>事業所一覧!B487</f>
        <v>放課後等デイサービス　クローバー</v>
      </c>
      <c r="C12" s="13" t="str">
        <f>事業所一覧!C487</f>
        <v>072-971-7888</v>
      </c>
      <c r="D12" s="13" t="str">
        <f>事業所一覧!D487</f>
        <v>072-971-7889</v>
      </c>
      <c r="E12" s="13" t="str">
        <f>事業所一覧!E487</f>
        <v>582-0009</v>
      </c>
      <c r="F12" s="12" t="str">
        <f>事業所一覧!F487</f>
        <v>柏原市大正三丁目２番33号</v>
      </c>
      <c r="G12" s="12" t="str">
        <f>事業所一覧!G487</f>
        <v>社会福祉法人明寿会</v>
      </c>
      <c r="H12" s="13">
        <f>事業所一覧!H487</f>
        <v>0</v>
      </c>
      <c r="I12" s="13">
        <f>事業所一覧!I487</f>
        <v>0</v>
      </c>
      <c r="J12" s="13">
        <f>事業所一覧!J487</f>
        <v>0</v>
      </c>
      <c r="K12" s="13" t="str">
        <f>事業所一覧!K487</f>
        <v>●</v>
      </c>
      <c r="L12" s="13">
        <f>事業所一覧!L487</f>
        <v>10</v>
      </c>
      <c r="M12" s="13">
        <f>事業所一覧!M487</f>
        <v>0</v>
      </c>
      <c r="N12" s="13">
        <f>事業所一覧!N487</f>
        <v>0</v>
      </c>
    </row>
    <row r="13" spans="1:53" ht="30" customHeight="1" x14ac:dyDescent="0.2">
      <c r="A13" s="13">
        <f>事業所一覧!A488</f>
        <v>2754620173</v>
      </c>
      <c r="B13" s="12" t="str">
        <f>事業所一覧!B488</f>
        <v>にしむら小児科児童発達支援ことり</v>
      </c>
      <c r="C13" s="13" t="str">
        <f>事業所一覧!C488</f>
        <v>072-976-6600</v>
      </c>
      <c r="D13" s="13" t="str">
        <f>事業所一覧!D488</f>
        <v>072-976-6601</v>
      </c>
      <c r="E13" s="13" t="str">
        <f>事業所一覧!E488</f>
        <v>582-0021</v>
      </c>
      <c r="F13" s="12" t="str">
        <f>事業所一覧!F488</f>
        <v>柏原市国分本町一丁目９番14号</v>
      </c>
      <c r="G13" s="12" t="str">
        <f>事業所一覧!G488</f>
        <v>医療法人涼楓会</v>
      </c>
      <c r="H13" s="13" t="str">
        <f>事業所一覧!H488</f>
        <v>●</v>
      </c>
      <c r="I13" s="13">
        <f>事業所一覧!I488</f>
        <v>10</v>
      </c>
      <c r="J13" s="13">
        <f>事業所一覧!J488</f>
        <v>0</v>
      </c>
      <c r="K13" s="13" t="str">
        <f>事業所一覧!K488</f>
        <v>●</v>
      </c>
      <c r="L13" s="13">
        <f>事業所一覧!L488</f>
        <v>10</v>
      </c>
      <c r="M13" s="13">
        <f>事業所一覧!M488</f>
        <v>0</v>
      </c>
      <c r="N13" s="13">
        <f>事業所一覧!N488</f>
        <v>0</v>
      </c>
    </row>
    <row r="14" spans="1:53" ht="30" customHeight="1" x14ac:dyDescent="0.2">
      <c r="A14" s="13">
        <f>事業所一覧!A489</f>
        <v>2754620181</v>
      </c>
      <c r="B14" s="12" t="str">
        <f>事業所一覧!B489</f>
        <v>TOMODACHI柏原</v>
      </c>
      <c r="C14" s="13" t="str">
        <f>事業所一覧!C489</f>
        <v>072-976-2020</v>
      </c>
      <c r="D14" s="13" t="str">
        <f>事業所一覧!D489</f>
        <v>072-976-2020</v>
      </c>
      <c r="E14" s="13" t="str">
        <f>事業所一覧!E489</f>
        <v>582-0028</v>
      </c>
      <c r="F14" s="12" t="str">
        <f>事業所一覧!F489</f>
        <v>柏原市国分西二丁目1番15号マンション国分ウエスト1階4号室</v>
      </c>
      <c r="G14" s="12" t="str">
        <f>事業所一覧!G489</f>
        <v>株式会社エイル</v>
      </c>
      <c r="H14" s="13" t="str">
        <f>事業所一覧!H489</f>
        <v>☆</v>
      </c>
      <c r="I14" s="13">
        <f>事業所一覧!I489</f>
        <v>5</v>
      </c>
      <c r="J14" s="13">
        <f>事業所一覧!J489</f>
        <v>0</v>
      </c>
      <c r="K14" s="13" t="str">
        <f>事業所一覧!K489</f>
        <v>☆</v>
      </c>
      <c r="L14" s="13">
        <f>事業所一覧!L489</f>
        <v>5</v>
      </c>
      <c r="M14" s="13">
        <f>事業所一覧!M489</f>
        <v>0</v>
      </c>
      <c r="N14" s="13">
        <f>事業所一覧!N489</f>
        <v>0</v>
      </c>
    </row>
    <row r="15" spans="1:53" ht="30" customHeight="1" x14ac:dyDescent="0.2">
      <c r="A15" s="13">
        <f>事業所一覧!A490</f>
        <v>2754620207</v>
      </c>
      <c r="B15" s="12" t="str">
        <f>事業所一覧!B490</f>
        <v>児童発達支援・放課後等デイサービス　ヒロアス</v>
      </c>
      <c r="C15" s="13" t="str">
        <f>事業所一覧!C490</f>
        <v>072-940-6413</v>
      </c>
      <c r="D15" s="13" t="str">
        <f>事業所一覧!D490</f>
        <v>072-940-6414</v>
      </c>
      <c r="E15" s="13" t="str">
        <f>事業所一覧!E490</f>
        <v>582-0019</v>
      </c>
      <c r="F15" s="12" t="str">
        <f>事業所一覧!F490</f>
        <v>柏原市平野一丁目12番８号　第２コーポ平野１階　106号</v>
      </c>
      <c r="G15" s="12" t="str">
        <f>事業所一覧!G490</f>
        <v>株式会社Ｔｉｅｓ</v>
      </c>
      <c r="H15" s="13" t="str">
        <f>事業所一覧!H490</f>
        <v>●</v>
      </c>
      <c r="I15" s="13">
        <f>事業所一覧!I490</f>
        <v>10</v>
      </c>
      <c r="J15" s="13">
        <f>事業所一覧!J490</f>
        <v>0</v>
      </c>
      <c r="K15" s="13" t="str">
        <f>事業所一覧!K490</f>
        <v>●</v>
      </c>
      <c r="L15" s="13">
        <f>事業所一覧!L490</f>
        <v>10</v>
      </c>
      <c r="M15" s="13">
        <f>事業所一覧!M490</f>
        <v>0</v>
      </c>
      <c r="N15" s="13">
        <f>事業所一覧!N490</f>
        <v>0</v>
      </c>
    </row>
    <row r="16" spans="1:53" ht="30" customHeight="1" x14ac:dyDescent="0.2">
      <c r="A16" s="13">
        <f>事業所一覧!A491</f>
        <v>2754620215</v>
      </c>
      <c r="B16" s="12" t="str">
        <f>事業所一覧!B491</f>
        <v>児童発達支援・放課後等デイサービス　ｔｅｎｂａ</v>
      </c>
      <c r="C16" s="13" t="str">
        <f>事業所一覧!C491</f>
        <v>072-959-5768</v>
      </c>
      <c r="D16" s="13" t="str">
        <f>事業所一覧!D491</f>
        <v>072-959-7159</v>
      </c>
      <c r="E16" s="13" t="str">
        <f>事業所一覧!E491</f>
        <v>582-0027</v>
      </c>
      <c r="F16" s="12" t="str">
        <f>事業所一覧!F491</f>
        <v>柏原市円明町11番17号新栄プロパティー玉手山401</v>
      </c>
      <c r="G16" s="12" t="str">
        <f>事業所一覧!G491</f>
        <v>特定非営利活動法人ＭＵＫＵ</v>
      </c>
      <c r="H16" s="13" t="str">
        <f>事業所一覧!H491</f>
        <v>●</v>
      </c>
      <c r="I16" s="13">
        <f>事業所一覧!I491</f>
        <v>10</v>
      </c>
      <c r="J16" s="13">
        <f>事業所一覧!J491</f>
        <v>0</v>
      </c>
      <c r="K16" s="13" t="str">
        <f>事業所一覧!K491</f>
        <v>●</v>
      </c>
      <c r="L16" s="13">
        <f>事業所一覧!L491</f>
        <v>10</v>
      </c>
      <c r="M16" s="13">
        <f>事業所一覧!M491</f>
        <v>0</v>
      </c>
      <c r="N16" s="13">
        <f>事業所一覧!N491</f>
        <v>0</v>
      </c>
    </row>
  </sheetData>
  <mergeCells count="1">
    <mergeCell ref="H2:N2"/>
  </mergeCells>
  <phoneticPr fontId="1"/>
  <conditionalFormatting sqref="A1:J3 K1:N1 K3:N3 A17:XFD65532 M4:N4 O14:IV14 M6:N9 O7:IV9 A4:H9 K4:K9 O1:IV4 L4:L12 I4:J12 O16:XFD16">
    <cfRule type="cellIs" dxfId="157" priority="22" stopIfTrue="1" operator="equal">
      <formula>0</formula>
    </cfRule>
  </conditionalFormatting>
  <conditionalFormatting sqref="O6:IV6 M5:IV5">
    <cfRule type="cellIs" dxfId="156" priority="19" stopIfTrue="1" operator="equal">
      <formula>0</formula>
    </cfRule>
  </conditionalFormatting>
  <conditionalFormatting sqref="O10:IV10">
    <cfRule type="cellIs" dxfId="155" priority="17" stopIfTrue="1" operator="equal">
      <formula>0</formula>
    </cfRule>
  </conditionalFormatting>
  <conditionalFormatting sqref="A10:H10 K10 M10:N10">
    <cfRule type="cellIs" dxfId="154" priority="16" stopIfTrue="1" operator="equal">
      <formula>0</formula>
    </cfRule>
  </conditionalFormatting>
  <conditionalFormatting sqref="O11:IV11">
    <cfRule type="cellIs" dxfId="153" priority="15" stopIfTrue="1" operator="equal">
      <formula>0</formula>
    </cfRule>
  </conditionalFormatting>
  <conditionalFormatting sqref="A11:H11 K11 M11:N11">
    <cfRule type="cellIs" dxfId="152" priority="14" stopIfTrue="1" operator="equal">
      <formula>0</formula>
    </cfRule>
  </conditionalFormatting>
  <conditionalFormatting sqref="O12:IV12">
    <cfRule type="cellIs" dxfId="151" priority="11" stopIfTrue="1" operator="equal">
      <formula>0</formula>
    </cfRule>
  </conditionalFormatting>
  <conditionalFormatting sqref="A12:H12 K12 M12:N12">
    <cfRule type="cellIs" dxfId="150" priority="10" stopIfTrue="1" operator="equal">
      <formula>0</formula>
    </cfRule>
  </conditionalFormatting>
  <conditionalFormatting sqref="L13:L14 I13:J14">
    <cfRule type="cellIs" dxfId="149" priority="9" stopIfTrue="1" operator="equal">
      <formula>0</formula>
    </cfRule>
  </conditionalFormatting>
  <conditionalFormatting sqref="O13:IV13">
    <cfRule type="cellIs" dxfId="148" priority="8" stopIfTrue="1" operator="equal">
      <formula>0</formula>
    </cfRule>
  </conditionalFormatting>
  <conditionalFormatting sqref="A13:H14 K13:K14 M13:N14">
    <cfRule type="cellIs" dxfId="147" priority="7" stopIfTrue="1" operator="equal">
      <formula>0</formula>
    </cfRule>
  </conditionalFormatting>
  <conditionalFormatting sqref="O15:IV15">
    <cfRule type="cellIs" dxfId="146" priority="3" stopIfTrue="1" operator="equal">
      <formula>0</formula>
    </cfRule>
  </conditionalFormatting>
  <conditionalFormatting sqref="L15:L16 I15:J16">
    <cfRule type="cellIs" dxfId="145" priority="2" stopIfTrue="1" operator="equal">
      <formula>0</formula>
    </cfRule>
  </conditionalFormatting>
  <conditionalFormatting sqref="A15:H16 K15:K16 M15:N16">
    <cfRule type="cellIs" dxfId="144" priority="1" stopIfTrue="1" operator="equal">
      <formula>0</formula>
    </cfRule>
  </conditionalFormatting>
  <hyperlinks>
    <hyperlink ref="N1" location="市町村一覧!A1" display="市町村一覧に戻る" xr:uid="{00000000-0004-0000-0E00-000000000000}"/>
  </hyperlinks>
  <pageMargins left="0.25" right="0.25" top="0.75" bottom="0.75" header="0.3" footer="0.3"/>
  <pageSetup paperSize="9" scale="5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A33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116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事業所一覧!A492</f>
        <v>2753820022</v>
      </c>
      <c r="B4" s="12" t="str">
        <f>事業所一覧!B492</f>
        <v>ほまれっこ</v>
      </c>
      <c r="C4" s="13" t="str">
        <f>事業所一覧!C492</f>
        <v>072-959-3262</v>
      </c>
      <c r="D4" s="13" t="str">
        <f>事業所一覧!D492</f>
        <v>072-957-2215</v>
      </c>
      <c r="E4" s="13" t="str">
        <f>事業所一覧!E492</f>
        <v>583-0841</v>
      </c>
      <c r="F4" s="12" t="str">
        <f>事業所一覧!F492</f>
        <v>羽曳野市駒ヶ谷106番地1</v>
      </c>
      <c r="G4" s="12" t="str">
        <f>事業所一覧!G492</f>
        <v>社会福祉法人ふたかみ福祉会</v>
      </c>
      <c r="H4" s="13">
        <f>事業所一覧!H492</f>
        <v>0</v>
      </c>
      <c r="I4" s="13">
        <f>事業所一覧!I492</f>
        <v>0</v>
      </c>
      <c r="J4" s="13">
        <f>事業所一覧!J492</f>
        <v>0</v>
      </c>
      <c r="K4" s="13" t="str">
        <f>事業所一覧!K492</f>
        <v>●</v>
      </c>
      <c r="L4" s="13">
        <f>事業所一覧!L492</f>
        <v>10</v>
      </c>
      <c r="M4" s="13">
        <f>事業所一覧!M492</f>
        <v>0</v>
      </c>
      <c r="N4" s="28">
        <f>事業所一覧!N492</f>
        <v>0</v>
      </c>
    </row>
    <row r="5" spans="1:53" s="18" customFormat="1" ht="30" customHeight="1" x14ac:dyDescent="0.2">
      <c r="A5" s="13">
        <f>事業所一覧!A493</f>
        <v>2753820030</v>
      </c>
      <c r="B5" s="12" t="str">
        <f>事業所一覧!B493</f>
        <v>放課後等デイサービス(四天王寺悲田院児童発達支援センター)</v>
      </c>
      <c r="C5" s="13" t="str">
        <f>事業所一覧!C493</f>
        <v>072-957-7516</v>
      </c>
      <c r="D5" s="13" t="str">
        <f>事業所一覧!D493</f>
        <v>072-950-1531</v>
      </c>
      <c r="E5" s="13" t="str">
        <f>事業所一覧!E493</f>
        <v>583-0868</v>
      </c>
      <c r="F5" s="12" t="str">
        <f>事業所一覧!F493</f>
        <v>羽曳野市学園前6丁目1番1号</v>
      </c>
      <c r="G5" s="12" t="str">
        <f>事業所一覧!G493</f>
        <v>社会福祉法人四天王寺福祉事業団</v>
      </c>
      <c r="H5" s="13">
        <f>事業所一覧!H493</f>
        <v>0</v>
      </c>
      <c r="I5" s="13">
        <f>事業所一覧!I493</f>
        <v>0</v>
      </c>
      <c r="J5" s="13">
        <f>事業所一覧!J493</f>
        <v>0</v>
      </c>
      <c r="K5" s="13" t="str">
        <f>事業所一覧!K493</f>
        <v>●</v>
      </c>
      <c r="L5" s="13">
        <f>事業所一覧!L493</f>
        <v>10</v>
      </c>
      <c r="M5" s="13">
        <f>事業所一覧!M493</f>
        <v>0</v>
      </c>
      <c r="N5" s="28">
        <f>事業所一覧!N493</f>
        <v>0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</row>
    <row r="6" spans="1:53" ht="30" customHeight="1" x14ac:dyDescent="0.2">
      <c r="A6" s="13">
        <f>事業所一覧!A494</f>
        <v>2753820089</v>
      </c>
      <c r="B6" s="12" t="str">
        <f>事業所一覧!B494</f>
        <v>放課後等デイサービスほほえみ</v>
      </c>
      <c r="C6" s="13" t="str">
        <f>事業所一覧!C494</f>
        <v>072-959-8688</v>
      </c>
      <c r="D6" s="13" t="str">
        <f>事業所一覧!D494</f>
        <v>072-959-8688</v>
      </c>
      <c r="E6" s="13" t="str">
        <f>事業所一覧!E494</f>
        <v>583-0881</v>
      </c>
      <c r="F6" s="12" t="str">
        <f>事業所一覧!F494</f>
        <v>羽曳野市島泉二丁目３番13号リバーサイドヒロハイム１階</v>
      </c>
      <c r="G6" s="12" t="str">
        <f>事業所一覧!G494</f>
        <v>株式会社ステラサポート</v>
      </c>
      <c r="H6" s="13" t="str">
        <f>事業所一覧!H494</f>
        <v>●</v>
      </c>
      <c r="I6" s="13">
        <f>事業所一覧!I494</f>
        <v>10</v>
      </c>
      <c r="J6" s="13">
        <f>事業所一覧!J494</f>
        <v>0</v>
      </c>
      <c r="K6" s="13" t="str">
        <f>事業所一覧!K494</f>
        <v>●</v>
      </c>
      <c r="L6" s="13">
        <f>事業所一覧!L494</f>
        <v>10</v>
      </c>
      <c r="M6" s="13">
        <f>事業所一覧!M494</f>
        <v>0</v>
      </c>
      <c r="N6" s="28">
        <f>事業所一覧!N494</f>
        <v>0</v>
      </c>
    </row>
    <row r="7" spans="1:53" ht="30" customHeight="1" x14ac:dyDescent="0.2">
      <c r="A7" s="13">
        <f>事業所一覧!A495</f>
        <v>2753820105</v>
      </c>
      <c r="B7" s="12" t="str">
        <f>事業所一覧!B495</f>
        <v>ストーリー</v>
      </c>
      <c r="C7" s="13" t="str">
        <f>事業所一覧!C495</f>
        <v>072-978-8336</v>
      </c>
      <c r="D7" s="13" t="str">
        <f>事業所一覧!D495</f>
        <v>072-978-8339</v>
      </c>
      <c r="E7" s="13" t="str">
        <f>事業所一覧!E495</f>
        <v>583-0872</v>
      </c>
      <c r="F7" s="12" t="str">
        <f>事業所一覧!F495</f>
        <v>羽曳野市はびきの三丁目10番４号ヴィラ桃山台１階店舗東側</v>
      </c>
      <c r="G7" s="12" t="str">
        <f>事業所一覧!G495</f>
        <v>株式会社バスター</v>
      </c>
      <c r="H7" s="13" t="str">
        <f>事業所一覧!H495</f>
        <v>●</v>
      </c>
      <c r="I7" s="13">
        <f>事業所一覧!I495</f>
        <v>10</v>
      </c>
      <c r="J7" s="13">
        <f>事業所一覧!J495</f>
        <v>0</v>
      </c>
      <c r="K7" s="13" t="str">
        <f>事業所一覧!K495</f>
        <v>●</v>
      </c>
      <c r="L7" s="13">
        <f>事業所一覧!L495</f>
        <v>10</v>
      </c>
      <c r="M7" s="13">
        <f>事業所一覧!M495</f>
        <v>0</v>
      </c>
      <c r="N7" s="28">
        <f>事業所一覧!N495</f>
        <v>0</v>
      </c>
    </row>
    <row r="8" spans="1:53" ht="30" customHeight="1" x14ac:dyDescent="0.2">
      <c r="A8" s="13">
        <f>事業所一覧!A496</f>
        <v>2753820113</v>
      </c>
      <c r="B8" s="12" t="str">
        <f>事業所一覧!B496</f>
        <v>ＣＯＣＯはびきの</v>
      </c>
      <c r="C8" s="13" t="str">
        <f>事業所一覧!C496</f>
        <v>072-933-5500</v>
      </c>
      <c r="D8" s="13" t="str">
        <f>事業所一覧!D496</f>
        <v>072-958-4186</v>
      </c>
      <c r="E8" s="13" t="str">
        <f>事業所一覧!E496</f>
        <v>583-0861</v>
      </c>
      <c r="F8" s="12" t="str">
        <f>事業所一覧!F496</f>
        <v>羽曳野市西浦三丁目11番12号１階</v>
      </c>
      <c r="G8" s="12" t="str">
        <f>事業所一覧!G496</f>
        <v>株式会社アイケアラ</v>
      </c>
      <c r="H8" s="13" t="str">
        <f>事業所一覧!H496</f>
        <v>●</v>
      </c>
      <c r="I8" s="13">
        <f>事業所一覧!I496</f>
        <v>10</v>
      </c>
      <c r="J8" s="13">
        <f>事業所一覧!J496</f>
        <v>0</v>
      </c>
      <c r="K8" s="13" t="str">
        <f>事業所一覧!K496</f>
        <v>●</v>
      </c>
      <c r="L8" s="13">
        <f>事業所一覧!L496</f>
        <v>10</v>
      </c>
      <c r="M8" s="13">
        <f>事業所一覧!M496</f>
        <v>0</v>
      </c>
      <c r="N8" s="28">
        <f>事業所一覧!N496</f>
        <v>0</v>
      </c>
    </row>
    <row r="9" spans="1:53" ht="30" customHeight="1" x14ac:dyDescent="0.2">
      <c r="A9" s="13">
        <f>事業所一覧!A497</f>
        <v>2753820139</v>
      </c>
      <c r="B9" s="12" t="str">
        <f>事業所一覧!B497</f>
        <v>療育ルームストーリー</v>
      </c>
      <c r="C9" s="13" t="str">
        <f>事業所一覧!C497</f>
        <v>072-979-7800</v>
      </c>
      <c r="D9" s="13" t="str">
        <f>事業所一覧!D497</f>
        <v>072-979-7810</v>
      </c>
      <c r="E9" s="13" t="str">
        <f>事業所一覧!E497</f>
        <v>583-0884</v>
      </c>
      <c r="F9" s="12" t="str">
        <f>事業所一覧!F497</f>
        <v>羽曳野市野290番地の１　２階</v>
      </c>
      <c r="G9" s="12" t="str">
        <f>事業所一覧!G497</f>
        <v>株式会社バスター</v>
      </c>
      <c r="H9" s="13" t="str">
        <f>事業所一覧!H497</f>
        <v>●</v>
      </c>
      <c r="I9" s="13">
        <f>事業所一覧!I497</f>
        <v>10</v>
      </c>
      <c r="J9" s="13">
        <f>事業所一覧!J497</f>
        <v>0</v>
      </c>
      <c r="K9" s="13" t="str">
        <f>事業所一覧!K497</f>
        <v>●</v>
      </c>
      <c r="L9" s="13">
        <f>事業所一覧!L497</f>
        <v>10</v>
      </c>
      <c r="M9" s="13">
        <f>事業所一覧!M497</f>
        <v>0</v>
      </c>
      <c r="N9" s="28">
        <f>事業所一覧!N497</f>
        <v>0</v>
      </c>
    </row>
    <row r="10" spans="1:53" ht="30" customHeight="1" x14ac:dyDescent="0.2">
      <c r="A10" s="13">
        <f>事業所一覧!A498</f>
        <v>2753820154</v>
      </c>
      <c r="B10" s="12" t="str">
        <f>事業所一覧!B498</f>
        <v>さん</v>
      </c>
      <c r="C10" s="13" t="str">
        <f>事業所一覧!C498</f>
        <v>072-959-2036</v>
      </c>
      <c r="D10" s="13" t="str">
        <f>事業所一覧!D498</f>
        <v>072-959-2037</v>
      </c>
      <c r="E10" s="13" t="str">
        <f>事業所一覧!E498</f>
        <v>583-0883</v>
      </c>
      <c r="F10" s="12" t="str">
        <f>事業所一覧!F498</f>
        <v>羽曳野市向野一丁目４番21号</v>
      </c>
      <c r="G10" s="12" t="str">
        <f>事業所一覧!G498</f>
        <v>株式会社三杉</v>
      </c>
      <c r="H10" s="13" t="str">
        <f>事業所一覧!H498</f>
        <v>☆</v>
      </c>
      <c r="I10" s="13">
        <f>事業所一覧!I498</f>
        <v>5</v>
      </c>
      <c r="J10" s="13">
        <f>事業所一覧!J498</f>
        <v>0</v>
      </c>
      <c r="K10" s="13" t="str">
        <f>事業所一覧!K498</f>
        <v>☆</v>
      </c>
      <c r="L10" s="13">
        <f>事業所一覧!L498</f>
        <v>5</v>
      </c>
      <c r="M10" s="13">
        <f>事業所一覧!M498</f>
        <v>0</v>
      </c>
      <c r="N10" s="28">
        <f>事業所一覧!N498</f>
        <v>0</v>
      </c>
    </row>
    <row r="11" spans="1:53" ht="30" customHeight="1" x14ac:dyDescent="0.2">
      <c r="A11" s="13">
        <f>事業所一覧!A499</f>
        <v>2753820196</v>
      </c>
      <c r="B11" s="12" t="str">
        <f>事業所一覧!B499</f>
        <v>ビーナスキッズはびきの</v>
      </c>
      <c r="C11" s="13" t="str">
        <f>事業所一覧!C499</f>
        <v>072-959-7785</v>
      </c>
      <c r="D11" s="13" t="str">
        <f>事業所一覧!D499</f>
        <v>072-959-7795</v>
      </c>
      <c r="E11" s="13" t="str">
        <f>事業所一覧!E499</f>
        <v>583-0857</v>
      </c>
      <c r="F11" s="12" t="str">
        <f>事業所一覧!F499</f>
        <v>羽曳野市誉田三丁目２０-26</v>
      </c>
      <c r="G11" s="12" t="str">
        <f>事業所一覧!G499</f>
        <v>株式会社ビーナス</v>
      </c>
      <c r="H11" s="13" t="str">
        <f>事業所一覧!H499</f>
        <v>●</v>
      </c>
      <c r="I11" s="13">
        <f>事業所一覧!I499</f>
        <v>10</v>
      </c>
      <c r="J11" s="13">
        <f>事業所一覧!J499</f>
        <v>0</v>
      </c>
      <c r="K11" s="13" t="str">
        <f>事業所一覧!K499</f>
        <v>●</v>
      </c>
      <c r="L11" s="13">
        <f>事業所一覧!L499</f>
        <v>10</v>
      </c>
      <c r="M11" s="13">
        <f>事業所一覧!M499</f>
        <v>0</v>
      </c>
      <c r="N11" s="28">
        <f>事業所一覧!N499</f>
        <v>0</v>
      </c>
    </row>
    <row r="12" spans="1:53" ht="30" customHeight="1" x14ac:dyDescent="0.2">
      <c r="A12" s="13">
        <f>事業所一覧!A500</f>
        <v>2753820204</v>
      </c>
      <c r="B12" s="12" t="str">
        <f>事業所一覧!B500</f>
        <v>放課後等デイサービス　ノーサイドはびきの</v>
      </c>
      <c r="C12" s="13" t="str">
        <f>事業所一覧!C500</f>
        <v>072-978-8989</v>
      </c>
      <c r="D12" s="13" t="str">
        <f>事業所一覧!D500</f>
        <v>072-978-8990</v>
      </c>
      <c r="E12" s="13" t="str">
        <f>事業所一覧!E500</f>
        <v>583-0856</v>
      </c>
      <c r="F12" s="12" t="str">
        <f>事業所一覧!F500</f>
        <v>羽曳野市白鳥一丁目12番５号西谷ビル１階</v>
      </c>
      <c r="G12" s="12" t="str">
        <f>事業所一覧!G500</f>
        <v>ＴＥＡＭＣＡＲＥ株式会社</v>
      </c>
      <c r="H12" s="13" t="str">
        <f>事業所一覧!H500</f>
        <v>●</v>
      </c>
      <c r="I12" s="13">
        <f>事業所一覧!I500</f>
        <v>10</v>
      </c>
      <c r="J12" s="13">
        <f>事業所一覧!J500</f>
        <v>0</v>
      </c>
      <c r="K12" s="13" t="str">
        <f>事業所一覧!K500</f>
        <v>●</v>
      </c>
      <c r="L12" s="13">
        <f>事業所一覧!L500</f>
        <v>10</v>
      </c>
      <c r="M12" s="13">
        <f>事業所一覧!M500</f>
        <v>0</v>
      </c>
      <c r="N12" s="28">
        <f>事業所一覧!N500</f>
        <v>0</v>
      </c>
    </row>
    <row r="13" spans="1:53" ht="30" customHeight="1" x14ac:dyDescent="0.2">
      <c r="A13" s="13">
        <f>事業所一覧!A501</f>
        <v>2753820220</v>
      </c>
      <c r="B13" s="12" t="str">
        <f>事業所一覧!B501</f>
        <v>音楽療育特化型事業所　リズムストーリー</v>
      </c>
      <c r="C13" s="13" t="str">
        <f>事業所一覧!C501</f>
        <v>072-959-6716</v>
      </c>
      <c r="D13" s="13" t="str">
        <f>事業所一覧!D501</f>
        <v>072-959-6717</v>
      </c>
      <c r="E13" s="13" t="str">
        <f>事業所一覧!E501</f>
        <v>583-0856</v>
      </c>
      <c r="F13" s="12" t="str">
        <f>事業所一覧!F501</f>
        <v>羽曳野市白鳥三丁目16番３号　セシル古市101号</v>
      </c>
      <c r="G13" s="12" t="str">
        <f>事業所一覧!G501</f>
        <v>株式会社バスター</v>
      </c>
      <c r="H13" s="13" t="str">
        <f>事業所一覧!H501</f>
        <v>●</v>
      </c>
      <c r="I13" s="13">
        <f>事業所一覧!I501</f>
        <v>10</v>
      </c>
      <c r="J13" s="13">
        <f>事業所一覧!J501</f>
        <v>0</v>
      </c>
      <c r="K13" s="13" t="str">
        <f>事業所一覧!K501</f>
        <v>●</v>
      </c>
      <c r="L13" s="13">
        <f>事業所一覧!L501</f>
        <v>10</v>
      </c>
      <c r="M13" s="13">
        <f>事業所一覧!M501</f>
        <v>0</v>
      </c>
      <c r="N13" s="28">
        <f>事業所一覧!N501</f>
        <v>0</v>
      </c>
    </row>
    <row r="14" spans="1:53" ht="30" customHeight="1" x14ac:dyDescent="0.2">
      <c r="A14" s="13">
        <f>事業所一覧!A502</f>
        <v>2753820261</v>
      </c>
      <c r="B14" s="12" t="str">
        <f>事業所一覧!B502</f>
        <v>とも児童発達・放課後デイ事業所</v>
      </c>
      <c r="C14" s="13" t="str">
        <f>事業所一覧!C502</f>
        <v>072-954-0699</v>
      </c>
      <c r="D14" s="13" t="str">
        <f>事業所一覧!D502</f>
        <v>072-954-0699</v>
      </c>
      <c r="E14" s="13" t="str">
        <f>事業所一覧!E502</f>
        <v>583-0874</v>
      </c>
      <c r="F14" s="12" t="str">
        <f>事業所一覧!F502</f>
        <v>羽曳野市郡戸248番地の６</v>
      </c>
      <c r="G14" s="12" t="str">
        <f>事業所一覧!G502</f>
        <v>たけ株式会社</v>
      </c>
      <c r="H14" s="13" t="str">
        <f>事業所一覧!H502</f>
        <v>●</v>
      </c>
      <c r="I14" s="13">
        <f>事業所一覧!I502</f>
        <v>10</v>
      </c>
      <c r="J14" s="13">
        <f>事業所一覧!J502</f>
        <v>0</v>
      </c>
      <c r="K14" s="13" t="str">
        <f>事業所一覧!K502</f>
        <v>●</v>
      </c>
      <c r="L14" s="13">
        <f>事業所一覧!L502</f>
        <v>10</v>
      </c>
      <c r="M14" s="13">
        <f>事業所一覧!M502</f>
        <v>0</v>
      </c>
      <c r="N14" s="28">
        <f>事業所一覧!N502</f>
        <v>0</v>
      </c>
    </row>
    <row r="15" spans="1:53" ht="30" customHeight="1" x14ac:dyDescent="0.2">
      <c r="A15" s="13">
        <f>事業所一覧!A503</f>
        <v>2754820120</v>
      </c>
      <c r="B15" s="12" t="str">
        <f>事業所一覧!B503</f>
        <v>リンク</v>
      </c>
      <c r="C15" s="13" t="str">
        <f>事業所一覧!C503</f>
        <v>072-959-８６５０</v>
      </c>
      <c r="D15" s="13" t="str">
        <f>事業所一覧!D503</f>
        <v>072-959-8651</v>
      </c>
      <c r="E15" s="13" t="str">
        <f>事業所一覧!E503</f>
        <v>583-085４</v>
      </c>
      <c r="F15" s="12" t="str">
        <f>事業所一覧!F503</f>
        <v>羽曳野市軽里一丁目３番４号新栄プロパティー軽里23号</v>
      </c>
      <c r="G15" s="12" t="str">
        <f>事業所一覧!G503</f>
        <v>一般社団法人ココイク</v>
      </c>
      <c r="H15" s="13">
        <f>事業所一覧!H503</f>
        <v>0</v>
      </c>
      <c r="I15" s="13">
        <f>事業所一覧!I503</f>
        <v>0</v>
      </c>
      <c r="J15" s="13">
        <f>事業所一覧!J503</f>
        <v>0</v>
      </c>
      <c r="K15" s="13" t="str">
        <f>事業所一覧!K503</f>
        <v>●</v>
      </c>
      <c r="L15" s="13">
        <f>事業所一覧!L503</f>
        <v>10</v>
      </c>
      <c r="M15" s="13">
        <f>事業所一覧!M503</f>
        <v>0</v>
      </c>
      <c r="N15" s="28">
        <f>事業所一覧!N503</f>
        <v>0</v>
      </c>
    </row>
    <row r="16" spans="1:53" ht="30" customHeight="1" x14ac:dyDescent="0.2">
      <c r="A16" s="13">
        <f>事業所一覧!A504</f>
        <v>2753820287</v>
      </c>
      <c r="B16" s="12" t="str">
        <f>事業所一覧!B504</f>
        <v>運動発達支援スタジオ笑みりぃ～羽曳野</v>
      </c>
      <c r="C16" s="13" t="str">
        <f>事業所一覧!C504</f>
        <v>072-931-7205</v>
      </c>
      <c r="D16" s="13" t="str">
        <f>事業所一覧!D504</f>
        <v>072-931-7206</v>
      </c>
      <c r="E16" s="13" t="str">
        <f>事業所一覧!E504</f>
        <v>583-0881</v>
      </c>
      <c r="F16" s="12" t="str">
        <f>事業所一覧!F504</f>
        <v>羽曳野市島泉二丁目３番18号　ハイツにっせん１階</v>
      </c>
      <c r="G16" s="12" t="str">
        <f>事業所一覧!G504</f>
        <v>株式会社笑</v>
      </c>
      <c r="H16" s="13" t="str">
        <f>事業所一覧!H504</f>
        <v>●</v>
      </c>
      <c r="I16" s="13">
        <f>事業所一覧!I504</f>
        <v>10</v>
      </c>
      <c r="J16" s="13">
        <f>事業所一覧!J504</f>
        <v>0</v>
      </c>
      <c r="K16" s="13" t="str">
        <f>事業所一覧!K504</f>
        <v>●</v>
      </c>
      <c r="L16" s="13">
        <f>事業所一覧!L504</f>
        <v>10</v>
      </c>
      <c r="M16" s="13">
        <f>事業所一覧!M504</f>
        <v>0</v>
      </c>
      <c r="N16" s="28">
        <f>事業所一覧!N504</f>
        <v>0</v>
      </c>
    </row>
    <row r="17" spans="1:14" ht="30" customHeight="1" x14ac:dyDescent="0.2">
      <c r="A17" s="13">
        <f>事業所一覧!A505</f>
        <v>2753820295</v>
      </c>
      <c r="B17" s="12" t="str">
        <f>事業所一覧!B505</f>
        <v>放課後等デイサービスえがお羽曳野</v>
      </c>
      <c r="C17" s="13" t="str">
        <f>事業所一覧!C505</f>
        <v>072-931-0575</v>
      </c>
      <c r="D17" s="13" t="str">
        <f>事業所一覧!D505</f>
        <v>072-931-0576</v>
      </c>
      <c r="E17" s="13" t="str">
        <f>事業所一覧!E505</f>
        <v>583-0876</v>
      </c>
      <c r="F17" s="12" t="str">
        <f>事業所一覧!F505</f>
        <v>羽曳野市伊賀38番地３</v>
      </c>
      <c r="G17" s="12" t="str">
        <f>事業所一覧!G505</f>
        <v>株式会社Ｆ－ｓｔａｇｅ</v>
      </c>
      <c r="H17" s="13" t="str">
        <f>事業所一覧!H505</f>
        <v>●</v>
      </c>
      <c r="I17" s="13">
        <f>事業所一覧!I505</f>
        <v>10</v>
      </c>
      <c r="J17" s="13">
        <f>事業所一覧!J505</f>
        <v>0</v>
      </c>
      <c r="K17" s="13" t="str">
        <f>事業所一覧!K505</f>
        <v>●</v>
      </c>
      <c r="L17" s="13">
        <f>事業所一覧!L505</f>
        <v>10</v>
      </c>
      <c r="M17" s="13">
        <f>事業所一覧!M505</f>
        <v>0</v>
      </c>
      <c r="N17" s="28">
        <f>事業所一覧!N505</f>
        <v>0</v>
      </c>
    </row>
    <row r="18" spans="1:14" ht="30" customHeight="1" x14ac:dyDescent="0.2">
      <c r="A18" s="13">
        <f>事業所一覧!A506</f>
        <v>2753820311</v>
      </c>
      <c r="B18" s="12" t="str">
        <f>事業所一覧!B506</f>
        <v>児童デイサービス　ソニオ</v>
      </c>
      <c r="C18" s="13" t="str">
        <f>事業所一覧!C506</f>
        <v>072-956-5551</v>
      </c>
      <c r="D18" s="13" t="str">
        <f>事業所一覧!D506</f>
        <v>072-956-5551</v>
      </c>
      <c r="E18" s="13" t="str">
        <f>事業所一覧!E506</f>
        <v>583-086８</v>
      </c>
      <c r="F18" s="12" t="str">
        <f>事業所一覧!F506</f>
        <v>羽曳野市学園前５丁目180番18号</v>
      </c>
      <c r="G18" s="12" t="str">
        <f>事業所一覧!G506</f>
        <v>合同会社優夢</v>
      </c>
      <c r="H18" s="13">
        <f>事業所一覧!H506</f>
        <v>0</v>
      </c>
      <c r="I18" s="13">
        <f>事業所一覧!I506</f>
        <v>0</v>
      </c>
      <c r="J18" s="13">
        <f>事業所一覧!J506</f>
        <v>0</v>
      </c>
      <c r="K18" s="13" t="str">
        <f>事業所一覧!K506</f>
        <v>●</v>
      </c>
      <c r="L18" s="13">
        <f>事業所一覧!L506</f>
        <v>10</v>
      </c>
      <c r="M18" s="13">
        <f>事業所一覧!M506</f>
        <v>0</v>
      </c>
      <c r="N18" s="28">
        <f>事業所一覧!N506</f>
        <v>0</v>
      </c>
    </row>
    <row r="19" spans="1:14" ht="30" customHeight="1" x14ac:dyDescent="0.2">
      <c r="A19" s="13">
        <f>事業所一覧!A507</f>
        <v>2753820329</v>
      </c>
      <c r="B19" s="12" t="str">
        <f>事業所一覧!B507</f>
        <v>ライフ　スタディ</v>
      </c>
      <c r="C19" s="13" t="str">
        <f>事業所一覧!C507</f>
        <v>072-900-2639</v>
      </c>
      <c r="D19" s="13" t="str">
        <f>事業所一覧!D507</f>
        <v>06-7632-2757</v>
      </c>
      <c r="E19" s="13" t="str">
        <f>事業所一覧!E507</f>
        <v>583-0856</v>
      </c>
      <c r="F19" s="12" t="str">
        <f>事業所一覧!F507</f>
        <v>羽曳野市白鳥三丁目15番1号豊田ビル1階・2階</v>
      </c>
      <c r="G19" s="12" t="str">
        <f>事業所一覧!G507</f>
        <v>株式会社ILIFE</v>
      </c>
      <c r="H19" s="13">
        <f>事業所一覧!H507</f>
        <v>0</v>
      </c>
      <c r="I19" s="13">
        <f>事業所一覧!I507</f>
        <v>0</v>
      </c>
      <c r="J19" s="13">
        <f>事業所一覧!J507</f>
        <v>0</v>
      </c>
      <c r="K19" s="13" t="str">
        <f>事業所一覧!K507</f>
        <v>●</v>
      </c>
      <c r="L19" s="13">
        <f>事業所一覧!L507</f>
        <v>10</v>
      </c>
      <c r="M19" s="13">
        <f>事業所一覧!M507</f>
        <v>0</v>
      </c>
      <c r="N19" s="28">
        <f>事業所一覧!N507</f>
        <v>0</v>
      </c>
    </row>
    <row r="20" spans="1:14" ht="30" customHeight="1" x14ac:dyDescent="0.2">
      <c r="A20" s="13">
        <f>事業所一覧!A508</f>
        <v>2753420146</v>
      </c>
      <c r="B20" s="12" t="str">
        <f>事業所一覧!B508</f>
        <v>ぽんぽこはうすelmo</v>
      </c>
      <c r="C20" s="13" t="str">
        <f>事業所一覧!C508</f>
        <v>072-979-7021</v>
      </c>
      <c r="D20" s="13" t="str">
        <f>事業所一覧!D508</f>
        <v>072-979-7022</v>
      </c>
      <c r="E20" s="13" t="str">
        <f>事業所一覧!E508</f>
        <v>583-0872</v>
      </c>
      <c r="F20" s="12" t="str">
        <f>事業所一覧!F508</f>
        <v>羽曳野市はびきの五丁目２２－５アモール２０１</v>
      </c>
      <c r="G20" s="12" t="str">
        <f>事業所一覧!G508</f>
        <v>株式会社ＰＲＯmessa</v>
      </c>
      <c r="H20" s="13" t="str">
        <f>事業所一覧!H508</f>
        <v>●</v>
      </c>
      <c r="I20" s="13">
        <f>事業所一覧!I508</f>
        <v>10</v>
      </c>
      <c r="J20" s="13">
        <f>事業所一覧!J508</f>
        <v>0</v>
      </c>
      <c r="K20" s="13">
        <f>事業所一覧!K508</f>
        <v>0</v>
      </c>
      <c r="L20" s="13">
        <f>事業所一覧!L508</f>
        <v>0</v>
      </c>
      <c r="M20" s="13">
        <f>事業所一覧!M508</f>
        <v>0</v>
      </c>
      <c r="N20" s="28">
        <f>事業所一覧!N508</f>
        <v>0</v>
      </c>
    </row>
    <row r="21" spans="1:14" ht="30" customHeight="1" x14ac:dyDescent="0.2">
      <c r="A21" s="13">
        <f>事業所一覧!A509</f>
        <v>2753820337</v>
      </c>
      <c r="B21" s="12" t="str">
        <f>事業所一覧!B509</f>
        <v>ぶどうの家</v>
      </c>
      <c r="C21" s="13" t="str">
        <f>事業所一覧!C509</f>
        <v>072-976-5231</v>
      </c>
      <c r="D21" s="13" t="str">
        <f>事業所一覧!D509</f>
        <v>072-976-5232</v>
      </c>
      <c r="E21" s="13" t="str">
        <f>事業所一覧!E509</f>
        <v>583-0846</v>
      </c>
      <c r="F21" s="12" t="str">
        <f>事業所一覧!F509</f>
        <v>羽曳野市東阪田175番１号</v>
      </c>
      <c r="G21" s="12" t="str">
        <f>事業所一覧!G509</f>
        <v>阪本織布株式会社</v>
      </c>
      <c r="H21" s="13" t="str">
        <f>事業所一覧!H509</f>
        <v>●</v>
      </c>
      <c r="I21" s="13">
        <f>事業所一覧!I509</f>
        <v>10</v>
      </c>
      <c r="J21" s="13">
        <f>事業所一覧!J509</f>
        <v>0</v>
      </c>
      <c r="K21" s="13" t="str">
        <f>事業所一覧!K509</f>
        <v>●</v>
      </c>
      <c r="L21" s="13">
        <f>事業所一覧!L509</f>
        <v>10</v>
      </c>
      <c r="M21" s="13">
        <f>事業所一覧!M509</f>
        <v>0</v>
      </c>
      <c r="N21" s="28">
        <f>事業所一覧!N509</f>
        <v>0</v>
      </c>
    </row>
    <row r="22" spans="1:14" ht="30" customHeight="1" x14ac:dyDescent="0.2">
      <c r="A22" s="13">
        <f>事業所一覧!A510</f>
        <v>2753820345</v>
      </c>
      <c r="B22" s="12" t="str">
        <f>事業所一覧!B510</f>
        <v>放課後等デイサービス　ウィズ・ユー羽曳が丘</v>
      </c>
      <c r="C22" s="13" t="str">
        <f>事業所一覧!C510</f>
        <v>072-959-8808</v>
      </c>
      <c r="D22" s="13" t="str">
        <f>事業所一覧!D510</f>
        <v>072-959-8808</v>
      </c>
      <c r="E22" s="13" t="str">
        <f>事業所一覧!E510</f>
        <v>583-0864</v>
      </c>
      <c r="F22" s="12" t="str">
        <f>事業所一覧!F510</f>
        <v>羽曳野市羽曳が丘四丁目１番５号</v>
      </c>
      <c r="G22" s="12" t="str">
        <f>事業所一覧!G510</f>
        <v>有限会社ワークスエンタープライズ</v>
      </c>
      <c r="H22" s="13" t="str">
        <f>事業所一覧!H510</f>
        <v>●</v>
      </c>
      <c r="I22" s="13">
        <f>事業所一覧!I510</f>
        <v>10</v>
      </c>
      <c r="J22" s="13">
        <f>事業所一覧!J510</f>
        <v>0</v>
      </c>
      <c r="K22" s="13" t="str">
        <f>事業所一覧!K510</f>
        <v>●</v>
      </c>
      <c r="L22" s="13">
        <f>事業所一覧!L510</f>
        <v>10</v>
      </c>
      <c r="M22" s="13">
        <f>事業所一覧!M510</f>
        <v>0</v>
      </c>
      <c r="N22" s="28">
        <f>事業所一覧!N510</f>
        <v>0</v>
      </c>
    </row>
    <row r="23" spans="1:14" ht="30" customHeight="1" x14ac:dyDescent="0.2">
      <c r="A23" s="13">
        <f>事業所一覧!A511</f>
        <v>2753820352</v>
      </c>
      <c r="B23" s="12" t="str">
        <f>事業所一覧!B511</f>
        <v>音楽療育特化型事業所　リズムストーリー西浦</v>
      </c>
      <c r="C23" s="13" t="str">
        <f>事業所一覧!C511</f>
        <v>072-959-0333</v>
      </c>
      <c r="D23" s="13" t="str">
        <f>事業所一覧!D511</f>
        <v>072-959-0334</v>
      </c>
      <c r="E23" s="13" t="str">
        <f>事業所一覧!E511</f>
        <v>583-0861</v>
      </c>
      <c r="F23" s="12" t="str">
        <f>事業所一覧!F511</f>
        <v>羽曳野市西浦六丁目２番20号</v>
      </c>
      <c r="G23" s="12" t="str">
        <f>事業所一覧!G511</f>
        <v>株式会社バスター</v>
      </c>
      <c r="H23" s="13" t="str">
        <f>事業所一覧!H511</f>
        <v>●</v>
      </c>
      <c r="I23" s="13">
        <f>事業所一覧!I511</f>
        <v>10</v>
      </c>
      <c r="J23" s="13">
        <f>事業所一覧!J511</f>
        <v>0</v>
      </c>
      <c r="K23" s="13" t="str">
        <f>事業所一覧!K511</f>
        <v>●</v>
      </c>
      <c r="L23" s="13">
        <f>事業所一覧!L511</f>
        <v>10</v>
      </c>
      <c r="M23" s="13">
        <f>事業所一覧!M511</f>
        <v>0</v>
      </c>
      <c r="N23" s="28">
        <f>事業所一覧!N511</f>
        <v>0</v>
      </c>
    </row>
    <row r="24" spans="1:14" ht="30" customHeight="1" x14ac:dyDescent="0.2">
      <c r="A24" s="13">
        <f>事業所一覧!A512</f>
        <v>2753820378</v>
      </c>
      <c r="B24" s="12" t="str">
        <f>事業所一覧!B512</f>
        <v>ほっとキッズＮＥＸＴ</v>
      </c>
      <c r="C24" s="13" t="str">
        <f>事業所一覧!C512</f>
        <v>072-938-6661</v>
      </c>
      <c r="D24" s="13" t="str">
        <f>事業所一覧!D512</f>
        <v>072-938-6662</v>
      </c>
      <c r="E24" s="13" t="str">
        <f>事業所一覧!E512</f>
        <v>583-0881</v>
      </c>
      <c r="F24" s="12" t="str">
        <f>事業所一覧!F512</f>
        <v>羽曳野市島泉二丁目８番22号</v>
      </c>
      <c r="G24" s="12" t="str">
        <f>事業所一覧!G512</f>
        <v>株式会社codona</v>
      </c>
      <c r="H24" s="13" t="str">
        <f>事業所一覧!H512</f>
        <v>●</v>
      </c>
      <c r="I24" s="13">
        <f>事業所一覧!I512</f>
        <v>10</v>
      </c>
      <c r="J24" s="13">
        <f>事業所一覧!J512</f>
        <v>0</v>
      </c>
      <c r="K24" s="13" t="str">
        <f>事業所一覧!K512</f>
        <v>●</v>
      </c>
      <c r="L24" s="13">
        <f>事業所一覧!L512</f>
        <v>10</v>
      </c>
      <c r="M24" s="13">
        <f>事業所一覧!M512</f>
        <v>0</v>
      </c>
      <c r="N24" s="28">
        <f>事業所一覧!N512</f>
        <v>0</v>
      </c>
    </row>
    <row r="25" spans="1:14" ht="30" customHeight="1" x14ac:dyDescent="0.2">
      <c r="A25" s="13">
        <f>事業所一覧!A513</f>
        <v>2753420039</v>
      </c>
      <c r="B25" s="12" t="str">
        <f>事業所一覧!B513</f>
        <v>児童デイサービスまつぼっくり</v>
      </c>
      <c r="C25" s="13" t="str">
        <f>事業所一覧!C513</f>
        <v>072-959-4540</v>
      </c>
      <c r="D25" s="13" t="str">
        <f>事業所一覧!D513</f>
        <v>072-959-6911</v>
      </c>
      <c r="E25" s="13" t="str">
        <f>事業所一覧!E513</f>
        <v>583-0863</v>
      </c>
      <c r="F25" s="12" t="str">
        <f>事業所一覧!F513</f>
        <v>羽曳野市蔵之内292番地</v>
      </c>
      <c r="G25" s="12" t="str">
        <f>事業所一覧!G513</f>
        <v>株式会社アルテ</v>
      </c>
      <c r="H25" s="13" t="str">
        <f>事業所一覧!H513</f>
        <v>●</v>
      </c>
      <c r="I25" s="13">
        <f>事業所一覧!I513</f>
        <v>10</v>
      </c>
      <c r="J25" s="13">
        <f>事業所一覧!J513</f>
        <v>0</v>
      </c>
      <c r="K25" s="13" t="str">
        <f>事業所一覧!K513</f>
        <v>●</v>
      </c>
      <c r="L25" s="13">
        <f>事業所一覧!L513</f>
        <v>10</v>
      </c>
      <c r="M25" s="13">
        <f>事業所一覧!M513</f>
        <v>0</v>
      </c>
      <c r="N25" s="28">
        <f>事業所一覧!N513</f>
        <v>0</v>
      </c>
    </row>
    <row r="26" spans="1:14" ht="30" customHeight="1" x14ac:dyDescent="0.2">
      <c r="A26" s="13" t="str">
        <f>事業所一覧!A514</f>
        <v>2753820394</v>
      </c>
      <c r="B26" s="12" t="str">
        <f>事業所一覧!B514</f>
        <v>放課後等デイサービスひまわりはうす</v>
      </c>
      <c r="C26" s="13" t="str">
        <f>事業所一覧!C514</f>
        <v>072-957-7222</v>
      </c>
      <c r="D26" s="13" t="str">
        <f>事業所一覧!D514</f>
        <v>072-957-7227</v>
      </c>
      <c r="E26" s="13" t="str">
        <f>事業所一覧!E514</f>
        <v>583-0854</v>
      </c>
      <c r="F26" s="12" t="str">
        <f>事業所一覧!F514</f>
        <v>羽曳野市軽里一丁目105番地の1</v>
      </c>
      <c r="G26" s="12" t="str">
        <f>事業所一覧!G514</f>
        <v>株式会社ひまわり</v>
      </c>
      <c r="H26" s="13" t="str">
        <f>事業所一覧!H514</f>
        <v>●</v>
      </c>
      <c r="I26" s="13">
        <f>事業所一覧!I514</f>
        <v>10</v>
      </c>
      <c r="J26" s="13">
        <f>事業所一覧!J514</f>
        <v>0</v>
      </c>
      <c r="K26" s="13" t="str">
        <f>事業所一覧!K514</f>
        <v>●</v>
      </c>
      <c r="L26" s="13">
        <f>事業所一覧!L514</f>
        <v>10</v>
      </c>
      <c r="M26" s="13">
        <f>事業所一覧!M514</f>
        <v>0</v>
      </c>
      <c r="N26" s="28">
        <f>事業所一覧!N514</f>
        <v>0</v>
      </c>
    </row>
    <row r="27" spans="1:14" ht="30" customHeight="1" x14ac:dyDescent="0.2">
      <c r="A27" s="13">
        <f>事業所一覧!A515</f>
        <v>2753420120</v>
      </c>
      <c r="B27" s="12" t="str">
        <f>事業所一覧!B515</f>
        <v>ぱすてる</v>
      </c>
      <c r="C27" s="13" t="str">
        <f>事業所一覧!C515</f>
        <v>072-959-4475</v>
      </c>
      <c r="D27" s="13" t="str">
        <f>事業所一覧!D515</f>
        <v>072-959-4476</v>
      </c>
      <c r="E27" s="13" t="str">
        <f>事業所一覧!E515</f>
        <v>583-0872</v>
      </c>
      <c r="F27" s="12" t="str">
        <f>事業所一覧!F515</f>
        <v>羽曳野市はびきの四丁目14番11号はびきのビル２F　C,D,E号</v>
      </c>
      <c r="G27" s="12" t="str">
        <f>事業所一覧!G515</f>
        <v>スバル・トータルプランニング株式会社</v>
      </c>
      <c r="H27" s="13" t="str">
        <f>事業所一覧!H515</f>
        <v>●</v>
      </c>
      <c r="I27" s="13">
        <f>事業所一覧!I515</f>
        <v>20</v>
      </c>
      <c r="J27" s="13">
        <f>事業所一覧!J515</f>
        <v>0</v>
      </c>
      <c r="K27" s="13" t="str">
        <f>事業所一覧!K515</f>
        <v>●</v>
      </c>
      <c r="L27" s="13">
        <f>事業所一覧!L515</f>
        <v>20</v>
      </c>
      <c r="M27" s="13">
        <f>事業所一覧!M515</f>
        <v>0</v>
      </c>
      <c r="N27" s="28">
        <f>事業所一覧!N515</f>
        <v>0</v>
      </c>
    </row>
    <row r="28" spans="1:14" ht="30" customHeight="1" x14ac:dyDescent="0.2">
      <c r="A28" s="13" t="str">
        <f>事業所一覧!A516</f>
        <v>2753820410</v>
      </c>
      <c r="B28" s="12" t="str">
        <f>事業所一覧!B516</f>
        <v>児童発達支援・放課後等デイサービス　ｅｋｕｂｏ Ｈｏｐｐｅ</v>
      </c>
      <c r="C28" s="13" t="str">
        <f>事業所一覧!C516</f>
        <v>072-934-1890</v>
      </c>
      <c r="D28" s="13" t="str">
        <f>事業所一覧!D516</f>
        <v>072-934-1890</v>
      </c>
      <c r="E28" s="13" t="str">
        <f>事業所一覧!E516</f>
        <v>583-0881</v>
      </c>
      <c r="F28" s="12" t="str">
        <f>事業所一覧!F516</f>
        <v>羽曳野市島泉九丁目18番27号</v>
      </c>
      <c r="G28" s="12" t="str">
        <f>事業所一覧!G516</f>
        <v>Ｏｎｅ’ｓ　Ｂｒｉｇｈｔ　Ｆａｃｔｏｒｙ株式会社</v>
      </c>
      <c r="H28" s="13" t="str">
        <f>事業所一覧!H516</f>
        <v>☆</v>
      </c>
      <c r="I28" s="13">
        <f>事業所一覧!I516</f>
        <v>5</v>
      </c>
      <c r="J28" s="13">
        <f>事業所一覧!J516</f>
        <v>0</v>
      </c>
      <c r="K28" s="13" t="str">
        <f>事業所一覧!K516</f>
        <v>☆</v>
      </c>
      <c r="L28" s="13">
        <f>事業所一覧!L516</f>
        <v>5</v>
      </c>
      <c r="M28" s="13">
        <f>事業所一覧!M516</f>
        <v>0</v>
      </c>
      <c r="N28" s="28">
        <f>事業所一覧!N516</f>
        <v>0</v>
      </c>
    </row>
    <row r="29" spans="1:14" ht="30" customHeight="1" x14ac:dyDescent="0.2">
      <c r="A29" s="13">
        <f>事業所一覧!A517</f>
        <v>2753820428</v>
      </c>
      <c r="B29" s="12" t="str">
        <f>事業所一覧!B517</f>
        <v>ファーストステップ羽曳野</v>
      </c>
      <c r="C29" s="13" t="str">
        <f>事業所一覧!C517</f>
        <v>072-979-7460</v>
      </c>
      <c r="D29" s="13" t="str">
        <f>事業所一覧!D517</f>
        <v>072-979-7461</v>
      </c>
      <c r="E29" s="13" t="str">
        <f>事業所一覧!E517</f>
        <v>583-0886</v>
      </c>
      <c r="F29" s="12" t="str">
        <f>事業所一覧!F517</f>
        <v>羽曳野市恵我之荘五丁目３番29号Ｒｉｎｏｎ恵我之荘１階</v>
      </c>
      <c r="G29" s="12" t="str">
        <f>事業所一覧!G517</f>
        <v>株式会社Ｔｈｅ　Ｆｉｒｓｔ</v>
      </c>
      <c r="H29" s="13" t="str">
        <f>事業所一覧!H517</f>
        <v>●</v>
      </c>
      <c r="I29" s="13">
        <f>事業所一覧!I517</f>
        <v>10</v>
      </c>
      <c r="J29" s="13">
        <f>事業所一覧!J517</f>
        <v>0</v>
      </c>
      <c r="K29" s="13">
        <f>事業所一覧!K517</f>
        <v>0</v>
      </c>
      <c r="L29" s="13">
        <f>事業所一覧!L517</f>
        <v>0</v>
      </c>
      <c r="M29" s="13">
        <f>事業所一覧!M517</f>
        <v>0</v>
      </c>
      <c r="N29" s="28">
        <f>事業所一覧!N517</f>
        <v>0</v>
      </c>
    </row>
    <row r="30" spans="1:14" ht="30" customHeight="1" x14ac:dyDescent="0.2">
      <c r="A30" s="13" t="str">
        <f>事業所一覧!A518</f>
        <v>2753820436</v>
      </c>
      <c r="B30" s="12" t="str">
        <f>事業所一覧!B518</f>
        <v>コペルプラス　羽曳野教室</v>
      </c>
      <c r="C30" s="13" t="str">
        <f>事業所一覧!C518</f>
        <v>072-976-6891</v>
      </c>
      <c r="D30" s="13" t="str">
        <f>事業所一覧!D518</f>
        <v>072-976-6892</v>
      </c>
      <c r="E30" s="13" t="str">
        <f>事業所一覧!E518</f>
        <v>583-0853</v>
      </c>
      <c r="F30" s="12" t="str">
        <f>事業所一覧!F518</f>
        <v>羽曳野市栄町６番９号　新栄プロパティー白鳥　２階</v>
      </c>
      <c r="G30" s="12" t="str">
        <f>事業所一覧!G518</f>
        <v>株式会社クラ・ゼミ</v>
      </c>
      <c r="H30" s="13" t="str">
        <f>事業所一覧!H518</f>
        <v>●</v>
      </c>
      <c r="I30" s="13">
        <f>事業所一覧!I518</f>
        <v>10</v>
      </c>
      <c r="J30" s="13">
        <f>事業所一覧!J518</f>
        <v>0</v>
      </c>
      <c r="K30" s="13">
        <f>事業所一覧!K518</f>
        <v>0</v>
      </c>
      <c r="L30" s="13">
        <f>事業所一覧!L518</f>
        <v>0</v>
      </c>
      <c r="M30" s="13">
        <f>事業所一覧!M518</f>
        <v>0</v>
      </c>
      <c r="N30" s="28">
        <f>事業所一覧!N518</f>
        <v>0</v>
      </c>
    </row>
    <row r="31" spans="1:14" ht="30" customHeight="1" x14ac:dyDescent="0.2">
      <c r="A31" s="13" t="str">
        <f>事業所一覧!A519</f>
        <v>2753820444</v>
      </c>
      <c r="B31" s="12" t="str">
        <f>事業所一覧!B519</f>
        <v>ＬＥＴ’Ｓ　ＦＬＹ</v>
      </c>
      <c r="C31" s="13" t="str">
        <f>事業所一覧!C519</f>
        <v>090-1157-0266</v>
      </c>
      <c r="D31" s="13">
        <f>事業所一覧!D519</f>
        <v>0</v>
      </c>
      <c r="E31" s="13" t="str">
        <f>事業所一覧!E519</f>
        <v>583-0884</v>
      </c>
      <c r="F31" s="12" t="str">
        <f>事業所一覧!F519</f>
        <v>羽曳野市野476番地の35 ＳＴＡＲＴ羽曳野Ｃ号室</v>
      </c>
      <c r="G31" s="12" t="str">
        <f>事業所一覧!G519</f>
        <v>合同会社stage</v>
      </c>
      <c r="H31" s="13">
        <f>事業所一覧!H519</f>
        <v>0</v>
      </c>
      <c r="I31" s="13">
        <f>事業所一覧!I519</f>
        <v>0</v>
      </c>
      <c r="J31" s="13">
        <f>事業所一覧!J519</f>
        <v>0</v>
      </c>
      <c r="K31" s="13" t="str">
        <f>事業所一覧!K519</f>
        <v>●</v>
      </c>
      <c r="L31" s="13">
        <f>事業所一覧!L519</f>
        <v>10</v>
      </c>
      <c r="M31" s="13">
        <f>事業所一覧!M519</f>
        <v>0</v>
      </c>
      <c r="N31" s="28">
        <f>事業所一覧!N519</f>
        <v>0</v>
      </c>
    </row>
    <row r="32" spans="1:14" ht="30" customHeight="1" x14ac:dyDescent="0.2">
      <c r="A32" s="13" t="str">
        <f>事業所一覧!A520</f>
        <v>2753820451</v>
      </c>
      <c r="B32" s="12" t="str">
        <f>事業所一覧!B520</f>
        <v>みっくす</v>
      </c>
      <c r="C32" s="13" t="str">
        <f>事業所一覧!C520</f>
        <v>072-933-0039</v>
      </c>
      <c r="D32" s="13" t="str">
        <f>事業所一覧!D520</f>
        <v>072-933-0039</v>
      </c>
      <c r="E32" s="13" t="str">
        <f>事業所一覧!E520</f>
        <v>583-0857</v>
      </c>
      <c r="F32" s="12" t="str">
        <f>事業所一覧!F520</f>
        <v>羽曳野市誉田三丁目14番20号メゾン白鳥105号</v>
      </c>
      <c r="G32" s="12" t="str">
        <f>事業所一覧!G520</f>
        <v>合同会社大和</v>
      </c>
      <c r="H32" s="13" t="str">
        <f>事業所一覧!H520</f>
        <v>●</v>
      </c>
      <c r="I32" s="13">
        <f>事業所一覧!I520</f>
        <v>10</v>
      </c>
      <c r="J32" s="13">
        <f>事業所一覧!J520</f>
        <v>0</v>
      </c>
      <c r="K32" s="13" t="str">
        <f>事業所一覧!K520</f>
        <v>●</v>
      </c>
      <c r="L32" s="13">
        <f>事業所一覧!L520</f>
        <v>10</v>
      </c>
      <c r="M32" s="13">
        <f>事業所一覧!M520</f>
        <v>0</v>
      </c>
      <c r="N32" s="28">
        <f>事業所一覧!N520</f>
        <v>0</v>
      </c>
    </row>
    <row r="33" spans="1:14" ht="30" customHeight="1" x14ac:dyDescent="0.2">
      <c r="A33" s="13" t="str">
        <f>事業所一覧!A521</f>
        <v>2753820469</v>
      </c>
      <c r="B33" s="12" t="str">
        <f>事業所一覧!B521</f>
        <v>みっくす２</v>
      </c>
      <c r="C33" s="13" t="str">
        <f>事業所一覧!C521</f>
        <v>072-951-0533</v>
      </c>
      <c r="D33" s="13" t="str">
        <f>事業所一覧!D521</f>
        <v>072-951-0533</v>
      </c>
      <c r="E33" s="13" t="str">
        <f>事業所一覧!E521</f>
        <v>583-0856</v>
      </c>
      <c r="F33" s="12" t="str">
        <f>事業所一覧!F521</f>
        <v>羽曳野市白鳥三丁目16番３号　セシル古市205号</v>
      </c>
      <c r="G33" s="12" t="str">
        <f>事業所一覧!G521</f>
        <v>合同会社大和</v>
      </c>
      <c r="H33" s="13" t="str">
        <f>事業所一覧!H521</f>
        <v>●</v>
      </c>
      <c r="I33" s="13">
        <f>事業所一覧!I521</f>
        <v>10</v>
      </c>
      <c r="J33" s="13">
        <f>事業所一覧!J521</f>
        <v>0</v>
      </c>
      <c r="K33" s="13" t="str">
        <f>事業所一覧!K521</f>
        <v>●</v>
      </c>
      <c r="L33" s="13">
        <f>事業所一覧!L521</f>
        <v>10</v>
      </c>
      <c r="M33" s="13">
        <f>事業所一覧!M521</f>
        <v>0</v>
      </c>
      <c r="N33" s="28">
        <f>事業所一覧!N521</f>
        <v>0</v>
      </c>
    </row>
  </sheetData>
  <mergeCells count="1">
    <mergeCell ref="H2:N2"/>
  </mergeCells>
  <phoneticPr fontId="1"/>
  <conditionalFormatting sqref="A1:J3 K1:N1 K3:N3 M4:N5 O1:IV5 M6:IV7 A4:H7 K4:K7 O14:XFD22 A15:N19 L4:L9 I4:J9 A10:IV10 A26:XFD65519">
    <cfRule type="cellIs" dxfId="143" priority="56" stopIfTrue="1" operator="equal">
      <formula>0</formula>
    </cfRule>
  </conditionalFormatting>
  <conditionalFormatting sqref="O8:IV8">
    <cfRule type="cellIs" dxfId="142" priority="51" stopIfTrue="1" operator="equal">
      <formula>0</formula>
    </cfRule>
  </conditionalFormatting>
  <conditionalFormatting sqref="A8:H8 K8 M8:N8">
    <cfRule type="cellIs" dxfId="141" priority="50" stopIfTrue="1" operator="equal">
      <formula>0</formula>
    </cfRule>
  </conditionalFormatting>
  <conditionalFormatting sqref="O9:IV9">
    <cfRule type="cellIs" dxfId="140" priority="47" stopIfTrue="1" operator="equal">
      <formula>0</formula>
    </cfRule>
  </conditionalFormatting>
  <conditionalFormatting sqref="A9:H9 K9 M9:N9">
    <cfRule type="cellIs" dxfId="139" priority="46" stopIfTrue="1" operator="equal">
      <formula>0</formula>
    </cfRule>
  </conditionalFormatting>
  <conditionalFormatting sqref="L11 I11:J11">
    <cfRule type="cellIs" dxfId="138" priority="39" stopIfTrue="1" operator="equal">
      <formula>0</formula>
    </cfRule>
  </conditionalFormatting>
  <conditionalFormatting sqref="O11:IV11">
    <cfRule type="cellIs" dxfId="137" priority="38" stopIfTrue="1" operator="equal">
      <formula>0</formula>
    </cfRule>
  </conditionalFormatting>
  <conditionalFormatting sqref="A11:H11 K11 M11:N11">
    <cfRule type="cellIs" dxfId="136" priority="37" stopIfTrue="1" operator="equal">
      <formula>0</formula>
    </cfRule>
  </conditionalFormatting>
  <conditionalFormatting sqref="L12 I12:J12">
    <cfRule type="cellIs" dxfId="135" priority="36" stopIfTrue="1" operator="equal">
      <formula>0</formula>
    </cfRule>
  </conditionalFormatting>
  <conditionalFormatting sqref="O12:IV12">
    <cfRule type="cellIs" dxfId="134" priority="35" stopIfTrue="1" operator="equal">
      <formula>0</formula>
    </cfRule>
  </conditionalFormatting>
  <conditionalFormatting sqref="A12:H12 K12 M12:N12">
    <cfRule type="cellIs" dxfId="133" priority="34" stopIfTrue="1" operator="equal">
      <formula>0</formula>
    </cfRule>
  </conditionalFormatting>
  <conditionalFormatting sqref="O13:IV13">
    <cfRule type="cellIs" dxfId="132" priority="33" stopIfTrue="1" operator="equal">
      <formula>0</formula>
    </cfRule>
  </conditionalFormatting>
  <conditionalFormatting sqref="L13 I13:J13">
    <cfRule type="cellIs" dxfId="131" priority="32" stopIfTrue="1" operator="equal">
      <formula>0</formula>
    </cfRule>
  </conditionalFormatting>
  <conditionalFormatting sqref="A13:H13 K13 M13:N13">
    <cfRule type="cellIs" dxfId="130" priority="31" stopIfTrue="1" operator="equal">
      <formula>0</formula>
    </cfRule>
  </conditionalFormatting>
  <conditionalFormatting sqref="L14 I14:J14">
    <cfRule type="cellIs" dxfId="129" priority="26" stopIfTrue="1" operator="equal">
      <formula>0</formula>
    </cfRule>
  </conditionalFormatting>
  <conditionalFormatting sqref="A14:H14 K14 M14:N14">
    <cfRule type="cellIs" dxfId="128" priority="25" stopIfTrue="1" operator="equal">
      <formula>0</formula>
    </cfRule>
  </conditionalFormatting>
  <conditionalFormatting sqref="L20 I20:J20">
    <cfRule type="cellIs" dxfId="127" priority="20" stopIfTrue="1" operator="equal">
      <formula>0</formula>
    </cfRule>
  </conditionalFormatting>
  <conditionalFormatting sqref="A20:H20 K20 M20:N20">
    <cfRule type="cellIs" dxfId="126" priority="19" stopIfTrue="1" operator="equal">
      <formula>0</formula>
    </cfRule>
  </conditionalFormatting>
  <conditionalFormatting sqref="L21 I21:J21">
    <cfRule type="cellIs" dxfId="125" priority="18" stopIfTrue="1" operator="equal">
      <formula>0</formula>
    </cfRule>
  </conditionalFormatting>
  <conditionalFormatting sqref="A21:H21 K21 M21:N21">
    <cfRule type="cellIs" dxfId="124" priority="17" stopIfTrue="1" operator="equal">
      <formula>0</formula>
    </cfRule>
  </conditionalFormatting>
  <conditionalFormatting sqref="L22 I22:J22">
    <cfRule type="cellIs" dxfId="123" priority="16" stopIfTrue="1" operator="equal">
      <formula>0</formula>
    </cfRule>
  </conditionalFormatting>
  <conditionalFormatting sqref="A22:H22 K22 M22:N22">
    <cfRule type="cellIs" dxfId="122" priority="15" stopIfTrue="1" operator="equal">
      <formula>0</formula>
    </cfRule>
  </conditionalFormatting>
  <conditionalFormatting sqref="O23:XFD23">
    <cfRule type="cellIs" dxfId="121" priority="14" stopIfTrue="1" operator="equal">
      <formula>0</formula>
    </cfRule>
  </conditionalFormatting>
  <conditionalFormatting sqref="L23 I23:J23">
    <cfRule type="cellIs" dxfId="120" priority="13" stopIfTrue="1" operator="equal">
      <formula>0</formula>
    </cfRule>
  </conditionalFormatting>
  <conditionalFormatting sqref="A23:H23 K23 M23:N23">
    <cfRule type="cellIs" dxfId="119" priority="12" stopIfTrue="1" operator="equal">
      <formula>0</formula>
    </cfRule>
  </conditionalFormatting>
  <conditionalFormatting sqref="O24:XFD24">
    <cfRule type="cellIs" dxfId="118" priority="8" stopIfTrue="1" operator="equal">
      <formula>0</formula>
    </cfRule>
  </conditionalFormatting>
  <conditionalFormatting sqref="L24 I24:J24">
    <cfRule type="cellIs" dxfId="117" priority="7" stopIfTrue="1" operator="equal">
      <formula>0</formula>
    </cfRule>
  </conditionalFormatting>
  <conditionalFormatting sqref="A24:H24 K24 M24:N24">
    <cfRule type="cellIs" dxfId="116" priority="6" stopIfTrue="1" operator="equal">
      <formula>0</formula>
    </cfRule>
  </conditionalFormatting>
  <conditionalFormatting sqref="O25:XFD25">
    <cfRule type="cellIs" dxfId="115" priority="5" stopIfTrue="1" operator="equal">
      <formula>0</formula>
    </cfRule>
  </conditionalFormatting>
  <conditionalFormatting sqref="L25 I25:J25">
    <cfRule type="cellIs" dxfId="114" priority="4" stopIfTrue="1" operator="equal">
      <formula>0</formula>
    </cfRule>
  </conditionalFormatting>
  <conditionalFormatting sqref="A25:H25 K25 M25:N25">
    <cfRule type="cellIs" dxfId="113" priority="3" stopIfTrue="1" operator="equal">
      <formula>0</formula>
    </cfRule>
  </conditionalFormatting>
  <hyperlinks>
    <hyperlink ref="N1" location="市町村一覧!A1" display="市町村一覧に戻る" xr:uid="{00000000-0004-0000-0F00-000000000000}"/>
  </hyperlinks>
  <pageMargins left="0.25" right="0.25" top="0.75" bottom="0.75" header="0.3" footer="0.3"/>
  <pageSetup paperSize="9" scale="5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A27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117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ht="30" customHeight="1" x14ac:dyDescent="0.2">
      <c r="A4" s="13">
        <f>事業所一覧!A522</f>
        <v>2752620027</v>
      </c>
      <c r="B4" s="12" t="str">
        <f>事業所一覧!B522</f>
        <v>放課後等デイサービスなかよしハウス</v>
      </c>
      <c r="C4" s="13" t="str">
        <f>事業所一覧!C522</f>
        <v>06-6908-5151</v>
      </c>
      <c r="D4" s="13" t="str">
        <f>事業所一覧!D522</f>
        <v>06-6908-6161</v>
      </c>
      <c r="E4" s="13" t="str">
        <f>事業所一覧!E522</f>
        <v>571-0038</v>
      </c>
      <c r="F4" s="12" t="str">
        <f>事業所一覧!F522</f>
        <v>門真市柳田町７番２０号　シェルマンド薩摩１０１</v>
      </c>
      <c r="G4" s="12" t="str">
        <f>事業所一覧!G522</f>
        <v>株式会社志</v>
      </c>
      <c r="H4" s="13">
        <f>事業所一覧!H522</f>
        <v>0</v>
      </c>
      <c r="I4" s="13">
        <f>事業所一覧!I522</f>
        <v>0</v>
      </c>
      <c r="J4" s="13">
        <f>事業所一覧!J522</f>
        <v>0</v>
      </c>
      <c r="K4" s="13" t="str">
        <f>事業所一覧!K522</f>
        <v>●</v>
      </c>
      <c r="L4" s="13">
        <f>事業所一覧!L522</f>
        <v>10</v>
      </c>
      <c r="M4" s="13">
        <f>事業所一覧!M522</f>
        <v>0</v>
      </c>
      <c r="N4" s="13">
        <f>事業所一覧!N522</f>
        <v>0</v>
      </c>
    </row>
    <row r="5" spans="1:53" ht="30" customHeight="1" x14ac:dyDescent="0.2">
      <c r="A5" s="13">
        <f>事業所一覧!A523</f>
        <v>2752620035</v>
      </c>
      <c r="B5" s="12" t="str">
        <f>事業所一覧!B523</f>
        <v>放課後等デイサービスげんきハウス</v>
      </c>
      <c r="C5" s="13" t="str">
        <f>事業所一覧!C523</f>
        <v>06-6907-5353</v>
      </c>
      <c r="D5" s="13" t="str">
        <f>事業所一覧!D523</f>
        <v>06-6907-6363</v>
      </c>
      <c r="E5" s="13" t="str">
        <f>事業所一覧!E523</f>
        <v>571-0048</v>
      </c>
      <c r="F5" s="12" t="str">
        <f>事業所一覧!F523</f>
        <v>門真市新橋町13-15サンリーフ21　１Ｆ</v>
      </c>
      <c r="G5" s="12" t="str">
        <f>事業所一覧!G523</f>
        <v>株式会社志</v>
      </c>
      <c r="H5" s="13">
        <f>事業所一覧!H523</f>
        <v>0</v>
      </c>
      <c r="I5" s="13">
        <f>事業所一覧!I523</f>
        <v>0</v>
      </c>
      <c r="J5" s="13">
        <f>事業所一覧!J523</f>
        <v>0</v>
      </c>
      <c r="K5" s="13" t="str">
        <f>事業所一覧!K523</f>
        <v>●</v>
      </c>
      <c r="L5" s="13">
        <f>事業所一覧!L523</f>
        <v>10</v>
      </c>
      <c r="M5" s="13">
        <f>事業所一覧!M523</f>
        <v>0</v>
      </c>
      <c r="N5" s="13">
        <f>事業所一覧!N523</f>
        <v>0</v>
      </c>
    </row>
    <row r="6" spans="1:53" ht="30" customHeight="1" x14ac:dyDescent="0.2">
      <c r="A6" s="13">
        <f>事業所一覧!A524</f>
        <v>2752620043</v>
      </c>
      <c r="B6" s="12" t="str">
        <f>事業所一覧!B524</f>
        <v>門真市障がい者福祉センター放課後等デイサービスすてっぷ</v>
      </c>
      <c r="C6" s="13" t="str">
        <f>事業所一覧!C524</f>
        <v>06-6904-6812</v>
      </c>
      <c r="D6" s="13" t="str">
        <f>事業所一覧!D524</f>
        <v>06-6904-6840</v>
      </c>
      <c r="E6" s="13" t="str">
        <f>事業所一覧!E524</f>
        <v>571-0064</v>
      </c>
      <c r="F6" s="12" t="str">
        <f>事業所一覧!F524</f>
        <v>門真市御堂町14番１号</v>
      </c>
      <c r="G6" s="12" t="str">
        <f>事業所一覧!G524</f>
        <v>株式会社オールケアライフ</v>
      </c>
      <c r="H6" s="13">
        <f>事業所一覧!H524</f>
        <v>0</v>
      </c>
      <c r="I6" s="13">
        <f>事業所一覧!I524</f>
        <v>0</v>
      </c>
      <c r="J6" s="13">
        <f>事業所一覧!J524</f>
        <v>0</v>
      </c>
      <c r="K6" s="13" t="str">
        <f>事業所一覧!K524</f>
        <v>●・☆</v>
      </c>
      <c r="L6" s="13">
        <f>事業所一覧!L524</f>
        <v>15</v>
      </c>
      <c r="M6" s="13">
        <f>事業所一覧!M524</f>
        <v>0</v>
      </c>
      <c r="N6" s="13">
        <f>事業所一覧!N524</f>
        <v>0</v>
      </c>
    </row>
    <row r="7" spans="1:53" ht="30" customHeight="1" x14ac:dyDescent="0.2">
      <c r="A7" s="13">
        <f>事業所一覧!A525</f>
        <v>2752620068</v>
      </c>
      <c r="B7" s="12" t="str">
        <f>事業所一覧!B525</f>
        <v>キッズ・レインボー</v>
      </c>
      <c r="C7" s="13" t="str">
        <f>事業所一覧!C525</f>
        <v>06-7165-7978</v>
      </c>
      <c r="D7" s="13" t="str">
        <f>事業所一覧!D525</f>
        <v>06-7161-3968</v>
      </c>
      <c r="E7" s="13" t="str">
        <f>事業所一覧!E525</f>
        <v>571-0046</v>
      </c>
      <c r="F7" s="12" t="str">
        <f>事業所一覧!F525</f>
        <v>門真市本町14番13号</v>
      </c>
      <c r="G7" s="12" t="str">
        <f>事業所一覧!G525</f>
        <v>特定非営利活動法人門真市手をつなぐ育成会</v>
      </c>
      <c r="H7" s="13" t="str">
        <f>事業所一覧!H525</f>
        <v>●</v>
      </c>
      <c r="I7" s="13">
        <f>事業所一覧!I525</f>
        <v>10</v>
      </c>
      <c r="J7" s="13">
        <f>事業所一覧!J525</f>
        <v>0</v>
      </c>
      <c r="K7" s="13" t="str">
        <f>事業所一覧!K525</f>
        <v>●</v>
      </c>
      <c r="L7" s="13">
        <f>事業所一覧!L525</f>
        <v>10</v>
      </c>
      <c r="M7" s="13">
        <f>事業所一覧!M525</f>
        <v>0</v>
      </c>
      <c r="N7" s="13">
        <f>事業所一覧!N525</f>
        <v>0</v>
      </c>
    </row>
    <row r="8" spans="1:53" ht="30" customHeight="1" x14ac:dyDescent="0.2">
      <c r="A8" s="13">
        <f>事業所一覧!A526</f>
        <v>2752620076</v>
      </c>
      <c r="B8" s="12" t="str">
        <f>事業所一覧!B526</f>
        <v>ジェイ・エスステージジュニア</v>
      </c>
      <c r="C8" s="13" t="str">
        <f>事業所一覧!C526</f>
        <v>072-884-1606</v>
      </c>
      <c r="D8" s="13" t="str">
        <f>事業所一覧!D526</f>
        <v>072-884-1606</v>
      </c>
      <c r="E8" s="13" t="str">
        <f>事業所一覧!E526</f>
        <v>571-0013</v>
      </c>
      <c r="F8" s="12" t="str">
        <f>事業所一覧!F526</f>
        <v>門真市千石東町二丁目41番13、14、15号のうち一階部分</v>
      </c>
      <c r="G8" s="12" t="str">
        <f>事業所一覧!G526</f>
        <v>社会福祉法人門真共生福祉会</v>
      </c>
      <c r="H8" s="13">
        <f>事業所一覧!H526</f>
        <v>0</v>
      </c>
      <c r="I8" s="13">
        <f>事業所一覧!I526</f>
        <v>0</v>
      </c>
      <c r="J8" s="13">
        <f>事業所一覧!J526</f>
        <v>0</v>
      </c>
      <c r="K8" s="13" t="str">
        <f>事業所一覧!K526</f>
        <v>●</v>
      </c>
      <c r="L8" s="13">
        <f>事業所一覧!L526</f>
        <v>10</v>
      </c>
      <c r="M8" s="13">
        <f>事業所一覧!M526</f>
        <v>0</v>
      </c>
      <c r="N8" s="13">
        <f>事業所一覧!N526</f>
        <v>0</v>
      </c>
    </row>
    <row r="9" spans="1:53" ht="30" customHeight="1" x14ac:dyDescent="0.2">
      <c r="A9" s="13">
        <f>事業所一覧!A527</f>
        <v>2752620084</v>
      </c>
      <c r="B9" s="12" t="str">
        <f>事業所一覧!B527</f>
        <v>ＹＣＣこども教育研究所きらきら</v>
      </c>
      <c r="C9" s="13" t="str">
        <f>事業所一覧!C527</f>
        <v>072-812-2443</v>
      </c>
      <c r="D9" s="13" t="str">
        <f>事業所一覧!D527</f>
        <v>072-812-2443</v>
      </c>
      <c r="E9" s="13" t="str">
        <f>事業所一覧!E527</f>
        <v>571-0078</v>
      </c>
      <c r="F9" s="12" t="str">
        <f>事業所一覧!F527</f>
        <v>門真市常盤町７番８号１－Ｂ</v>
      </c>
      <c r="G9" s="12" t="str">
        <f>事業所一覧!G527</f>
        <v>一般社団法人ＹＣＣこども教育研究所</v>
      </c>
      <c r="H9" s="13" t="str">
        <f>事業所一覧!H527</f>
        <v>●</v>
      </c>
      <c r="I9" s="13">
        <f>事業所一覧!I527</f>
        <v>10</v>
      </c>
      <c r="J9" s="13">
        <f>事業所一覧!J527</f>
        <v>0</v>
      </c>
      <c r="K9" s="13" t="str">
        <f>事業所一覧!K527</f>
        <v>●</v>
      </c>
      <c r="L9" s="13">
        <f>事業所一覧!L527</f>
        <v>10</v>
      </c>
      <c r="M9" s="13">
        <f>事業所一覧!M527</f>
        <v>0</v>
      </c>
      <c r="N9" s="13">
        <f>事業所一覧!N527</f>
        <v>0</v>
      </c>
    </row>
    <row r="10" spans="1:53" ht="30" customHeight="1" x14ac:dyDescent="0.2">
      <c r="A10" s="13">
        <f>事業所一覧!A528</f>
        <v>2752620092</v>
      </c>
      <c r="B10" s="12" t="str">
        <f>事業所一覧!B528</f>
        <v>ぴあ</v>
      </c>
      <c r="C10" s="13" t="str">
        <f>事業所一覧!C528</f>
        <v>06-7165-7779</v>
      </c>
      <c r="D10" s="13" t="str">
        <f>事業所一覧!D528</f>
        <v>06-7165-7779</v>
      </c>
      <c r="E10" s="13" t="str">
        <f>事業所一覧!E528</f>
        <v>571-0066</v>
      </c>
      <c r="F10" s="12" t="str">
        <f>事業所一覧!F528</f>
        <v>門真市幸福町28番15号クレアドール１階</v>
      </c>
      <c r="G10" s="12" t="str">
        <f>事業所一覧!G528</f>
        <v>特定非営利活動法人子育て支援寺子屋ぴあ</v>
      </c>
      <c r="H10" s="13" t="str">
        <f>事業所一覧!H528</f>
        <v>●</v>
      </c>
      <c r="I10" s="13">
        <f>事業所一覧!I528</f>
        <v>10</v>
      </c>
      <c r="J10" s="13">
        <f>事業所一覧!J528</f>
        <v>0</v>
      </c>
      <c r="K10" s="13" t="str">
        <f>事業所一覧!K528</f>
        <v>●</v>
      </c>
      <c r="L10" s="13">
        <f>事業所一覧!L528</f>
        <v>10</v>
      </c>
      <c r="M10" s="13">
        <f>事業所一覧!M528</f>
        <v>0</v>
      </c>
      <c r="N10" s="13">
        <f>事業所一覧!N528</f>
        <v>0</v>
      </c>
    </row>
    <row r="11" spans="1:53" ht="30" customHeight="1" x14ac:dyDescent="0.2">
      <c r="A11" s="13">
        <f>事業所一覧!A529</f>
        <v>2752620100</v>
      </c>
      <c r="B11" s="12" t="str">
        <f>事業所一覧!B529</f>
        <v>チャイルドハート門真駅前学館</v>
      </c>
      <c r="C11" s="13" t="str">
        <f>事業所一覧!C529</f>
        <v>06-6780-4392</v>
      </c>
      <c r="D11" s="13" t="str">
        <f>事業所一覧!D529</f>
        <v>06-6780-4393</v>
      </c>
      <c r="E11" s="13" t="str">
        <f>事業所一覧!E529</f>
        <v>571-0048</v>
      </c>
      <c r="F11" s="12" t="str">
        <f>事業所一覧!F529</f>
        <v>門真市新橋町15番１号リーフスタイル門真１階</v>
      </c>
      <c r="G11" s="12" t="str">
        <f>事業所一覧!G529</f>
        <v>株式会社キッズエデュケーション</v>
      </c>
      <c r="H11" s="13" t="str">
        <f>事業所一覧!H529</f>
        <v>●</v>
      </c>
      <c r="I11" s="13">
        <f>事業所一覧!I529</f>
        <v>10</v>
      </c>
      <c r="J11" s="13">
        <f>事業所一覧!J529</f>
        <v>0</v>
      </c>
      <c r="K11" s="13" t="str">
        <f>事業所一覧!K529</f>
        <v>●</v>
      </c>
      <c r="L11" s="13">
        <f>事業所一覧!L529</f>
        <v>10</v>
      </c>
      <c r="M11" s="13">
        <f>事業所一覧!M529</f>
        <v>0</v>
      </c>
      <c r="N11" s="13">
        <f>事業所一覧!N529</f>
        <v>0</v>
      </c>
    </row>
    <row r="12" spans="1:53" ht="30" customHeight="1" x14ac:dyDescent="0.2">
      <c r="A12" s="13">
        <f>事業所一覧!A530</f>
        <v>2752620118</v>
      </c>
      <c r="B12" s="12" t="str">
        <f>事業所一覧!B530</f>
        <v>ＹＣＣもこもこ大和田教室</v>
      </c>
      <c r="C12" s="13" t="str">
        <f>事業所一覧!C530</f>
        <v>072-885-3320</v>
      </c>
      <c r="D12" s="13" t="str">
        <f>事業所一覧!D530</f>
        <v>072-885-3330</v>
      </c>
      <c r="E12" s="13" t="str">
        <f>事業所一覧!E530</f>
        <v>571-0079</v>
      </c>
      <c r="F12" s="12" t="str">
        <f>事業所一覧!F530</f>
        <v>門真市野里町８番25号東マンション１Ｆ</v>
      </c>
      <c r="G12" s="12" t="str">
        <f>事業所一覧!G530</f>
        <v>株式会社One Vision</v>
      </c>
      <c r="H12" s="13" t="str">
        <f>事業所一覧!H530</f>
        <v>●</v>
      </c>
      <c r="I12" s="13">
        <f>事業所一覧!I530</f>
        <v>10</v>
      </c>
      <c r="J12" s="13">
        <f>事業所一覧!J530</f>
        <v>0</v>
      </c>
      <c r="K12" s="13" t="str">
        <f>事業所一覧!K530</f>
        <v>●</v>
      </c>
      <c r="L12" s="13">
        <f>事業所一覧!L530</f>
        <v>10</v>
      </c>
      <c r="M12" s="13">
        <f>事業所一覧!M530</f>
        <v>0</v>
      </c>
      <c r="N12" s="13">
        <f>事業所一覧!N530</f>
        <v>0</v>
      </c>
    </row>
    <row r="13" spans="1:53" ht="30" customHeight="1" x14ac:dyDescent="0.2">
      <c r="A13" s="13">
        <f>事業所一覧!A531</f>
        <v>2752620126</v>
      </c>
      <c r="B13" s="12" t="str">
        <f>事業所一覧!B531</f>
        <v>ハッピーテラス門真教室</v>
      </c>
      <c r="C13" s="13" t="str">
        <f>事業所一覧!C531</f>
        <v>06-6115-5700</v>
      </c>
      <c r="D13" s="13" t="str">
        <f>事業所一覧!D531</f>
        <v>06-6115-5466</v>
      </c>
      <c r="E13" s="13" t="str">
        <f>事業所一覧!E531</f>
        <v>571-0030</v>
      </c>
      <c r="F13" s="12" t="str">
        <f>事業所一覧!F531</f>
        <v>門真市末広町17番18号ポケットアベニュー１階</v>
      </c>
      <c r="G13" s="12" t="str">
        <f>事業所一覧!G531</f>
        <v>株式会社十全</v>
      </c>
      <c r="H13" s="13" t="str">
        <f>事業所一覧!H531</f>
        <v>●</v>
      </c>
      <c r="I13" s="13">
        <f>事業所一覧!I531</f>
        <v>10</v>
      </c>
      <c r="J13" s="13">
        <f>事業所一覧!J531</f>
        <v>0</v>
      </c>
      <c r="K13" s="13" t="str">
        <f>事業所一覧!K531</f>
        <v>●</v>
      </c>
      <c r="L13" s="13">
        <f>事業所一覧!L531</f>
        <v>10</v>
      </c>
      <c r="M13" s="13">
        <f>事業所一覧!M531</f>
        <v>0</v>
      </c>
      <c r="N13" s="13">
        <f>事業所一覧!N531</f>
        <v>0</v>
      </c>
    </row>
    <row r="14" spans="1:53" ht="30" customHeight="1" x14ac:dyDescent="0.2">
      <c r="A14" s="13">
        <f>事業所一覧!A532</f>
        <v>2752620134</v>
      </c>
      <c r="B14" s="12" t="str">
        <f>事業所一覧!B532</f>
        <v>チャイルドハート門真学館</v>
      </c>
      <c r="C14" s="13" t="str">
        <f>事業所一覧!C532</f>
        <v>06-4304-4428</v>
      </c>
      <c r="D14" s="13" t="str">
        <f>事業所一覧!D532</f>
        <v>06-4304-4429</v>
      </c>
      <c r="E14" s="13" t="str">
        <f>事業所一覧!E532</f>
        <v>571-0048</v>
      </c>
      <c r="F14" s="12" t="str">
        <f>事業所一覧!F532</f>
        <v>門真市新橋町16番５号グレイス辻本１階</v>
      </c>
      <c r="G14" s="12" t="str">
        <f>事業所一覧!G532</f>
        <v>株式会社キッズエデュケーション</v>
      </c>
      <c r="H14" s="13">
        <f>事業所一覧!H532</f>
        <v>0</v>
      </c>
      <c r="I14" s="13">
        <f>事業所一覧!I532</f>
        <v>0</v>
      </c>
      <c r="J14" s="13">
        <f>事業所一覧!J532</f>
        <v>0</v>
      </c>
      <c r="K14" s="13" t="str">
        <f>事業所一覧!K532</f>
        <v>●</v>
      </c>
      <c r="L14" s="13">
        <f>事業所一覧!L532</f>
        <v>10</v>
      </c>
      <c r="M14" s="13">
        <f>事業所一覧!M532</f>
        <v>0</v>
      </c>
      <c r="N14" s="13">
        <f>事業所一覧!N532</f>
        <v>0</v>
      </c>
    </row>
    <row r="15" spans="1:53" ht="30" customHeight="1" x14ac:dyDescent="0.2">
      <c r="A15" s="13">
        <f>事業所一覧!A533</f>
        <v>2752620142</v>
      </c>
      <c r="B15" s="12" t="str">
        <f>事業所一覧!B533</f>
        <v>ファミリアキッズ門真</v>
      </c>
      <c r="C15" s="13" t="str">
        <f>事業所一覧!C533</f>
        <v>06-6780-3800</v>
      </c>
      <c r="D15" s="13" t="str">
        <f>事業所一覧!D533</f>
        <v>06-6780-3811</v>
      </c>
      <c r="E15" s="13" t="str">
        <f>事業所一覧!E533</f>
        <v>571-0054</v>
      </c>
      <c r="F15" s="12" t="str">
        <f>事業所一覧!F533</f>
        <v>門真市浜町６番19号高栄マンション１階</v>
      </c>
      <c r="G15" s="12" t="str">
        <f>事業所一覧!G533</f>
        <v>株式会社Ｓ＆Ｓ</v>
      </c>
      <c r="H15" s="13" t="str">
        <f>事業所一覧!H533</f>
        <v>●</v>
      </c>
      <c r="I15" s="13">
        <f>事業所一覧!I533</f>
        <v>10</v>
      </c>
      <c r="J15" s="13">
        <f>事業所一覧!J533</f>
        <v>0</v>
      </c>
      <c r="K15" s="13">
        <f>事業所一覧!K533</f>
        <v>0</v>
      </c>
      <c r="L15" s="13">
        <f>事業所一覧!L533</f>
        <v>0</v>
      </c>
      <c r="M15" s="13">
        <f>事業所一覧!M533</f>
        <v>0</v>
      </c>
      <c r="N15" s="13">
        <f>事業所一覧!N533</f>
        <v>0</v>
      </c>
    </row>
    <row r="16" spans="1:53" ht="30" customHeight="1" x14ac:dyDescent="0.2">
      <c r="A16" s="13">
        <f>事業所一覧!A534</f>
        <v>2752620167</v>
      </c>
      <c r="B16" s="12" t="str">
        <f>事業所一覧!B534</f>
        <v>療育教室門真校</v>
      </c>
      <c r="C16" s="13" t="str">
        <f>事業所一覧!C534</f>
        <v>072-887-5656</v>
      </c>
      <c r="D16" s="13" t="str">
        <f>事業所一覧!D534</f>
        <v>072-887-5657</v>
      </c>
      <c r="E16" s="13" t="str">
        <f>事業所一覧!E534</f>
        <v>571-0074</v>
      </c>
      <c r="F16" s="12" t="str">
        <f>事業所一覧!F534</f>
        <v>門真市宮前町２番19号</v>
      </c>
      <c r="G16" s="12" t="str">
        <f>事業所一覧!G534</f>
        <v>株式会社教育サポート</v>
      </c>
      <c r="H16" s="13">
        <f>事業所一覧!H534</f>
        <v>0</v>
      </c>
      <c r="I16" s="13">
        <f>事業所一覧!I534</f>
        <v>0</v>
      </c>
      <c r="J16" s="13">
        <f>事業所一覧!J534</f>
        <v>0</v>
      </c>
      <c r="K16" s="13" t="str">
        <f>事業所一覧!K534</f>
        <v>●</v>
      </c>
      <c r="L16" s="13">
        <f>事業所一覧!L534</f>
        <v>10</v>
      </c>
      <c r="M16" s="13">
        <f>事業所一覧!M534</f>
        <v>0</v>
      </c>
      <c r="N16" s="13">
        <f>事業所一覧!N534</f>
        <v>0</v>
      </c>
    </row>
    <row r="17" spans="1:14" ht="30" customHeight="1" x14ac:dyDescent="0.2">
      <c r="A17" s="13">
        <f>事業所一覧!A535</f>
        <v>2752620183</v>
      </c>
      <c r="B17" s="12" t="str">
        <f>事業所一覧!B535</f>
        <v>タートル</v>
      </c>
      <c r="C17" s="13" t="str">
        <f>事業所一覧!C535</f>
        <v>072-812-6780</v>
      </c>
      <c r="D17" s="13" t="str">
        <f>事業所一覧!D535</f>
        <v>072-812-6782</v>
      </c>
      <c r="E17" s="13" t="str">
        <f>事業所一覧!E535</f>
        <v>571-0021</v>
      </c>
      <c r="F17" s="12" t="str">
        <f>事業所一覧!F535</f>
        <v>門真市舟田町20番20号</v>
      </c>
      <c r="G17" s="12" t="str">
        <f>事業所一覧!G535</f>
        <v>株式会社ウィング</v>
      </c>
      <c r="H17" s="13" t="str">
        <f>事業所一覧!H535</f>
        <v>●</v>
      </c>
      <c r="I17" s="13">
        <f>事業所一覧!I535</f>
        <v>10</v>
      </c>
      <c r="J17" s="13">
        <f>事業所一覧!J535</f>
        <v>0</v>
      </c>
      <c r="K17" s="13" t="str">
        <f>事業所一覧!K535</f>
        <v>●</v>
      </c>
      <c r="L17" s="13">
        <f>事業所一覧!L535</f>
        <v>10</v>
      </c>
      <c r="M17" s="13">
        <f>事業所一覧!M535</f>
        <v>0</v>
      </c>
      <c r="N17" s="13">
        <f>事業所一覧!N535</f>
        <v>0</v>
      </c>
    </row>
    <row r="18" spans="1:14" ht="30" customHeight="1" x14ac:dyDescent="0.2">
      <c r="A18" s="13">
        <f>事業所一覧!A536</f>
        <v>2752620217</v>
      </c>
      <c r="B18" s="12" t="str">
        <f>事業所一覧!B536</f>
        <v>あさがおねっと大和田</v>
      </c>
      <c r="C18" s="13" t="str">
        <f>事業所一覧!C536</f>
        <v>072-842-3993</v>
      </c>
      <c r="D18" s="13" t="str">
        <f>事業所一覧!D536</f>
        <v>072-842-3993</v>
      </c>
      <c r="E18" s="13" t="str">
        <f>事業所一覧!E536</f>
        <v>571-0063</v>
      </c>
      <c r="F18" s="12" t="str">
        <f>事業所一覧!F536</f>
        <v>門真市常称寺町27番20号　プラシーボ１階</v>
      </c>
      <c r="G18" s="12" t="str">
        <f>事業所一覧!G536</f>
        <v>株式会社あさがおねっと</v>
      </c>
      <c r="H18" s="13" t="str">
        <f>事業所一覧!H536</f>
        <v>●</v>
      </c>
      <c r="I18" s="13">
        <f>事業所一覧!I536</f>
        <v>10</v>
      </c>
      <c r="J18" s="13">
        <f>事業所一覧!J536</f>
        <v>0</v>
      </c>
      <c r="K18" s="13" t="str">
        <f>事業所一覧!K536</f>
        <v>●</v>
      </c>
      <c r="L18" s="13">
        <f>事業所一覧!L536</f>
        <v>10</v>
      </c>
      <c r="M18" s="13">
        <f>事業所一覧!M536</f>
        <v>0</v>
      </c>
      <c r="N18" s="13">
        <f>事業所一覧!N536</f>
        <v>0</v>
      </c>
    </row>
    <row r="19" spans="1:14" ht="30" customHeight="1" x14ac:dyDescent="0.2">
      <c r="A19" s="13">
        <f>事業所一覧!A537</f>
        <v>2752620225</v>
      </c>
      <c r="B19" s="12" t="str">
        <f>事業所一覧!B537</f>
        <v>発達支援ルームゆあーず門真</v>
      </c>
      <c r="C19" s="13" t="str">
        <f>事業所一覧!C537</f>
        <v>06-6967-8956</v>
      </c>
      <c r="D19" s="13" t="str">
        <f>事業所一覧!D537</f>
        <v>06-6967-8966</v>
      </c>
      <c r="E19" s="13" t="str">
        <f>事業所一覧!E537</f>
        <v>571-0030</v>
      </c>
      <c r="F19" s="12" t="str">
        <f>事業所一覧!F537</f>
        <v>門真市末広町40番１号ＭＫビル２階</v>
      </c>
      <c r="G19" s="12" t="str">
        <f>事業所一覧!G537</f>
        <v>一般社団法人Ｙｓケアサポート</v>
      </c>
      <c r="H19" s="13" t="str">
        <f>事業所一覧!H537</f>
        <v>●</v>
      </c>
      <c r="I19" s="13">
        <f>事業所一覧!I537</f>
        <v>10</v>
      </c>
      <c r="J19" s="13">
        <f>事業所一覧!J537</f>
        <v>0</v>
      </c>
      <c r="K19" s="13" t="str">
        <f>事業所一覧!K537</f>
        <v>●</v>
      </c>
      <c r="L19" s="13">
        <f>事業所一覧!L537</f>
        <v>10</v>
      </c>
      <c r="M19" s="13">
        <f>事業所一覧!M537</f>
        <v>0</v>
      </c>
      <c r="N19" s="13">
        <f>事業所一覧!N537</f>
        <v>0</v>
      </c>
    </row>
    <row r="20" spans="1:14" ht="30" customHeight="1" x14ac:dyDescent="0.2">
      <c r="A20" s="13">
        <f>事業所一覧!A538</f>
        <v>2752620233</v>
      </c>
      <c r="B20" s="109" t="str">
        <f>事業所一覧!B538</f>
        <v>放課後等デイサービス　ウィズ・ユー門真</v>
      </c>
      <c r="C20" s="13" t="str">
        <f>事業所一覧!C538</f>
        <v>06-6904-7272</v>
      </c>
      <c r="D20" s="13" t="str">
        <f>事業所一覧!D538</f>
        <v>06-6904-7273</v>
      </c>
      <c r="E20" s="13" t="str">
        <f>事業所一覧!E538</f>
        <v>571-0041</v>
      </c>
      <c r="F20" s="12" t="str">
        <f>事業所一覧!F538</f>
        <v>門真市柳町12番22号　KIRA古川橋1階</v>
      </c>
      <c r="G20" s="12" t="str">
        <f>事業所一覧!G538</f>
        <v>有信アクロス株式会社</v>
      </c>
      <c r="H20" s="13" t="str">
        <f>事業所一覧!H538</f>
        <v>●</v>
      </c>
      <c r="I20" s="13">
        <f>事業所一覧!I538</f>
        <v>10</v>
      </c>
      <c r="J20" s="13">
        <f>事業所一覧!J538</f>
        <v>0</v>
      </c>
      <c r="K20" s="13" t="str">
        <f>事業所一覧!K538</f>
        <v>●</v>
      </c>
      <c r="L20" s="13">
        <f>事業所一覧!L538</f>
        <v>10</v>
      </c>
      <c r="M20" s="13">
        <f>事業所一覧!M538</f>
        <v>0</v>
      </c>
      <c r="N20" s="13">
        <f>事業所一覧!N538</f>
        <v>0</v>
      </c>
    </row>
    <row r="21" spans="1:14" s="9" customFormat="1" ht="30" customHeight="1" x14ac:dyDescent="0.2">
      <c r="A21" s="13">
        <f>事業所一覧!A539</f>
        <v>2752620241</v>
      </c>
      <c r="B21" s="12" t="str">
        <f>事業所一覧!B539</f>
        <v>こどもサポートルームｓｉ－ｐｏ</v>
      </c>
      <c r="C21" s="13" t="str">
        <f>事業所一覧!C539</f>
        <v>06-6995-4400</v>
      </c>
      <c r="D21" s="13" t="str">
        <f>事業所一覧!D539</f>
        <v>06-6995-4800</v>
      </c>
      <c r="E21" s="13" t="str">
        <f>事業所一覧!E539</f>
        <v>571-0030</v>
      </c>
      <c r="F21" s="12" t="str">
        <f>事業所一覧!F539</f>
        <v>門真市末広町10番６号Ｋ・グレースコート１階</v>
      </c>
      <c r="G21" s="12" t="str">
        <f>事業所一覧!G539</f>
        <v>株式会社ＫｉｄｓＮA工房</v>
      </c>
      <c r="H21" s="13" t="str">
        <f>事業所一覧!H539</f>
        <v>●</v>
      </c>
      <c r="I21" s="13">
        <f>事業所一覧!I539</f>
        <v>10</v>
      </c>
      <c r="J21" s="13">
        <f>事業所一覧!J539</f>
        <v>0</v>
      </c>
      <c r="K21" s="13" t="str">
        <f>事業所一覧!K539</f>
        <v>●</v>
      </c>
      <c r="L21" s="13">
        <f>事業所一覧!L539</f>
        <v>10</v>
      </c>
      <c r="M21" s="13" t="str">
        <f>事業所一覧!M539</f>
        <v>●</v>
      </c>
      <c r="N21" s="13">
        <f>事業所一覧!N539</f>
        <v>0</v>
      </c>
    </row>
    <row r="22" spans="1:14" s="9" customFormat="1" ht="30" customHeight="1" x14ac:dyDescent="0.2">
      <c r="A22" s="13">
        <f>事業所一覧!A540</f>
        <v>2752620258</v>
      </c>
      <c r="B22" s="12" t="str">
        <f>事業所一覧!B540</f>
        <v>児童発達支援umbrella</v>
      </c>
      <c r="C22" s="13" t="str">
        <f>事業所一覧!C540</f>
        <v>072-813-5864</v>
      </c>
      <c r="D22" s="13" t="str">
        <f>事業所一覧!D540</f>
        <v>072-813-5869</v>
      </c>
      <c r="E22" s="13" t="str">
        <f>事業所一覧!E540</f>
        <v>571-0079</v>
      </c>
      <c r="F22" s="12" t="str">
        <f>事業所一覧!F540</f>
        <v>門真市野里町９番９号サンワビル301</v>
      </c>
      <c r="G22" s="12" t="str">
        <f>事業所一覧!G540</f>
        <v>株式会社大樹</v>
      </c>
      <c r="H22" s="13" t="str">
        <f>事業所一覧!H540</f>
        <v>●</v>
      </c>
      <c r="I22" s="13">
        <f>事業所一覧!I540</f>
        <v>10</v>
      </c>
      <c r="J22" s="13">
        <f>事業所一覧!J540</f>
        <v>0</v>
      </c>
      <c r="K22" s="13">
        <f>事業所一覧!K540</f>
        <v>0</v>
      </c>
      <c r="L22" s="13">
        <f>事業所一覧!L540</f>
        <v>0</v>
      </c>
      <c r="M22" s="13">
        <f>事業所一覧!M540</f>
        <v>0</v>
      </c>
      <c r="N22" s="13">
        <f>事業所一覧!N540</f>
        <v>0</v>
      </c>
    </row>
    <row r="23" spans="1:14" s="9" customFormat="1" ht="30" customHeight="1" x14ac:dyDescent="0.2">
      <c r="A23" s="13">
        <f>事業所一覧!A541</f>
        <v>2752620266</v>
      </c>
      <c r="B23" s="12" t="str">
        <f>事業所一覧!B541</f>
        <v>ｋｏｍｏｍｏ</v>
      </c>
      <c r="C23" s="13" t="str">
        <f>事業所一覧!C541</f>
        <v>072-842-5115</v>
      </c>
      <c r="D23" s="13" t="str">
        <f>事業所一覧!D541</f>
        <v>072-842-5116</v>
      </c>
      <c r="E23" s="13" t="str">
        <f>事業所一覧!E541</f>
        <v>571-0016</v>
      </c>
      <c r="F23" s="12" t="str">
        <f>事業所一覧!F541</f>
        <v>門真市島頭三丁目22番７号ベストレジデンス門真１階店舗</v>
      </c>
      <c r="G23" s="12" t="str">
        <f>事業所一覧!G541</f>
        <v>株式会社ＭＫＭ</v>
      </c>
      <c r="H23" s="13" t="str">
        <f>事業所一覧!H541</f>
        <v>●</v>
      </c>
      <c r="I23" s="13">
        <f>事業所一覧!I541</f>
        <v>10</v>
      </c>
      <c r="J23" s="13">
        <f>事業所一覧!J541</f>
        <v>0</v>
      </c>
      <c r="K23" s="13" t="str">
        <f>事業所一覧!K541</f>
        <v>●</v>
      </c>
      <c r="L23" s="13">
        <f>事業所一覧!L541</f>
        <v>10</v>
      </c>
      <c r="M23" s="13">
        <f>事業所一覧!M541</f>
        <v>0</v>
      </c>
      <c r="N23" s="13">
        <f>事業所一覧!N541</f>
        <v>0</v>
      </c>
    </row>
    <row r="24" spans="1:14" s="9" customFormat="1" ht="30" customHeight="1" x14ac:dyDescent="0.2">
      <c r="A24" s="13">
        <f>事業所一覧!A542</f>
        <v>2752620274</v>
      </c>
      <c r="B24" s="12" t="str">
        <f>事業所一覧!B542</f>
        <v>Ｇｌｉｎｇ・Ｇｌｏ　大和田</v>
      </c>
      <c r="C24" s="13" t="str">
        <f>事業所一覧!C542</f>
        <v>072-800-4990</v>
      </c>
      <c r="D24" s="13" t="str">
        <f>事業所一覧!D542</f>
        <v>072-800-4991</v>
      </c>
      <c r="E24" s="13" t="str">
        <f>事業所一覧!E542</f>
        <v>571-0071</v>
      </c>
      <c r="F24" s="12" t="str">
        <f>事業所一覧!F542</f>
        <v>門真市野里町27番19号</v>
      </c>
      <c r="G24" s="12" t="str">
        <f>事業所一覧!G542</f>
        <v>合同会社Ｇｌｉｎｇ・Ｇｌｏ</v>
      </c>
      <c r="H24" s="13" t="str">
        <f>事業所一覧!H542</f>
        <v>●</v>
      </c>
      <c r="I24" s="13">
        <f>事業所一覧!I542</f>
        <v>10</v>
      </c>
      <c r="J24" s="13">
        <f>事業所一覧!J542</f>
        <v>0</v>
      </c>
      <c r="K24" s="13" t="str">
        <f>事業所一覧!K542</f>
        <v>●</v>
      </c>
      <c r="L24" s="13">
        <f>事業所一覧!L542</f>
        <v>10</v>
      </c>
      <c r="M24" s="13" t="str">
        <f>事業所一覧!M542</f>
        <v>●</v>
      </c>
      <c r="N24" s="13">
        <f>事業所一覧!N542</f>
        <v>0</v>
      </c>
    </row>
    <row r="25" spans="1:14" ht="30" customHeight="1" x14ac:dyDescent="0.2">
      <c r="A25" s="13">
        <f>事業所一覧!A543</f>
        <v>2752620282</v>
      </c>
      <c r="B25" s="12" t="str">
        <f>事業所一覧!B543</f>
        <v>ＬＩＴＡＬＩＣＯジュニア大日教室</v>
      </c>
      <c r="C25" s="13" t="str">
        <f>事業所一覧!C543</f>
        <v>06‐6916‐5960</v>
      </c>
      <c r="D25" s="13" t="str">
        <f>事業所一覧!D543</f>
        <v>06‐6916‐596１</v>
      </c>
      <c r="E25" s="13" t="str">
        <f>事業所一覧!E543</f>
        <v>571-0051</v>
      </c>
      <c r="F25" s="12" t="str">
        <f>事業所一覧!F543</f>
        <v>門真市向島町３番35号ベアーズＢ棟１階区画番号７</v>
      </c>
      <c r="G25" s="12" t="str">
        <f>事業所一覧!G543</f>
        <v>株式会社ＬＩＴＡＬＩＣＯパートナーズ</v>
      </c>
      <c r="H25" s="13" t="str">
        <f>事業所一覧!H543</f>
        <v>●</v>
      </c>
      <c r="I25" s="13">
        <f>事業所一覧!I543</f>
        <v>10</v>
      </c>
      <c r="J25" s="13">
        <f>事業所一覧!J543</f>
        <v>0</v>
      </c>
      <c r="K25" s="13">
        <f>事業所一覧!K543</f>
        <v>0</v>
      </c>
      <c r="L25" s="13">
        <f>事業所一覧!L543</f>
        <v>0</v>
      </c>
      <c r="M25" s="13" t="str">
        <f>事業所一覧!M543</f>
        <v>●</v>
      </c>
      <c r="N25" s="13">
        <f>事業所一覧!N543</f>
        <v>0</v>
      </c>
    </row>
    <row r="26" spans="1:14" ht="30" customHeight="1" x14ac:dyDescent="0.2">
      <c r="A26" s="13">
        <f>事業所一覧!A544</f>
        <v>2752620290</v>
      </c>
      <c r="B26" s="12" t="str">
        <f>事業所一覧!B544</f>
        <v>児童発達支援・放課後等デイサービスｇｒｏｗ ｕｐ</v>
      </c>
      <c r="C26" s="13" t="str">
        <f>事業所一覧!C544</f>
        <v>072-812-6240</v>
      </c>
      <c r="D26" s="13" t="str">
        <f>事業所一覧!D544</f>
        <v>072-812-6240</v>
      </c>
      <c r="E26" s="13" t="str">
        <f>事業所一覧!E544</f>
        <v>571-0009</v>
      </c>
      <c r="F26" s="12" t="str">
        <f>事業所一覧!F544</f>
        <v>門真市下馬伏町10番14号奥村マンション101号室</v>
      </c>
      <c r="G26" s="12" t="str">
        <f>事業所一覧!G544</f>
        <v>株式会社ｂｅｆｉｎｅ</v>
      </c>
      <c r="H26" s="13" t="str">
        <f>事業所一覧!H544</f>
        <v>●</v>
      </c>
      <c r="I26" s="13">
        <f>事業所一覧!I544</f>
        <v>10</v>
      </c>
      <c r="J26" s="13">
        <f>事業所一覧!J544</f>
        <v>0</v>
      </c>
      <c r="K26" s="13" t="str">
        <f>事業所一覧!K544</f>
        <v>●</v>
      </c>
      <c r="L26" s="13">
        <f>事業所一覧!L544</f>
        <v>10</v>
      </c>
      <c r="M26" s="13">
        <f>事業所一覧!M544</f>
        <v>0</v>
      </c>
      <c r="N26" s="13">
        <f>事業所一覧!N544</f>
        <v>0</v>
      </c>
    </row>
    <row r="27" spans="1:14" ht="30" customHeight="1" x14ac:dyDescent="0.2">
      <c r="A27" s="13">
        <f>事業所一覧!A545</f>
        <v>2752620308</v>
      </c>
      <c r="B27" s="12" t="str">
        <f>事業所一覧!B545</f>
        <v>ＹＣＣもこもこ門真教室</v>
      </c>
      <c r="C27" s="13" t="str">
        <f>事業所一覧!C545</f>
        <v>072-884-5500</v>
      </c>
      <c r="D27" s="13" t="str">
        <f>事業所一覧!D545</f>
        <v>072-884-5501</v>
      </c>
      <c r="E27" s="13" t="str">
        <f>事業所一覧!E545</f>
        <v>571-0078</v>
      </c>
      <c r="F27" s="12" t="str">
        <f>事業所一覧!F545</f>
        <v>門真市常盤町12番５号</v>
      </c>
      <c r="G27" s="12" t="str">
        <f>事業所一覧!G545</f>
        <v>株式会社OneVision</v>
      </c>
      <c r="H27" s="13" t="str">
        <f>事業所一覧!H545</f>
        <v>●</v>
      </c>
      <c r="I27" s="13">
        <f>事業所一覧!I545</f>
        <v>10</v>
      </c>
      <c r="J27" s="13">
        <f>事業所一覧!J545</f>
        <v>0</v>
      </c>
      <c r="K27" s="13" t="str">
        <f>事業所一覧!K545</f>
        <v>●</v>
      </c>
      <c r="L27" s="13">
        <f>事業所一覧!L545</f>
        <v>10</v>
      </c>
      <c r="M27" s="13">
        <f>事業所一覧!M545</f>
        <v>0</v>
      </c>
      <c r="N27" s="13">
        <f>事業所一覧!N545</f>
        <v>0</v>
      </c>
    </row>
  </sheetData>
  <mergeCells count="1">
    <mergeCell ref="H2:N2"/>
  </mergeCells>
  <phoneticPr fontId="1"/>
  <conditionalFormatting sqref="A1:J3 K1:N1 K3:N3 A28:XFD65534 O8:IV12 A4:H4 K4 M4:N4 O1:IV4 O16:IV17 L4:L17 I4:J17 A15:H17 K15:K17 M15:N17 O19:XFD21 O25:XFD27">
    <cfRule type="cellIs" dxfId="112" priority="28" stopIfTrue="1" operator="equal">
      <formula>0</formula>
    </cfRule>
  </conditionalFormatting>
  <conditionalFormatting sqref="A5:H5 K5 M5:IV5">
    <cfRule type="cellIs" dxfId="111" priority="27" stopIfTrue="1" operator="equal">
      <formula>0</formula>
    </cfRule>
  </conditionalFormatting>
  <conditionalFormatting sqref="A6:H6 K6 M6:IV6">
    <cfRule type="cellIs" dxfId="110" priority="25" stopIfTrue="1" operator="equal">
      <formula>0</formula>
    </cfRule>
  </conditionalFormatting>
  <conditionalFormatting sqref="A7:H12 K7:K12 M7:IV7 M8:N12">
    <cfRule type="cellIs" dxfId="109" priority="21" stopIfTrue="1" operator="equal">
      <formula>0</formula>
    </cfRule>
  </conditionalFormatting>
  <conditionalFormatting sqref="O13:IV13">
    <cfRule type="cellIs" dxfId="108" priority="20" stopIfTrue="1" operator="equal">
      <formula>0</formula>
    </cfRule>
  </conditionalFormatting>
  <conditionalFormatting sqref="A13:H13 K13 M13:N13">
    <cfRule type="cellIs" dxfId="107" priority="19" stopIfTrue="1" operator="equal">
      <formula>0</formula>
    </cfRule>
  </conditionalFormatting>
  <conditionalFormatting sqref="O14:IV14">
    <cfRule type="cellIs" dxfId="106" priority="18" stopIfTrue="1" operator="equal">
      <formula>0</formula>
    </cfRule>
  </conditionalFormatting>
  <conditionalFormatting sqref="A14:H14 K14 M14:N14">
    <cfRule type="cellIs" dxfId="105" priority="17" stopIfTrue="1" operator="equal">
      <formula>0</formula>
    </cfRule>
  </conditionalFormatting>
  <conditionalFormatting sqref="O15:IV15">
    <cfRule type="cellIs" dxfId="104" priority="16" stopIfTrue="1" operator="equal">
      <formula>0</formula>
    </cfRule>
  </conditionalFormatting>
  <conditionalFormatting sqref="O18:IV18 L18 I18:J18">
    <cfRule type="cellIs" dxfId="103" priority="12" stopIfTrue="1" operator="equal">
      <formula>0</formula>
    </cfRule>
  </conditionalFormatting>
  <conditionalFormatting sqref="A18:H18 K18 M18:N18">
    <cfRule type="cellIs" dxfId="102" priority="11" stopIfTrue="1" operator="equal">
      <formula>0</formula>
    </cfRule>
  </conditionalFormatting>
  <conditionalFormatting sqref="L19:L21 I19:J21">
    <cfRule type="cellIs" dxfId="101" priority="10" stopIfTrue="1" operator="equal">
      <formula>0</formula>
    </cfRule>
  </conditionalFormatting>
  <conditionalFormatting sqref="A19:H20 B21:H21 K19:K21 M19:N21">
    <cfRule type="cellIs" dxfId="100" priority="9" stopIfTrue="1" operator="equal">
      <formula>0</formula>
    </cfRule>
  </conditionalFormatting>
  <conditionalFormatting sqref="O22:XFD22">
    <cfRule type="cellIs" dxfId="99" priority="8" stopIfTrue="1" operator="equal">
      <formula>0</formula>
    </cfRule>
  </conditionalFormatting>
  <conditionalFormatting sqref="L22 I22:J22">
    <cfRule type="cellIs" dxfId="98" priority="7" stopIfTrue="1" operator="equal">
      <formula>0</formula>
    </cfRule>
  </conditionalFormatting>
  <conditionalFormatting sqref="B22:H22 K22 M22:N22">
    <cfRule type="cellIs" dxfId="97" priority="6" stopIfTrue="1" operator="equal">
      <formula>0</formula>
    </cfRule>
  </conditionalFormatting>
  <conditionalFormatting sqref="A21:A22">
    <cfRule type="cellIs" dxfId="96" priority="5" stopIfTrue="1" operator="equal">
      <formula>0</formula>
    </cfRule>
  </conditionalFormatting>
  <conditionalFormatting sqref="O23:XFD24">
    <cfRule type="cellIs" dxfId="95" priority="4" stopIfTrue="1" operator="equal">
      <formula>0</formula>
    </cfRule>
  </conditionalFormatting>
  <conditionalFormatting sqref="L23:L27 I23:J27">
    <cfRule type="cellIs" dxfId="94" priority="3" stopIfTrue="1" operator="equal">
      <formula>0</formula>
    </cfRule>
  </conditionalFormatting>
  <conditionalFormatting sqref="B23:H27 K23:K27 M23:N27">
    <cfRule type="cellIs" dxfId="93" priority="2" stopIfTrue="1" operator="equal">
      <formula>0</formula>
    </cfRule>
  </conditionalFormatting>
  <conditionalFormatting sqref="A23:A27">
    <cfRule type="cellIs" dxfId="92" priority="1" stopIfTrue="1" operator="equal">
      <formula>0</formula>
    </cfRule>
  </conditionalFormatting>
  <hyperlinks>
    <hyperlink ref="N1" location="市町村一覧!A1" display="市町村一覧に戻る" xr:uid="{00000000-0004-0000-1000-000000000000}"/>
  </hyperlinks>
  <pageMargins left="0.25" right="0.25" top="0.75" bottom="0.75" header="0.3" footer="0.3"/>
  <pageSetup paperSize="9" scale="5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A27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118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6" t="s">
        <v>254</v>
      </c>
      <c r="I2" s="196"/>
      <c r="J2" s="196"/>
      <c r="K2" s="196"/>
      <c r="L2" s="196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事業所一覧!A546</f>
        <v>2753720016</v>
      </c>
      <c r="B4" s="12" t="str">
        <f>事業所一覧!B546</f>
        <v>摂津市立めばえ園</v>
      </c>
      <c r="C4" s="13" t="str">
        <f>事業所一覧!C546</f>
        <v>072-654-9200</v>
      </c>
      <c r="D4" s="13" t="str">
        <f>事業所一覧!D546</f>
        <v>072-654-9200</v>
      </c>
      <c r="E4" s="13" t="str">
        <f>事業所一覧!E546</f>
        <v>566-0071</v>
      </c>
      <c r="F4" s="12" t="str">
        <f>事業所一覧!F546</f>
        <v>摂津市鳥飼下二丁目1番4号</v>
      </c>
      <c r="G4" s="12" t="str">
        <f>事業所一覧!G546</f>
        <v>摂津市</v>
      </c>
      <c r="H4" s="13" t="str">
        <f>事業所一覧!H546</f>
        <v>●</v>
      </c>
      <c r="I4" s="13">
        <f>事業所一覧!I546</f>
        <v>10</v>
      </c>
      <c r="J4" s="13">
        <f>事業所一覧!J546</f>
        <v>0</v>
      </c>
      <c r="K4" s="13" t="str">
        <f>事業所一覧!K546</f>
        <v>●</v>
      </c>
      <c r="L4" s="13">
        <f>事業所一覧!L546</f>
        <v>10</v>
      </c>
      <c r="M4" s="13">
        <f>事業所一覧!M546</f>
        <v>0</v>
      </c>
      <c r="N4" s="13">
        <f>事業所一覧!N546</f>
        <v>0</v>
      </c>
    </row>
    <row r="5" spans="1:53" s="26" customFormat="1" ht="30" customHeight="1" x14ac:dyDescent="0.2">
      <c r="A5" s="13">
        <f>事業所一覧!A547</f>
        <v>2753720024</v>
      </c>
      <c r="B5" s="12" t="str">
        <f>事業所一覧!B547</f>
        <v>児童デイサービス癒す手</v>
      </c>
      <c r="C5" s="13" t="str">
        <f>事業所一覧!C547</f>
        <v>072-629-1412</v>
      </c>
      <c r="D5" s="13" t="str">
        <f>事業所一覧!D547</f>
        <v>072-629-1412</v>
      </c>
      <c r="E5" s="13" t="str">
        <f>事業所一覧!E547</f>
        <v>566-0011</v>
      </c>
      <c r="F5" s="12" t="str">
        <f>事業所一覧!F547</f>
        <v>摂津市千里丘東二丁目6番19号</v>
      </c>
      <c r="G5" s="12" t="str">
        <f>事業所一覧!G547</f>
        <v>有限会社イヤステ</v>
      </c>
      <c r="H5" s="13" t="str">
        <f>事業所一覧!H547</f>
        <v>●</v>
      </c>
      <c r="I5" s="13">
        <f>事業所一覧!I547</f>
        <v>10</v>
      </c>
      <c r="J5" s="13">
        <f>事業所一覧!J547</f>
        <v>0</v>
      </c>
      <c r="K5" s="13" t="str">
        <f>事業所一覧!K547</f>
        <v>●</v>
      </c>
      <c r="L5" s="13">
        <f>事業所一覧!L547</f>
        <v>10</v>
      </c>
      <c r="M5" s="13">
        <f>事業所一覧!M547</f>
        <v>0</v>
      </c>
      <c r="N5" s="13">
        <f>事業所一覧!N547</f>
        <v>0</v>
      </c>
    </row>
    <row r="6" spans="1:53" s="26" customFormat="1" ht="30" customHeight="1" x14ac:dyDescent="0.2">
      <c r="A6" s="13">
        <f>事業所一覧!A548</f>
        <v>2753720032</v>
      </c>
      <c r="B6" s="12" t="str">
        <f>事業所一覧!B548</f>
        <v>デイサービスおとは摂津児童館</v>
      </c>
      <c r="C6" s="13" t="str">
        <f>事業所一覧!C548</f>
        <v>072-654-0555</v>
      </c>
      <c r="D6" s="13" t="str">
        <f>事業所一覧!D548</f>
        <v>072-654-6660</v>
      </c>
      <c r="E6" s="13" t="str">
        <f>事業所一覧!E548</f>
        <v>566-0063</v>
      </c>
      <c r="F6" s="12" t="str">
        <f>事業所一覧!F548</f>
        <v>摂津市鳥飼銘木町７番１０号</v>
      </c>
      <c r="G6" s="12" t="str">
        <f>事業所一覧!G548</f>
        <v>株式会社ｍｏｏｎｊｅｌｌｙｃｏｍｐａｎｙ</v>
      </c>
      <c r="H6" s="13" t="str">
        <f>事業所一覧!H548</f>
        <v>●</v>
      </c>
      <c r="I6" s="13">
        <f>事業所一覧!I548</f>
        <v>10</v>
      </c>
      <c r="J6" s="13">
        <f>事業所一覧!J548</f>
        <v>0</v>
      </c>
      <c r="K6" s="13" t="str">
        <f>事業所一覧!K548</f>
        <v>●</v>
      </c>
      <c r="L6" s="13">
        <f>事業所一覧!L548</f>
        <v>10</v>
      </c>
      <c r="M6" s="13">
        <f>事業所一覧!M548</f>
        <v>0</v>
      </c>
      <c r="N6" s="13">
        <f>事業所一覧!N548</f>
        <v>0</v>
      </c>
    </row>
    <row r="7" spans="1:53" ht="30" customHeight="1" x14ac:dyDescent="0.2">
      <c r="A7" s="13">
        <f>事業所一覧!A549</f>
        <v>2753720057</v>
      </c>
      <c r="B7" s="12" t="str">
        <f>事業所一覧!B549</f>
        <v>デイサービスおとは摂津弐号館</v>
      </c>
      <c r="C7" s="13" t="str">
        <f>事業所一覧!C549</f>
        <v>072-654-5558</v>
      </c>
      <c r="D7" s="13" t="str">
        <f>事業所一覧!D549</f>
        <v>072-654-5559</v>
      </c>
      <c r="E7" s="13" t="str">
        <f>事業所一覧!E549</f>
        <v>566-0063</v>
      </c>
      <c r="F7" s="12" t="str">
        <f>事業所一覧!F549</f>
        <v>摂津市鳥飼銘木町7番11号</v>
      </c>
      <c r="G7" s="12" t="str">
        <f>事業所一覧!G549</f>
        <v>株式会社ｍｏｏｎｊｅｌｌｙｃｏｍｐａｎｙ</v>
      </c>
      <c r="H7" s="13" t="str">
        <f>事業所一覧!H549</f>
        <v>●</v>
      </c>
      <c r="I7" s="13">
        <f>事業所一覧!I549</f>
        <v>10</v>
      </c>
      <c r="J7" s="13">
        <f>事業所一覧!J549</f>
        <v>0</v>
      </c>
      <c r="K7" s="13" t="str">
        <f>事業所一覧!K549</f>
        <v>●</v>
      </c>
      <c r="L7" s="13">
        <f>事業所一覧!L549</f>
        <v>10</v>
      </c>
      <c r="M7" s="13">
        <f>事業所一覧!M549</f>
        <v>0</v>
      </c>
      <c r="N7" s="13">
        <f>事業所一覧!N549</f>
        <v>0</v>
      </c>
    </row>
    <row r="8" spans="1:53" ht="30" customHeight="1" x14ac:dyDescent="0.2">
      <c r="A8" s="13">
        <f>事業所一覧!A550</f>
        <v>2753720073</v>
      </c>
      <c r="B8" s="12" t="str">
        <f>事業所一覧!B550</f>
        <v>障がい児通所支援北摂ぴょんぴょん教室</v>
      </c>
      <c r="C8" s="13" t="str">
        <f>事業所一覧!C550</f>
        <v>06-6155-6503</v>
      </c>
      <c r="D8" s="13" t="str">
        <f>事業所一覧!D550</f>
        <v>06-6155-6503</v>
      </c>
      <c r="E8" s="13" t="str">
        <f>事業所一覧!E550</f>
        <v>566-0024</v>
      </c>
      <c r="F8" s="12" t="str">
        <f>事業所一覧!F550</f>
        <v>摂津市正雀本町二丁目21番1号イー・ティー・ワンビル２階</v>
      </c>
      <c r="G8" s="12" t="str">
        <f>事業所一覧!G550</f>
        <v>社会福祉法人大阪府肢体不自由者協会</v>
      </c>
      <c r="H8" s="13" t="str">
        <f>事業所一覧!H550</f>
        <v>●</v>
      </c>
      <c r="I8" s="13">
        <f>事業所一覧!I550</f>
        <v>10</v>
      </c>
      <c r="J8" s="13" t="str">
        <f>事業所一覧!J550</f>
        <v>●</v>
      </c>
      <c r="K8" s="13" t="str">
        <f>事業所一覧!K550</f>
        <v>●</v>
      </c>
      <c r="L8" s="13">
        <f>事業所一覧!L550</f>
        <v>10</v>
      </c>
      <c r="M8" s="13" t="str">
        <f>事業所一覧!M550</f>
        <v>●</v>
      </c>
      <c r="N8" s="13">
        <f>事業所一覧!N550</f>
        <v>0</v>
      </c>
    </row>
    <row r="9" spans="1:53" ht="30" customHeight="1" x14ac:dyDescent="0.2">
      <c r="A9" s="13">
        <f>事業所一覧!A551</f>
        <v>2753720081</v>
      </c>
      <c r="B9" s="12" t="str">
        <f>事業所一覧!B551</f>
        <v>おかえりホームきゅら海</v>
      </c>
      <c r="C9" s="13" t="str">
        <f>事業所一覧!C551</f>
        <v>072-665-5000</v>
      </c>
      <c r="D9" s="13" t="str">
        <f>事業所一覧!D551</f>
        <v>072-665-5111</v>
      </c>
      <c r="E9" s="13" t="str">
        <f>事業所一覧!E551</f>
        <v>566-0064</v>
      </c>
      <c r="F9" s="12" t="str">
        <f>事業所一覧!F551</f>
        <v>摂津市鳥飼中二丁目４番36号101</v>
      </c>
      <c r="G9" s="12" t="str">
        <f>事業所一覧!G551</f>
        <v>一般社団法人あまみ徳之島ライフサポート</v>
      </c>
      <c r="H9" s="13">
        <f>事業所一覧!H551</f>
        <v>0</v>
      </c>
      <c r="I9" s="13">
        <f>事業所一覧!I551</f>
        <v>0</v>
      </c>
      <c r="J9" s="13">
        <f>事業所一覧!J551</f>
        <v>0</v>
      </c>
      <c r="K9" s="13" t="str">
        <f>事業所一覧!K551</f>
        <v>●</v>
      </c>
      <c r="L9" s="13">
        <f>事業所一覧!L551</f>
        <v>10</v>
      </c>
      <c r="M9" s="13">
        <f>事業所一覧!M551</f>
        <v>0</v>
      </c>
      <c r="N9" s="13">
        <f>事業所一覧!N551</f>
        <v>0</v>
      </c>
    </row>
    <row r="10" spans="1:53" ht="30" customHeight="1" x14ac:dyDescent="0.2">
      <c r="A10" s="13">
        <f>事業所一覧!A552</f>
        <v>2753720099</v>
      </c>
      <c r="B10" s="12" t="str">
        <f>事業所一覧!B552</f>
        <v>とことこ</v>
      </c>
      <c r="C10" s="13" t="str">
        <f>事業所一覧!C552</f>
        <v>06-6155-4448</v>
      </c>
      <c r="D10" s="13" t="str">
        <f>事業所一覧!D552</f>
        <v>06-6155-4551</v>
      </c>
      <c r="E10" s="13" t="str">
        <f>事業所一覧!E552</f>
        <v>566-0001</v>
      </c>
      <c r="F10" s="12" t="str">
        <f>事業所一覧!F552</f>
        <v>摂津市千里丘七丁目10番24号アメニティ・ブワ201号・205号</v>
      </c>
      <c r="G10" s="12" t="str">
        <f>事業所一覧!G552</f>
        <v>ＮＰＯ法人Ｖｉｅｗぷらす</v>
      </c>
      <c r="H10" s="13" t="str">
        <f>事業所一覧!H552</f>
        <v>●</v>
      </c>
      <c r="I10" s="13">
        <f>事業所一覧!I552</f>
        <v>10</v>
      </c>
      <c r="J10" s="13">
        <f>事業所一覧!J552</f>
        <v>0</v>
      </c>
      <c r="K10" s="13" t="str">
        <f>事業所一覧!K552</f>
        <v>●</v>
      </c>
      <c r="L10" s="13">
        <f>事業所一覧!L552</f>
        <v>10</v>
      </c>
      <c r="M10" s="13" t="str">
        <f>事業所一覧!M552</f>
        <v>●</v>
      </c>
      <c r="N10" s="13">
        <f>事業所一覧!N552</f>
        <v>0</v>
      </c>
    </row>
    <row r="11" spans="1:53" ht="30" customHeight="1" x14ac:dyDescent="0.2">
      <c r="A11" s="13">
        <f>事業所一覧!A553</f>
        <v>2753720107</v>
      </c>
      <c r="B11" s="12" t="str">
        <f>事業所一覧!B553</f>
        <v>学園町学童デイホーム遊育園</v>
      </c>
      <c r="C11" s="13" t="str">
        <f>事業所一覧!C553</f>
        <v>072-665-9125</v>
      </c>
      <c r="D11" s="13" t="str">
        <f>事業所一覧!D553</f>
        <v>072-665-9126</v>
      </c>
      <c r="E11" s="13" t="str">
        <f>事業所一覧!E553</f>
        <v>566-0033</v>
      </c>
      <c r="F11" s="12" t="str">
        <f>事業所一覧!F553</f>
        <v>摂津市学園町一丁目２番33号フェルティ摂津１Ｆ</v>
      </c>
      <c r="G11" s="12" t="str">
        <f>事業所一覧!G553</f>
        <v>社会福祉法人桃林会</v>
      </c>
      <c r="H11" s="13" t="str">
        <f>事業所一覧!H553</f>
        <v>●</v>
      </c>
      <c r="I11" s="13">
        <f>事業所一覧!I553</f>
        <v>10</v>
      </c>
      <c r="J11" s="13">
        <f>事業所一覧!J553</f>
        <v>0</v>
      </c>
      <c r="K11" s="13" t="str">
        <f>事業所一覧!K553</f>
        <v>●</v>
      </c>
      <c r="L11" s="13">
        <f>事業所一覧!L553</f>
        <v>10</v>
      </c>
      <c r="M11" s="13">
        <f>事業所一覧!M553</f>
        <v>0</v>
      </c>
      <c r="N11" s="13">
        <f>事業所一覧!N553</f>
        <v>0</v>
      </c>
    </row>
    <row r="12" spans="1:53" ht="30" customHeight="1" x14ac:dyDescent="0.2">
      <c r="A12" s="13">
        <f>事業所一覧!A554</f>
        <v>2753720115</v>
      </c>
      <c r="B12" s="12" t="str">
        <f>事業所一覧!B554</f>
        <v>ココリス</v>
      </c>
      <c r="C12" s="13" t="str">
        <f>事業所一覧!C554</f>
        <v>06-4862-5922</v>
      </c>
      <c r="D12" s="13" t="str">
        <f>事業所一覧!D554</f>
        <v>06-4862-5923</v>
      </c>
      <c r="E12" s="13" t="str">
        <f>事業所一覧!E554</f>
        <v>566-0043</v>
      </c>
      <c r="F12" s="12" t="str">
        <f>事業所一覧!F554</f>
        <v>摂津市一津屋一丁目35番22号</v>
      </c>
      <c r="G12" s="12" t="str">
        <f>事業所一覧!G554</f>
        <v>社会福祉法人成光苑</v>
      </c>
      <c r="H12" s="13" t="str">
        <f>事業所一覧!H554</f>
        <v>●</v>
      </c>
      <c r="I12" s="13">
        <f>事業所一覧!I554</f>
        <v>10</v>
      </c>
      <c r="J12" s="13">
        <f>事業所一覧!J554</f>
        <v>0</v>
      </c>
      <c r="K12" s="13" t="str">
        <f>事業所一覧!K554</f>
        <v>●</v>
      </c>
      <c r="L12" s="13">
        <f>事業所一覧!L554</f>
        <v>10</v>
      </c>
      <c r="M12" s="13">
        <f>事業所一覧!M554</f>
        <v>0</v>
      </c>
      <c r="N12" s="13">
        <f>事業所一覧!N554</f>
        <v>0</v>
      </c>
    </row>
    <row r="13" spans="1:53" ht="30" customHeight="1" x14ac:dyDescent="0.2">
      <c r="A13" s="13">
        <f>事業所一覧!A555</f>
        <v>2753720131</v>
      </c>
      <c r="B13" s="12" t="str">
        <f>事業所一覧!B555</f>
        <v>鳥飼東学童デイホーム遊育園</v>
      </c>
      <c r="C13" s="13" t="str">
        <f>事業所一覧!C555</f>
        <v>072-650-5530</v>
      </c>
      <c r="D13" s="13" t="str">
        <f>事業所一覧!D555</f>
        <v>072-650-5535</v>
      </c>
      <c r="E13" s="13" t="str">
        <f>事業所一覧!E555</f>
        <v>566-0062</v>
      </c>
      <c r="F13" s="12" t="str">
        <f>事業所一覧!F555</f>
        <v>摂津市鳥飼上三丁目２番27号</v>
      </c>
      <c r="G13" s="12" t="str">
        <f>事業所一覧!G555</f>
        <v>社会福祉法人桃林会</v>
      </c>
      <c r="H13" s="13">
        <f>事業所一覧!H555</f>
        <v>0</v>
      </c>
      <c r="I13" s="13">
        <f>事業所一覧!I555</f>
        <v>0</v>
      </c>
      <c r="J13" s="13">
        <f>事業所一覧!J555</f>
        <v>0</v>
      </c>
      <c r="K13" s="13" t="str">
        <f>事業所一覧!K555</f>
        <v>●</v>
      </c>
      <c r="L13" s="13">
        <f>事業所一覧!L555</f>
        <v>10</v>
      </c>
      <c r="M13" s="13">
        <f>事業所一覧!M555</f>
        <v>0</v>
      </c>
      <c r="N13" s="13">
        <f>事業所一覧!N555</f>
        <v>0</v>
      </c>
    </row>
    <row r="14" spans="1:53" ht="30" customHeight="1" x14ac:dyDescent="0.2">
      <c r="A14" s="13">
        <f>事業所一覧!A556</f>
        <v>2753720149</v>
      </c>
      <c r="B14" s="12" t="str">
        <f>事業所一覧!B556</f>
        <v>わくわくクラブ千里丘校</v>
      </c>
      <c r="C14" s="13" t="str">
        <f>事業所一覧!C556</f>
        <v>06-6338-2022</v>
      </c>
      <c r="D14" s="13" t="str">
        <f>事業所一覧!D556</f>
        <v>06-6338-2033</v>
      </c>
      <c r="E14" s="13" t="str">
        <f>事業所一覧!E556</f>
        <v>566-0001</v>
      </c>
      <c r="F14" s="12" t="str">
        <f>事業所一覧!F556</f>
        <v>摂津市千里丘一丁目13番27号都ビル５階</v>
      </c>
      <c r="G14" s="12" t="str">
        <f>事業所一覧!G556</f>
        <v>株式会社興学社</v>
      </c>
      <c r="H14" s="13" t="str">
        <f>事業所一覧!H556</f>
        <v>●</v>
      </c>
      <c r="I14" s="13">
        <f>事業所一覧!I556</f>
        <v>10</v>
      </c>
      <c r="J14" s="13">
        <f>事業所一覧!J556</f>
        <v>0</v>
      </c>
      <c r="K14" s="13" t="str">
        <f>事業所一覧!K556</f>
        <v>●</v>
      </c>
      <c r="L14" s="13">
        <f>事業所一覧!L556</f>
        <v>10</v>
      </c>
      <c r="M14" s="13">
        <f>事業所一覧!M556</f>
        <v>0</v>
      </c>
      <c r="N14" s="13">
        <f>事業所一覧!N556</f>
        <v>0</v>
      </c>
    </row>
    <row r="15" spans="1:53" ht="30" customHeight="1" x14ac:dyDescent="0.2">
      <c r="A15" s="13">
        <f>事業所一覧!A557</f>
        <v>2753720156</v>
      </c>
      <c r="B15" s="12" t="str">
        <f>事業所一覧!B557</f>
        <v>放課後等デイサービスかいか</v>
      </c>
      <c r="C15" s="13" t="str">
        <f>事業所一覧!C557</f>
        <v>072-653-0660</v>
      </c>
      <c r="D15" s="13" t="str">
        <f>事業所一覧!D557</f>
        <v>072-653-0661</v>
      </c>
      <c r="E15" s="13" t="str">
        <f>事業所一覧!E557</f>
        <v>566-0062</v>
      </c>
      <c r="F15" s="12" t="str">
        <f>事業所一覧!F557</f>
        <v>摂津市鳥飼上一丁目16番９号</v>
      </c>
      <c r="G15" s="12" t="str">
        <f>事業所一覧!G557</f>
        <v>有限会社はな</v>
      </c>
      <c r="H15" s="13" t="str">
        <f>事業所一覧!H557</f>
        <v>●</v>
      </c>
      <c r="I15" s="13">
        <f>事業所一覧!I557</f>
        <v>10</v>
      </c>
      <c r="J15" s="13">
        <f>事業所一覧!J557</f>
        <v>0</v>
      </c>
      <c r="K15" s="13" t="str">
        <f>事業所一覧!K557</f>
        <v>●</v>
      </c>
      <c r="L15" s="13">
        <f>事業所一覧!L557</f>
        <v>10</v>
      </c>
      <c r="M15" s="13" t="str">
        <f>事業所一覧!M557</f>
        <v>●</v>
      </c>
      <c r="N15" s="13">
        <f>事業所一覧!N557</f>
        <v>0</v>
      </c>
    </row>
    <row r="16" spans="1:53" ht="30" customHeight="1" x14ac:dyDescent="0.2">
      <c r="A16" s="13">
        <f>事業所一覧!A558</f>
        <v>2753720164</v>
      </c>
      <c r="B16" s="12" t="str">
        <f>事業所一覧!B558</f>
        <v>リールスメイト千里丘</v>
      </c>
      <c r="C16" s="13" t="str">
        <f>事業所一覧!C558</f>
        <v>06-7176-1321</v>
      </c>
      <c r="D16" s="13" t="str">
        <f>事業所一覧!D558</f>
        <v>06-7176-1322</v>
      </c>
      <c r="E16" s="13" t="str">
        <f>事業所一覧!E558</f>
        <v>566-0001</v>
      </c>
      <c r="F16" s="12" t="str">
        <f>事業所一覧!F558</f>
        <v>摂津市千里丘五丁目３番17号セントマンションむらやま101号室</v>
      </c>
      <c r="G16" s="12" t="str">
        <f>事業所一覧!G558</f>
        <v>株式会社ケア２１</v>
      </c>
      <c r="H16" s="13" t="str">
        <f>事業所一覧!H558</f>
        <v>●</v>
      </c>
      <c r="I16" s="13">
        <f>事業所一覧!I558</f>
        <v>10</v>
      </c>
      <c r="J16" s="13">
        <f>事業所一覧!J558</f>
        <v>0</v>
      </c>
      <c r="K16" s="13" t="str">
        <f>事業所一覧!K558</f>
        <v>●</v>
      </c>
      <c r="L16" s="13">
        <f>事業所一覧!L558</f>
        <v>10</v>
      </c>
      <c r="M16" s="13">
        <f>事業所一覧!M558</f>
        <v>0</v>
      </c>
      <c r="N16" s="13">
        <f>事業所一覧!N558</f>
        <v>0</v>
      </c>
    </row>
    <row r="17" spans="1:14" ht="30" customHeight="1" x14ac:dyDescent="0.2">
      <c r="A17" s="13">
        <f>事業所一覧!A559</f>
        <v>2753720172</v>
      </c>
      <c r="B17" s="12" t="str">
        <f>事業所一覧!B559</f>
        <v>リールスメイト摂津別府</v>
      </c>
      <c r="C17" s="13" t="str">
        <f>事業所一覧!C559</f>
        <v>06-7175-1621</v>
      </c>
      <c r="D17" s="13" t="str">
        <f>事業所一覧!D559</f>
        <v>06-7175-1622</v>
      </c>
      <c r="E17" s="13" t="str">
        <f>事業所一覧!E559</f>
        <v>566-0042</v>
      </c>
      <c r="F17" s="12" t="str">
        <f>事業所一覧!F559</f>
        <v>摂津市東別府二丁目8番1号</v>
      </c>
      <c r="G17" s="12" t="str">
        <f>事業所一覧!G559</f>
        <v>株式会社ケア２１</v>
      </c>
      <c r="H17" s="13" t="str">
        <f>事業所一覧!H559</f>
        <v>●</v>
      </c>
      <c r="I17" s="13">
        <f>事業所一覧!I559</f>
        <v>10</v>
      </c>
      <c r="J17" s="13">
        <f>事業所一覧!J559</f>
        <v>0</v>
      </c>
      <c r="K17" s="13" t="str">
        <f>事業所一覧!K559</f>
        <v>●</v>
      </c>
      <c r="L17" s="13">
        <f>事業所一覧!L559</f>
        <v>10</v>
      </c>
      <c r="M17" s="13">
        <f>事業所一覧!M559</f>
        <v>0</v>
      </c>
      <c r="N17" s="13">
        <f>事業所一覧!N559</f>
        <v>0</v>
      </c>
    </row>
    <row r="18" spans="1:14" ht="30" customHeight="1" x14ac:dyDescent="0.2">
      <c r="A18" s="13">
        <f>事業所一覧!A560</f>
        <v>2753720198</v>
      </c>
      <c r="B18" s="12" t="str">
        <f>事業所一覧!B560</f>
        <v>発達支援スペース遊育園</v>
      </c>
      <c r="C18" s="13" t="str">
        <f>事業所一覧!C560</f>
        <v>06-6382-0311</v>
      </c>
      <c r="D18" s="13" t="str">
        <f>事業所一覧!D560</f>
        <v>06-6382-0316</v>
      </c>
      <c r="E18" s="13" t="str">
        <f>事業所一覧!E560</f>
        <v>566-0022</v>
      </c>
      <c r="F18" s="12" t="str">
        <f>事業所一覧!F560</f>
        <v>摂津市三島三丁目15番２号　２階</v>
      </c>
      <c r="G18" s="12" t="str">
        <f>事業所一覧!G560</f>
        <v>社会福祉法人桃林会</v>
      </c>
      <c r="H18" s="13" t="str">
        <f>事業所一覧!H560</f>
        <v>●</v>
      </c>
      <c r="I18" s="13">
        <f>事業所一覧!I560</f>
        <v>10</v>
      </c>
      <c r="J18" s="13">
        <f>事業所一覧!J560</f>
        <v>0</v>
      </c>
      <c r="K18" s="13" t="str">
        <f>事業所一覧!K560</f>
        <v>●</v>
      </c>
      <c r="L18" s="13">
        <f>事業所一覧!L560</f>
        <v>10</v>
      </c>
      <c r="M18" s="13" t="str">
        <f>事業所一覧!M560</f>
        <v>●</v>
      </c>
      <c r="N18" s="13">
        <f>事業所一覧!N560</f>
        <v>0</v>
      </c>
    </row>
    <row r="19" spans="1:14" ht="30" customHeight="1" x14ac:dyDescent="0.2">
      <c r="A19" s="13">
        <f>事業所一覧!A561</f>
        <v>2753720214</v>
      </c>
      <c r="B19" s="12" t="str">
        <f>事業所一覧!B561</f>
        <v>就労準備型　放課後等デイサービス　はばたく</v>
      </c>
      <c r="C19" s="13" t="str">
        <f>事業所一覧!C561</f>
        <v>072-657-9141</v>
      </c>
      <c r="D19" s="13" t="str">
        <f>事業所一覧!D561</f>
        <v>072-657-9151</v>
      </c>
      <c r="E19" s="13" t="str">
        <f>事業所一覧!E561</f>
        <v>566-0063</v>
      </c>
      <c r="F19" s="12" t="str">
        <f>事業所一覧!F561</f>
        <v>摂津市鳥飼銘木町１８番４号　エーデルホルツ弐四１０</v>
      </c>
      <c r="G19" s="12" t="str">
        <f>事業所一覧!G561</f>
        <v>合同会社フローリッシュ</v>
      </c>
      <c r="H19" s="13" t="str">
        <f>事業所一覧!H561</f>
        <v>●</v>
      </c>
      <c r="I19" s="13">
        <f>事業所一覧!I561</f>
        <v>10</v>
      </c>
      <c r="J19" s="13">
        <f>事業所一覧!J561</f>
        <v>0</v>
      </c>
      <c r="K19" s="13" t="str">
        <f>事業所一覧!K561</f>
        <v>●</v>
      </c>
      <c r="L19" s="13">
        <f>事業所一覧!L561</f>
        <v>10</v>
      </c>
      <c r="M19" s="13">
        <f>事業所一覧!M561</f>
        <v>0</v>
      </c>
      <c r="N19" s="13">
        <f>事業所一覧!N561</f>
        <v>0</v>
      </c>
    </row>
    <row r="20" spans="1:14" ht="30" customHeight="1" x14ac:dyDescent="0.2">
      <c r="A20" s="13">
        <f>事業所一覧!A562</f>
        <v>2753720222</v>
      </c>
      <c r="B20" s="12" t="str">
        <f>事業所一覧!B562</f>
        <v>かたぐるま　摂津</v>
      </c>
      <c r="C20" s="13" t="str">
        <f>事業所一覧!C562</f>
        <v>06-6369-7600</v>
      </c>
      <c r="D20" s="13" t="str">
        <f>事業所一覧!D562</f>
        <v>06-6369-7601</v>
      </c>
      <c r="E20" s="13" t="str">
        <f>事業所一覧!E562</f>
        <v>566-0024</v>
      </c>
      <c r="F20" s="12" t="str">
        <f>事業所一覧!F562</f>
        <v>摂津市正雀本町一丁目31番19号　正雀プラザ101号</v>
      </c>
      <c r="G20" s="12" t="str">
        <f>事業所一覧!G562</f>
        <v>株式会社康YASU</v>
      </c>
      <c r="H20" s="13" t="str">
        <f>事業所一覧!H562</f>
        <v>☆</v>
      </c>
      <c r="I20" s="13">
        <f>事業所一覧!I562</f>
        <v>5</v>
      </c>
      <c r="J20" s="13">
        <f>事業所一覧!J562</f>
        <v>0</v>
      </c>
      <c r="K20" s="13" t="str">
        <f>事業所一覧!K562</f>
        <v>☆</v>
      </c>
      <c r="L20" s="13">
        <f>事業所一覧!L562</f>
        <v>5</v>
      </c>
      <c r="M20" s="13">
        <f>事業所一覧!M562</f>
        <v>0</v>
      </c>
      <c r="N20" s="13">
        <f>事業所一覧!N562</f>
        <v>0</v>
      </c>
    </row>
    <row r="21" spans="1:14" ht="30" customHeight="1" x14ac:dyDescent="0.2">
      <c r="A21" s="13">
        <f>事業所一覧!A563</f>
        <v>2753720230</v>
      </c>
      <c r="B21" s="12" t="str">
        <f>事業所一覧!B563</f>
        <v>スキル</v>
      </c>
      <c r="C21" s="13" t="str">
        <f>事業所一覧!C563</f>
        <v>072-665-5343</v>
      </c>
      <c r="D21" s="13" t="str">
        <f>事業所一覧!D563</f>
        <v>072-665-5065</v>
      </c>
      <c r="E21" s="13" t="str">
        <f>事業所一覧!E563</f>
        <v>566-0052</v>
      </c>
      <c r="F21" s="12" t="str">
        <f>事業所一覧!F563</f>
        <v>摂津市鳥飼本町二丁目11番33号　高尾マンション101号室</v>
      </c>
      <c r="G21" s="12" t="str">
        <f>事業所一覧!G563</f>
        <v>合同会社スキル</v>
      </c>
      <c r="H21" s="13" t="str">
        <f>事業所一覧!H563</f>
        <v>●</v>
      </c>
      <c r="I21" s="13">
        <f>事業所一覧!I563</f>
        <v>10</v>
      </c>
      <c r="J21" s="13">
        <f>事業所一覧!J563</f>
        <v>0</v>
      </c>
      <c r="K21" s="13" t="str">
        <f>事業所一覧!K563</f>
        <v>●</v>
      </c>
      <c r="L21" s="13">
        <f>事業所一覧!L563</f>
        <v>10</v>
      </c>
      <c r="M21" s="13">
        <f>事業所一覧!M563</f>
        <v>0</v>
      </c>
      <c r="N21" s="13">
        <f>事業所一覧!N563</f>
        <v>0</v>
      </c>
    </row>
    <row r="22" spans="1:14" ht="30" customHeight="1" x14ac:dyDescent="0.2">
      <c r="A22" s="13">
        <f>事業所一覧!A564</f>
        <v>2753720255</v>
      </c>
      <c r="B22" s="12" t="str">
        <f>事業所一覧!B564</f>
        <v>コンパス摂津</v>
      </c>
      <c r="C22" s="13" t="str">
        <f>事業所一覧!C564</f>
        <v>072-657-7328</v>
      </c>
      <c r="D22" s="13" t="str">
        <f>事業所一覧!D564</f>
        <v>072-657-7340</v>
      </c>
      <c r="E22" s="13" t="str">
        <f>事業所一覧!E564</f>
        <v>566-0033</v>
      </c>
      <c r="F22" s="12" t="str">
        <f>事業所一覧!F564</f>
        <v>摂津市学園町一丁目７番２号</v>
      </c>
      <c r="G22" s="12" t="str">
        <f>事業所一覧!G564</f>
        <v>一般社団法人特別支援協</v>
      </c>
      <c r="H22" s="13">
        <f>事業所一覧!H564</f>
        <v>0</v>
      </c>
      <c r="I22" s="13">
        <f>事業所一覧!I564</f>
        <v>0</v>
      </c>
      <c r="J22" s="13">
        <f>事業所一覧!J564</f>
        <v>0</v>
      </c>
      <c r="K22" s="13" t="str">
        <f>事業所一覧!K564</f>
        <v>●</v>
      </c>
      <c r="L22" s="13">
        <f>事業所一覧!L564</f>
        <v>10</v>
      </c>
      <c r="M22" s="13">
        <f>事業所一覧!M564</f>
        <v>0</v>
      </c>
      <c r="N22" s="13">
        <f>事業所一覧!N564</f>
        <v>0</v>
      </c>
    </row>
    <row r="23" spans="1:14" ht="30" customHeight="1" x14ac:dyDescent="0.2">
      <c r="A23" s="13" t="str">
        <f>事業所一覧!A565</f>
        <v>2753720263</v>
      </c>
      <c r="B23" s="12" t="str">
        <f>事業所一覧!B565</f>
        <v>放課後等デイサービス　あいあい・ひかり</v>
      </c>
      <c r="C23" s="13" t="str">
        <f>事業所一覧!C565</f>
        <v>072-646-7578</v>
      </c>
      <c r="D23" s="13" t="str">
        <f>事業所一覧!D565</f>
        <v>072-646-7568</v>
      </c>
      <c r="E23" s="13" t="str">
        <f>事業所一覧!E565</f>
        <v>566-0054</v>
      </c>
      <c r="F23" s="12" t="str">
        <f>事業所一覧!F565</f>
        <v>摂津市鳥飼八防二丁目６番11号</v>
      </c>
      <c r="G23" s="12" t="str">
        <f>事業所一覧!G565</f>
        <v>学校法人成晃学院</v>
      </c>
      <c r="H23" s="13">
        <f>事業所一覧!H565</f>
        <v>0</v>
      </c>
      <c r="I23" s="13">
        <f>事業所一覧!I565</f>
        <v>0</v>
      </c>
      <c r="J23" s="13">
        <f>事業所一覧!J565</f>
        <v>0</v>
      </c>
      <c r="K23" s="13" t="str">
        <f>事業所一覧!K565</f>
        <v>●</v>
      </c>
      <c r="L23" s="13">
        <f>事業所一覧!L565</f>
        <v>10</v>
      </c>
      <c r="M23" s="13">
        <f>事業所一覧!M565</f>
        <v>0</v>
      </c>
      <c r="N23" s="13">
        <f>事業所一覧!N565</f>
        <v>0</v>
      </c>
    </row>
    <row r="24" spans="1:14" ht="30" customHeight="1" x14ac:dyDescent="0.2">
      <c r="A24" s="13">
        <f>事業所一覧!A566</f>
        <v>2753720271</v>
      </c>
      <c r="B24" s="12" t="str">
        <f>事業所一覧!B566</f>
        <v>いんふぃにてぃ</v>
      </c>
      <c r="C24" s="13" t="str">
        <f>事業所一覧!C566</f>
        <v>080-9741-7007</v>
      </c>
      <c r="D24" s="13">
        <f>事業所一覧!D566</f>
        <v>0</v>
      </c>
      <c r="E24" s="13" t="str">
        <f>事業所一覧!E566</f>
        <v>566-0071</v>
      </c>
      <c r="F24" s="12" t="str">
        <f>事業所一覧!F566</f>
        <v>摂津市鳥飼下三丁目９番11号鳥飼田中ビル１階</v>
      </c>
      <c r="G24" s="12" t="str">
        <f>事業所一覧!G566</f>
        <v>合同会社裕恵</v>
      </c>
      <c r="H24" s="13" t="str">
        <f>事業所一覧!H566</f>
        <v>●</v>
      </c>
      <c r="I24" s="13">
        <f>事業所一覧!I566</f>
        <v>10</v>
      </c>
      <c r="J24" s="13">
        <f>事業所一覧!J566</f>
        <v>0</v>
      </c>
      <c r="K24" s="13" t="str">
        <f>事業所一覧!K566</f>
        <v>●</v>
      </c>
      <c r="L24" s="13">
        <f>事業所一覧!L566</f>
        <v>10</v>
      </c>
      <c r="M24" s="13">
        <f>事業所一覧!M566</f>
        <v>0</v>
      </c>
      <c r="N24" s="13">
        <f>事業所一覧!N566</f>
        <v>0</v>
      </c>
    </row>
    <row r="25" spans="1:14" ht="30" customHeight="1" x14ac:dyDescent="0.2">
      <c r="A25" s="13">
        <f>事業所一覧!A567</f>
        <v>2753720289</v>
      </c>
      <c r="B25" s="12" t="str">
        <f>事業所一覧!B567</f>
        <v>きらきらキッズ　摂津教室</v>
      </c>
      <c r="C25" s="13" t="str">
        <f>事業所一覧!C567</f>
        <v>06-6836-9857</v>
      </c>
      <c r="D25" s="13" t="str">
        <f>事業所一覧!D567</f>
        <v>06-6836-9858</v>
      </c>
      <c r="E25" s="13" t="str">
        <f>事業所一覧!E567</f>
        <v>566-0012</v>
      </c>
      <c r="F25" s="12" t="str">
        <f>事業所一覧!F567</f>
        <v>摂津市庄屋二丁目１番50号</v>
      </c>
      <c r="G25" s="12" t="str">
        <f>事業所一覧!G567</f>
        <v>株式会社フォースタープラス</v>
      </c>
      <c r="H25" s="13" t="str">
        <f>事業所一覧!H567</f>
        <v>●</v>
      </c>
      <c r="I25" s="13">
        <f>事業所一覧!I567</f>
        <v>10</v>
      </c>
      <c r="J25" s="13">
        <f>事業所一覧!J567</f>
        <v>0</v>
      </c>
      <c r="K25" s="13" t="str">
        <f>事業所一覧!K567</f>
        <v>●</v>
      </c>
      <c r="L25" s="13">
        <f>事業所一覧!L567</f>
        <v>10</v>
      </c>
      <c r="M25" s="13">
        <f>事業所一覧!M567</f>
        <v>0</v>
      </c>
      <c r="N25" s="13">
        <f>事業所一覧!N567</f>
        <v>0</v>
      </c>
    </row>
    <row r="26" spans="1:14" ht="30" customHeight="1" x14ac:dyDescent="0.2">
      <c r="A26" s="13" t="str">
        <f>事業所一覧!A568</f>
        <v>2753720297</v>
      </c>
      <c r="B26" s="12" t="str">
        <f>事業所一覧!B568</f>
        <v>コペルプラス　南摂津教室</v>
      </c>
      <c r="C26" s="13" t="str">
        <f>事業所一覧!C568</f>
        <v>06-4862-7274</v>
      </c>
      <c r="D26" s="13" t="str">
        <f>事業所一覧!D568</f>
        <v>06-6829-7214</v>
      </c>
      <c r="E26" s="13" t="str">
        <f>事業所一覧!E568</f>
        <v>566-0074</v>
      </c>
      <c r="F26" s="12" t="str">
        <f>事業所一覧!F568</f>
        <v>摂津市東一津屋４番10号　ルッツ南摂津　３階　３Ｆ-１号室</v>
      </c>
      <c r="G26" s="12" t="str">
        <f>事業所一覧!G568</f>
        <v>株式会社クラ・ゼミ</v>
      </c>
      <c r="H26" s="13" t="str">
        <f>事業所一覧!H568</f>
        <v>●</v>
      </c>
      <c r="I26" s="13">
        <f>事業所一覧!I568</f>
        <v>10</v>
      </c>
      <c r="J26" s="13">
        <f>事業所一覧!J568</f>
        <v>0</v>
      </c>
      <c r="K26" s="13">
        <f>事業所一覧!K568</f>
        <v>0</v>
      </c>
      <c r="L26" s="13">
        <f>事業所一覧!L568</f>
        <v>0</v>
      </c>
      <c r="M26" s="13">
        <f>事業所一覧!M568</f>
        <v>0</v>
      </c>
      <c r="N26" s="13">
        <f>事業所一覧!N568</f>
        <v>0</v>
      </c>
    </row>
    <row r="27" spans="1:14" ht="30" customHeight="1" x14ac:dyDescent="0.2">
      <c r="A27" s="13" t="str">
        <f>事業所一覧!A569</f>
        <v>2753720305</v>
      </c>
      <c r="B27" s="12" t="str">
        <f>事業所一覧!B569</f>
        <v>コペルプラス　千里丘教室</v>
      </c>
      <c r="C27" s="13" t="str">
        <f>事業所一覧!C569</f>
        <v>06-6836-7853</v>
      </c>
      <c r="D27" s="13" t="str">
        <f>事業所一覧!D569</f>
        <v>06-6836-7854</v>
      </c>
      <c r="E27" s="13" t="str">
        <f>事業所一覧!E569</f>
        <v>566-0001</v>
      </c>
      <c r="F27" s="12" t="str">
        <f>事業所一覧!F569</f>
        <v>摂津市千里丘二丁目12番５号　ダ・カーポ　１階Ｅ号室</v>
      </c>
      <c r="G27" s="12" t="str">
        <f>事業所一覧!G569</f>
        <v>株式会社クラ・ゼミ</v>
      </c>
      <c r="H27" s="13" t="str">
        <f>事業所一覧!H569</f>
        <v>●</v>
      </c>
      <c r="I27" s="13">
        <f>事業所一覧!I569</f>
        <v>10</v>
      </c>
      <c r="J27" s="13">
        <f>事業所一覧!J569</f>
        <v>0</v>
      </c>
      <c r="K27" s="13">
        <f>事業所一覧!K569</f>
        <v>0</v>
      </c>
      <c r="L27" s="13">
        <f>事業所一覧!L569</f>
        <v>0</v>
      </c>
      <c r="M27" s="13">
        <f>事業所一覧!M569</f>
        <v>0</v>
      </c>
      <c r="N27" s="13">
        <f>事業所一覧!N569</f>
        <v>0</v>
      </c>
    </row>
  </sheetData>
  <mergeCells count="1">
    <mergeCell ref="H2:N2"/>
  </mergeCells>
  <phoneticPr fontId="1"/>
  <conditionalFormatting sqref="K1:N1 O9:IV11 A28:XFD65533 K3:N4 O1:IV7 M5:N12 M12:IV14 K5:L14 A1:J14 O18:XFD18 A19:XFD19 O22:XFD27 A21:N27">
    <cfRule type="cellIs" dxfId="91" priority="16" stopIfTrue="1" operator="equal">
      <formula>0</formula>
    </cfRule>
  </conditionalFormatting>
  <conditionalFormatting sqref="O8:IV8">
    <cfRule type="cellIs" dxfId="90" priority="12" stopIfTrue="1" operator="equal">
      <formula>0</formula>
    </cfRule>
  </conditionalFormatting>
  <conditionalFormatting sqref="A15:XFD15">
    <cfRule type="cellIs" dxfId="89" priority="11" stopIfTrue="1" operator="equal">
      <formula>0</formula>
    </cfRule>
  </conditionalFormatting>
  <conditionalFormatting sqref="A16:XFD16">
    <cfRule type="cellIs" dxfId="88" priority="10" stopIfTrue="1" operator="equal">
      <formula>0</formula>
    </cfRule>
  </conditionalFormatting>
  <conditionalFormatting sqref="A17:XFD17">
    <cfRule type="cellIs" dxfId="87" priority="9" stopIfTrue="1" operator="equal">
      <formula>0</formula>
    </cfRule>
  </conditionalFormatting>
  <conditionalFormatting sqref="A18:N18">
    <cfRule type="cellIs" dxfId="86" priority="8" stopIfTrue="1" operator="equal">
      <formula>0</formula>
    </cfRule>
  </conditionalFormatting>
  <conditionalFormatting sqref="O20:XFD20">
    <cfRule type="cellIs" dxfId="85" priority="6" stopIfTrue="1" operator="equal">
      <formula>0</formula>
    </cfRule>
  </conditionalFormatting>
  <conditionalFormatting sqref="B20:N20">
    <cfRule type="cellIs" dxfId="84" priority="5" stopIfTrue="1" operator="equal">
      <formula>0</formula>
    </cfRule>
  </conditionalFormatting>
  <conditionalFormatting sqref="A20">
    <cfRule type="cellIs" dxfId="83" priority="4" stopIfTrue="1" operator="equal">
      <formula>0</formula>
    </cfRule>
  </conditionalFormatting>
  <conditionalFormatting sqref="O21:XFD21">
    <cfRule type="cellIs" dxfId="82" priority="3" stopIfTrue="1" operator="equal">
      <formula>0</formula>
    </cfRule>
  </conditionalFormatting>
  <hyperlinks>
    <hyperlink ref="N1" location="市町村一覧!A1" display="市町村一覧に戻る" xr:uid="{00000000-0004-0000-1100-000000000000}"/>
  </hyperlinks>
  <pageMargins left="0.25" right="0.25" top="0.75" bottom="0.75" header="0.3" footer="0.3"/>
  <pageSetup paperSize="9" scale="5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A19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6" customWidth="1"/>
    <col min="15" max="16384" width="9" style="3"/>
  </cols>
  <sheetData>
    <row r="1" spans="1:53" ht="30" customHeight="1" x14ac:dyDescent="0.2">
      <c r="A1" s="2" t="s">
        <v>119</v>
      </c>
      <c r="N1" s="17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ht="30" customHeight="1" x14ac:dyDescent="0.2">
      <c r="A4" s="13">
        <f>事業所一覧!A570</f>
        <v>2755320013</v>
      </c>
      <c r="B4" s="12" t="str">
        <f>事業所一覧!B570</f>
        <v>オリーブハウス</v>
      </c>
      <c r="C4" s="13" t="str">
        <f>事業所一覧!C570</f>
        <v>072-275-0222</v>
      </c>
      <c r="D4" s="13" t="str">
        <f>事業所一覧!D570</f>
        <v>072-275-0223</v>
      </c>
      <c r="E4" s="13" t="str">
        <f>事業所一覧!E570</f>
        <v>592-0013</v>
      </c>
      <c r="F4" s="12" t="str">
        <f>事業所一覧!F570</f>
        <v>高石市取石五丁目４番28号Ａ</v>
      </c>
      <c r="G4" s="12" t="str">
        <f>事業所一覧!G570</f>
        <v>株式会社オリーブ</v>
      </c>
      <c r="H4" s="13">
        <f>事業所一覧!H570</f>
        <v>0</v>
      </c>
      <c r="I4" s="13">
        <f>事業所一覧!I570</f>
        <v>0</v>
      </c>
      <c r="J4" s="13">
        <f>事業所一覧!J570</f>
        <v>0</v>
      </c>
      <c r="K4" s="13" t="str">
        <f>事業所一覧!K570</f>
        <v>●</v>
      </c>
      <c r="L4" s="13">
        <f>事業所一覧!L570</f>
        <v>10</v>
      </c>
      <c r="M4" s="13">
        <f>事業所一覧!M570</f>
        <v>0</v>
      </c>
      <c r="N4" s="13">
        <f>事業所一覧!N570</f>
        <v>0</v>
      </c>
    </row>
    <row r="5" spans="1:53" ht="30" customHeight="1" x14ac:dyDescent="0.2">
      <c r="A5" s="13">
        <f>事業所一覧!A571</f>
        <v>2755320039</v>
      </c>
      <c r="B5" s="12" t="str">
        <f>事業所一覧!B571</f>
        <v>フレンド</v>
      </c>
      <c r="C5" s="13" t="str">
        <f>事業所一覧!C571</f>
        <v>072-275-6830</v>
      </c>
      <c r="D5" s="13" t="str">
        <f>事業所一覧!D571</f>
        <v>072-275-6831</v>
      </c>
      <c r="E5" s="13" t="str">
        <f>事業所一覧!E571</f>
        <v>592-0014</v>
      </c>
      <c r="F5" s="12" t="str">
        <f>事業所一覧!F571</f>
        <v>高石市綾園二丁目２番９号</v>
      </c>
      <c r="G5" s="12" t="str">
        <f>事業所一覧!G571</f>
        <v>フレンズ株式会社</v>
      </c>
      <c r="H5" s="13" t="str">
        <f>事業所一覧!H571</f>
        <v>●</v>
      </c>
      <c r="I5" s="13">
        <f>事業所一覧!I571</f>
        <v>10</v>
      </c>
      <c r="J5" s="13">
        <f>事業所一覧!J571</f>
        <v>0</v>
      </c>
      <c r="K5" s="13" t="str">
        <f>事業所一覧!K571</f>
        <v>●</v>
      </c>
      <c r="L5" s="13">
        <f>事業所一覧!L571</f>
        <v>10</v>
      </c>
      <c r="M5" s="13">
        <f>事業所一覧!M571</f>
        <v>0</v>
      </c>
      <c r="N5" s="13">
        <f>事業所一覧!N571</f>
        <v>0</v>
      </c>
    </row>
    <row r="6" spans="1:53" ht="30" customHeight="1" x14ac:dyDescent="0.2">
      <c r="A6" s="13">
        <f>事業所一覧!A572</f>
        <v>2755320054</v>
      </c>
      <c r="B6" s="12" t="str">
        <f>事業所一覧!B572</f>
        <v>きらとまなぶ</v>
      </c>
      <c r="C6" s="13" t="str">
        <f>事業所一覧!C572</f>
        <v>072-275-6974</v>
      </c>
      <c r="D6" s="13" t="str">
        <f>事業所一覧!D572</f>
        <v>072-275-6984</v>
      </c>
      <c r="E6" s="13" t="str">
        <f>事業所一覧!E572</f>
        <v>592-0014</v>
      </c>
      <c r="F6" s="12" t="str">
        <f>事業所一覧!F572</f>
        <v>高石市綾園一丁目12番14号玉置ビル1階(101号)</v>
      </c>
      <c r="G6" s="12" t="str">
        <f>事業所一覧!G572</f>
        <v>株式会社ｃｌａｕｄｉａ</v>
      </c>
      <c r="H6" s="13" t="str">
        <f>事業所一覧!H572</f>
        <v>●</v>
      </c>
      <c r="I6" s="13">
        <f>事業所一覧!I572</f>
        <v>10</v>
      </c>
      <c r="J6" s="13">
        <f>事業所一覧!J572</f>
        <v>0</v>
      </c>
      <c r="K6" s="13" t="str">
        <f>事業所一覧!K572</f>
        <v>●</v>
      </c>
      <c r="L6" s="13">
        <f>事業所一覧!L572</f>
        <v>10</v>
      </c>
      <c r="M6" s="13">
        <f>事業所一覧!M572</f>
        <v>0</v>
      </c>
      <c r="N6" s="13">
        <f>事業所一覧!N572</f>
        <v>0</v>
      </c>
    </row>
    <row r="7" spans="1:53" ht="30" customHeight="1" x14ac:dyDescent="0.2">
      <c r="A7" s="13">
        <f>事業所一覧!A573</f>
        <v>2755320062</v>
      </c>
      <c r="B7" s="12" t="str">
        <f>事業所一覧!B573</f>
        <v>児童デイサービススカイ</v>
      </c>
      <c r="C7" s="13" t="str">
        <f>事業所一覧!C573</f>
        <v>072-350-2508</v>
      </c>
      <c r="D7" s="13" t="str">
        <f>事業所一覧!D573</f>
        <v>072-350-2513</v>
      </c>
      <c r="E7" s="13" t="str">
        <f>事業所一覧!E573</f>
        <v>592-0014</v>
      </c>
      <c r="F7" s="12" t="str">
        <f>事業所一覧!F573</f>
        <v>高石市綾園二丁目２番７号中田ビル101号室</v>
      </c>
      <c r="G7" s="12" t="str">
        <f>事業所一覧!G573</f>
        <v>合同会社コネクト</v>
      </c>
      <c r="H7" s="13" t="str">
        <f>事業所一覧!H573</f>
        <v>☆</v>
      </c>
      <c r="I7" s="13">
        <f>事業所一覧!I573</f>
        <v>5</v>
      </c>
      <c r="J7" s="13">
        <f>事業所一覧!J573</f>
        <v>0</v>
      </c>
      <c r="K7" s="13" t="str">
        <f>事業所一覧!K573</f>
        <v>☆</v>
      </c>
      <c r="L7" s="13">
        <f>事業所一覧!L573</f>
        <v>5</v>
      </c>
      <c r="M7" s="13">
        <f>事業所一覧!M573</f>
        <v>0</v>
      </c>
      <c r="N7" s="13">
        <f>事業所一覧!N573</f>
        <v>0</v>
      </c>
    </row>
    <row r="8" spans="1:53" ht="30" customHeight="1" x14ac:dyDescent="0.2">
      <c r="A8" s="13">
        <f>事業所一覧!A574</f>
        <v>2755320070</v>
      </c>
      <c r="B8" s="12" t="str">
        <f>事業所一覧!B574</f>
        <v>泉嶺ホーム高石園</v>
      </c>
      <c r="C8" s="13" t="str">
        <f>事業所一覧!C574</f>
        <v>072-266-0056</v>
      </c>
      <c r="D8" s="13" t="str">
        <f>事業所一覧!D574</f>
        <v>072-277-0325</v>
      </c>
      <c r="E8" s="13" t="str">
        <f>事業所一覧!E574</f>
        <v>592-0012</v>
      </c>
      <c r="F8" s="12" t="str">
        <f>事業所一覧!F574</f>
        <v>高石市西取石一丁目16番11号コーポ富之里103号室</v>
      </c>
      <c r="G8" s="12" t="str">
        <f>事業所一覧!G574</f>
        <v>社会福祉法人南湖会</v>
      </c>
      <c r="H8" s="13">
        <f>事業所一覧!H574</f>
        <v>0</v>
      </c>
      <c r="I8" s="13">
        <f>事業所一覧!I574</f>
        <v>0</v>
      </c>
      <c r="J8" s="13">
        <f>事業所一覧!J574</f>
        <v>0</v>
      </c>
      <c r="K8" s="13" t="str">
        <f>事業所一覧!K574</f>
        <v>●</v>
      </c>
      <c r="L8" s="13">
        <f>事業所一覧!L574</f>
        <v>10</v>
      </c>
      <c r="M8" s="13">
        <f>事業所一覧!M574</f>
        <v>0</v>
      </c>
      <c r="N8" s="13">
        <f>事業所一覧!N574</f>
        <v>0</v>
      </c>
    </row>
    <row r="9" spans="1:53" ht="30" customHeight="1" x14ac:dyDescent="0.2">
      <c r="A9" s="13">
        <f>事業所一覧!A575</f>
        <v>2755320096</v>
      </c>
      <c r="B9" s="12" t="str">
        <f>事業所一覧!B575</f>
        <v>児童発達支援・放課後等デイサービスはぐハウス</v>
      </c>
      <c r="C9" s="13" t="str">
        <f>事業所一覧!C575</f>
        <v>072-265-5505</v>
      </c>
      <c r="D9" s="13" t="str">
        <f>事業所一覧!D575</f>
        <v>072-265-5506</v>
      </c>
      <c r="E9" s="13" t="str">
        <f>事業所一覧!E575</f>
        <v>592-0002</v>
      </c>
      <c r="F9" s="12" t="str">
        <f>事業所一覧!F575</f>
        <v>高石市羽衣三丁目２番３号ＲＩＳＥ羽衣Ａ号室</v>
      </c>
      <c r="G9" s="12" t="str">
        <f>事業所一覧!G575</f>
        <v>ＩＯＳメディカルケア株式会社</v>
      </c>
      <c r="H9" s="13" t="str">
        <f>事業所一覧!H575</f>
        <v>☆</v>
      </c>
      <c r="I9" s="13">
        <f>事業所一覧!I575</f>
        <v>5</v>
      </c>
      <c r="J9" s="13">
        <f>事業所一覧!J575</f>
        <v>0</v>
      </c>
      <c r="K9" s="13" t="str">
        <f>事業所一覧!K575</f>
        <v>☆</v>
      </c>
      <c r="L9" s="13">
        <f>事業所一覧!L575</f>
        <v>5</v>
      </c>
      <c r="M9" s="13">
        <f>事業所一覧!M575</f>
        <v>0</v>
      </c>
      <c r="N9" s="28">
        <f>事業所一覧!N575</f>
        <v>0</v>
      </c>
    </row>
    <row r="10" spans="1:53" ht="30" customHeight="1" x14ac:dyDescent="0.2">
      <c r="A10" s="13">
        <f>事業所一覧!A576</f>
        <v>2755320104</v>
      </c>
      <c r="B10" s="12" t="str">
        <f>事業所一覧!B576</f>
        <v>ｇｒａｃｅ</v>
      </c>
      <c r="C10" s="13" t="str">
        <f>事業所一覧!C576</f>
        <v>072-262-0011</v>
      </c>
      <c r="D10" s="13" t="str">
        <f>事業所一覧!D576</f>
        <v>072-242-8867</v>
      </c>
      <c r="E10" s="13" t="str">
        <f>事業所一覧!E576</f>
        <v>592-0003</v>
      </c>
      <c r="F10" s="12" t="str">
        <f>事業所一覧!F576</f>
        <v>高石市東羽衣三丁目15番地26</v>
      </c>
      <c r="G10" s="12" t="str">
        <f>事業所一覧!G576</f>
        <v>一般社団法人総合福祉支援活動の会</v>
      </c>
      <c r="H10" s="13">
        <f>事業所一覧!H576</f>
        <v>0</v>
      </c>
      <c r="I10" s="13">
        <f>事業所一覧!I576</f>
        <v>0</v>
      </c>
      <c r="J10" s="13">
        <f>事業所一覧!J576</f>
        <v>0</v>
      </c>
      <c r="K10" s="13" t="str">
        <f>事業所一覧!K576</f>
        <v>●</v>
      </c>
      <c r="L10" s="13">
        <f>事業所一覧!L576</f>
        <v>10</v>
      </c>
      <c r="M10" s="13">
        <f>事業所一覧!M576</f>
        <v>0</v>
      </c>
      <c r="N10" s="28">
        <f>事業所一覧!N576</f>
        <v>0</v>
      </c>
    </row>
    <row r="11" spans="1:53" ht="30" customHeight="1" x14ac:dyDescent="0.2">
      <c r="A11" s="13">
        <f>事業所一覧!A577</f>
        <v>2755320112</v>
      </c>
      <c r="B11" s="12" t="str">
        <f>事業所一覧!B577</f>
        <v>きらとまなぶ　らいふ</v>
      </c>
      <c r="C11" s="13" t="str">
        <f>事業所一覧!C577</f>
        <v>072-267-4245</v>
      </c>
      <c r="D11" s="13" t="str">
        <f>事業所一覧!D577</f>
        <v>072-267-4246</v>
      </c>
      <c r="E11" s="13" t="str">
        <f>事業所一覧!E577</f>
        <v>592-0005</v>
      </c>
      <c r="F11" s="12" t="str">
        <f>事業所一覧!F577</f>
        <v>高石市千代田一丁目26番17号(102号)</v>
      </c>
      <c r="G11" s="12" t="str">
        <f>事業所一覧!G577</f>
        <v>株式会社ｃｌａｕｄｉａ</v>
      </c>
      <c r="H11" s="13" t="str">
        <f>事業所一覧!H577</f>
        <v>●</v>
      </c>
      <c r="I11" s="13">
        <f>事業所一覧!I577</f>
        <v>10</v>
      </c>
      <c r="J11" s="13">
        <f>事業所一覧!J577</f>
        <v>0</v>
      </c>
      <c r="K11" s="13" t="str">
        <f>事業所一覧!K577</f>
        <v>●</v>
      </c>
      <c r="L11" s="13">
        <f>事業所一覧!L577</f>
        <v>10</v>
      </c>
      <c r="M11" s="13">
        <f>事業所一覧!M577</f>
        <v>0</v>
      </c>
      <c r="N11" s="28">
        <f>事業所一覧!N577</f>
        <v>0</v>
      </c>
    </row>
    <row r="12" spans="1:53" ht="30" customHeight="1" x14ac:dyDescent="0.2">
      <c r="A12" s="13">
        <f>事業所一覧!A578</f>
        <v>2755320120</v>
      </c>
      <c r="B12" s="12" t="str">
        <f>事業所一覧!B578</f>
        <v>児童デイサービス　こもっこ</v>
      </c>
      <c r="C12" s="13" t="str">
        <f>事業所一覧!C578</f>
        <v>072-276-4882</v>
      </c>
      <c r="D12" s="13" t="str">
        <f>事業所一覧!D578</f>
        <v>072-276-4883</v>
      </c>
      <c r="E12" s="13" t="str">
        <f>事業所一覧!E578</f>
        <v>592-0005</v>
      </c>
      <c r="F12" s="12" t="str">
        <f>事業所一覧!F578</f>
        <v>高石市千代田三丁目10番21号</v>
      </c>
      <c r="G12" s="12" t="str">
        <f>事業所一覧!G578</f>
        <v>株式会社　栄拓</v>
      </c>
      <c r="H12" s="13" t="str">
        <f>事業所一覧!H578</f>
        <v>☆</v>
      </c>
      <c r="I12" s="13">
        <f>事業所一覧!I578</f>
        <v>5</v>
      </c>
      <c r="J12" s="13">
        <f>事業所一覧!J578</f>
        <v>0</v>
      </c>
      <c r="K12" s="13" t="str">
        <f>事業所一覧!K578</f>
        <v>☆</v>
      </c>
      <c r="L12" s="13">
        <f>事業所一覧!L578</f>
        <v>5</v>
      </c>
      <c r="M12" s="13">
        <f>事業所一覧!M578</f>
        <v>0</v>
      </c>
      <c r="N12" s="28">
        <f>事業所一覧!N578</f>
        <v>0</v>
      </c>
    </row>
    <row r="13" spans="1:53" ht="30" customHeight="1" x14ac:dyDescent="0.2">
      <c r="A13" s="13">
        <f>事業所一覧!A579</f>
        <v>2755320138</v>
      </c>
      <c r="B13" s="12" t="str">
        <f>事業所一覧!B579</f>
        <v>マーブル高石校</v>
      </c>
      <c r="C13" s="13">
        <f>事業所一覧!C579</f>
        <v>0</v>
      </c>
      <c r="D13" s="13">
        <f>事業所一覧!D579</f>
        <v>0</v>
      </c>
      <c r="E13" s="13" t="str">
        <f>事業所一覧!E579</f>
        <v>592-0005</v>
      </c>
      <c r="F13" s="12" t="str">
        <f>事業所一覧!F579</f>
        <v>高石市千代田一丁目８番20号　Ｋ・Ｋビル２階</v>
      </c>
      <c r="G13" s="12" t="str">
        <f>事業所一覧!G579</f>
        <v>株式会社マーブル</v>
      </c>
      <c r="H13" s="13">
        <f>事業所一覧!H579</f>
        <v>0</v>
      </c>
      <c r="I13" s="13">
        <f>事業所一覧!I579</f>
        <v>0</v>
      </c>
      <c r="J13" s="13">
        <f>事業所一覧!J579</f>
        <v>0</v>
      </c>
      <c r="K13" s="13" t="str">
        <f>事業所一覧!K579</f>
        <v>●</v>
      </c>
      <c r="L13" s="13">
        <f>事業所一覧!L579</f>
        <v>10</v>
      </c>
      <c r="M13" s="13">
        <f>事業所一覧!M579</f>
        <v>0</v>
      </c>
      <c r="N13" s="28">
        <f>事業所一覧!N579</f>
        <v>0</v>
      </c>
    </row>
    <row r="14" spans="1:53" ht="30" customHeight="1" x14ac:dyDescent="0.2">
      <c r="A14" s="13">
        <f>事業所一覧!A580</f>
        <v>2755320146</v>
      </c>
      <c r="B14" s="12" t="str">
        <f>事業所一覧!B580</f>
        <v>放課後等デイサービス　ＰＯＰＯ</v>
      </c>
      <c r="C14" s="13" t="str">
        <f>事業所一覧!C580</f>
        <v>072-267-1101</v>
      </c>
      <c r="D14" s="13" t="str">
        <f>事業所一覧!D580</f>
        <v>072-267-1102</v>
      </c>
      <c r="E14" s="13" t="str">
        <f>事業所一覧!E580</f>
        <v>592-0005</v>
      </c>
      <c r="F14" s="12" t="str">
        <f>事業所一覧!F580</f>
        <v>高石市千代田五丁目１番36号</v>
      </c>
      <c r="G14" s="12" t="str">
        <f>事業所一覧!G580</f>
        <v>株式会社ＴＲＥＥ</v>
      </c>
      <c r="H14" s="13">
        <f>事業所一覧!H580</f>
        <v>0</v>
      </c>
      <c r="I14" s="13">
        <f>事業所一覧!I580</f>
        <v>0</v>
      </c>
      <c r="J14" s="13">
        <f>事業所一覧!J580</f>
        <v>0</v>
      </c>
      <c r="K14" s="13" t="str">
        <f>事業所一覧!K580</f>
        <v>●</v>
      </c>
      <c r="L14" s="13">
        <f>事業所一覧!L580</f>
        <v>10</v>
      </c>
      <c r="M14" s="13">
        <f>事業所一覧!M580</f>
        <v>0</v>
      </c>
      <c r="N14" s="28">
        <f>事業所一覧!N580</f>
        <v>0</v>
      </c>
    </row>
    <row r="15" spans="1:53" ht="30" customHeight="1" x14ac:dyDescent="0.2">
      <c r="A15" s="13">
        <f>事業所一覧!A581</f>
        <v>2755320161</v>
      </c>
      <c r="B15" s="12" t="str">
        <f>事業所一覧!B581</f>
        <v>オリーブまなびの家</v>
      </c>
      <c r="C15" s="13" t="str">
        <f>事業所一覧!C581</f>
        <v>072-242-4904</v>
      </c>
      <c r="D15" s="13" t="str">
        <f>事業所一覧!D581</f>
        <v>072-242-4905</v>
      </c>
      <c r="E15" s="13" t="str">
        <f>事業所一覧!E581</f>
        <v>592-0005</v>
      </c>
      <c r="F15" s="12" t="str">
        <f>事業所一覧!F581</f>
        <v>高石市千代田六丁目12番９号</v>
      </c>
      <c r="G15" s="12" t="str">
        <f>事業所一覧!G581</f>
        <v>株式会社オリーブ</v>
      </c>
      <c r="H15" s="13" t="str">
        <f>事業所一覧!H581</f>
        <v>●</v>
      </c>
      <c r="I15" s="13">
        <f>事業所一覧!I581</f>
        <v>10</v>
      </c>
      <c r="J15" s="13">
        <f>事業所一覧!J581</f>
        <v>0</v>
      </c>
      <c r="K15" s="13" t="str">
        <f>事業所一覧!K581</f>
        <v>●</v>
      </c>
      <c r="L15" s="13">
        <f>事業所一覧!L581</f>
        <v>10</v>
      </c>
      <c r="M15" s="13">
        <f>事業所一覧!M581</f>
        <v>0</v>
      </c>
      <c r="N15" s="28">
        <f>事業所一覧!N581</f>
        <v>0</v>
      </c>
    </row>
    <row r="16" spans="1:53" ht="30" customHeight="1" x14ac:dyDescent="0.2">
      <c r="A16" s="13">
        <f>事業所一覧!A582</f>
        <v>2755320179</v>
      </c>
      <c r="B16" s="12" t="str">
        <f>事業所一覧!B582</f>
        <v>スポーツアカデミー高石</v>
      </c>
      <c r="C16" s="13" t="str">
        <f>事業所一覧!C582</f>
        <v>072-247-7274</v>
      </c>
      <c r="D16" s="13" t="str">
        <f>事業所一覧!D582</f>
        <v>072-247-7142</v>
      </c>
      <c r="E16" s="13" t="str">
        <f>事業所一覧!E582</f>
        <v>592-0014</v>
      </c>
      <c r="F16" s="12" t="str">
        <f>事業所一覧!F582</f>
        <v>高石市綾園七丁目3番35号櫛谷ビル101</v>
      </c>
      <c r="G16" s="12" t="str">
        <f>事業所一覧!G582</f>
        <v>株式会社赤い糸</v>
      </c>
      <c r="H16" s="13" t="str">
        <f>事業所一覧!H582</f>
        <v>●</v>
      </c>
      <c r="I16" s="13">
        <f>事業所一覧!I582</f>
        <v>10</v>
      </c>
      <c r="J16" s="13">
        <f>事業所一覧!J582</f>
        <v>0</v>
      </c>
      <c r="K16" s="13" t="str">
        <f>事業所一覧!K582</f>
        <v>●</v>
      </c>
      <c r="L16" s="13">
        <f>事業所一覧!L582</f>
        <v>10</v>
      </c>
      <c r="M16" s="13">
        <f>事業所一覧!M582</f>
        <v>0</v>
      </c>
      <c r="N16" s="28">
        <f>事業所一覧!N582</f>
        <v>0</v>
      </c>
    </row>
    <row r="17" spans="1:14" ht="30" customHeight="1" x14ac:dyDescent="0.2">
      <c r="A17" s="13">
        <f>事業所一覧!A583</f>
        <v>2755320187</v>
      </c>
      <c r="B17" s="12" t="str">
        <f>事業所一覧!B583</f>
        <v>ＳｔａｒｌｙＲｏｏｍ　児童デイサービス</v>
      </c>
      <c r="C17" s="13" t="str">
        <f>事業所一覧!C583</f>
        <v>072-220-2118</v>
      </c>
      <c r="D17" s="13" t="str">
        <f>事業所一覧!D583</f>
        <v>072-220-2118</v>
      </c>
      <c r="E17" s="13" t="str">
        <f>事業所一覧!E583</f>
        <v>592-0013</v>
      </c>
      <c r="F17" s="12" t="str">
        <f>事業所一覧!F583</f>
        <v>高石市取石三丁目11番45号</v>
      </c>
      <c r="G17" s="12" t="str">
        <f>事業所一覧!G583</f>
        <v>株式会社Ｗｅｌｆａｒｅ</v>
      </c>
      <c r="H17" s="13" t="str">
        <f>事業所一覧!H583</f>
        <v>☆</v>
      </c>
      <c r="I17" s="13">
        <f>事業所一覧!I583</f>
        <v>5</v>
      </c>
      <c r="J17" s="13">
        <f>事業所一覧!J583</f>
        <v>0</v>
      </c>
      <c r="K17" s="13" t="str">
        <f>事業所一覧!K583</f>
        <v>☆</v>
      </c>
      <c r="L17" s="13">
        <f>事業所一覧!L583</f>
        <v>5</v>
      </c>
      <c r="M17" s="13">
        <f>事業所一覧!M583</f>
        <v>0</v>
      </c>
      <c r="N17" s="28">
        <f>事業所一覧!N583</f>
        <v>0</v>
      </c>
    </row>
    <row r="18" spans="1:14" ht="30" customHeight="1" x14ac:dyDescent="0.2">
      <c r="A18" s="13">
        <f>事業所一覧!A584</f>
        <v>2755320195</v>
      </c>
      <c r="B18" s="12" t="str">
        <f>事業所一覧!B584</f>
        <v>児童発達支援・放課後等デイサービス　アンジュ</v>
      </c>
      <c r="C18" s="13" t="str">
        <f>事業所一覧!C584</f>
        <v>072-267-4634</v>
      </c>
      <c r="D18" s="13" t="str">
        <f>事業所一覧!D584</f>
        <v>072-267-4643</v>
      </c>
      <c r="E18" s="13" t="str">
        <f>事業所一覧!E584</f>
        <v>592-0005</v>
      </c>
      <c r="F18" s="12" t="str">
        <f>事業所一覧!F584</f>
        <v>高石市千代田一丁目８番８号誠和総合産業ビル２階</v>
      </c>
      <c r="G18" s="12" t="str">
        <f>事業所一覧!G584</f>
        <v>ウェルフェア合同会社</v>
      </c>
      <c r="H18" s="13" t="str">
        <f>事業所一覧!H584</f>
        <v>●</v>
      </c>
      <c r="I18" s="13">
        <f>事業所一覧!I584</f>
        <v>10</v>
      </c>
      <c r="J18" s="13">
        <f>事業所一覧!J584</f>
        <v>0</v>
      </c>
      <c r="K18" s="13" t="str">
        <f>事業所一覧!K584</f>
        <v>●</v>
      </c>
      <c r="L18" s="13">
        <f>事業所一覧!L584</f>
        <v>10</v>
      </c>
      <c r="M18" s="13">
        <f>事業所一覧!M584</f>
        <v>0</v>
      </c>
      <c r="N18" s="28">
        <f>事業所一覧!N584</f>
        <v>0</v>
      </c>
    </row>
    <row r="19" spans="1:14" ht="30" customHeight="1" x14ac:dyDescent="0.2">
      <c r="A19" s="13">
        <f>事業所一覧!A585</f>
        <v>2755320203</v>
      </c>
      <c r="B19" s="12" t="str">
        <f>事業所一覧!B585</f>
        <v>ｃｏ－ｗｏｒｋ　ＣＡＴＳ（creative and active training studio）</v>
      </c>
      <c r="C19" s="13" t="str">
        <f>事業所一覧!C585</f>
        <v>072-343-1496</v>
      </c>
      <c r="D19" s="13" t="str">
        <f>事業所一覧!D585</f>
        <v>050-3606‐5740</v>
      </c>
      <c r="E19" s="13" t="str">
        <f>事業所一覧!E585</f>
        <v>592-0012</v>
      </c>
      <c r="F19" s="12" t="str">
        <f>事業所一覧!F585</f>
        <v>高石市西取石五丁目１番１号セラフィ―メゾン101号</v>
      </c>
      <c r="G19" s="12" t="str">
        <f>事業所一覧!G585</f>
        <v>合同会社ｃｏ－ｗｏｒｋ</v>
      </c>
      <c r="H19" s="13">
        <f>事業所一覧!H585</f>
        <v>0</v>
      </c>
      <c r="I19" s="13">
        <f>事業所一覧!I585</f>
        <v>0</v>
      </c>
      <c r="J19" s="13">
        <f>事業所一覧!J585</f>
        <v>0</v>
      </c>
      <c r="K19" s="13" t="str">
        <f>事業所一覧!K585</f>
        <v>●</v>
      </c>
      <c r="L19" s="13">
        <f>事業所一覧!L585</f>
        <v>20</v>
      </c>
      <c r="M19" s="13">
        <f>事業所一覧!M585</f>
        <v>0</v>
      </c>
      <c r="N19" s="28" t="str">
        <f>事業所一覧!N585</f>
        <v>共生型</v>
      </c>
    </row>
  </sheetData>
  <mergeCells count="1">
    <mergeCell ref="H2:N2"/>
  </mergeCells>
  <phoneticPr fontId="1"/>
  <conditionalFormatting sqref="A1:J3 O1:IV3 K1:N1 K3:N3 A5:H8 K5:K8 M6:IV8 A14:N16 O12:XFD16 I5:I9 L5:L9 J4:J9 A17:XFD65532">
    <cfRule type="cellIs" dxfId="81" priority="15" stopIfTrue="1" operator="equal">
      <formula>0</formula>
    </cfRule>
  </conditionalFormatting>
  <conditionalFormatting sqref="A4:I4 K4:IV4">
    <cfRule type="cellIs" dxfId="80" priority="14" stopIfTrue="1" operator="equal">
      <formula>0</formula>
    </cfRule>
  </conditionalFormatting>
  <conditionalFormatting sqref="M5:IV5">
    <cfRule type="cellIs" dxfId="79" priority="11" stopIfTrue="1" operator="equal">
      <formula>0</formula>
    </cfRule>
  </conditionalFormatting>
  <conditionalFormatting sqref="O9:IV9">
    <cfRule type="cellIs" dxfId="78" priority="9" stopIfTrue="1" operator="equal">
      <formula>0</formula>
    </cfRule>
  </conditionalFormatting>
  <conditionalFormatting sqref="A9:H9 K9 M9:N9">
    <cfRule type="cellIs" dxfId="77" priority="8" stopIfTrue="1" operator="equal">
      <formula>0</formula>
    </cfRule>
  </conditionalFormatting>
  <conditionalFormatting sqref="I10:J12 L10:L12">
    <cfRule type="cellIs" dxfId="76" priority="7" stopIfTrue="1" operator="equal">
      <formula>0</formula>
    </cfRule>
  </conditionalFormatting>
  <conditionalFormatting sqref="O10:IV11">
    <cfRule type="cellIs" dxfId="75" priority="6" stopIfTrue="1" operator="equal">
      <formula>0</formula>
    </cfRule>
  </conditionalFormatting>
  <conditionalFormatting sqref="A10:H12 K10:K12 M10:N12">
    <cfRule type="cellIs" dxfId="74" priority="5" stopIfTrue="1" operator="equal">
      <formula>0</formula>
    </cfRule>
  </conditionalFormatting>
  <conditionalFormatting sqref="I13:J13 L13">
    <cfRule type="cellIs" dxfId="73" priority="4" stopIfTrue="1" operator="equal">
      <formula>0</formula>
    </cfRule>
  </conditionalFormatting>
  <conditionalFormatting sqref="A13:H13 K13 M13:N13">
    <cfRule type="cellIs" dxfId="72" priority="3" stopIfTrue="1" operator="equal">
      <formula>0</formula>
    </cfRule>
  </conditionalFormatting>
  <hyperlinks>
    <hyperlink ref="N1" location="市町村一覧!A1" display="市町村一覧に戻る" xr:uid="{00000000-0004-0000-1200-000000000000}"/>
  </hyperlinks>
  <pageMargins left="0.25" right="0.25" top="0.75" bottom="0.75" header="0.3" footer="0.3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51"/>
  <sheetViews>
    <sheetView zoomScale="55" zoomScaleNormal="55" workbookViewId="0">
      <selection activeCell="D10" sqref="D10"/>
    </sheetView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49" t="s">
        <v>102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G2" s="41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事業所一覧!A4</f>
        <v>2751120037</v>
      </c>
      <c r="B4" s="12" t="str">
        <f>事業所一覧!B4</f>
        <v>ほっとスペースあん</v>
      </c>
      <c r="C4" s="13" t="str">
        <f>事業所一覧!C4</f>
        <v>072-433-3907</v>
      </c>
      <c r="D4" s="13" t="str">
        <f>事業所一覧!D4</f>
        <v>072-433-3907</v>
      </c>
      <c r="E4" s="13" t="str">
        <f>事業所一覧!E4</f>
        <v>596-0047</v>
      </c>
      <c r="F4" s="12" t="str">
        <f>事業所一覧!F4</f>
        <v>岸和田市上野町東13番10号三八ビル１階Ｂ号室</v>
      </c>
      <c r="G4" s="12" t="str">
        <f>事業所一覧!G4</f>
        <v>特定非営利活動法人まんまる</v>
      </c>
      <c r="H4" s="13">
        <f>事業所一覧!H4</f>
        <v>0</v>
      </c>
      <c r="I4" s="13">
        <f>事業所一覧!I4</f>
        <v>0</v>
      </c>
      <c r="J4" s="13">
        <f>事業所一覧!J4</f>
        <v>0</v>
      </c>
      <c r="K4" s="13" t="str">
        <f>事業所一覧!K4</f>
        <v>●</v>
      </c>
      <c r="L4" s="13">
        <f>事業所一覧!L4</f>
        <v>10</v>
      </c>
      <c r="M4" s="13">
        <f>事業所一覧!M4</f>
        <v>0</v>
      </c>
      <c r="N4" s="13"/>
    </row>
    <row r="5" spans="1:53" s="26" customFormat="1" ht="30" customHeight="1" x14ac:dyDescent="0.2">
      <c r="A5" s="13">
        <f>事業所一覧!A5</f>
        <v>2751120045</v>
      </c>
      <c r="B5" s="12" t="str">
        <f>事業所一覧!B5</f>
        <v>ＣｏＣｏ</v>
      </c>
      <c r="C5" s="13" t="str">
        <f>事業所一覧!C5</f>
        <v>072-433-2822</v>
      </c>
      <c r="D5" s="13" t="str">
        <f>事業所一覧!D5</f>
        <v>072-433-2823</v>
      </c>
      <c r="E5" s="13" t="str">
        <f>事業所一覧!E5</f>
        <v>596-0823</v>
      </c>
      <c r="F5" s="12" t="str">
        <f>事業所一覧!F5</f>
        <v>岸和田市下松町一丁目11番７号</v>
      </c>
      <c r="G5" s="12" t="str">
        <f>事業所一覧!G5</f>
        <v>ボンズ株式会社</v>
      </c>
      <c r="H5" s="13" t="str">
        <f>事業所一覧!H5</f>
        <v>●</v>
      </c>
      <c r="I5" s="13">
        <f>事業所一覧!I5</f>
        <v>10</v>
      </c>
      <c r="J5" s="13">
        <f>事業所一覧!J5</f>
        <v>0</v>
      </c>
      <c r="K5" s="13" t="str">
        <f>事業所一覧!K5</f>
        <v>●</v>
      </c>
      <c r="L5" s="13">
        <f>事業所一覧!L5</f>
        <v>10</v>
      </c>
      <c r="M5" s="13">
        <f>事業所一覧!M5</f>
        <v>0</v>
      </c>
      <c r="N5" s="13"/>
    </row>
    <row r="6" spans="1:53" s="26" customFormat="1" ht="30" customHeight="1" x14ac:dyDescent="0.2">
      <c r="A6" s="13">
        <f>事業所一覧!A6</f>
        <v>2751120052</v>
      </c>
      <c r="B6" s="12" t="str">
        <f>事業所一覧!B6</f>
        <v>はなはな</v>
      </c>
      <c r="C6" s="13" t="str">
        <f>事業所一覧!C6</f>
        <v>072-441-1308</v>
      </c>
      <c r="D6" s="13" t="str">
        <f>事業所一覧!D6</f>
        <v>072-441-3825</v>
      </c>
      <c r="E6" s="13" t="str">
        <f>事業所一覧!E6</f>
        <v>596-0102</v>
      </c>
      <c r="F6" s="12" t="str">
        <f>事業所一覧!F6</f>
        <v>岸和田市山直中町875番地</v>
      </c>
      <c r="G6" s="12" t="str">
        <f>事業所一覧!G6</f>
        <v>社会福祉法人いずみ野福祉会</v>
      </c>
      <c r="H6" s="13">
        <f>事業所一覧!H6</f>
        <v>0</v>
      </c>
      <c r="I6" s="13">
        <f>事業所一覧!I6</f>
        <v>0</v>
      </c>
      <c r="J6" s="13">
        <f>事業所一覧!J6</f>
        <v>0</v>
      </c>
      <c r="K6" s="13" t="str">
        <f>事業所一覧!K6</f>
        <v>●</v>
      </c>
      <c r="L6" s="13">
        <f>事業所一覧!L6</f>
        <v>10</v>
      </c>
      <c r="M6" s="13">
        <f>事業所一覧!M6</f>
        <v>0</v>
      </c>
      <c r="N6" s="13"/>
    </row>
    <row r="7" spans="1:53" ht="30" customHeight="1" x14ac:dyDescent="0.2">
      <c r="A7" s="13">
        <f>事業所一覧!A7</f>
        <v>2751120086</v>
      </c>
      <c r="B7" s="12" t="str">
        <f>事業所一覧!B7</f>
        <v>放課後等デイサービスこまつり</v>
      </c>
      <c r="C7" s="13" t="str">
        <f>事業所一覧!C7</f>
        <v>072-448-6617</v>
      </c>
      <c r="D7" s="13" t="str">
        <f>事業所一覧!D7</f>
        <v>072-443-6639</v>
      </c>
      <c r="E7" s="13" t="str">
        <f>事業所一覧!E7</f>
        <v>596-0821</v>
      </c>
      <c r="F7" s="12" t="str">
        <f>事業所一覧!F7</f>
        <v>岸和田市小松里町911-１</v>
      </c>
      <c r="G7" s="12" t="str">
        <f>事業所一覧!G7</f>
        <v>社会福祉法人光生会</v>
      </c>
      <c r="H7" s="13">
        <f>事業所一覧!H7</f>
        <v>0</v>
      </c>
      <c r="I7" s="13">
        <f>事業所一覧!I7</f>
        <v>0</v>
      </c>
      <c r="J7" s="13">
        <f>事業所一覧!J7</f>
        <v>0</v>
      </c>
      <c r="K7" s="13" t="str">
        <f>事業所一覧!K7</f>
        <v>●</v>
      </c>
      <c r="L7" s="13">
        <f>事業所一覧!L7</f>
        <v>10</v>
      </c>
      <c r="M7" s="13">
        <f>事業所一覧!M7</f>
        <v>0</v>
      </c>
      <c r="N7" s="13">
        <f>事業所一覧!N7</f>
        <v>0</v>
      </c>
    </row>
    <row r="8" spans="1:53" ht="30" customHeight="1" x14ac:dyDescent="0.2">
      <c r="A8" s="13">
        <f>事業所一覧!A8</f>
        <v>2751120102</v>
      </c>
      <c r="B8" s="12" t="str">
        <f>事業所一覧!B8</f>
        <v>放課後等デイサービスなう</v>
      </c>
      <c r="C8" s="13" t="str">
        <f>事業所一覧!C8</f>
        <v>072-457-1361</v>
      </c>
      <c r="D8" s="13" t="str">
        <f>事業所一覧!D8</f>
        <v>072-457-1993</v>
      </c>
      <c r="E8" s="13" t="str">
        <f>事業所一覧!E8</f>
        <v>596-0826</v>
      </c>
      <c r="F8" s="12" t="str">
        <f>事業所一覧!F8</f>
        <v>岸和田市作才町1180番地１階</v>
      </c>
      <c r="G8" s="12" t="str">
        <f>事業所一覧!G8</f>
        <v>株式会社晴友</v>
      </c>
      <c r="H8" s="13" t="str">
        <f>事業所一覧!H8</f>
        <v>●</v>
      </c>
      <c r="I8" s="13">
        <f>事業所一覧!I8</f>
        <v>10</v>
      </c>
      <c r="J8" s="13">
        <f>事業所一覧!J8</f>
        <v>0</v>
      </c>
      <c r="K8" s="13" t="str">
        <f>事業所一覧!K8</f>
        <v>●</v>
      </c>
      <c r="L8" s="13">
        <f>事業所一覧!L8</f>
        <v>10</v>
      </c>
      <c r="M8" s="13">
        <f>事業所一覧!M8</f>
        <v>0</v>
      </c>
      <c r="N8" s="13"/>
    </row>
    <row r="9" spans="1:53" ht="30" customHeight="1" x14ac:dyDescent="0.2">
      <c r="A9" s="13">
        <f>事業所一覧!A9</f>
        <v>2751120128</v>
      </c>
      <c r="B9" s="12" t="str">
        <f>事業所一覧!B9</f>
        <v>児童デイサービスばらの木</v>
      </c>
      <c r="C9" s="13" t="str">
        <f>事業所一覧!C9</f>
        <v>072-447-6960</v>
      </c>
      <c r="D9" s="13" t="str">
        <f>事業所一覧!D9</f>
        <v>072-447-6961</v>
      </c>
      <c r="E9" s="13" t="str">
        <f>事業所一覧!E9</f>
        <v>596-0001</v>
      </c>
      <c r="F9" s="12" t="str">
        <f>事業所一覧!F9</f>
        <v>岸和田市磯上町一丁目14番23号</v>
      </c>
      <c r="G9" s="12" t="str">
        <f>事業所一覧!G9</f>
        <v>株式会社百花</v>
      </c>
      <c r="H9" s="13" t="str">
        <f>事業所一覧!H9</f>
        <v>●</v>
      </c>
      <c r="I9" s="13">
        <f>事業所一覧!I9</f>
        <v>10</v>
      </c>
      <c r="J9" s="13">
        <f>事業所一覧!J9</f>
        <v>0</v>
      </c>
      <c r="K9" s="13" t="str">
        <f>事業所一覧!K9</f>
        <v>●</v>
      </c>
      <c r="L9" s="13">
        <f>事業所一覧!L9</f>
        <v>10</v>
      </c>
      <c r="M9" s="13">
        <f>事業所一覧!M9</f>
        <v>0</v>
      </c>
      <c r="N9" s="13"/>
    </row>
    <row r="10" spans="1:53" ht="30" customHeight="1" x14ac:dyDescent="0.2">
      <c r="A10" s="13">
        <f>事業所一覧!A10</f>
        <v>2751120144</v>
      </c>
      <c r="B10" s="12" t="str">
        <f>事業所一覧!B10</f>
        <v>キッズハウスなごみ家</v>
      </c>
      <c r="C10" s="13" t="str">
        <f>事業所一覧!C10</f>
        <v>072-468-6960</v>
      </c>
      <c r="D10" s="13" t="str">
        <f>事業所一覧!D10</f>
        <v>072-468-6961</v>
      </c>
      <c r="E10" s="13" t="str">
        <f>事業所一覧!E10</f>
        <v>596-0831</v>
      </c>
      <c r="F10" s="12" t="str">
        <f>事業所一覧!F10</f>
        <v>岸和田市畑町四丁目１番16号</v>
      </c>
      <c r="G10" s="12" t="str">
        <f>事業所一覧!G10</f>
        <v>アプリコットマネジメント株式会社</v>
      </c>
      <c r="H10" s="13" t="str">
        <f>事業所一覧!H10</f>
        <v>●</v>
      </c>
      <c r="I10" s="13">
        <f>事業所一覧!I10</f>
        <v>10</v>
      </c>
      <c r="J10" s="13">
        <f>事業所一覧!J10</f>
        <v>0</v>
      </c>
      <c r="K10" s="13" t="str">
        <f>事業所一覧!K10</f>
        <v>●</v>
      </c>
      <c r="L10" s="13">
        <f>事業所一覧!L10</f>
        <v>10</v>
      </c>
      <c r="M10" s="13">
        <f>事業所一覧!M10</f>
        <v>0</v>
      </c>
      <c r="N10" s="13"/>
    </row>
    <row r="11" spans="1:53" ht="30" customHeight="1" x14ac:dyDescent="0.2">
      <c r="A11" s="13">
        <f>事業所一覧!A11</f>
        <v>2751120151</v>
      </c>
      <c r="B11" s="12" t="str">
        <f>事業所一覧!B11</f>
        <v>運動＆学習療育あなたが宝モノ　岸和田堺町教室</v>
      </c>
      <c r="C11" s="13" t="str">
        <f>事業所一覧!C11</f>
        <v>072-433-1231</v>
      </c>
      <c r="D11" s="13" t="str">
        <f>事業所一覧!D11</f>
        <v>072-433-1241</v>
      </c>
      <c r="E11" s="13" t="str">
        <f>事業所一覧!E11</f>
        <v>596-0072</v>
      </c>
      <c r="F11" s="12" t="str">
        <f>事業所一覧!F11</f>
        <v>岸和田市堺町１番38号大起ビル３Ｆ</v>
      </c>
      <c r="G11" s="12" t="str">
        <f>事業所一覧!G11</f>
        <v>株式会社いのちの木</v>
      </c>
      <c r="H11" s="13" t="str">
        <f>事業所一覧!H11</f>
        <v>●</v>
      </c>
      <c r="I11" s="13">
        <f>事業所一覧!I11</f>
        <v>10</v>
      </c>
      <c r="J11" s="13">
        <f>事業所一覧!J11</f>
        <v>0</v>
      </c>
      <c r="K11" s="13" t="str">
        <f>事業所一覧!K11</f>
        <v>●</v>
      </c>
      <c r="L11" s="13">
        <f>事業所一覧!L11</f>
        <v>10</v>
      </c>
      <c r="M11" s="13" t="str">
        <f>事業所一覧!M11</f>
        <v>●</v>
      </c>
      <c r="N11" s="13"/>
    </row>
    <row r="12" spans="1:53" ht="30" customHeight="1" x14ac:dyDescent="0.2">
      <c r="A12" s="13">
        <f>事業所一覧!A12</f>
        <v>2751120177</v>
      </c>
      <c r="B12" s="12" t="str">
        <f>事業所一覧!B12</f>
        <v>ジェイキッズきりん</v>
      </c>
      <c r="C12" s="13" t="str">
        <f>事業所一覧!C12</f>
        <v>072-477-3535</v>
      </c>
      <c r="D12" s="13" t="str">
        <f>事業所一覧!D12</f>
        <v>072-457-5493</v>
      </c>
      <c r="E12" s="13" t="str">
        <f>事業所一覧!E12</f>
        <v>596-0825</v>
      </c>
      <c r="F12" s="12" t="str">
        <f>事業所一覧!F12</f>
        <v>岸和田市土生町2475-22</v>
      </c>
      <c r="G12" s="12" t="str">
        <f>事業所一覧!G12</f>
        <v>株式会社ジェイケア</v>
      </c>
      <c r="H12" s="13" t="str">
        <f>事業所一覧!H12</f>
        <v>●</v>
      </c>
      <c r="I12" s="13">
        <f>事業所一覧!I12</f>
        <v>10</v>
      </c>
      <c r="J12" s="13">
        <f>事業所一覧!J12</f>
        <v>0</v>
      </c>
      <c r="K12" s="13" t="str">
        <f>事業所一覧!K12</f>
        <v>●</v>
      </c>
      <c r="L12" s="13">
        <f>事業所一覧!L12</f>
        <v>10</v>
      </c>
      <c r="M12" s="13">
        <f>事業所一覧!M12</f>
        <v>0</v>
      </c>
      <c r="N12" s="13"/>
    </row>
    <row r="13" spans="1:53" ht="30" customHeight="1" x14ac:dyDescent="0.2">
      <c r="A13" s="13">
        <f>事業所一覧!A13</f>
        <v>2751120185</v>
      </c>
      <c r="B13" s="12" t="str">
        <f>事業所一覧!B13</f>
        <v>こどもランドなっつ</v>
      </c>
      <c r="C13" s="13" t="str">
        <f>事業所一覧!C13</f>
        <v>072-443-2261</v>
      </c>
      <c r="D13" s="13" t="str">
        <f>事業所一覧!D13</f>
        <v>072-443-2263</v>
      </c>
      <c r="E13" s="13" t="str">
        <f>事業所一覧!E13</f>
        <v>596-0816</v>
      </c>
      <c r="F13" s="12" t="str">
        <f>事業所一覧!F13</f>
        <v>岸和田市尾生町1188番地の１</v>
      </c>
      <c r="G13" s="12" t="str">
        <f>事業所一覧!G13</f>
        <v>株式会社ＮＵＴＳドリーム</v>
      </c>
      <c r="H13" s="13" t="str">
        <f>事業所一覧!H13</f>
        <v>●</v>
      </c>
      <c r="I13" s="13">
        <f>事業所一覧!I13</f>
        <v>10</v>
      </c>
      <c r="J13" s="13">
        <f>事業所一覧!J13</f>
        <v>0</v>
      </c>
      <c r="K13" s="13" t="str">
        <f>事業所一覧!K13</f>
        <v>●</v>
      </c>
      <c r="L13" s="13">
        <f>事業所一覧!L13</f>
        <v>10</v>
      </c>
      <c r="M13" s="13">
        <f>事業所一覧!M13</f>
        <v>0</v>
      </c>
      <c r="N13" s="13"/>
    </row>
    <row r="14" spans="1:53" ht="30" customHeight="1" x14ac:dyDescent="0.2">
      <c r="A14" s="13">
        <f>事業所一覧!A14</f>
        <v>2751120193</v>
      </c>
      <c r="B14" s="12" t="str">
        <f>事業所一覧!B14</f>
        <v>児童デイサービスばらの木アネックス</v>
      </c>
      <c r="C14" s="13" t="str">
        <f>事業所一覧!C14</f>
        <v>072-447-6088</v>
      </c>
      <c r="D14" s="13" t="str">
        <f>事業所一覧!D14</f>
        <v>072-447-6089</v>
      </c>
      <c r="E14" s="13" t="str">
        <f>事業所一覧!E14</f>
        <v>596-0045</v>
      </c>
      <c r="F14" s="12" t="str">
        <f>事業所一覧!F14</f>
        <v>岸和田市別所町二丁目３番２号</v>
      </c>
      <c r="G14" s="12" t="str">
        <f>事業所一覧!G14</f>
        <v>株式会社百花</v>
      </c>
      <c r="H14" s="13" t="str">
        <f>事業所一覧!H14</f>
        <v>●</v>
      </c>
      <c r="I14" s="13">
        <f>事業所一覧!I14</f>
        <v>10</v>
      </c>
      <c r="J14" s="13">
        <f>事業所一覧!J14</f>
        <v>0</v>
      </c>
      <c r="K14" s="13" t="str">
        <f>事業所一覧!K14</f>
        <v>●</v>
      </c>
      <c r="L14" s="13">
        <f>事業所一覧!L14</f>
        <v>10</v>
      </c>
      <c r="M14" s="13">
        <f>事業所一覧!M14</f>
        <v>0</v>
      </c>
      <c r="N14" s="13"/>
    </row>
    <row r="15" spans="1:53" ht="30" customHeight="1" x14ac:dyDescent="0.2">
      <c r="A15" s="13">
        <f>事業所一覧!A15</f>
        <v>2751120201</v>
      </c>
      <c r="B15" s="12" t="str">
        <f>事業所一覧!B15</f>
        <v>放課後デイサービスつじい</v>
      </c>
      <c r="C15" s="13" t="str">
        <f>事業所一覧!C15</f>
        <v>072-479-4182</v>
      </c>
      <c r="D15" s="13" t="str">
        <f>事業所一覧!D15</f>
        <v>072-479-4183</v>
      </c>
      <c r="E15" s="13" t="str">
        <f>事業所一覧!E15</f>
        <v>596-0816</v>
      </c>
      <c r="F15" s="12" t="str">
        <f>事業所一覧!F15</f>
        <v>岸和田市尾生町三丁目３番50号</v>
      </c>
      <c r="G15" s="12" t="str">
        <f>事業所一覧!G15</f>
        <v>株式会社文衛門</v>
      </c>
      <c r="H15" s="13" t="str">
        <f>事業所一覧!H15</f>
        <v>●</v>
      </c>
      <c r="I15" s="13">
        <f>事業所一覧!I15</f>
        <v>10</v>
      </c>
      <c r="J15" s="13">
        <f>事業所一覧!J15</f>
        <v>0</v>
      </c>
      <c r="K15" s="13" t="str">
        <f>事業所一覧!K15</f>
        <v>●</v>
      </c>
      <c r="L15" s="13">
        <f>事業所一覧!L15</f>
        <v>10</v>
      </c>
      <c r="M15" s="13">
        <f>事業所一覧!M15</f>
        <v>0</v>
      </c>
      <c r="N15" s="13"/>
    </row>
    <row r="16" spans="1:53" ht="30" customHeight="1" x14ac:dyDescent="0.2">
      <c r="A16" s="13">
        <f>事業所一覧!A16</f>
        <v>2751120219</v>
      </c>
      <c r="B16" s="12" t="str">
        <f>事業所一覧!B16</f>
        <v>放課後デイサービス・ふれあい泉</v>
      </c>
      <c r="C16" s="13" t="str">
        <f>事業所一覧!C16</f>
        <v>072-440-2752</v>
      </c>
      <c r="D16" s="13" t="str">
        <f>事業所一覧!D16</f>
        <v>072-440-2753</v>
      </c>
      <c r="E16" s="13" t="str">
        <f>事業所一覧!E16</f>
        <v>596-0002</v>
      </c>
      <c r="F16" s="12" t="str">
        <f>事業所一覧!F16</f>
        <v>岸和田市吉井町二丁目12番21号</v>
      </c>
      <c r="G16" s="12" t="str">
        <f>事業所一覧!G16</f>
        <v>特定非営利活動法人ふれあい泉</v>
      </c>
      <c r="H16" s="13">
        <f>事業所一覧!H16</f>
        <v>0</v>
      </c>
      <c r="I16" s="13">
        <f>事業所一覧!I16</f>
        <v>0</v>
      </c>
      <c r="J16" s="13">
        <f>事業所一覧!J16</f>
        <v>0</v>
      </c>
      <c r="K16" s="13" t="str">
        <f>事業所一覧!K16</f>
        <v>●</v>
      </c>
      <c r="L16" s="13">
        <f>事業所一覧!L16</f>
        <v>10</v>
      </c>
      <c r="M16" s="13">
        <f>事業所一覧!M16</f>
        <v>0</v>
      </c>
      <c r="N16" s="13"/>
    </row>
    <row r="17" spans="1:14" ht="30" customHeight="1" x14ac:dyDescent="0.2">
      <c r="A17" s="13">
        <f>事業所一覧!A17</f>
        <v>2751120227</v>
      </c>
      <c r="B17" s="12" t="str">
        <f>事業所一覧!B17</f>
        <v>こどもハウスだんぼ</v>
      </c>
      <c r="C17" s="13" t="str">
        <f>事業所一覧!C17</f>
        <v>072-493-8326</v>
      </c>
      <c r="D17" s="13" t="str">
        <f>事業所一覧!D17</f>
        <v>072-493-8327</v>
      </c>
      <c r="E17" s="13" t="str">
        <f>事業所一覧!E17</f>
        <v>596-0814</v>
      </c>
      <c r="F17" s="12" t="str">
        <f>事業所一覧!F17</f>
        <v>岸和田市岡山町220番地の２</v>
      </c>
      <c r="G17" s="12" t="str">
        <f>事業所一覧!G17</f>
        <v>株式会社ＮＵＴＳドリーム</v>
      </c>
      <c r="H17" s="13" t="str">
        <f>事業所一覧!H17</f>
        <v>☆</v>
      </c>
      <c r="I17" s="13">
        <f>事業所一覧!I17</f>
        <v>5</v>
      </c>
      <c r="J17" s="13">
        <f>事業所一覧!J17</f>
        <v>0</v>
      </c>
      <c r="K17" s="13" t="str">
        <f>事業所一覧!K17</f>
        <v>☆</v>
      </c>
      <c r="L17" s="13">
        <f>事業所一覧!L17</f>
        <v>5</v>
      </c>
      <c r="M17" s="13">
        <f>事業所一覧!M17</f>
        <v>0</v>
      </c>
      <c r="N17" s="13"/>
    </row>
    <row r="18" spans="1:14" ht="30" customHeight="1" x14ac:dyDescent="0.2">
      <c r="A18" s="13">
        <f>事業所一覧!A18</f>
        <v>2751120243</v>
      </c>
      <c r="B18" s="12" t="str">
        <f>事業所一覧!B18</f>
        <v>アリス</v>
      </c>
      <c r="C18" s="13" t="str">
        <f>事業所一覧!C18</f>
        <v>072-479-5670</v>
      </c>
      <c r="D18" s="13" t="str">
        <f>事業所一覧!D18</f>
        <v>072-479-5671</v>
      </c>
      <c r="E18" s="13" t="str">
        <f>事業所一覧!E18</f>
        <v>596-0823</v>
      </c>
      <c r="F18" s="12" t="str">
        <f>事業所一覧!F18</f>
        <v>岸和田市下松町三丁目４番１号Ａ棟102号、104号、105号</v>
      </c>
      <c r="G18" s="12" t="str">
        <f>事業所一覧!G18</f>
        <v>合同会社アーリーケア</v>
      </c>
      <c r="H18" s="13" t="str">
        <f>事業所一覧!H18</f>
        <v>●</v>
      </c>
      <c r="I18" s="13">
        <f>事業所一覧!I18</f>
        <v>10</v>
      </c>
      <c r="J18" s="13">
        <f>事業所一覧!J18</f>
        <v>0</v>
      </c>
      <c r="K18" s="13" t="str">
        <f>事業所一覧!K18</f>
        <v>●</v>
      </c>
      <c r="L18" s="13">
        <f>事業所一覧!L18</f>
        <v>10</v>
      </c>
      <c r="M18" s="13">
        <f>事業所一覧!M18</f>
        <v>0</v>
      </c>
      <c r="N18" s="13"/>
    </row>
    <row r="19" spans="1:14" ht="30" customHeight="1" x14ac:dyDescent="0.2">
      <c r="A19" s="13">
        <f>事業所一覧!A19</f>
        <v>2751120268</v>
      </c>
      <c r="B19" s="12" t="str">
        <f>事業所一覧!B19</f>
        <v>キッズハウスなごみ家土生</v>
      </c>
      <c r="C19" s="13" t="str">
        <f>事業所一覧!C19</f>
        <v>072-428-7550</v>
      </c>
      <c r="D19" s="13" t="str">
        <f>事業所一覧!D19</f>
        <v>072-428-7553</v>
      </c>
      <c r="E19" s="13" t="str">
        <f>事業所一覧!E19</f>
        <v>596-0825</v>
      </c>
      <c r="F19" s="12" t="str">
        <f>事業所一覧!F19</f>
        <v>岸和田市土生町九丁目11番11号</v>
      </c>
      <c r="G19" s="12" t="str">
        <f>事業所一覧!G19</f>
        <v>アプリコットマネジメント株式会社</v>
      </c>
      <c r="H19" s="13" t="str">
        <f>事業所一覧!H19</f>
        <v>●</v>
      </c>
      <c r="I19" s="13">
        <f>事業所一覧!I19</f>
        <v>10</v>
      </c>
      <c r="J19" s="13">
        <f>事業所一覧!J19</f>
        <v>0</v>
      </c>
      <c r="K19" s="13" t="str">
        <f>事業所一覧!K19</f>
        <v>●</v>
      </c>
      <c r="L19" s="13">
        <f>事業所一覧!L19</f>
        <v>10</v>
      </c>
      <c r="M19" s="13">
        <f>事業所一覧!M19</f>
        <v>0</v>
      </c>
      <c r="N19" s="13"/>
    </row>
    <row r="20" spans="1:14" ht="30" customHeight="1" x14ac:dyDescent="0.2">
      <c r="A20" s="13">
        <f>事業所一覧!A20</f>
        <v>2751120276</v>
      </c>
      <c r="B20" s="12" t="str">
        <f>事業所一覧!B20</f>
        <v>児童福祉サービスＬａｒｉｍａｒ Arch</v>
      </c>
      <c r="C20" s="13" t="str">
        <f>事業所一覧!C20</f>
        <v>072-443-1331</v>
      </c>
      <c r="D20" s="13" t="str">
        <f>事業所一覧!D20</f>
        <v>072-443-1332</v>
      </c>
      <c r="E20" s="13" t="str">
        <f>事業所一覧!E20</f>
        <v>596-0003</v>
      </c>
      <c r="F20" s="12" t="str">
        <f>事業所一覧!F20</f>
        <v>岸和田市中井町二丁目８番31号</v>
      </c>
      <c r="G20" s="12" t="str">
        <f>事業所一覧!G20</f>
        <v>ＮＰＯ法人児童福祉サービスＬａｒｉｍａｒ</v>
      </c>
      <c r="H20" s="13">
        <f>事業所一覧!H20</f>
        <v>0</v>
      </c>
      <c r="I20" s="13">
        <f>事業所一覧!I20</f>
        <v>0</v>
      </c>
      <c r="J20" s="13">
        <f>事業所一覧!J20</f>
        <v>0</v>
      </c>
      <c r="K20" s="13" t="str">
        <f>事業所一覧!K20</f>
        <v>●</v>
      </c>
      <c r="L20" s="13">
        <f>事業所一覧!L20</f>
        <v>10</v>
      </c>
      <c r="M20" s="13">
        <f>事業所一覧!M20</f>
        <v>0</v>
      </c>
      <c r="N20" s="13"/>
    </row>
    <row r="21" spans="1:14" ht="30" customHeight="1" x14ac:dyDescent="0.2">
      <c r="A21" s="13">
        <f>事業所一覧!A21</f>
        <v>2751120284</v>
      </c>
      <c r="B21" s="12" t="str">
        <f>事業所一覧!B21</f>
        <v>発達支援教室レッツ</v>
      </c>
      <c r="C21" s="13" t="str">
        <f>事業所一覧!C21</f>
        <v>072-477-5974</v>
      </c>
      <c r="D21" s="13" t="str">
        <f>事業所一覧!D21</f>
        <v>050-3730-7560</v>
      </c>
      <c r="E21" s="13" t="str">
        <f>事業所一覧!E21</f>
        <v>596-0823</v>
      </c>
      <c r="F21" s="12" t="str">
        <f>事業所一覧!F21</f>
        <v>岸和田市下松町三丁目５番11号</v>
      </c>
      <c r="G21" s="12" t="str">
        <f>事業所一覧!G21</f>
        <v>一般社団法人ライトアップ</v>
      </c>
      <c r="H21" s="13">
        <f>事業所一覧!H21</f>
        <v>0</v>
      </c>
      <c r="I21" s="13">
        <f>事業所一覧!I21</f>
        <v>0</v>
      </c>
      <c r="J21" s="13">
        <f>事業所一覧!J21</f>
        <v>0</v>
      </c>
      <c r="K21" s="13" t="str">
        <f>事業所一覧!K21</f>
        <v>●</v>
      </c>
      <c r="L21" s="13">
        <f>事業所一覧!L21</f>
        <v>10</v>
      </c>
      <c r="M21" s="13" t="str">
        <f>事業所一覧!M21</f>
        <v>●</v>
      </c>
      <c r="N21" s="13"/>
    </row>
    <row r="22" spans="1:14" ht="30" customHeight="1" x14ac:dyDescent="0.2">
      <c r="A22" s="13">
        <f>事業所一覧!A22</f>
        <v>2751120318</v>
      </c>
      <c r="B22" s="12" t="str">
        <f>事業所一覧!B22</f>
        <v>児童発達支援・放課後等デイサービスＨＵＧＳ</v>
      </c>
      <c r="C22" s="13" t="str">
        <f>事業所一覧!C22</f>
        <v>072-430-1160</v>
      </c>
      <c r="D22" s="13" t="str">
        <f>事業所一覧!D22</f>
        <v>072-430-1161</v>
      </c>
      <c r="E22" s="13" t="str">
        <f>事業所一覧!E22</f>
        <v>596-0047</v>
      </c>
      <c r="F22" s="12" t="str">
        <f>事業所一覧!F22</f>
        <v>岸和田市上野町東10番39号１階</v>
      </c>
      <c r="G22" s="12" t="str">
        <f>事業所一覧!G22</f>
        <v>株式会社オキシテック</v>
      </c>
      <c r="H22" s="13" t="str">
        <f>事業所一覧!H22</f>
        <v>●</v>
      </c>
      <c r="I22" s="13">
        <f>事業所一覧!I22</f>
        <v>10</v>
      </c>
      <c r="J22" s="13">
        <f>事業所一覧!J22</f>
        <v>0</v>
      </c>
      <c r="K22" s="13" t="str">
        <f>事業所一覧!K22</f>
        <v>●</v>
      </c>
      <c r="L22" s="13">
        <f>事業所一覧!L22</f>
        <v>10</v>
      </c>
      <c r="M22" s="13">
        <f>事業所一覧!M22</f>
        <v>0</v>
      </c>
      <c r="N22" s="13"/>
    </row>
    <row r="23" spans="1:14" ht="30" customHeight="1" x14ac:dyDescent="0.2">
      <c r="A23" s="13">
        <f>事業所一覧!A23</f>
        <v>2751120334</v>
      </c>
      <c r="B23" s="12" t="str">
        <f>事業所一覧!B23</f>
        <v>多機能型事業所　子どもの森</v>
      </c>
      <c r="C23" s="13" t="str">
        <f>事業所一覧!C23</f>
        <v>072-424-2872</v>
      </c>
      <c r="D23" s="13" t="str">
        <f>事業所一覧!D23</f>
        <v>072-424-2872</v>
      </c>
      <c r="E23" s="13" t="str">
        <f>事業所一覧!E23</f>
        <v>596-0805</v>
      </c>
      <c r="F23" s="12" t="str">
        <f>事業所一覧!F23</f>
        <v>岸和田市田治米町13番地の４</v>
      </c>
      <c r="G23" s="12" t="str">
        <f>事業所一覧!G23</f>
        <v>一般社団法人子どもの森</v>
      </c>
      <c r="H23" s="13" t="str">
        <f>事業所一覧!H23</f>
        <v>●</v>
      </c>
      <c r="I23" s="13">
        <f>事業所一覧!I23</f>
        <v>10</v>
      </c>
      <c r="J23" s="13" t="str">
        <f>事業所一覧!J23</f>
        <v>●</v>
      </c>
      <c r="K23" s="13" t="str">
        <f>事業所一覧!K23</f>
        <v>●</v>
      </c>
      <c r="L23" s="13">
        <f>事業所一覧!L23</f>
        <v>10</v>
      </c>
      <c r="M23" s="13" t="str">
        <f>事業所一覧!M23</f>
        <v>●</v>
      </c>
      <c r="N23" s="13"/>
    </row>
    <row r="24" spans="1:14" ht="30" customHeight="1" x14ac:dyDescent="0.2">
      <c r="A24" s="13">
        <f>事業所一覧!A24</f>
        <v>2751320140</v>
      </c>
      <c r="B24" s="12" t="str">
        <f>事業所一覧!B24</f>
        <v>児童発達支援・放課後等デイサービス陽（ひなた）</v>
      </c>
      <c r="C24" s="13" t="str">
        <f>事業所一覧!C24</f>
        <v>072-438-2275</v>
      </c>
      <c r="D24" s="13" t="str">
        <f>事業所一覧!D24</f>
        <v>072-438-2275</v>
      </c>
      <c r="E24" s="13" t="str">
        <f>事業所一覧!E24</f>
        <v>596-0056</v>
      </c>
      <c r="F24" s="12" t="str">
        <f>事業所一覧!F24</f>
        <v>岸和田市北町10番7号</v>
      </c>
      <c r="G24" s="12" t="str">
        <f>事業所一覧!G24</f>
        <v>株式会社藤企画</v>
      </c>
      <c r="H24" s="13" t="str">
        <f>事業所一覧!H24</f>
        <v>●</v>
      </c>
      <c r="I24" s="13">
        <f>事業所一覧!I24</f>
        <v>10</v>
      </c>
      <c r="J24" s="13">
        <f>事業所一覧!J24</f>
        <v>0</v>
      </c>
      <c r="K24" s="13" t="str">
        <f>事業所一覧!K24</f>
        <v>●</v>
      </c>
      <c r="L24" s="13">
        <f>事業所一覧!L24</f>
        <v>10</v>
      </c>
      <c r="M24" s="13">
        <f>事業所一覧!M24</f>
        <v>0</v>
      </c>
      <c r="N24" s="13"/>
    </row>
    <row r="25" spans="1:14" ht="30" customHeight="1" x14ac:dyDescent="0.2">
      <c r="A25" s="13">
        <f>事業所一覧!A25</f>
        <v>2751120342</v>
      </c>
      <c r="B25" s="12" t="str">
        <f>事業所一覧!B25</f>
        <v>清流の家　岸和田</v>
      </c>
      <c r="C25" s="13" t="str">
        <f>事業所一覧!C25</f>
        <v>072-420-0020</v>
      </c>
      <c r="D25" s="13" t="str">
        <f>事業所一覧!D25</f>
        <v>072-420-0021</v>
      </c>
      <c r="E25" s="13" t="str">
        <f>事業所一覧!E25</f>
        <v>596-0827</v>
      </c>
      <c r="F25" s="12" t="str">
        <f>事業所一覧!F25</f>
        <v>岸和田市上松町457－１</v>
      </c>
      <c r="G25" s="12" t="str">
        <f>事業所一覧!G25</f>
        <v>合同会社哲人社</v>
      </c>
      <c r="H25" s="13" t="str">
        <f>事業所一覧!H25</f>
        <v>●</v>
      </c>
      <c r="I25" s="13">
        <f>事業所一覧!I25</f>
        <v>10</v>
      </c>
      <c r="J25" s="13">
        <f>事業所一覧!J25</f>
        <v>0</v>
      </c>
      <c r="K25" s="13" t="str">
        <f>事業所一覧!K25</f>
        <v>●</v>
      </c>
      <c r="L25" s="13">
        <f>事業所一覧!L25</f>
        <v>10</v>
      </c>
      <c r="M25" s="13">
        <f>事業所一覧!M25</f>
        <v>0</v>
      </c>
      <c r="N25" s="13"/>
    </row>
    <row r="26" spans="1:14" ht="30" customHeight="1" x14ac:dyDescent="0.2">
      <c r="A26" s="13">
        <f>事業所一覧!A26</f>
        <v>2751120367</v>
      </c>
      <c r="B26" s="12" t="str">
        <f>事業所一覧!B26</f>
        <v>進学＆就職支援あなたが宝モノ岸和田沼町教室</v>
      </c>
      <c r="C26" s="13" t="str">
        <f>事業所一覧!C26</f>
        <v>072-433-5266</v>
      </c>
      <c r="D26" s="13" t="str">
        <f>事業所一覧!D26</f>
        <v>072-433-5277</v>
      </c>
      <c r="E26" s="13" t="str">
        <f>事業所一覧!E26</f>
        <v>596-0053</v>
      </c>
      <c r="F26" s="12" t="str">
        <f>事業所一覧!F26</f>
        <v>岸和田市沼町18番1号川長ビル２F</v>
      </c>
      <c r="G26" s="12" t="str">
        <f>事業所一覧!G26</f>
        <v>株式会社いのちの木</v>
      </c>
      <c r="H26" s="13" t="str">
        <f>事業所一覧!H26</f>
        <v>●</v>
      </c>
      <c r="I26" s="13">
        <f>事業所一覧!I26</f>
        <v>10</v>
      </c>
      <c r="J26" s="13">
        <f>事業所一覧!J26</f>
        <v>0</v>
      </c>
      <c r="K26" s="13" t="str">
        <f>事業所一覧!K26</f>
        <v>●</v>
      </c>
      <c r="L26" s="13">
        <f>事業所一覧!L26</f>
        <v>10</v>
      </c>
      <c r="M26" s="13">
        <f>事業所一覧!M26</f>
        <v>0</v>
      </c>
      <c r="N26" s="13"/>
    </row>
    <row r="27" spans="1:14" ht="30" customHeight="1" x14ac:dyDescent="0.2">
      <c r="A27" s="13">
        <f>事業所一覧!A27</f>
        <v>2751120375</v>
      </c>
      <c r="B27" s="12" t="str">
        <f>事業所一覧!B27</f>
        <v>児童デイサービスくれよん下池田</v>
      </c>
      <c r="C27" s="13" t="str">
        <f>事業所一覧!C27</f>
        <v>072-441-1717</v>
      </c>
      <c r="D27" s="13" t="str">
        <f>事業所一覧!D27</f>
        <v>072-441-1919</v>
      </c>
      <c r="E27" s="13" t="str">
        <f>事業所一覧!E27</f>
        <v>596-0811</v>
      </c>
      <c r="F27" s="12" t="str">
        <f>事業所一覧!F27</f>
        <v>岸和田市下池田町一丁目６番17号</v>
      </c>
      <c r="G27" s="12" t="str">
        <f>事業所一覧!G27</f>
        <v>有限会社サプラス</v>
      </c>
      <c r="H27" s="13" t="str">
        <f>事業所一覧!H27</f>
        <v>●</v>
      </c>
      <c r="I27" s="13">
        <f>事業所一覧!I27</f>
        <v>10</v>
      </c>
      <c r="J27" s="13">
        <f>事業所一覧!J27</f>
        <v>0</v>
      </c>
      <c r="K27" s="13" t="str">
        <f>事業所一覧!K27</f>
        <v>●</v>
      </c>
      <c r="L27" s="13">
        <f>事業所一覧!L27</f>
        <v>10</v>
      </c>
      <c r="M27" s="13">
        <f>事業所一覧!M27</f>
        <v>0</v>
      </c>
      <c r="N27" s="13"/>
    </row>
    <row r="28" spans="1:14" ht="30" customHeight="1" x14ac:dyDescent="0.2">
      <c r="A28" s="13">
        <f>事業所一覧!A28</f>
        <v>2751120383</v>
      </c>
      <c r="B28" s="12" t="str">
        <f>事業所一覧!B28</f>
        <v>放課後児童デイサービスくれよん</v>
      </c>
      <c r="C28" s="13" t="str">
        <f>事業所一覧!C28</f>
        <v>072-448-6611</v>
      </c>
      <c r="D28" s="13" t="str">
        <f>事業所一覧!D28</f>
        <v>072-448-6612</v>
      </c>
      <c r="E28" s="13" t="str">
        <f>事業所一覧!E28</f>
        <v>596-0821</v>
      </c>
      <c r="F28" s="12" t="str">
        <f>事業所一覧!F28</f>
        <v>岸和田市小松里町874番地３</v>
      </c>
      <c r="G28" s="12" t="str">
        <f>事業所一覧!G28</f>
        <v>有限会社サプラス</v>
      </c>
      <c r="H28" s="13" t="str">
        <f>事業所一覧!H28</f>
        <v>●</v>
      </c>
      <c r="I28" s="13">
        <f>事業所一覧!I28</f>
        <v>10</v>
      </c>
      <c r="J28" s="13">
        <f>事業所一覧!J28</f>
        <v>0</v>
      </c>
      <c r="K28" s="13" t="str">
        <f>事業所一覧!K28</f>
        <v>●</v>
      </c>
      <c r="L28" s="13">
        <f>事業所一覧!L28</f>
        <v>10</v>
      </c>
      <c r="M28" s="13">
        <f>事業所一覧!M28</f>
        <v>0</v>
      </c>
      <c r="N28" s="13"/>
    </row>
    <row r="29" spans="1:14" ht="30" customHeight="1" x14ac:dyDescent="0.2">
      <c r="A29" s="13">
        <f>事業所一覧!A29</f>
        <v>2751320181</v>
      </c>
      <c r="B29" s="12" t="str">
        <f>事業所一覧!B29</f>
        <v>放課後等デイサービス　なごみ家</v>
      </c>
      <c r="C29" s="13" t="str">
        <f>事業所一覧!C29</f>
        <v>072-479-8905</v>
      </c>
      <c r="D29" s="13" t="str">
        <f>事業所一覧!D29</f>
        <v>072-479-8906</v>
      </c>
      <c r="E29" s="13" t="str">
        <f>事業所一覧!E29</f>
        <v>596-0825</v>
      </c>
      <c r="F29" s="12" t="str">
        <f>事業所一覧!F29</f>
        <v>岸和田市土生町2286番地</v>
      </c>
      <c r="G29" s="12" t="str">
        <f>事業所一覧!G29</f>
        <v>アプリコットマネジメント株式会社</v>
      </c>
      <c r="H29" s="13" t="str">
        <f>事業所一覧!H29</f>
        <v>●</v>
      </c>
      <c r="I29" s="13">
        <f>事業所一覧!I29</f>
        <v>10</v>
      </c>
      <c r="J29" s="13">
        <f>事業所一覧!J29</f>
        <v>0</v>
      </c>
      <c r="K29" s="13" t="str">
        <f>事業所一覧!K29</f>
        <v>●</v>
      </c>
      <c r="L29" s="13">
        <f>事業所一覧!L29</f>
        <v>10</v>
      </c>
      <c r="M29" s="13">
        <f>事業所一覧!M29</f>
        <v>0</v>
      </c>
      <c r="N29" s="13"/>
    </row>
    <row r="30" spans="1:14" ht="30" customHeight="1" x14ac:dyDescent="0.2">
      <c r="A30" s="13">
        <f>事業所一覧!A30</f>
        <v>2751120409</v>
      </c>
      <c r="B30" s="12" t="str">
        <f>事業所一覧!B30</f>
        <v>MIND  after  school</v>
      </c>
      <c r="C30" s="13" t="str">
        <f>事業所一覧!C30</f>
        <v>072-415-2183</v>
      </c>
      <c r="D30" s="13" t="str">
        <f>事業所一覧!D30</f>
        <v>072-415-2183</v>
      </c>
      <c r="E30" s="13" t="str">
        <f>事業所一覧!E30</f>
        <v>596-0826</v>
      </c>
      <c r="F30" s="12" t="str">
        <f>事業所一覧!F30</f>
        <v>岸和田市作才町1162番地の１シンエイビル6階</v>
      </c>
      <c r="G30" s="12" t="str">
        <f>事業所一覧!G30</f>
        <v>株式会社MIND</v>
      </c>
      <c r="H30" s="13" t="str">
        <f>事業所一覧!H30</f>
        <v>●</v>
      </c>
      <c r="I30" s="13">
        <f>事業所一覧!I30</f>
        <v>10</v>
      </c>
      <c r="J30" s="13">
        <f>事業所一覧!J30</f>
        <v>0</v>
      </c>
      <c r="K30" s="13" t="str">
        <f>事業所一覧!K30</f>
        <v>●</v>
      </c>
      <c r="L30" s="13">
        <f>事業所一覧!L30</f>
        <v>10</v>
      </c>
      <c r="M30" s="13">
        <f>事業所一覧!M30</f>
        <v>0</v>
      </c>
      <c r="N30" s="13"/>
    </row>
    <row r="31" spans="1:14" ht="30" customHeight="1" x14ac:dyDescent="0.2">
      <c r="A31" s="15">
        <v>2751120425</v>
      </c>
      <c r="B31" s="12" t="str">
        <f>事業所一覧!B31</f>
        <v>放課後等デイサービス・児童発達支援　ひなたきっず</v>
      </c>
      <c r="C31" s="13" t="str">
        <f>事業所一覧!C31</f>
        <v>０７２－４３７－１０１１</v>
      </c>
      <c r="D31" s="13" t="str">
        <f>事業所一覧!D31</f>
        <v>０７２－４３７－１０１１</v>
      </c>
      <c r="E31" s="13" t="str">
        <f>事業所一覧!E31</f>
        <v>５９６－００３５</v>
      </c>
      <c r="F31" s="12" t="str">
        <f>事業所一覧!F31</f>
        <v>岸和田市春木泉町10番33号　宮城ビル１階</v>
      </c>
      <c r="G31" s="12" t="str">
        <f>事業所一覧!G31</f>
        <v>株式会社スズヤ</v>
      </c>
      <c r="H31" s="15" t="s">
        <v>3611</v>
      </c>
      <c r="I31" s="15">
        <v>10</v>
      </c>
      <c r="J31" s="16"/>
      <c r="K31" s="13" t="str">
        <f>事業所一覧!K31</f>
        <v>●</v>
      </c>
      <c r="L31" s="13">
        <f>事業所一覧!L31</f>
        <v>10</v>
      </c>
      <c r="M31" s="16"/>
      <c r="N31" s="20"/>
    </row>
    <row r="32" spans="1:14" ht="30" customHeight="1" x14ac:dyDescent="0.2">
      <c r="A32" s="15">
        <v>2751120433</v>
      </c>
      <c r="B32" s="12" t="str">
        <f>事業所一覧!B32</f>
        <v>児童発達支援・放課後等デイサービスＯｈａｎａ・Pono</v>
      </c>
      <c r="C32" s="13" t="str">
        <f>事業所一覧!C32</f>
        <v>０７２－４９６－６７８２</v>
      </c>
      <c r="D32" s="13" t="str">
        <f>事業所一覧!D32</f>
        <v>０７２－４９６－６７８２</v>
      </c>
      <c r="E32" s="13" t="str">
        <f>事業所一覧!E32</f>
        <v>５９６－００２３</v>
      </c>
      <c r="F32" s="12" t="str">
        <f>事業所一覧!F32</f>
        <v>岸和田市八幡町１番10号１階</v>
      </c>
      <c r="G32" s="12" t="str">
        <f>事業所一覧!G32</f>
        <v>合同会社Ohana</v>
      </c>
      <c r="H32" s="15" t="s">
        <v>3611</v>
      </c>
      <c r="I32" s="15">
        <v>10</v>
      </c>
      <c r="J32" s="16"/>
      <c r="K32" s="13" t="str">
        <f>事業所一覧!K32</f>
        <v>●</v>
      </c>
      <c r="L32" s="13">
        <f>事業所一覧!L32</f>
        <v>10</v>
      </c>
      <c r="M32" s="16"/>
      <c r="N32" s="20"/>
    </row>
    <row r="33" spans="1:14" ht="30" customHeight="1" x14ac:dyDescent="0.2">
      <c r="A33" s="13">
        <f>事業所一覧!A33</f>
        <v>2751120441</v>
      </c>
      <c r="B33" s="12" t="str">
        <f>事業所一覧!B33</f>
        <v>児童デイサービス　パピプケア</v>
      </c>
      <c r="C33" s="13" t="str">
        <f>事業所一覧!C33</f>
        <v>072-493-4140</v>
      </c>
      <c r="D33" s="13" t="str">
        <f>事業所一覧!D33</f>
        <v>072-493-4141</v>
      </c>
      <c r="E33" s="13" t="str">
        <f>事業所一覧!E33</f>
        <v>596-0823</v>
      </c>
      <c r="F33" s="12" t="str">
        <f>事業所一覧!F33</f>
        <v>岸和田市下松町5062番地</v>
      </c>
      <c r="G33" s="12" t="str">
        <f>事業所一覧!G33</f>
        <v>株式会社The First</v>
      </c>
      <c r="H33" s="13" t="str">
        <f>事業所一覧!H33</f>
        <v>●</v>
      </c>
      <c r="I33" s="13">
        <f>事業所一覧!I33</f>
        <v>10</v>
      </c>
      <c r="J33" s="13">
        <f>事業所一覧!J33</f>
        <v>0</v>
      </c>
      <c r="K33" s="13">
        <f>事業所一覧!K33</f>
        <v>0</v>
      </c>
      <c r="L33" s="13">
        <f>事業所一覧!L33</f>
        <v>0</v>
      </c>
      <c r="M33" s="13">
        <f>事業所一覧!M33</f>
        <v>0</v>
      </c>
      <c r="N33" s="13"/>
    </row>
    <row r="34" spans="1:14" ht="30" customHeight="1" x14ac:dyDescent="0.2">
      <c r="A34" s="13">
        <f>事業所一覧!A34</f>
        <v>2751120466</v>
      </c>
      <c r="B34" s="12" t="str">
        <f>事業所一覧!B34</f>
        <v>フタール岸和田</v>
      </c>
      <c r="C34" s="13" t="str">
        <f>事業所一覧!C34</f>
        <v>072-430-3110</v>
      </c>
      <c r="D34" s="13" t="str">
        <f>事業所一覧!D34</f>
        <v>072-430-3111</v>
      </c>
      <c r="E34" s="13" t="str">
        <f>事業所一覧!E34</f>
        <v>596-0045</v>
      </c>
      <c r="F34" s="12" t="str">
        <f>事業所一覧!F34</f>
        <v>岸和田市別所町一丁目14番28号　Ｋ・ル・フタールビル３階・５階</v>
      </c>
      <c r="G34" s="12" t="str">
        <f>事業所一覧!G34</f>
        <v>株式会社アップサポート</v>
      </c>
      <c r="H34" s="13" t="str">
        <f>事業所一覧!H34</f>
        <v>●</v>
      </c>
      <c r="I34" s="13">
        <f>事業所一覧!I34</f>
        <v>10</v>
      </c>
      <c r="J34" s="13">
        <f>事業所一覧!J34</f>
        <v>0</v>
      </c>
      <c r="K34" s="13" t="str">
        <f>事業所一覧!K34</f>
        <v>●</v>
      </c>
      <c r="L34" s="13">
        <f>事業所一覧!L34</f>
        <v>10</v>
      </c>
      <c r="M34" s="13">
        <f>事業所一覧!M34</f>
        <v>0</v>
      </c>
      <c r="N34" s="13"/>
    </row>
    <row r="35" spans="1:14" ht="30" customHeight="1" x14ac:dyDescent="0.2">
      <c r="A35" s="13">
        <f>事業所一覧!A35</f>
        <v>2751120482</v>
      </c>
      <c r="B35" s="12" t="str">
        <f>事業所一覧!B35</f>
        <v>児童デイサービス　こもっこ　岸和田</v>
      </c>
      <c r="C35" s="13" t="str">
        <f>事業所一覧!C35</f>
        <v>072-479-8842</v>
      </c>
      <c r="D35" s="13" t="str">
        <f>事業所一覧!D35</f>
        <v>072-479-8843</v>
      </c>
      <c r="E35" s="13" t="str">
        <f>事業所一覧!E35</f>
        <v>596-0821</v>
      </c>
      <c r="F35" s="12" t="str">
        <f>事業所一覧!F35</f>
        <v>岸和田市小松里町2076番</v>
      </c>
      <c r="G35" s="12" t="str">
        <f>事業所一覧!G35</f>
        <v>株式会社　栄拓</v>
      </c>
      <c r="H35" s="13" t="str">
        <f>事業所一覧!H35</f>
        <v>☆</v>
      </c>
      <c r="I35" s="13">
        <f>事業所一覧!I35</f>
        <v>5</v>
      </c>
      <c r="J35" s="13">
        <f>事業所一覧!J35</f>
        <v>0</v>
      </c>
      <c r="K35" s="13" t="str">
        <f>事業所一覧!K35</f>
        <v>☆</v>
      </c>
      <c r="L35" s="13">
        <f>事業所一覧!L35</f>
        <v>5</v>
      </c>
      <c r="M35" s="13">
        <f>事業所一覧!M35</f>
        <v>0</v>
      </c>
      <c r="N35" s="13"/>
    </row>
    <row r="36" spans="1:14" ht="30" customHeight="1" x14ac:dyDescent="0.2">
      <c r="A36" s="13">
        <f>事業所一覧!A36</f>
        <v>2751120474</v>
      </c>
      <c r="B36" s="12" t="str">
        <f>事業所一覧!B36</f>
        <v>ファーストクラス久米田校</v>
      </c>
      <c r="C36" s="13" t="str">
        <f>事業所一覧!C36</f>
        <v>072-441-2361</v>
      </c>
      <c r="D36" s="13" t="str">
        <f>事業所一覧!D36</f>
        <v>072-441-2361</v>
      </c>
      <c r="E36" s="13" t="str">
        <f>事業所一覧!E36</f>
        <v>596-0812</v>
      </c>
      <c r="F36" s="12" t="str">
        <f>事業所一覧!F36</f>
        <v>岸和田市大町475番地の19久米田ショッピングセンター201号室</v>
      </c>
      <c r="G36" s="12" t="str">
        <f>事業所一覧!G36</f>
        <v>株式会社フルスイングリージェンシー</v>
      </c>
      <c r="H36" s="13" t="str">
        <f>事業所一覧!H36</f>
        <v>●</v>
      </c>
      <c r="I36" s="13">
        <f>事業所一覧!I36</f>
        <v>10</v>
      </c>
      <c r="J36" s="13">
        <f>事業所一覧!J36</f>
        <v>0</v>
      </c>
      <c r="K36" s="13" t="str">
        <f>事業所一覧!K36</f>
        <v>●</v>
      </c>
      <c r="L36" s="13">
        <f>事業所一覧!L36</f>
        <v>10</v>
      </c>
      <c r="M36" s="13">
        <f>事業所一覧!M36</f>
        <v>0</v>
      </c>
      <c r="N36" s="13"/>
    </row>
    <row r="37" spans="1:14" ht="30" customHeight="1" x14ac:dyDescent="0.2">
      <c r="A37" s="13">
        <f>事業所一覧!A37</f>
        <v>2751120490</v>
      </c>
      <c r="B37" s="12" t="str">
        <f>事業所一覧!B37</f>
        <v>ふりすくもーど</v>
      </c>
      <c r="C37" s="13" t="str">
        <f>事業所一覧!C37</f>
        <v>072-445-8822</v>
      </c>
      <c r="D37" s="13" t="str">
        <f>事業所一覧!D37</f>
        <v>072-445-8811</v>
      </c>
      <c r="E37" s="13" t="str">
        <f>事業所一覧!E37</f>
        <v>596-0813</v>
      </c>
      <c r="F37" s="12" t="str">
        <f>事業所一覧!F37</f>
        <v>岸和田市池尻町211</v>
      </c>
      <c r="G37" s="12" t="str">
        <f>事業所一覧!G37</f>
        <v>株式会社ミヤシタ</v>
      </c>
      <c r="H37" s="13" t="str">
        <f>事業所一覧!H37</f>
        <v>●</v>
      </c>
      <c r="I37" s="13">
        <f>事業所一覧!I37</f>
        <v>10</v>
      </c>
      <c r="J37" s="13">
        <f>事業所一覧!J37</f>
        <v>0</v>
      </c>
      <c r="K37" s="13" t="str">
        <f>事業所一覧!K37</f>
        <v>●</v>
      </c>
      <c r="L37" s="13">
        <f>事業所一覧!L37</f>
        <v>10</v>
      </c>
      <c r="M37" s="13">
        <f>事業所一覧!M37</f>
        <v>0</v>
      </c>
      <c r="N37" s="13"/>
    </row>
    <row r="38" spans="1:14" ht="30" customHeight="1" x14ac:dyDescent="0.2">
      <c r="A38" s="13">
        <f>事業所一覧!A38</f>
        <v>2751120508</v>
      </c>
      <c r="B38" s="12" t="str">
        <f>事業所一覧!B38</f>
        <v>清流の家　春木</v>
      </c>
      <c r="C38" s="13" t="str">
        <f>事業所一覧!C38</f>
        <v>072-430-5101</v>
      </c>
      <c r="D38" s="13" t="str">
        <f>事業所一覧!D38</f>
        <v>072-430-5102</v>
      </c>
      <c r="E38" s="13" t="str">
        <f>事業所一覧!E38</f>
        <v>596-0006</v>
      </c>
      <c r="F38" s="12" t="str">
        <f>事業所一覧!F38</f>
        <v>岸和田市春木若松町３番27号</v>
      </c>
      <c r="G38" s="12" t="str">
        <f>事業所一覧!G38</f>
        <v>合同会社哲人社</v>
      </c>
      <c r="H38" s="13" t="str">
        <f>事業所一覧!H38</f>
        <v>●</v>
      </c>
      <c r="I38" s="13">
        <f>事業所一覧!I38</f>
        <v>10</v>
      </c>
      <c r="J38" s="13">
        <f>事業所一覧!J38</f>
        <v>0</v>
      </c>
      <c r="K38" s="13" t="str">
        <f>事業所一覧!K38</f>
        <v>●</v>
      </c>
      <c r="L38" s="13">
        <f>事業所一覧!L38</f>
        <v>10</v>
      </c>
      <c r="M38" s="13">
        <f>事業所一覧!M38</f>
        <v>0</v>
      </c>
      <c r="N38" s="13"/>
    </row>
    <row r="39" spans="1:14" ht="30" customHeight="1" x14ac:dyDescent="0.2">
      <c r="A39" s="13">
        <f>事業所一覧!A39</f>
        <v>2751120516</v>
      </c>
      <c r="B39" s="12" t="str">
        <f>事業所一覧!B39</f>
        <v>児童発達支援・放課後等デイサービス　ＧＯ</v>
      </c>
      <c r="C39" s="13" t="str">
        <f>事業所一覧!C39</f>
        <v>072-489-5905</v>
      </c>
      <c r="D39" s="13" t="str">
        <f>事業所一覧!D39</f>
        <v>072-489-5905</v>
      </c>
      <c r="E39" s="13" t="str">
        <f>事業所一覧!E39</f>
        <v>596-0004</v>
      </c>
      <c r="F39" s="12" t="str">
        <f>事業所一覧!F39</f>
        <v>岸和田市荒木町二丁目５番２号　Ｍ’ｓビル４階401号室</v>
      </c>
      <c r="G39" s="12" t="str">
        <f>事業所一覧!G39</f>
        <v>合同会社Ｇｒｏｗｔｈ　Ｏｒｉｅｎｔｅｄ</v>
      </c>
      <c r="H39" s="13" t="str">
        <f>事業所一覧!H39</f>
        <v>●</v>
      </c>
      <c r="I39" s="13">
        <f>事業所一覧!I39</f>
        <v>10</v>
      </c>
      <c r="J39" s="13">
        <f>事業所一覧!J39</f>
        <v>0</v>
      </c>
      <c r="K39" s="13" t="str">
        <f>事業所一覧!K39</f>
        <v>●</v>
      </c>
      <c r="L39" s="13">
        <f>事業所一覧!L39</f>
        <v>10</v>
      </c>
      <c r="M39" s="13">
        <f>事業所一覧!M39</f>
        <v>0</v>
      </c>
      <c r="N39" s="13"/>
    </row>
    <row r="40" spans="1:14" ht="30" customHeight="1" x14ac:dyDescent="0.2">
      <c r="A40" s="13">
        <f>事業所一覧!A40</f>
        <v>2751120524</v>
      </c>
      <c r="B40" s="12" t="str">
        <f>事業所一覧!B40</f>
        <v>児童デイサービスｍａｆａ</v>
      </c>
      <c r="C40" s="13" t="str">
        <f>事業所一覧!C40</f>
        <v>072-474-4654</v>
      </c>
      <c r="D40" s="13" t="str">
        <f>事業所一覧!D40</f>
        <v>072-474-5649</v>
      </c>
      <c r="E40" s="13" t="str">
        <f>事業所一覧!E40</f>
        <v>596-0044</v>
      </c>
      <c r="F40" s="12" t="str">
        <f>事業所一覧!F40</f>
        <v>岸和田市西之内町７番21号１階</v>
      </c>
      <c r="G40" s="12" t="str">
        <f>事業所一覧!G40</f>
        <v>株式会社ＩＴＯＳＡ</v>
      </c>
      <c r="H40" s="13" t="str">
        <f>事業所一覧!H40</f>
        <v>☆</v>
      </c>
      <c r="I40" s="13">
        <f>事業所一覧!I40</f>
        <v>5</v>
      </c>
      <c r="J40" s="13">
        <f>事業所一覧!J40</f>
        <v>0</v>
      </c>
      <c r="K40" s="13" t="str">
        <f>事業所一覧!K40</f>
        <v>☆</v>
      </c>
      <c r="L40" s="13">
        <f>事業所一覧!L40</f>
        <v>5</v>
      </c>
      <c r="M40" s="13">
        <f>事業所一覧!M40</f>
        <v>0</v>
      </c>
      <c r="N40" s="13"/>
    </row>
    <row r="41" spans="1:14" ht="30" customHeight="1" x14ac:dyDescent="0.2">
      <c r="A41" s="13">
        <f>事業所一覧!A41</f>
        <v>2751120532</v>
      </c>
      <c r="B41" s="12" t="str">
        <f>事業所一覧!B41</f>
        <v>放課後等デイサービス　ピリナ</v>
      </c>
      <c r="C41" s="13" t="str">
        <f>事業所一覧!C41</f>
        <v>090-8846-0939</v>
      </c>
      <c r="D41" s="13" t="str">
        <f>事業所一覧!D41</f>
        <v>072-441-4439</v>
      </c>
      <c r="E41" s="13" t="str">
        <f>事業所一覧!E41</f>
        <v>596-0003</v>
      </c>
      <c r="F41" s="12" t="str">
        <f>事業所一覧!F41</f>
        <v>岸和田市中井町三丁目18番25号</v>
      </c>
      <c r="G41" s="12" t="str">
        <f>事業所一覧!G41</f>
        <v>合同会社カピリナ</v>
      </c>
      <c r="H41" s="13" t="str">
        <f>事業所一覧!H41</f>
        <v>●</v>
      </c>
      <c r="I41" s="13">
        <f>事業所一覧!I41</f>
        <v>10</v>
      </c>
      <c r="J41" s="13">
        <f>事業所一覧!J41</f>
        <v>0</v>
      </c>
      <c r="K41" s="13" t="str">
        <f>事業所一覧!K41</f>
        <v>●</v>
      </c>
      <c r="L41" s="13">
        <f>事業所一覧!L41</f>
        <v>10</v>
      </c>
      <c r="M41" s="13">
        <f>事業所一覧!M41</f>
        <v>0</v>
      </c>
      <c r="N41" s="13"/>
    </row>
    <row r="42" spans="1:14" ht="30" customHeight="1" x14ac:dyDescent="0.2">
      <c r="A42" s="13">
        <f>事業所一覧!A42</f>
        <v>2751120540</v>
      </c>
      <c r="B42" s="12" t="str">
        <f>事業所一覧!B42</f>
        <v>ウルぱあに</v>
      </c>
      <c r="C42" s="13" t="str">
        <f>事業所一覧!C42</f>
        <v>072-439-9578</v>
      </c>
      <c r="D42" s="13" t="str">
        <f>事業所一覧!D42</f>
        <v>072-468-9658</v>
      </c>
      <c r="E42" s="13" t="str">
        <f>事業所一覧!E42</f>
        <v>596-0825</v>
      </c>
      <c r="F42" s="12" t="str">
        <f>事業所一覧!F42</f>
        <v>岸和田市土生町三丁目14番27号川口ビル２Ｆ</v>
      </c>
      <c r="G42" s="12" t="str">
        <f>事業所一覧!G42</f>
        <v>株式会社ａｓｏｂｉｌ</v>
      </c>
      <c r="H42" s="13" t="str">
        <f>事業所一覧!H42</f>
        <v>●</v>
      </c>
      <c r="I42" s="13">
        <f>事業所一覧!I42</f>
        <v>10</v>
      </c>
      <c r="J42" s="13">
        <f>事業所一覧!J42</f>
        <v>0</v>
      </c>
      <c r="K42" s="13" t="str">
        <f>事業所一覧!K42</f>
        <v>●</v>
      </c>
      <c r="L42" s="13">
        <f>事業所一覧!L42</f>
        <v>10</v>
      </c>
      <c r="M42" s="13">
        <f>事業所一覧!M42</f>
        <v>0</v>
      </c>
      <c r="N42" s="13"/>
    </row>
    <row r="43" spans="1:14" ht="30" customHeight="1" x14ac:dyDescent="0.2">
      <c r="A43" s="13">
        <f>事業所一覧!A43</f>
        <v>2751120557</v>
      </c>
      <c r="B43" s="12" t="str">
        <f>事業所一覧!B43</f>
        <v>こどもパークゆめっこ</v>
      </c>
      <c r="C43" s="13" t="str">
        <f>事業所一覧!C43</f>
        <v>072-436-1165</v>
      </c>
      <c r="D43" s="13" t="str">
        <f>事業所一覧!D43</f>
        <v>072-493-6594</v>
      </c>
      <c r="E43" s="13" t="str">
        <f>事業所一覧!E43</f>
        <v>596-0073</v>
      </c>
      <c r="F43" s="12" t="str">
        <f>事業所一覧!F43</f>
        <v>岸和田市岸城町28番36号</v>
      </c>
      <c r="G43" s="12" t="str">
        <f>事業所一覧!G43</f>
        <v>株式会社NUTSドリーム</v>
      </c>
      <c r="H43" s="13" t="str">
        <f>事業所一覧!H43</f>
        <v>☆</v>
      </c>
      <c r="I43" s="13">
        <f>事業所一覧!I43</f>
        <v>5</v>
      </c>
      <c r="J43" s="13">
        <f>事業所一覧!J43</f>
        <v>0</v>
      </c>
      <c r="K43" s="13" t="str">
        <f>事業所一覧!K43</f>
        <v>☆</v>
      </c>
      <c r="L43" s="13">
        <f>事業所一覧!L43</f>
        <v>5</v>
      </c>
      <c r="M43" s="13">
        <f>事業所一覧!M43</f>
        <v>0</v>
      </c>
      <c r="N43" s="13"/>
    </row>
    <row r="44" spans="1:14" ht="30" customHeight="1" x14ac:dyDescent="0.2">
      <c r="A44" s="13">
        <f>事業所一覧!A44</f>
        <v>2751120565</v>
      </c>
      <c r="B44" s="12" t="str">
        <f>事業所一覧!B44</f>
        <v>放課後等デイサービスＯＲＡＮＧＥ</v>
      </c>
      <c r="C44" s="13" t="str">
        <f>事業所一覧!C44</f>
        <v>072-489-5885</v>
      </c>
      <c r="D44" s="13" t="str">
        <f>事業所一覧!D44</f>
        <v>072-489-5553</v>
      </c>
      <c r="E44" s="13" t="str">
        <f>事業所一覧!E44</f>
        <v>596-0821</v>
      </c>
      <c r="F44" s="12" t="str">
        <f>事業所一覧!F44</f>
        <v>岸和田市小松里町2416番地</v>
      </c>
      <c r="G44" s="12" t="str">
        <f>事業所一覧!G44</f>
        <v>株式会社ビロー</v>
      </c>
      <c r="H44" s="13" t="str">
        <f>事業所一覧!H44</f>
        <v>●</v>
      </c>
      <c r="I44" s="13">
        <f>事業所一覧!I44</f>
        <v>10</v>
      </c>
      <c r="J44" s="13">
        <f>事業所一覧!J44</f>
        <v>0</v>
      </c>
      <c r="K44" s="13" t="str">
        <f>事業所一覧!K44</f>
        <v>●</v>
      </c>
      <c r="L44" s="13">
        <f>事業所一覧!L44</f>
        <v>10</v>
      </c>
      <c r="M44" s="13">
        <f>事業所一覧!M44</f>
        <v>0</v>
      </c>
      <c r="N44" s="13"/>
    </row>
    <row r="45" spans="1:14" ht="30" customHeight="1" x14ac:dyDescent="0.2">
      <c r="A45" s="13" t="str">
        <f>事業所一覧!A45</f>
        <v>2751120573</v>
      </c>
      <c r="B45" s="12" t="str">
        <f>事業所一覧!B45</f>
        <v>ちびこば岸和田</v>
      </c>
      <c r="C45" s="13" t="str">
        <f>事業所一覧!C45</f>
        <v>072-493-4021</v>
      </c>
      <c r="D45" s="13" t="str">
        <f>事業所一覧!D45</f>
        <v>072-493-4022</v>
      </c>
      <c r="E45" s="13" t="str">
        <f>事業所一覧!E45</f>
        <v>596-0002</v>
      </c>
      <c r="F45" s="12" t="str">
        <f>事業所一覧!F45</f>
        <v>岸和田市吉井町一丁目14番27号</v>
      </c>
      <c r="G45" s="12" t="str">
        <f>事業所一覧!G45</f>
        <v>株式会社大阪やまと</v>
      </c>
      <c r="H45" s="13">
        <f>事業所一覧!H45</f>
        <v>0</v>
      </c>
      <c r="I45" s="13">
        <f>事業所一覧!I45</f>
        <v>0</v>
      </c>
      <c r="J45" s="13">
        <f>事業所一覧!J45</f>
        <v>0</v>
      </c>
      <c r="K45" s="13" t="str">
        <f>事業所一覧!K45</f>
        <v>●</v>
      </c>
      <c r="L45" s="13">
        <f>事業所一覧!L45</f>
        <v>10</v>
      </c>
      <c r="M45" s="13">
        <f>事業所一覧!M45</f>
        <v>0</v>
      </c>
      <c r="N45" s="13"/>
    </row>
    <row r="46" spans="1:14" ht="30" customHeight="1" x14ac:dyDescent="0.2">
      <c r="A46" s="13" t="str">
        <f>事業所一覧!A46</f>
        <v>2751120581</v>
      </c>
      <c r="B46" s="12" t="str">
        <f>事業所一覧!B46</f>
        <v>ぽけっと</v>
      </c>
      <c r="C46" s="13" t="str">
        <f>事業所一覧!C46</f>
        <v>072-477-2037</v>
      </c>
      <c r="D46" s="13" t="str">
        <f>事業所一覧!D46</f>
        <v>072-477-2037</v>
      </c>
      <c r="E46" s="13" t="str">
        <f>事業所一覧!E46</f>
        <v>596-0825</v>
      </c>
      <c r="F46" s="12" t="str">
        <f>事業所一覧!F46</f>
        <v>岸和田市土生町六丁目４番44号</v>
      </c>
      <c r="G46" s="12" t="str">
        <f>事業所一覧!G46</f>
        <v>株式会社ペタゴー</v>
      </c>
      <c r="H46" s="13">
        <f>事業所一覧!H46</f>
        <v>0</v>
      </c>
      <c r="I46" s="13">
        <f>事業所一覧!I46</f>
        <v>0</v>
      </c>
      <c r="J46" s="13">
        <f>事業所一覧!J46</f>
        <v>0</v>
      </c>
      <c r="K46" s="13" t="str">
        <f>事業所一覧!K46</f>
        <v>●</v>
      </c>
      <c r="L46" s="13">
        <f>事業所一覧!L46</f>
        <v>10</v>
      </c>
      <c r="M46" s="13">
        <f>事業所一覧!M46</f>
        <v>0</v>
      </c>
      <c r="N46" s="13"/>
    </row>
    <row r="47" spans="1:14" ht="30" customHeight="1" x14ac:dyDescent="0.2">
      <c r="A47" s="13" t="str">
        <f>事業所一覧!A47</f>
        <v>2751120599</v>
      </c>
      <c r="B47" s="12" t="str">
        <f>事業所一覧!B47</f>
        <v>重心・医ケア児専門　児童デイサービス　ひなたぼっこ</v>
      </c>
      <c r="C47" s="13" t="str">
        <f>事業所一覧!C47</f>
        <v>072-475-1110</v>
      </c>
      <c r="D47" s="13" t="str">
        <f>事業所一覧!D47</f>
        <v>072-475-1110</v>
      </c>
      <c r="E47" s="13" t="str">
        <f>事業所一覧!E47</f>
        <v>596-0035</v>
      </c>
      <c r="F47" s="12" t="str">
        <f>事業所一覧!F47</f>
        <v>岸和田市春木泉町16番９号</v>
      </c>
      <c r="G47" s="12" t="str">
        <f>事業所一覧!G47</f>
        <v>株式会社スズヤ</v>
      </c>
      <c r="H47" s="13" t="str">
        <f>事業所一覧!H47</f>
        <v>☆</v>
      </c>
      <c r="I47" s="13">
        <f>事業所一覧!I47</f>
        <v>5</v>
      </c>
      <c r="J47" s="13">
        <f>事業所一覧!J47</f>
        <v>0</v>
      </c>
      <c r="K47" s="13" t="str">
        <f>事業所一覧!K47</f>
        <v>☆</v>
      </c>
      <c r="L47" s="13">
        <f>事業所一覧!L47</f>
        <v>5</v>
      </c>
      <c r="M47" s="13">
        <f>事業所一覧!M47</f>
        <v>0</v>
      </c>
      <c r="N47" s="13"/>
    </row>
    <row r="48" spans="1:14" ht="30" customHeight="1" x14ac:dyDescent="0.2">
      <c r="A48" s="13" t="str">
        <f>事業所一覧!A48</f>
        <v>2751120607</v>
      </c>
      <c r="B48" s="12" t="str">
        <f>事業所一覧!B48</f>
        <v>児童発達支援・放課後等デイサービス　Ｂａｍｂｉｎｏ</v>
      </c>
      <c r="C48" s="13" t="str">
        <f>事業所一覧!C48</f>
        <v>０７２‐４８９‐５５２７</v>
      </c>
      <c r="D48" s="13" t="str">
        <f>事業所一覧!D48</f>
        <v>０７２‐４８９‐５５２７</v>
      </c>
      <c r="E48" s="13" t="str">
        <f>事業所一覧!E48</f>
        <v>５９３－０８２１</v>
      </c>
      <c r="F48" s="12" t="str">
        <f>事業所一覧!F48</f>
        <v>岸和田市小松里町2137番地</v>
      </c>
      <c r="G48" s="12" t="str">
        <f>事業所一覧!G48</f>
        <v>株式会社ＶＩＸＴ</v>
      </c>
      <c r="H48" s="13" t="str">
        <f>事業所一覧!H48</f>
        <v>●</v>
      </c>
      <c r="I48" s="13">
        <f>事業所一覧!I48</f>
        <v>10</v>
      </c>
      <c r="J48" s="13">
        <f>事業所一覧!J48</f>
        <v>0</v>
      </c>
      <c r="K48" s="13" t="str">
        <f>事業所一覧!K48</f>
        <v>●</v>
      </c>
      <c r="L48" s="13">
        <f>事業所一覧!L48</f>
        <v>10</v>
      </c>
      <c r="M48" s="13">
        <f>事業所一覧!M48</f>
        <v>0</v>
      </c>
      <c r="N48" s="13"/>
    </row>
    <row r="49" spans="1:14" ht="30" customHeight="1" x14ac:dyDescent="0.2">
      <c r="A49" s="13">
        <f>事業所一覧!A49</f>
        <v>2751120615</v>
      </c>
      <c r="B49" s="12" t="str">
        <f>事業所一覧!B49</f>
        <v>岸和田こども総合支援研究所　こころＢＬＩＳＳ</v>
      </c>
      <c r="C49" s="13" t="str">
        <f>事業所一覧!C49</f>
        <v>072-443-0555</v>
      </c>
      <c r="D49" s="13" t="str">
        <f>事業所一覧!D49</f>
        <v>072-443-0557</v>
      </c>
      <c r="E49" s="13" t="str">
        <f>事業所一覧!E49</f>
        <v>596-0821</v>
      </c>
      <c r="F49" s="12" t="str">
        <f>事業所一覧!F49</f>
        <v>岸和田市小松里町325番７の２　２階</v>
      </c>
      <c r="G49" s="12" t="str">
        <f>事業所一覧!G49</f>
        <v>特定非営利活動法人地域福祉創造協会ウインク</v>
      </c>
      <c r="H49" s="13" t="str">
        <f>事業所一覧!H49</f>
        <v>●</v>
      </c>
      <c r="I49" s="13">
        <f>事業所一覧!I49</f>
        <v>10</v>
      </c>
      <c r="J49" s="13">
        <f>事業所一覧!J49</f>
        <v>0</v>
      </c>
      <c r="K49" s="13" t="str">
        <f>事業所一覧!K49</f>
        <v>●</v>
      </c>
      <c r="L49" s="13">
        <f>事業所一覧!L49</f>
        <v>10</v>
      </c>
      <c r="M49" s="13" t="str">
        <f>事業所一覧!M49</f>
        <v>●</v>
      </c>
      <c r="N49" s="13"/>
    </row>
    <row r="50" spans="1:14" ht="30" customHeight="1" x14ac:dyDescent="0.2">
      <c r="A50" s="13" t="str">
        <f>事業所一覧!A50</f>
        <v>2751120623</v>
      </c>
      <c r="B50" s="12" t="str">
        <f>事業所一覧!B50</f>
        <v>ファーストクラス岸和田駅前校</v>
      </c>
      <c r="C50" s="13" t="str">
        <f>事業所一覧!C50</f>
        <v>072-488-7733</v>
      </c>
      <c r="D50" s="13" t="str">
        <f>事業所一覧!D50</f>
        <v>072-488-7758</v>
      </c>
      <c r="E50" s="13" t="str">
        <f>事業所一覧!E50</f>
        <v>596-0054</v>
      </c>
      <c r="F50" s="12" t="str">
        <f>事業所一覧!F50</f>
        <v>岸和田市宮本町18番７号ＳＡＫＵＲＡビル３階301号室</v>
      </c>
      <c r="G50" s="12" t="str">
        <f>事業所一覧!G50</f>
        <v>株式会社フルスイングリージェンシー</v>
      </c>
      <c r="H50" s="13" t="str">
        <f>事業所一覧!H50</f>
        <v>●</v>
      </c>
      <c r="I50" s="13">
        <f>事業所一覧!I50</f>
        <v>10</v>
      </c>
      <c r="J50" s="13">
        <f>事業所一覧!J50</f>
        <v>0</v>
      </c>
      <c r="K50" s="13" t="str">
        <f>事業所一覧!K50</f>
        <v>●</v>
      </c>
      <c r="L50" s="13">
        <f>事業所一覧!L50</f>
        <v>10</v>
      </c>
      <c r="M50" s="13">
        <f>事業所一覧!M50</f>
        <v>0</v>
      </c>
      <c r="N50" s="13"/>
    </row>
    <row r="51" spans="1:14" ht="30" customHeight="1" x14ac:dyDescent="0.2">
      <c r="A51" s="13" t="str">
        <f>事業所一覧!A51</f>
        <v>2751120631</v>
      </c>
      <c r="B51" s="12" t="str">
        <f>事業所一覧!B51</f>
        <v>ＨＡｈａｈａ スマイル</v>
      </c>
      <c r="C51" s="13" t="str">
        <f>事業所一覧!C51</f>
        <v>072-489-6233</v>
      </c>
      <c r="D51" s="13" t="str">
        <f>事業所一覧!D51</f>
        <v>072-489-6244</v>
      </c>
      <c r="E51" s="13" t="str">
        <f>事業所一覧!E51</f>
        <v>596-0825</v>
      </c>
      <c r="F51" s="12" t="str">
        <f>事業所一覧!F51</f>
        <v>岸和田市土生町五丁目３番29号　第一フジコーマンション５Ａ－１</v>
      </c>
      <c r="G51" s="12" t="str">
        <f>事業所一覧!G51</f>
        <v>株式会社Ｄｅａｒ　ｃｈｉｌｄｒｅｎ</v>
      </c>
      <c r="H51" s="13">
        <f>事業所一覧!H51</f>
        <v>0</v>
      </c>
      <c r="I51" s="13">
        <f>事業所一覧!I51</f>
        <v>0</v>
      </c>
      <c r="J51" s="13">
        <f>事業所一覧!J51</f>
        <v>0</v>
      </c>
      <c r="K51" s="13">
        <f>事業所一覧!K51</f>
        <v>0</v>
      </c>
      <c r="L51" s="13">
        <f>事業所一覧!L51</f>
        <v>0</v>
      </c>
      <c r="M51" s="13" t="str">
        <f>事業所一覧!M51</f>
        <v>●</v>
      </c>
      <c r="N51" s="13"/>
    </row>
  </sheetData>
  <mergeCells count="1">
    <mergeCell ref="H2:N2"/>
  </mergeCells>
  <phoneticPr fontId="1"/>
  <conditionalFormatting sqref="K31:L32 H34:M34 H4:M30">
    <cfRule type="cellIs" dxfId="540" priority="12" stopIfTrue="1" operator="equal">
      <formula>0</formula>
    </cfRule>
  </conditionalFormatting>
  <conditionalFormatting sqref="H33:M33">
    <cfRule type="cellIs" dxfId="539" priority="7" stopIfTrue="1" operator="equal">
      <formula>0</formula>
    </cfRule>
  </conditionalFormatting>
  <conditionalFormatting sqref="H35:M35">
    <cfRule type="cellIs" dxfId="538" priority="6" stopIfTrue="1" operator="equal">
      <formula>0</formula>
    </cfRule>
  </conditionalFormatting>
  <conditionalFormatting sqref="H36:M36">
    <cfRule type="cellIs" dxfId="537" priority="5" stopIfTrue="1" operator="equal">
      <formula>0</formula>
    </cfRule>
  </conditionalFormatting>
  <conditionalFormatting sqref="H37:M37">
    <cfRule type="cellIs" dxfId="536" priority="4" stopIfTrue="1" operator="equal">
      <formula>0</formula>
    </cfRule>
  </conditionalFormatting>
  <conditionalFormatting sqref="H38:M38">
    <cfRule type="cellIs" dxfId="535" priority="3" stopIfTrue="1" operator="equal">
      <formula>0</formula>
    </cfRule>
  </conditionalFormatting>
  <conditionalFormatting sqref="H39:M39">
    <cfRule type="cellIs" dxfId="534" priority="2" stopIfTrue="1" operator="equal">
      <formula>0</formula>
    </cfRule>
  </conditionalFormatting>
  <conditionalFormatting sqref="H40:M51">
    <cfRule type="cellIs" dxfId="533" priority="1" stopIfTrue="1" operator="equal">
      <formula>0</formula>
    </cfRule>
  </conditionalFormatting>
  <hyperlinks>
    <hyperlink ref="N1" location="市町村一覧!A1" display="市町村一覧に戻る" xr:uid="{00000000-0004-0000-0100-000000000000}"/>
  </hyperlinks>
  <pageMargins left="0.25" right="0.25" top="0.75" bottom="0.75" header="0.3" footer="0.3"/>
  <pageSetup paperSize="9" scale="5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A19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6" customWidth="1"/>
    <col min="15" max="16384" width="9" style="3"/>
  </cols>
  <sheetData>
    <row r="1" spans="1:53" ht="30" customHeight="1" x14ac:dyDescent="0.2">
      <c r="A1" s="2" t="s">
        <v>120</v>
      </c>
      <c r="N1" s="17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ht="30" customHeight="1" x14ac:dyDescent="0.2">
      <c r="A4" s="13">
        <f>事業所一覧!A586</f>
        <v>2753420013</v>
      </c>
      <c r="B4" s="12" t="str">
        <f>事業所一覧!B586</f>
        <v>ぽんぽこはうす</v>
      </c>
      <c r="C4" s="13" t="str">
        <f>事業所一覧!C586</f>
        <v>072-926-8088</v>
      </c>
      <c r="D4" s="13" t="str">
        <f>事業所一覧!D586</f>
        <v>072-926-8089</v>
      </c>
      <c r="E4" s="13" t="str">
        <f>事業所一覧!E586</f>
        <v>583-0011</v>
      </c>
      <c r="F4" s="12" t="str">
        <f>事業所一覧!F586</f>
        <v>藤井寺市沢田一丁目26番32号</v>
      </c>
      <c r="G4" s="12" t="str">
        <f>事業所一覧!G586</f>
        <v>株式会社ＰＲＯｍｅｓｓａ</v>
      </c>
      <c r="H4" s="13" t="str">
        <f>事業所一覧!H586</f>
        <v>●</v>
      </c>
      <c r="I4" s="13">
        <f>事業所一覧!I586</f>
        <v>10</v>
      </c>
      <c r="J4" s="13">
        <f>事業所一覧!J586</f>
        <v>0</v>
      </c>
      <c r="K4" s="13" t="str">
        <f>事業所一覧!K586</f>
        <v>●</v>
      </c>
      <c r="L4" s="13">
        <f>事業所一覧!L586</f>
        <v>10</v>
      </c>
      <c r="M4" s="13">
        <f>事業所一覧!M586</f>
        <v>0</v>
      </c>
      <c r="N4" s="13">
        <f>事業所一覧!N586</f>
        <v>0</v>
      </c>
    </row>
    <row r="5" spans="1:53" ht="30" customHeight="1" x14ac:dyDescent="0.2">
      <c r="A5" s="13">
        <f>事業所一覧!A587</f>
        <v>2753420021</v>
      </c>
      <c r="B5" s="12" t="str">
        <f>事業所一覧!B587</f>
        <v>Ｔｉｃｋｌｅ　Ｔｉｃｋｌｅ</v>
      </c>
      <c r="C5" s="13" t="str">
        <f>事業所一覧!C587</f>
        <v>072-926-8340</v>
      </c>
      <c r="D5" s="13" t="str">
        <f>事業所一覧!D587</f>
        <v>072-926-8340</v>
      </c>
      <c r="E5" s="13" t="str">
        <f>事業所一覧!E587</f>
        <v>583-0035</v>
      </c>
      <c r="F5" s="12" t="str">
        <f>事業所一覧!F587</f>
        <v>藤井寺市北岡一丁目３番10号</v>
      </c>
      <c r="G5" s="12" t="str">
        <f>事業所一覧!G587</f>
        <v>合同会社稲康会</v>
      </c>
      <c r="H5" s="13">
        <f>事業所一覧!H587</f>
        <v>0</v>
      </c>
      <c r="I5" s="13">
        <f>事業所一覧!I587</f>
        <v>0</v>
      </c>
      <c r="J5" s="13">
        <f>事業所一覧!J587</f>
        <v>0</v>
      </c>
      <c r="K5" s="13" t="str">
        <f>事業所一覧!K587</f>
        <v>●</v>
      </c>
      <c r="L5" s="13">
        <f>事業所一覧!L587</f>
        <v>10</v>
      </c>
      <c r="M5" s="13">
        <f>事業所一覧!M587</f>
        <v>0</v>
      </c>
      <c r="N5" s="13">
        <f>事業所一覧!N587</f>
        <v>0</v>
      </c>
    </row>
    <row r="6" spans="1:53" ht="30" customHeight="1" x14ac:dyDescent="0.2">
      <c r="A6" s="13">
        <f>事業所一覧!A588</f>
        <v>2753420047</v>
      </c>
      <c r="B6" s="12" t="str">
        <f>事業所一覧!B588</f>
        <v>ぽんぽこはうす２</v>
      </c>
      <c r="C6" s="13" t="str">
        <f>事業所一覧!C588</f>
        <v>072-921-6266</v>
      </c>
      <c r="D6" s="13" t="str">
        <f>事業所一覧!D588</f>
        <v>072-921-6266</v>
      </c>
      <c r="E6" s="13" t="str">
        <f>事業所一覧!E588</f>
        <v>583-0008</v>
      </c>
      <c r="F6" s="12" t="str">
        <f>事業所一覧!F588</f>
        <v>藤井寺市大井一丁目４番33号</v>
      </c>
      <c r="G6" s="12" t="str">
        <f>事業所一覧!G588</f>
        <v>株式会社ＰＲＯmessa</v>
      </c>
      <c r="H6" s="13" t="str">
        <f>事業所一覧!H588</f>
        <v>●</v>
      </c>
      <c r="I6" s="13">
        <f>事業所一覧!I588</f>
        <v>10</v>
      </c>
      <c r="J6" s="13">
        <f>事業所一覧!J588</f>
        <v>0</v>
      </c>
      <c r="K6" s="13" t="str">
        <f>事業所一覧!K588</f>
        <v>●</v>
      </c>
      <c r="L6" s="13">
        <f>事業所一覧!L588</f>
        <v>10</v>
      </c>
      <c r="M6" s="13">
        <f>事業所一覧!M588</f>
        <v>0</v>
      </c>
      <c r="N6" s="13">
        <f>事業所一覧!N588</f>
        <v>0</v>
      </c>
    </row>
    <row r="7" spans="1:53" ht="30" customHeight="1" x14ac:dyDescent="0.2">
      <c r="A7" s="13">
        <f>事業所一覧!A589</f>
        <v>2753420054</v>
      </c>
      <c r="B7" s="12" t="str">
        <f>事業所一覧!B589</f>
        <v>たんぽぽ</v>
      </c>
      <c r="C7" s="13" t="str">
        <f>事業所一覧!C589</f>
        <v>072-937-8666</v>
      </c>
      <c r="D7" s="13" t="str">
        <f>事業所一覧!D589</f>
        <v>072-937-8667</v>
      </c>
      <c r="E7" s="13" t="str">
        <f>事業所一覧!E589</f>
        <v>583-0011</v>
      </c>
      <c r="F7" s="12" t="str">
        <f>事業所一覧!F589</f>
        <v>藤井寺市沢田二丁目８番35号井関マンション105号</v>
      </c>
      <c r="G7" s="12" t="str">
        <f>事業所一覧!G589</f>
        <v>特定非営利活動法人ケアサポートアシスト</v>
      </c>
      <c r="H7" s="13" t="str">
        <f>事業所一覧!H589</f>
        <v>☆</v>
      </c>
      <c r="I7" s="13">
        <f>事業所一覧!I589</f>
        <v>5</v>
      </c>
      <c r="J7" s="13">
        <f>事業所一覧!J589</f>
        <v>0</v>
      </c>
      <c r="K7" s="13" t="str">
        <f>事業所一覧!K589</f>
        <v>☆</v>
      </c>
      <c r="L7" s="13">
        <f>事業所一覧!L589</f>
        <v>5</v>
      </c>
      <c r="M7" s="13">
        <f>事業所一覧!M589</f>
        <v>0</v>
      </c>
      <c r="N7" s="13">
        <f>事業所一覧!N589</f>
        <v>0</v>
      </c>
    </row>
    <row r="8" spans="1:53" ht="30" customHeight="1" x14ac:dyDescent="0.2">
      <c r="A8" s="13">
        <f>事業所一覧!A590</f>
        <v>2753420096</v>
      </c>
      <c r="B8" s="12" t="str">
        <f>事業所一覧!B590</f>
        <v>ぽんぽこはうすPROSSIMO</v>
      </c>
      <c r="C8" s="13" t="str">
        <f>事業所一覧!C590</f>
        <v>072-974-2153</v>
      </c>
      <c r="D8" s="13" t="str">
        <f>事業所一覧!D590</f>
        <v>072-974-2153</v>
      </c>
      <c r="E8" s="13" t="str">
        <f>事業所一覧!E590</f>
        <v>583-0035</v>
      </c>
      <c r="F8" s="12" t="str">
        <f>事業所一覧!F590</f>
        <v>藤井寺市北岡一丁目1番13号2C</v>
      </c>
      <c r="G8" s="12" t="str">
        <f>事業所一覧!G590</f>
        <v>株式会社ＰＲＯmessa</v>
      </c>
      <c r="H8" s="13">
        <f>事業所一覧!H590</f>
        <v>0</v>
      </c>
      <c r="I8" s="13">
        <f>事業所一覧!I590</f>
        <v>0</v>
      </c>
      <c r="J8" s="13">
        <f>事業所一覧!J590</f>
        <v>0</v>
      </c>
      <c r="K8" s="13" t="str">
        <f>事業所一覧!K590</f>
        <v>●</v>
      </c>
      <c r="L8" s="13">
        <f>事業所一覧!L590</f>
        <v>10</v>
      </c>
      <c r="M8" s="13">
        <f>事業所一覧!M590</f>
        <v>0</v>
      </c>
      <c r="N8" s="13">
        <f>事業所一覧!N590</f>
        <v>0</v>
      </c>
    </row>
    <row r="9" spans="1:53" ht="30" customHeight="1" x14ac:dyDescent="0.2">
      <c r="A9" s="13">
        <f>事業所一覧!A591</f>
        <v>2753420138</v>
      </c>
      <c r="B9" s="12" t="str">
        <f>事業所一覧!B591</f>
        <v>ビーナスキッズふじいでら</v>
      </c>
      <c r="C9" s="13" t="str">
        <f>事業所一覧!C591</f>
        <v>072-959-5632</v>
      </c>
      <c r="D9" s="13" t="str">
        <f>事業所一覧!D591</f>
        <v>072-959-6233</v>
      </c>
      <c r="E9" s="13" t="str">
        <f>事業所一覧!E591</f>
        <v>583-0007</v>
      </c>
      <c r="F9" s="12" t="str">
        <f>事業所一覧!F591</f>
        <v>藤井寺市林三丁目12番10号　２階</v>
      </c>
      <c r="G9" s="12" t="str">
        <f>事業所一覧!G591</f>
        <v>株式会社ビーナス</v>
      </c>
      <c r="H9" s="13" t="str">
        <f>事業所一覧!H591</f>
        <v>●</v>
      </c>
      <c r="I9" s="13">
        <f>事業所一覧!I591</f>
        <v>10</v>
      </c>
      <c r="J9" s="13">
        <f>事業所一覧!J591</f>
        <v>0</v>
      </c>
      <c r="K9" s="13" t="str">
        <f>事業所一覧!K591</f>
        <v>●</v>
      </c>
      <c r="L9" s="13">
        <f>事業所一覧!L591</f>
        <v>10</v>
      </c>
      <c r="M9" s="13">
        <f>事業所一覧!M591</f>
        <v>0</v>
      </c>
      <c r="N9" s="13">
        <f>事業所一覧!N591</f>
        <v>0</v>
      </c>
    </row>
    <row r="10" spans="1:53" ht="30" customHeight="1" x14ac:dyDescent="0.2">
      <c r="A10" s="13">
        <f>事業所一覧!A592</f>
        <v>2753420161</v>
      </c>
      <c r="B10" s="12" t="str">
        <f>事業所一覧!B592</f>
        <v>ぽんぽこはうすluce</v>
      </c>
      <c r="C10" s="13" t="str">
        <f>事業所一覧!C592</f>
        <v>072-927-0014</v>
      </c>
      <c r="D10" s="13" t="str">
        <f>事業所一覧!D592</f>
        <v>072-927-0014</v>
      </c>
      <c r="E10" s="13" t="str">
        <f>事業所一覧!E592</f>
        <v>583-0008</v>
      </c>
      <c r="F10" s="12" t="str">
        <f>事業所一覧!F592</f>
        <v>藤井寺市大井二丁目５番10号　２階</v>
      </c>
      <c r="G10" s="12" t="str">
        <f>事業所一覧!G592</f>
        <v>株式会社PROmessa</v>
      </c>
      <c r="H10" s="13" t="str">
        <f>事業所一覧!H592</f>
        <v>●</v>
      </c>
      <c r="I10" s="13">
        <f>事業所一覧!I592</f>
        <v>10</v>
      </c>
      <c r="J10" s="13">
        <f>事業所一覧!J592</f>
        <v>0</v>
      </c>
      <c r="K10" s="13" t="str">
        <f>事業所一覧!K592</f>
        <v>●</v>
      </c>
      <c r="L10" s="13">
        <f>事業所一覧!L592</f>
        <v>10</v>
      </c>
      <c r="M10" s="13">
        <f>事業所一覧!M592</f>
        <v>0</v>
      </c>
      <c r="N10" s="13">
        <f>事業所一覧!N592</f>
        <v>0</v>
      </c>
    </row>
    <row r="11" spans="1:53" ht="30" customHeight="1" x14ac:dyDescent="0.2">
      <c r="A11" s="13">
        <f>事業所一覧!A593</f>
        <v>2753420179</v>
      </c>
      <c r="B11" s="12" t="str">
        <f>事業所一覧!B593</f>
        <v>ＬＩＦＥ　ＳＴＡＮＤ　ＵＰ</v>
      </c>
      <c r="C11" s="13" t="str">
        <f>事業所一覧!C593</f>
        <v>072-959-7337</v>
      </c>
      <c r="D11" s="13" t="str">
        <f>事業所一覧!D593</f>
        <v>072-959-7739</v>
      </c>
      <c r="E11" s="13" t="str">
        <f>事業所一覧!E593</f>
        <v>583-0014</v>
      </c>
      <c r="F11" s="12" t="str">
        <f>事業所一覧!F593</f>
        <v>藤井寺市野中一丁目97番地１第３セイワビル２－１Ａ号室</v>
      </c>
      <c r="G11" s="12" t="str">
        <f>事業所一覧!G593</f>
        <v>株式会社ＩＬＩＦＥ</v>
      </c>
      <c r="H11" s="13">
        <f>事業所一覧!H593</f>
        <v>0</v>
      </c>
      <c r="I11" s="13">
        <f>事業所一覧!I593</f>
        <v>0</v>
      </c>
      <c r="J11" s="13">
        <f>事業所一覧!J593</f>
        <v>0</v>
      </c>
      <c r="K11" s="13" t="str">
        <f>事業所一覧!K593</f>
        <v>●</v>
      </c>
      <c r="L11" s="13">
        <f>事業所一覧!L593</f>
        <v>10</v>
      </c>
      <c r="M11" s="13">
        <f>事業所一覧!M593</f>
        <v>0</v>
      </c>
      <c r="N11" s="13">
        <f>事業所一覧!N593</f>
        <v>0</v>
      </c>
    </row>
    <row r="12" spans="1:53" ht="30" customHeight="1" x14ac:dyDescent="0.2">
      <c r="A12" s="13">
        <f>事業所一覧!A594</f>
        <v>2753420187</v>
      </c>
      <c r="B12" s="12" t="str">
        <f>事業所一覧!B594</f>
        <v>就労準備型放課後等デイサービス　グラン</v>
      </c>
      <c r="C12" s="13" t="str">
        <f>事業所一覧!C594</f>
        <v>072-959-6636</v>
      </c>
      <c r="D12" s="13" t="str">
        <f>事業所一覧!D594</f>
        <v>072-959-6635</v>
      </c>
      <c r="E12" s="13" t="str">
        <f>事業所一覧!E594</f>
        <v>583-0017</v>
      </c>
      <c r="F12" s="12" t="str">
        <f>事業所一覧!F594</f>
        <v>藤井寺市藤ケ丘二丁目６番12号藤ヶ丘ハイツ１Ｆ－１</v>
      </c>
      <c r="G12" s="12" t="str">
        <f>事業所一覧!G594</f>
        <v>合同会社リアン</v>
      </c>
      <c r="H12" s="13" t="str">
        <f>事業所一覧!H594</f>
        <v>●</v>
      </c>
      <c r="I12" s="13">
        <f>事業所一覧!I594</f>
        <v>10</v>
      </c>
      <c r="J12" s="13">
        <f>事業所一覧!J594</f>
        <v>0</v>
      </c>
      <c r="K12" s="13" t="str">
        <f>事業所一覧!K594</f>
        <v>●</v>
      </c>
      <c r="L12" s="13">
        <f>事業所一覧!L594</f>
        <v>10</v>
      </c>
      <c r="M12" s="13">
        <f>事業所一覧!M594</f>
        <v>0</v>
      </c>
      <c r="N12" s="13">
        <f>事業所一覧!N594</f>
        <v>0</v>
      </c>
    </row>
    <row r="13" spans="1:53" ht="30" customHeight="1" x14ac:dyDescent="0.2">
      <c r="A13" s="13">
        <f>事業所一覧!A595</f>
        <v>2753420195</v>
      </c>
      <c r="B13" s="12" t="str">
        <f>事業所一覧!B595</f>
        <v>リハこどもセンター　オハナＫＩＤＳ</v>
      </c>
      <c r="C13" s="13" t="str">
        <f>事業所一覧!C595</f>
        <v>072-931-6530</v>
      </c>
      <c r="D13" s="13" t="str">
        <f>事業所一覧!D595</f>
        <v>072-931-6531</v>
      </c>
      <c r="E13" s="13" t="str">
        <f>事業所一覧!E595</f>
        <v>583-0011</v>
      </c>
      <c r="F13" s="12" t="str">
        <f>事業所一覧!F595</f>
        <v>藤井寺市沢田二丁目８番35号井関マンション103号</v>
      </c>
      <c r="G13" s="12" t="str">
        <f>事業所一覧!G595</f>
        <v>合同会社　ｈａｎａｈａｎａ</v>
      </c>
      <c r="H13" s="13" t="str">
        <f>事業所一覧!H595</f>
        <v>●</v>
      </c>
      <c r="I13" s="13">
        <f>事業所一覧!I595</f>
        <v>10</v>
      </c>
      <c r="J13" s="13">
        <f>事業所一覧!J595</f>
        <v>0</v>
      </c>
      <c r="K13" s="13" t="str">
        <f>事業所一覧!K595</f>
        <v>●</v>
      </c>
      <c r="L13" s="13">
        <f>事業所一覧!L595</f>
        <v>10</v>
      </c>
      <c r="M13" s="13">
        <f>事業所一覧!M595</f>
        <v>0</v>
      </c>
      <c r="N13" s="13">
        <f>事業所一覧!N595</f>
        <v>0</v>
      </c>
    </row>
    <row r="14" spans="1:53" ht="30" customHeight="1" x14ac:dyDescent="0.2">
      <c r="A14" s="13" t="str">
        <f>事業所一覧!A596</f>
        <v>2753420203</v>
      </c>
      <c r="B14" s="12" t="str">
        <f>事業所一覧!B596</f>
        <v>Snuggle UP</v>
      </c>
      <c r="C14" s="13" t="str">
        <f>事業所一覧!C596</f>
        <v>072-976-5803</v>
      </c>
      <c r="D14" s="13" t="str">
        <f>事業所一覧!D596</f>
        <v>072-976-5804</v>
      </c>
      <c r="E14" s="13" t="str">
        <f>事業所一覧!E596</f>
        <v>583-0024</v>
      </c>
      <c r="F14" s="12" t="str">
        <f>事業所一覧!F596</f>
        <v>藤井寺市藤井寺二丁目6番3号2階201・202・２０３号室</v>
      </c>
      <c r="G14" s="12" t="str">
        <f>事業所一覧!G596</f>
        <v>株式会社　ＫＯｈＨＡＫＵ</v>
      </c>
      <c r="H14" s="13" t="str">
        <f>事業所一覧!H596</f>
        <v>●</v>
      </c>
      <c r="I14" s="13">
        <f>事業所一覧!I596</f>
        <v>10</v>
      </c>
      <c r="J14" s="13">
        <f>事業所一覧!J596</f>
        <v>0</v>
      </c>
      <c r="K14" s="13" t="str">
        <f>事業所一覧!K596</f>
        <v>●</v>
      </c>
      <c r="L14" s="13">
        <f>事業所一覧!L596</f>
        <v>10</v>
      </c>
      <c r="M14" s="13" t="str">
        <f>事業所一覧!M596</f>
        <v>●</v>
      </c>
      <c r="N14" s="13">
        <f>事業所一覧!N596</f>
        <v>0</v>
      </c>
    </row>
    <row r="15" spans="1:53" ht="30" customHeight="1" x14ac:dyDescent="0.2">
      <c r="A15" s="13">
        <f>事業所一覧!A597</f>
        <v>2753420237</v>
      </c>
      <c r="B15" s="12" t="str">
        <f>事業所一覧!B597</f>
        <v>ぽんぽこはうすｃｕｏｒｅ</v>
      </c>
      <c r="C15" s="13" t="str">
        <f>事業所一覧!C597</f>
        <v>080-8316-4555</v>
      </c>
      <c r="D15" s="13">
        <f>事業所一覧!D597</f>
        <v>0</v>
      </c>
      <c r="E15" s="13" t="str">
        <f>事業所一覧!E597</f>
        <v>583-0008</v>
      </c>
      <c r="F15" s="12" t="str">
        <f>事業所一覧!F597</f>
        <v>藤井寺市大井一丁目４番32号102号室</v>
      </c>
      <c r="G15" s="12" t="str">
        <f>事業所一覧!G597</f>
        <v>株式会社PROmessa</v>
      </c>
      <c r="H15" s="13" t="str">
        <f>事業所一覧!H597</f>
        <v>●</v>
      </c>
      <c r="I15" s="13">
        <f>事業所一覧!I597</f>
        <v>20</v>
      </c>
      <c r="J15" s="13">
        <f>事業所一覧!J597</f>
        <v>0</v>
      </c>
      <c r="K15" s="13" t="str">
        <f>事業所一覧!K597</f>
        <v>●</v>
      </c>
      <c r="L15" s="13">
        <f>事業所一覧!L597</f>
        <v>20</v>
      </c>
      <c r="M15" s="13">
        <f>事業所一覧!M597</f>
        <v>0</v>
      </c>
      <c r="N15" s="13">
        <f>事業所一覧!N597</f>
        <v>0</v>
      </c>
    </row>
    <row r="16" spans="1:53" ht="30" customHeight="1" x14ac:dyDescent="0.2">
      <c r="A16" s="13">
        <f>事業所一覧!A598</f>
        <v>2753420229</v>
      </c>
      <c r="B16" s="12" t="str">
        <f>事業所一覧!B598</f>
        <v>Ｔｉｃｋｌｅ　Ｔｉｃｋｌｅ　Ｓｗｉｔｃｈ</v>
      </c>
      <c r="C16" s="13" t="str">
        <f>事業所一覧!C598</f>
        <v>072-915-0373</v>
      </c>
      <c r="D16" s="13" t="str">
        <f>事業所一覧!D598</f>
        <v>072-926-6659</v>
      </c>
      <c r="E16" s="13" t="str">
        <f>事業所一覧!E598</f>
        <v>583-0014</v>
      </c>
      <c r="F16" s="12" t="str">
        <f>事業所一覧!F598</f>
        <v>藤井寺市野中三丁目２番17号　庸浩倉庫</v>
      </c>
      <c r="G16" s="12" t="str">
        <f>事業所一覧!G598</f>
        <v>合同会社稲康会</v>
      </c>
      <c r="H16" s="13">
        <f>事業所一覧!H598</f>
        <v>0</v>
      </c>
      <c r="I16" s="13">
        <f>事業所一覧!I598</f>
        <v>0</v>
      </c>
      <c r="J16" s="13">
        <f>事業所一覧!J598</f>
        <v>0</v>
      </c>
      <c r="K16" s="13" t="str">
        <f>事業所一覧!K598</f>
        <v>●</v>
      </c>
      <c r="L16" s="13">
        <f>事業所一覧!L598</f>
        <v>10</v>
      </c>
      <c r="M16" s="13">
        <f>事業所一覧!M598</f>
        <v>0</v>
      </c>
      <c r="N16" s="13">
        <f>事業所一覧!N598</f>
        <v>0</v>
      </c>
    </row>
    <row r="17" spans="1:14" ht="30" customHeight="1" x14ac:dyDescent="0.2">
      <c r="A17" s="13">
        <f>事業所一覧!A599</f>
        <v>2753420245</v>
      </c>
      <c r="B17" s="12" t="str">
        <f>事業所一覧!B599</f>
        <v>なるみ</v>
      </c>
      <c r="C17" s="13" t="str">
        <f>事業所一覧!C599</f>
        <v>072-931-2558</v>
      </c>
      <c r="D17" s="13" t="str">
        <f>事業所一覧!D599</f>
        <v>072-931-2559</v>
      </c>
      <c r="E17" s="13" t="str">
        <f>事業所一覧!E599</f>
        <v>583-0035</v>
      </c>
      <c r="F17" s="12" t="str">
        <f>事業所一覧!F599</f>
        <v>藤井寺市北岡一丁目８番36号オリーブハウスⅡ101号室</v>
      </c>
      <c r="G17" s="12" t="str">
        <f>事業所一覧!G599</f>
        <v>株式会社ナルミ</v>
      </c>
      <c r="H17" s="13" t="str">
        <f>事業所一覧!H599</f>
        <v>●</v>
      </c>
      <c r="I17" s="13">
        <f>事業所一覧!I599</f>
        <v>10</v>
      </c>
      <c r="J17" s="13">
        <f>事業所一覧!J599</f>
        <v>0</v>
      </c>
      <c r="K17" s="13" t="str">
        <f>事業所一覧!K599</f>
        <v>●</v>
      </c>
      <c r="L17" s="13">
        <f>事業所一覧!L599</f>
        <v>10</v>
      </c>
      <c r="M17" s="13">
        <f>事業所一覧!M599</f>
        <v>0</v>
      </c>
      <c r="N17" s="13">
        <f>事業所一覧!N599</f>
        <v>0</v>
      </c>
    </row>
    <row r="18" spans="1:14" ht="30" customHeight="1" x14ac:dyDescent="0.2">
      <c r="A18" s="13" t="str">
        <f>事業所一覧!A600</f>
        <v>2753420252</v>
      </c>
      <c r="B18" s="12" t="str">
        <f>事業所一覧!B600</f>
        <v>コペルプラス　藤井寺教室</v>
      </c>
      <c r="C18" s="13" t="str">
        <f>事業所一覧!C600</f>
        <v>072-979-7304</v>
      </c>
      <c r="D18" s="13" t="str">
        <f>事業所一覧!D600</f>
        <v>072-979-7405</v>
      </c>
      <c r="E18" s="13" t="str">
        <f>事業所一覧!E600</f>
        <v>583-0027</v>
      </c>
      <c r="F18" s="12" t="str">
        <f>事業所一覧!F600</f>
        <v>藤井寺市岡二丁目８番９号ＤＨビル５階</v>
      </c>
      <c r="G18" s="12" t="str">
        <f>事業所一覧!G600</f>
        <v>株式会社クラ・ゼミ</v>
      </c>
      <c r="H18" s="13" t="str">
        <f>事業所一覧!H600</f>
        <v>●</v>
      </c>
      <c r="I18" s="13">
        <f>事業所一覧!I600</f>
        <v>10</v>
      </c>
      <c r="J18" s="13">
        <f>事業所一覧!J600</f>
        <v>0</v>
      </c>
      <c r="K18" s="13">
        <f>事業所一覧!K600</f>
        <v>0</v>
      </c>
      <c r="L18" s="13">
        <f>事業所一覧!L600</f>
        <v>0</v>
      </c>
      <c r="M18" s="13">
        <f>事業所一覧!M600</f>
        <v>0</v>
      </c>
      <c r="N18" s="13">
        <f>事業所一覧!N600</f>
        <v>0</v>
      </c>
    </row>
    <row r="19" spans="1:14" ht="30" customHeight="1" x14ac:dyDescent="0.2">
      <c r="A19" s="13" t="str">
        <f>事業所一覧!A601</f>
        <v>2753420260</v>
      </c>
      <c r="B19" s="12" t="str">
        <f>事業所一覧!B601</f>
        <v>ＰＡＲＣ（パルク）ウィル藤井寺</v>
      </c>
      <c r="C19" s="13" t="str">
        <f>事業所一覧!C601</f>
        <v>072-979-6226</v>
      </c>
      <c r="D19" s="13" t="str">
        <f>事業所一覧!D601</f>
        <v>072-979-6227</v>
      </c>
      <c r="E19" s="13" t="str">
        <f>事業所一覧!E601</f>
        <v>583-0024</v>
      </c>
      <c r="F19" s="12" t="str">
        <f>事業所一覧!F601</f>
        <v>藤井寺市藤井寺二丁目５番４号　ＮＴＴ藤井寺ビル１階</v>
      </c>
      <c r="G19" s="12" t="str">
        <f>事業所一覧!G601</f>
        <v>株式会社メディケア・リハビリ</v>
      </c>
      <c r="H19" s="13" t="str">
        <f>事業所一覧!H601</f>
        <v>☆</v>
      </c>
      <c r="I19" s="13">
        <f>事業所一覧!I601</f>
        <v>5</v>
      </c>
      <c r="J19" s="13" t="str">
        <f>事業所一覧!J601</f>
        <v>●</v>
      </c>
      <c r="K19" s="13" t="str">
        <f>事業所一覧!K601</f>
        <v>☆</v>
      </c>
      <c r="L19" s="13">
        <f>事業所一覧!L601</f>
        <v>5</v>
      </c>
      <c r="M19" s="13" t="str">
        <f>事業所一覧!M601</f>
        <v>●</v>
      </c>
      <c r="N19" s="13">
        <f>事業所一覧!N601</f>
        <v>0</v>
      </c>
    </row>
  </sheetData>
  <mergeCells count="1">
    <mergeCell ref="H2:N2"/>
  </mergeCells>
  <phoneticPr fontId="1"/>
  <conditionalFormatting sqref="A1:J3 O1:IV3 K1:N1 K3:N3 L5:L8 I5:I8 J4:J8 A5:H7 K5:K7 M6:IV7 A9:H9 K9:IV9 A10:XFD65529">
    <cfRule type="cellIs" dxfId="71" priority="16" stopIfTrue="1" operator="equal">
      <formula>0</formula>
    </cfRule>
  </conditionalFormatting>
  <conditionalFormatting sqref="A4:I4 K4:IV4 I9:J9">
    <cfRule type="cellIs" dxfId="70" priority="14" stopIfTrue="1" operator="equal">
      <formula>0</formula>
    </cfRule>
  </conditionalFormatting>
  <conditionalFormatting sqref="M5:IV5">
    <cfRule type="cellIs" dxfId="69" priority="12" stopIfTrue="1" operator="equal">
      <formula>0</formula>
    </cfRule>
  </conditionalFormatting>
  <conditionalFormatting sqref="O8:IV8">
    <cfRule type="cellIs" dxfId="68" priority="10" stopIfTrue="1" operator="equal">
      <formula>0</formula>
    </cfRule>
  </conditionalFormatting>
  <conditionalFormatting sqref="A8:H8 K8 M8:N8">
    <cfRule type="cellIs" dxfId="67" priority="9" stopIfTrue="1" operator="equal">
      <formula>0</formula>
    </cfRule>
  </conditionalFormatting>
  <hyperlinks>
    <hyperlink ref="N1" location="市町村一覧!A1" display="市町村一覧に戻る" xr:uid="{00000000-0004-0000-1300-000000000000}"/>
  </hyperlinks>
  <pageMargins left="0.25" right="0.25" top="0.75" bottom="0.75" header="0.3" footer="0.3"/>
  <pageSetup paperSize="9" scale="5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A296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6" customWidth="1"/>
    <col min="15" max="16384" width="9" style="3"/>
  </cols>
  <sheetData>
    <row r="1" spans="1:53" ht="30" customHeight="1" x14ac:dyDescent="0.2">
      <c r="A1" s="2" t="s">
        <v>121</v>
      </c>
      <c r="N1" s="17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5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1468</v>
      </c>
      <c r="J3" s="11" t="s">
        <v>1537</v>
      </c>
      <c r="K3" s="11" t="s">
        <v>2</v>
      </c>
      <c r="L3" s="11" t="s">
        <v>1468</v>
      </c>
      <c r="M3" s="11" t="s">
        <v>3</v>
      </c>
      <c r="N3" s="11" t="s">
        <v>101</v>
      </c>
    </row>
    <row r="4" spans="1:53" ht="30" customHeight="1" x14ac:dyDescent="0.2">
      <c r="A4" s="13">
        <f>事業所一覧!A602</f>
        <v>2755620024</v>
      </c>
      <c r="B4" s="12" t="str">
        <f>事業所一覧!B602</f>
        <v>こころ福祉サービスセンター</v>
      </c>
      <c r="C4" s="13" t="str">
        <f>事業所一覧!C602</f>
        <v>072-474-9556</v>
      </c>
      <c r="D4" s="13" t="str">
        <f>事業所一覧!D602</f>
        <v>072-474-8556</v>
      </c>
      <c r="E4" s="13" t="str">
        <f>事業所一覧!E602</f>
        <v>590-0505</v>
      </c>
      <c r="F4" s="12" t="str">
        <f>事業所一覧!F602</f>
        <v>泉南市信達大苗代252番地</v>
      </c>
      <c r="G4" s="12" t="str">
        <f>事業所一覧!G602</f>
        <v>特定非営利活動法人地域福祉創造協会ウインク</v>
      </c>
      <c r="H4" s="13" t="str">
        <f>事業所一覧!H602</f>
        <v>☆</v>
      </c>
      <c r="I4" s="13">
        <f>事業所一覧!I602</f>
        <v>5</v>
      </c>
      <c r="J4" s="13" t="str">
        <f>事業所一覧!J602</f>
        <v>●</v>
      </c>
      <c r="K4" s="13" t="str">
        <f>事業所一覧!K602</f>
        <v>☆</v>
      </c>
      <c r="L4" s="13">
        <f>事業所一覧!L602</f>
        <v>5</v>
      </c>
      <c r="M4" s="13">
        <f>事業所一覧!M602</f>
        <v>0</v>
      </c>
      <c r="N4" s="13">
        <f>事業所一覧!N602</f>
        <v>0</v>
      </c>
    </row>
    <row r="5" spans="1:53" ht="30" customHeight="1" x14ac:dyDescent="0.2">
      <c r="A5" s="13">
        <f>事業所一覧!A603</f>
        <v>2755620040</v>
      </c>
      <c r="B5" s="12" t="str">
        <f>事業所一覧!B603</f>
        <v>こころｐｌｕｓ</v>
      </c>
      <c r="C5" s="13" t="str">
        <f>事業所一覧!C603</f>
        <v>072-486-5562</v>
      </c>
      <c r="D5" s="13" t="str">
        <f>事業所一覧!D603</f>
        <v>072-486-5561</v>
      </c>
      <c r="E5" s="13" t="str">
        <f>事業所一覧!E603</f>
        <v>590-0505</v>
      </c>
      <c r="F5" s="12" t="str">
        <f>事業所一覧!F603</f>
        <v>泉南市信達大苗代249番地</v>
      </c>
      <c r="G5" s="12" t="str">
        <f>事業所一覧!G603</f>
        <v>特定非営利活動法人地域福祉創造協会ウインク</v>
      </c>
      <c r="H5" s="13" t="str">
        <f>事業所一覧!H603</f>
        <v>●</v>
      </c>
      <c r="I5" s="13">
        <f>事業所一覧!I603</f>
        <v>10</v>
      </c>
      <c r="J5" s="13">
        <f>事業所一覧!J603</f>
        <v>0</v>
      </c>
      <c r="K5" s="13" t="str">
        <f>事業所一覧!K603</f>
        <v>●</v>
      </c>
      <c r="L5" s="13">
        <f>事業所一覧!L603</f>
        <v>10</v>
      </c>
      <c r="M5" s="13">
        <f>事業所一覧!M603</f>
        <v>0</v>
      </c>
      <c r="N5" s="13">
        <f>事業所一覧!N603</f>
        <v>0</v>
      </c>
    </row>
    <row r="6" spans="1:53" ht="30" customHeight="1" x14ac:dyDescent="0.2">
      <c r="A6" s="13">
        <f>事業所一覧!A604</f>
        <v>2755620065</v>
      </c>
      <c r="B6" s="12" t="str">
        <f>事業所一覧!B604</f>
        <v>デイセンターわくわく</v>
      </c>
      <c r="C6" s="13" t="str">
        <f>事業所一覧!C604</f>
        <v>072-483-3082</v>
      </c>
      <c r="D6" s="13" t="str">
        <f>事業所一覧!D604</f>
        <v>072-483-9553</v>
      </c>
      <c r="E6" s="13" t="str">
        <f>事業所一覧!E604</f>
        <v>590-0504</v>
      </c>
      <c r="F6" s="12" t="str">
        <f>事業所一覧!F604</f>
        <v>泉南市信達市場1222番地12</v>
      </c>
      <c r="G6" s="12" t="str">
        <f>事業所一覧!G604</f>
        <v>社会福祉法人いずみ野福祉会</v>
      </c>
      <c r="H6" s="13">
        <f>事業所一覧!H604</f>
        <v>0</v>
      </c>
      <c r="I6" s="13">
        <f>事業所一覧!I604</f>
        <v>0</v>
      </c>
      <c r="J6" s="13">
        <f>事業所一覧!J604</f>
        <v>0</v>
      </c>
      <c r="K6" s="13" t="str">
        <f>事業所一覧!K604</f>
        <v>●</v>
      </c>
      <c r="L6" s="13">
        <f>事業所一覧!L604</f>
        <v>10</v>
      </c>
      <c r="M6" s="13">
        <f>事業所一覧!M604</f>
        <v>0</v>
      </c>
      <c r="N6" s="13">
        <f>事業所一覧!N604</f>
        <v>0</v>
      </c>
    </row>
    <row r="7" spans="1:53" ht="30" customHeight="1" x14ac:dyDescent="0.2">
      <c r="A7" s="13">
        <f>事業所一覧!A605</f>
        <v>2755620073</v>
      </c>
      <c r="B7" s="12" t="str">
        <f>事業所一覧!B605</f>
        <v>こころPal</v>
      </c>
      <c r="C7" s="13" t="str">
        <f>事業所一覧!C605</f>
        <v>072-483-5568</v>
      </c>
      <c r="D7" s="13" t="str">
        <f>事業所一覧!D605</f>
        <v>072-483-5569</v>
      </c>
      <c r="E7" s="13" t="str">
        <f>事業所一覧!E605</f>
        <v>590-0505</v>
      </c>
      <c r="F7" s="12" t="str">
        <f>事業所一覧!F605</f>
        <v>泉南市信達大苗代249番地</v>
      </c>
      <c r="G7" s="12" t="str">
        <f>事業所一覧!G605</f>
        <v>特定非営利活動法人地域福祉創造協会ウインク</v>
      </c>
      <c r="H7" s="13">
        <f>事業所一覧!H605</f>
        <v>0</v>
      </c>
      <c r="I7" s="13">
        <f>事業所一覧!I605</f>
        <v>0</v>
      </c>
      <c r="J7" s="13">
        <f>事業所一覧!J605</f>
        <v>0</v>
      </c>
      <c r="K7" s="13" t="str">
        <f>事業所一覧!K605</f>
        <v>●</v>
      </c>
      <c r="L7" s="13">
        <f>事業所一覧!L605</f>
        <v>10</v>
      </c>
      <c r="M7" s="13">
        <f>事業所一覧!M605</f>
        <v>0</v>
      </c>
      <c r="N7" s="13">
        <f>事業所一覧!N605</f>
        <v>0</v>
      </c>
    </row>
    <row r="8" spans="1:53" ht="30" customHeight="1" x14ac:dyDescent="0.2">
      <c r="A8" s="13">
        <f>事業所一覧!A606</f>
        <v>2755620081</v>
      </c>
      <c r="B8" s="12" t="str">
        <f>事業所一覧!B606</f>
        <v>オーパ</v>
      </c>
      <c r="C8" s="13" t="str">
        <f>事業所一覧!C606</f>
        <v>072-483-0817</v>
      </c>
      <c r="D8" s="13" t="str">
        <f>事業所一覧!D606</f>
        <v>072-483-0818</v>
      </c>
      <c r="E8" s="13" t="str">
        <f>事業所一覧!E606</f>
        <v>590-0522</v>
      </c>
      <c r="F8" s="12" t="str">
        <f>事業所一覧!F606</f>
        <v>泉南市信達牧野164番地４</v>
      </c>
      <c r="G8" s="12" t="str">
        <f>事業所一覧!G606</f>
        <v>株式会社ＧＥＮ</v>
      </c>
      <c r="H8" s="13">
        <f>事業所一覧!H606</f>
        <v>0</v>
      </c>
      <c r="I8" s="13">
        <f>事業所一覧!I606</f>
        <v>0</v>
      </c>
      <c r="J8" s="13">
        <f>事業所一覧!J606</f>
        <v>0</v>
      </c>
      <c r="K8" s="13" t="str">
        <f>事業所一覧!K606</f>
        <v>●</v>
      </c>
      <c r="L8" s="13">
        <f>事業所一覧!L606</f>
        <v>10</v>
      </c>
      <c r="M8" s="13">
        <f>事業所一覧!M606</f>
        <v>0</v>
      </c>
      <c r="N8" s="13">
        <f>事業所一覧!N606</f>
        <v>0</v>
      </c>
    </row>
    <row r="9" spans="1:53" ht="30" customHeight="1" x14ac:dyDescent="0.2">
      <c r="A9" s="13">
        <f>事業所一覧!A607</f>
        <v>2755620099</v>
      </c>
      <c r="B9" s="12" t="str">
        <f>事業所一覧!B607</f>
        <v>サクラッコ</v>
      </c>
      <c r="C9" s="13" t="str">
        <f>事業所一覧!C607</f>
        <v>072-415-4879</v>
      </c>
      <c r="D9" s="13" t="str">
        <f>事業所一覧!D607</f>
        <v>072-415-2686</v>
      </c>
      <c r="E9" s="13" t="str">
        <f>事業所一覧!E607</f>
        <v>590-0503</v>
      </c>
      <c r="F9" s="12" t="str">
        <f>事業所一覧!F607</f>
        <v>泉南市新家1495番地の１</v>
      </c>
      <c r="G9" s="12" t="str">
        <f>事業所一覧!G607</f>
        <v>社会福祉法人桜花会</v>
      </c>
      <c r="H9" s="13">
        <f>事業所一覧!H607</f>
        <v>0</v>
      </c>
      <c r="I9" s="13">
        <f>事業所一覧!I607</f>
        <v>0</v>
      </c>
      <c r="J9" s="13">
        <f>事業所一覧!J607</f>
        <v>0</v>
      </c>
      <c r="K9" s="13" t="str">
        <f>事業所一覧!K607</f>
        <v>●</v>
      </c>
      <c r="L9" s="13">
        <f>事業所一覧!L607</f>
        <v>10</v>
      </c>
      <c r="M9" s="13">
        <f>事業所一覧!M607</f>
        <v>0</v>
      </c>
      <c r="N9" s="13">
        <f>事業所一覧!N607</f>
        <v>0</v>
      </c>
    </row>
    <row r="10" spans="1:53" ht="30" customHeight="1" x14ac:dyDescent="0.2">
      <c r="A10" s="13">
        <f>事業所一覧!A608</f>
        <v>2755620107</v>
      </c>
      <c r="B10" s="12" t="str">
        <f>事業所一覧!B608</f>
        <v>せんなんケアキッズ</v>
      </c>
      <c r="C10" s="13" t="str">
        <f>事業所一覧!C608</f>
        <v>072-480-6333</v>
      </c>
      <c r="D10" s="13" t="str">
        <f>事業所一覧!D608</f>
        <v>072-480-6332</v>
      </c>
      <c r="E10" s="13" t="str">
        <f>事業所一覧!E608</f>
        <v>590-0522</v>
      </c>
      <c r="F10" s="12" t="str">
        <f>事業所一覧!F608</f>
        <v>泉南市信達牧野934番地</v>
      </c>
      <c r="G10" s="12" t="str">
        <f>事業所一覧!G608</f>
        <v>デイキッズ株式会社</v>
      </c>
      <c r="H10" s="13" t="str">
        <f>事業所一覧!H608</f>
        <v>●</v>
      </c>
      <c r="I10" s="13">
        <f>事業所一覧!I608</f>
        <v>10</v>
      </c>
      <c r="J10" s="13">
        <f>事業所一覧!J608</f>
        <v>0</v>
      </c>
      <c r="K10" s="13" t="str">
        <f>事業所一覧!K608</f>
        <v>●</v>
      </c>
      <c r="L10" s="13">
        <f>事業所一覧!L608</f>
        <v>10</v>
      </c>
      <c r="M10" s="13" t="str">
        <f>事業所一覧!M608</f>
        <v>●</v>
      </c>
      <c r="N10" s="13">
        <f>事業所一覧!N608</f>
        <v>0</v>
      </c>
    </row>
    <row r="11" spans="1:53" ht="30" customHeight="1" x14ac:dyDescent="0.2">
      <c r="A11" s="13">
        <f>事業所一覧!A609</f>
        <v>2755620115</v>
      </c>
      <c r="B11" s="12" t="str">
        <f>事業所一覧!B609</f>
        <v>オーパ・サード</v>
      </c>
      <c r="C11" s="13" t="str">
        <f>事業所一覧!C609</f>
        <v>072-483-0812</v>
      </c>
      <c r="D11" s="13" t="str">
        <f>事業所一覧!D609</f>
        <v>072-483-0813</v>
      </c>
      <c r="E11" s="13" t="str">
        <f>事業所一覧!E609</f>
        <v>590-0522</v>
      </c>
      <c r="F11" s="12" t="str">
        <f>事業所一覧!F609</f>
        <v>泉南市信達牧野164番地１</v>
      </c>
      <c r="G11" s="12" t="str">
        <f>事業所一覧!G609</f>
        <v>株式会社ＧＥＮ</v>
      </c>
      <c r="H11" s="13">
        <f>事業所一覧!H609</f>
        <v>0</v>
      </c>
      <c r="I11" s="13">
        <f>事業所一覧!I609</f>
        <v>0</v>
      </c>
      <c r="J11" s="13">
        <f>事業所一覧!J609</f>
        <v>0</v>
      </c>
      <c r="K11" s="13" t="str">
        <f>事業所一覧!K609</f>
        <v>●</v>
      </c>
      <c r="L11" s="13">
        <f>事業所一覧!L609</f>
        <v>10</v>
      </c>
      <c r="M11" s="13">
        <f>事業所一覧!M609</f>
        <v>0</v>
      </c>
      <c r="N11" s="13">
        <f>事業所一覧!N609</f>
        <v>0</v>
      </c>
    </row>
    <row r="12" spans="1:53" ht="30" customHeight="1" x14ac:dyDescent="0.2">
      <c r="A12" s="13">
        <f>事業所一覧!A610</f>
        <v>2755620123</v>
      </c>
      <c r="B12" s="12" t="str">
        <f>事業所一覧!B610</f>
        <v>こころＢＡＳＥ</v>
      </c>
      <c r="C12" s="13" t="str">
        <f>事業所一覧!C610</f>
        <v>072-474-5563</v>
      </c>
      <c r="D12" s="13" t="str">
        <f>事業所一覧!D610</f>
        <v>072-475-2556</v>
      </c>
      <c r="E12" s="13" t="str">
        <f>事業所一覧!E610</f>
        <v>590-0522</v>
      </c>
      <c r="F12" s="12" t="str">
        <f>事業所一覧!F610</f>
        <v>泉南市信達牧野74番地18　２階</v>
      </c>
      <c r="G12" s="12" t="str">
        <f>事業所一覧!G610</f>
        <v>特定非営利活動法人地域福祉創造協会ウインク</v>
      </c>
      <c r="H12" s="13">
        <f>事業所一覧!H610</f>
        <v>0</v>
      </c>
      <c r="I12" s="13">
        <f>事業所一覧!I610</f>
        <v>0</v>
      </c>
      <c r="J12" s="13">
        <f>事業所一覧!J610</f>
        <v>0</v>
      </c>
      <c r="K12" s="13" t="str">
        <f>事業所一覧!K610</f>
        <v>●</v>
      </c>
      <c r="L12" s="13">
        <f>事業所一覧!L610</f>
        <v>10</v>
      </c>
      <c r="M12" s="13" t="str">
        <f>事業所一覧!M610</f>
        <v>●</v>
      </c>
      <c r="N12" s="13">
        <f>事業所一覧!N610</f>
        <v>0</v>
      </c>
    </row>
    <row r="13" spans="1:53" ht="30" customHeight="1" x14ac:dyDescent="0.2">
      <c r="A13" s="13">
        <f>事業所一覧!A611</f>
        <v>2755620131</v>
      </c>
      <c r="B13" s="12" t="str">
        <f>事業所一覧!B611</f>
        <v>オーパ・セカンド</v>
      </c>
      <c r="C13" s="13" t="str">
        <f>事業所一覧!C611</f>
        <v>072-479-7775</v>
      </c>
      <c r="D13" s="13" t="str">
        <f>事業所一覧!D611</f>
        <v>072-479-7778</v>
      </c>
      <c r="E13" s="13" t="str">
        <f>事業所一覧!E611</f>
        <v>590-0522</v>
      </c>
      <c r="F13" s="12" t="str">
        <f>事業所一覧!F611</f>
        <v>泉南市信達牧野167番地１向井ビル２階</v>
      </c>
      <c r="G13" s="12" t="str">
        <f>事業所一覧!G611</f>
        <v>株式会社ＧＥＮ</v>
      </c>
      <c r="H13" s="13">
        <f>事業所一覧!H611</f>
        <v>0</v>
      </c>
      <c r="I13" s="13">
        <f>事業所一覧!I611</f>
        <v>0</v>
      </c>
      <c r="J13" s="13">
        <f>事業所一覧!J611</f>
        <v>0</v>
      </c>
      <c r="K13" s="13" t="str">
        <f>事業所一覧!K611</f>
        <v>●</v>
      </c>
      <c r="L13" s="13">
        <f>事業所一覧!L611</f>
        <v>10</v>
      </c>
      <c r="M13" s="13">
        <f>事業所一覧!M611</f>
        <v>0</v>
      </c>
      <c r="N13" s="13">
        <f>事業所一覧!N611</f>
        <v>0</v>
      </c>
    </row>
    <row r="14" spans="1:53" ht="30" customHeight="1" x14ac:dyDescent="0.2">
      <c r="A14" s="13">
        <f>事業所一覧!A612</f>
        <v>2755620149</v>
      </c>
      <c r="B14" s="12" t="str">
        <f>事業所一覧!B612</f>
        <v>いいねせんなん</v>
      </c>
      <c r="C14" s="13" t="str">
        <f>事業所一覧!C612</f>
        <v>072-484-1171</v>
      </c>
      <c r="D14" s="13" t="str">
        <f>事業所一覧!D612</f>
        <v>072-484-1172</v>
      </c>
      <c r="E14" s="13" t="str">
        <f>事業所一覧!E612</f>
        <v>590-0521</v>
      </c>
      <c r="F14" s="12" t="str">
        <f>事業所一覧!F612</f>
        <v>泉南市樽井二丁目17番６号</v>
      </c>
      <c r="G14" s="12" t="str">
        <f>事業所一覧!G612</f>
        <v>いいね合同会社</v>
      </c>
      <c r="H14" s="13" t="str">
        <f>事業所一覧!H612</f>
        <v>●</v>
      </c>
      <c r="I14" s="13">
        <f>事業所一覧!I612</f>
        <v>10</v>
      </c>
      <c r="J14" s="13">
        <f>事業所一覧!J612</f>
        <v>0</v>
      </c>
      <c r="K14" s="13" t="str">
        <f>事業所一覧!K612</f>
        <v>●</v>
      </c>
      <c r="L14" s="13">
        <f>事業所一覧!L612</f>
        <v>10</v>
      </c>
      <c r="M14" s="13">
        <f>事業所一覧!M612</f>
        <v>0</v>
      </c>
      <c r="N14" s="13">
        <f>事業所一覧!N612</f>
        <v>0</v>
      </c>
    </row>
    <row r="15" spans="1:53" ht="30" customHeight="1" x14ac:dyDescent="0.2">
      <c r="A15" s="13">
        <f>事業所一覧!A613</f>
        <v>2755620156</v>
      </c>
      <c r="B15" s="12" t="str">
        <f>事業所一覧!B613</f>
        <v>オーパ・アスリートクラブ</v>
      </c>
      <c r="C15" s="13" t="str">
        <f>事業所一覧!C613</f>
        <v>072-482-8080</v>
      </c>
      <c r="D15" s="13" t="str">
        <f>事業所一覧!D613</f>
        <v>072-482-8081</v>
      </c>
      <c r="E15" s="13" t="str">
        <f>事業所一覧!E613</f>
        <v>590-0504</v>
      </c>
      <c r="F15" s="12" t="str">
        <f>事業所一覧!F613</f>
        <v>泉南市信達市場1014番地１</v>
      </c>
      <c r="G15" s="12" t="str">
        <f>事業所一覧!G613</f>
        <v>株式会社ＧＥＮ</v>
      </c>
      <c r="H15" s="13">
        <f>事業所一覧!H613</f>
        <v>0</v>
      </c>
      <c r="I15" s="13">
        <f>事業所一覧!I613</f>
        <v>0</v>
      </c>
      <c r="J15" s="13">
        <f>事業所一覧!J613</f>
        <v>0</v>
      </c>
      <c r="K15" s="13" t="str">
        <f>事業所一覧!K613</f>
        <v>●</v>
      </c>
      <c r="L15" s="13">
        <f>事業所一覧!L613</f>
        <v>10</v>
      </c>
      <c r="M15" s="13">
        <f>事業所一覧!M613</f>
        <v>0</v>
      </c>
      <c r="N15" s="13">
        <f>事業所一覧!N613</f>
        <v>0</v>
      </c>
    </row>
    <row r="16" spans="1:53" ht="30" customHeight="1" x14ac:dyDescent="0.2">
      <c r="A16" s="13">
        <f>事業所一覧!A614</f>
        <v>2755620164</v>
      </c>
      <c r="B16" s="12" t="str">
        <f>事業所一覧!B614</f>
        <v>きりんせんなん</v>
      </c>
      <c r="C16" s="13" t="str">
        <f>事業所一覧!C614</f>
        <v>072-457-5600</v>
      </c>
      <c r="D16" s="13" t="str">
        <f>事業所一覧!D614</f>
        <v>072-457-4003</v>
      </c>
      <c r="E16" s="13" t="str">
        <f>事業所一覧!E614</f>
        <v>590-0526</v>
      </c>
      <c r="F16" s="12" t="str">
        <f>事業所一覧!F614</f>
        <v>泉南市男里二丁目231番地の３</v>
      </c>
      <c r="G16" s="12" t="str">
        <f>事業所一覧!G614</f>
        <v>特定非営利活動法人フォレスト</v>
      </c>
      <c r="H16" s="13">
        <f>事業所一覧!H614</f>
        <v>0</v>
      </c>
      <c r="I16" s="13">
        <f>事業所一覧!I614</f>
        <v>0</v>
      </c>
      <c r="J16" s="13">
        <f>事業所一覧!J614</f>
        <v>0</v>
      </c>
      <c r="K16" s="13" t="str">
        <f>事業所一覧!K614</f>
        <v>●</v>
      </c>
      <c r="L16" s="13">
        <f>事業所一覧!L614</f>
        <v>10</v>
      </c>
      <c r="M16" s="13">
        <f>事業所一覧!M614</f>
        <v>0</v>
      </c>
      <c r="N16" s="13">
        <f>事業所一覧!N614</f>
        <v>0</v>
      </c>
    </row>
    <row r="17" spans="1:14" ht="30" customHeight="1" x14ac:dyDescent="0.2">
      <c r="A17" s="13">
        <f>事業所一覧!A615</f>
        <v>2755620172</v>
      </c>
      <c r="B17" s="12" t="str">
        <f>事業所一覧!B615</f>
        <v>進学と就職支援あなたが宝モノ泉南兎田教室</v>
      </c>
      <c r="C17" s="13" t="str">
        <f>事業所一覧!C615</f>
        <v>072-465-6555</v>
      </c>
      <c r="D17" s="13" t="str">
        <f>事業所一覧!D615</f>
        <v>072-465-6556</v>
      </c>
      <c r="E17" s="13" t="str">
        <f>事業所一覧!E615</f>
        <v>590-0501</v>
      </c>
      <c r="F17" s="12" t="str">
        <f>事業所一覧!F615</f>
        <v>泉南市兎田1103番地19</v>
      </c>
      <c r="G17" s="12" t="str">
        <f>事業所一覧!G615</f>
        <v>株式会社いのちの木</v>
      </c>
      <c r="H17" s="13" t="str">
        <f>事業所一覧!H615</f>
        <v>●</v>
      </c>
      <c r="I17" s="13">
        <f>事業所一覧!I615</f>
        <v>10</v>
      </c>
      <c r="J17" s="13">
        <f>事業所一覧!J615</f>
        <v>0</v>
      </c>
      <c r="K17" s="13" t="str">
        <f>事業所一覧!K615</f>
        <v>●</v>
      </c>
      <c r="L17" s="13">
        <f>事業所一覧!L615</f>
        <v>10</v>
      </c>
      <c r="M17" s="13">
        <f>事業所一覧!M615</f>
        <v>0</v>
      </c>
      <c r="N17" s="13">
        <f>事業所一覧!N615</f>
        <v>0</v>
      </c>
    </row>
    <row r="18" spans="1:14" ht="30" customHeight="1" x14ac:dyDescent="0.2">
      <c r="A18" s="13">
        <f>事業所一覧!A616</f>
        <v>2755620180</v>
      </c>
      <c r="B18" s="12" t="str">
        <f>事業所一覧!B616</f>
        <v>オーパ・ネクスト</v>
      </c>
      <c r="C18" s="13" t="str">
        <f>事業所一覧!C616</f>
        <v>072-479-8380</v>
      </c>
      <c r="D18" s="13" t="str">
        <f>事業所一覧!D616</f>
        <v>072-479-8381</v>
      </c>
      <c r="E18" s="13" t="str">
        <f>事業所一覧!E616</f>
        <v>590-0522</v>
      </c>
      <c r="F18" s="12" t="str">
        <f>事業所一覧!F616</f>
        <v>泉南市信達牧野584番地２　川口店舗２階</v>
      </c>
      <c r="G18" s="12" t="str">
        <f>事業所一覧!G616</f>
        <v>株式会社GEN</v>
      </c>
      <c r="H18" s="13">
        <f>事業所一覧!H616</f>
        <v>0</v>
      </c>
      <c r="I18" s="13">
        <f>事業所一覧!I616</f>
        <v>0</v>
      </c>
      <c r="J18" s="13">
        <f>事業所一覧!J616</f>
        <v>0</v>
      </c>
      <c r="K18" s="13" t="str">
        <f>事業所一覧!K616</f>
        <v>●</v>
      </c>
      <c r="L18" s="13">
        <f>事業所一覧!L616</f>
        <v>10</v>
      </c>
      <c r="M18" s="13">
        <f>事業所一覧!M616</f>
        <v>0</v>
      </c>
      <c r="N18" s="13">
        <f>事業所一覧!N616</f>
        <v>0</v>
      </c>
    </row>
    <row r="19" spans="1:14" ht="30" customHeight="1" x14ac:dyDescent="0.2">
      <c r="A19" s="13">
        <f>事業所一覧!A617</f>
        <v>2755620198</v>
      </c>
      <c r="B19" s="12" t="str">
        <f>事業所一覧!B617</f>
        <v>児童発達支援・放課後等デイサービス　プレグラ</v>
      </c>
      <c r="C19" s="13" t="str">
        <f>事業所一覧!C617</f>
        <v>072-480-5166</v>
      </c>
      <c r="D19" s="13" t="str">
        <f>事業所一覧!D617</f>
        <v>072-480-5167</v>
      </c>
      <c r="E19" s="13" t="str">
        <f>事業所一覧!E617</f>
        <v>590-0521</v>
      </c>
      <c r="F19" s="12" t="str">
        <f>事業所一覧!F617</f>
        <v>泉南市樽井六丁目３番７号貸店舗２階</v>
      </c>
      <c r="G19" s="12" t="str">
        <f>事業所一覧!G617</f>
        <v>合同会社ＳＥＷ</v>
      </c>
      <c r="H19" s="13" t="str">
        <f>事業所一覧!H617</f>
        <v>●</v>
      </c>
      <c r="I19" s="13">
        <f>事業所一覧!I617</f>
        <v>10</v>
      </c>
      <c r="J19" s="13">
        <f>事業所一覧!J617</f>
        <v>0</v>
      </c>
      <c r="K19" s="13" t="str">
        <f>事業所一覧!K617</f>
        <v>●</v>
      </c>
      <c r="L19" s="13">
        <f>事業所一覧!L617</f>
        <v>10</v>
      </c>
      <c r="M19" s="13">
        <f>事業所一覧!M617</f>
        <v>0</v>
      </c>
      <c r="N19" s="13">
        <f>事業所一覧!N617</f>
        <v>0</v>
      </c>
    </row>
    <row r="20" spans="1:14" ht="30" customHeight="1" x14ac:dyDescent="0.2">
      <c r="A20" s="13" t="str">
        <f>事業所一覧!A618</f>
        <v>2755620206</v>
      </c>
      <c r="B20" s="12" t="str">
        <f>事業所一覧!B618</f>
        <v>オーパ・アスリートクラブチャレンジ</v>
      </c>
      <c r="C20" s="13" t="str">
        <f>事業所一覧!C618</f>
        <v>072-479-7775</v>
      </c>
      <c r="D20" s="13" t="str">
        <f>事業所一覧!D618</f>
        <v>072-479-7778</v>
      </c>
      <c r="E20" s="13" t="str">
        <f>事業所一覧!E618</f>
        <v>590-0504</v>
      </c>
      <c r="F20" s="12" t="str">
        <f>事業所一覧!F618</f>
        <v>泉南市信達市場255番地1</v>
      </c>
      <c r="G20" s="12" t="str">
        <f>事業所一覧!G618</f>
        <v>株式会社ＧＥＮ</v>
      </c>
      <c r="H20" s="13">
        <f>事業所一覧!H618</f>
        <v>0</v>
      </c>
      <c r="I20" s="13">
        <f>事業所一覧!I618</f>
        <v>0</v>
      </c>
      <c r="J20" s="13">
        <f>事業所一覧!J618</f>
        <v>0</v>
      </c>
      <c r="K20" s="13" t="str">
        <f>事業所一覧!K618</f>
        <v>●</v>
      </c>
      <c r="L20" s="13">
        <f>事業所一覧!L618</f>
        <v>10</v>
      </c>
      <c r="M20" s="13">
        <f>事業所一覧!M618</f>
        <v>0</v>
      </c>
      <c r="N20" s="13">
        <f>事業所一覧!N618</f>
        <v>0</v>
      </c>
    </row>
    <row r="21" spans="1:14" ht="30" customHeight="1" x14ac:dyDescent="0.2">
      <c r="A21" s="25"/>
      <c r="B21" s="27"/>
      <c r="C21" s="25"/>
      <c r="D21" s="25"/>
      <c r="E21" s="25"/>
      <c r="F21" s="27"/>
      <c r="G21" s="27"/>
      <c r="H21" s="25"/>
      <c r="I21" s="25"/>
      <c r="J21" s="25"/>
      <c r="K21" s="25"/>
      <c r="L21" s="25"/>
      <c r="M21" s="25"/>
      <c r="N21" s="25"/>
    </row>
    <row r="22" spans="1:14" ht="30" customHeight="1" x14ac:dyDescent="0.2">
      <c r="A22" s="25"/>
      <c r="B22" s="27"/>
      <c r="C22" s="25"/>
      <c r="D22" s="25"/>
      <c r="E22" s="25"/>
      <c r="F22" s="27"/>
      <c r="G22" s="27"/>
      <c r="H22" s="25"/>
      <c r="I22" s="25"/>
      <c r="J22" s="25"/>
      <c r="K22" s="25"/>
      <c r="L22" s="25"/>
      <c r="M22" s="25"/>
      <c r="N22" s="25"/>
    </row>
    <row r="23" spans="1:14" ht="30" customHeight="1" x14ac:dyDescent="0.2">
      <c r="A23" s="25"/>
      <c r="B23" s="27"/>
      <c r="C23" s="25"/>
      <c r="D23" s="25"/>
      <c r="E23" s="25"/>
      <c r="F23" s="27"/>
      <c r="G23" s="27"/>
      <c r="H23" s="25"/>
      <c r="I23" s="25"/>
      <c r="J23" s="25"/>
      <c r="K23" s="25"/>
      <c r="L23" s="25"/>
      <c r="M23" s="25"/>
      <c r="N23" s="25"/>
    </row>
    <row r="24" spans="1:14" ht="30" customHeight="1" x14ac:dyDescent="0.2">
      <c r="A24" s="25"/>
      <c r="B24" s="27"/>
      <c r="C24" s="25"/>
      <c r="D24" s="25"/>
      <c r="E24" s="25"/>
      <c r="F24" s="27"/>
      <c r="G24" s="27"/>
      <c r="H24" s="25"/>
      <c r="I24" s="25"/>
      <c r="J24" s="25"/>
      <c r="K24" s="25"/>
      <c r="L24" s="25"/>
      <c r="M24" s="25"/>
      <c r="N24" s="25"/>
    </row>
    <row r="25" spans="1:14" ht="30" customHeight="1" x14ac:dyDescent="0.2">
      <c r="A25" s="25"/>
      <c r="B25" s="27"/>
      <c r="C25" s="25"/>
      <c r="D25" s="25"/>
      <c r="E25" s="25"/>
      <c r="F25" s="27"/>
      <c r="G25" s="27"/>
      <c r="H25" s="25"/>
      <c r="I25" s="25"/>
      <c r="J25" s="25"/>
      <c r="K25" s="25"/>
      <c r="L25" s="25"/>
      <c r="M25" s="25"/>
      <c r="N25" s="25"/>
    </row>
    <row r="26" spans="1:14" ht="30" customHeight="1" x14ac:dyDescent="0.2">
      <c r="A26" s="25"/>
      <c r="B26" s="27"/>
      <c r="C26" s="25"/>
      <c r="D26" s="25"/>
      <c r="E26" s="25"/>
      <c r="F26" s="27"/>
      <c r="G26" s="27"/>
      <c r="H26" s="25"/>
      <c r="I26" s="25"/>
      <c r="J26" s="25"/>
      <c r="K26" s="25"/>
      <c r="L26" s="25"/>
      <c r="M26" s="25"/>
      <c r="N26" s="25"/>
    </row>
    <row r="27" spans="1:14" ht="30" customHeight="1" x14ac:dyDescent="0.2">
      <c r="A27" s="25"/>
      <c r="B27" s="27"/>
      <c r="C27" s="25"/>
      <c r="D27" s="25"/>
      <c r="E27" s="25"/>
      <c r="F27" s="27"/>
      <c r="G27" s="27"/>
      <c r="H27" s="25"/>
      <c r="I27" s="25"/>
      <c r="J27" s="25"/>
      <c r="K27" s="25"/>
      <c r="L27" s="25"/>
      <c r="M27" s="25"/>
      <c r="N27" s="25"/>
    </row>
    <row r="28" spans="1:14" ht="30" customHeight="1" x14ac:dyDescent="0.2">
      <c r="A28" s="25"/>
      <c r="B28" s="27"/>
      <c r="C28" s="25"/>
      <c r="D28" s="25"/>
      <c r="E28" s="25"/>
      <c r="F28" s="27"/>
      <c r="G28" s="27"/>
      <c r="H28" s="25"/>
      <c r="I28" s="25"/>
      <c r="J28" s="25"/>
      <c r="K28" s="25"/>
      <c r="L28" s="25"/>
      <c r="M28" s="25"/>
      <c r="N28" s="25"/>
    </row>
    <row r="29" spans="1:14" ht="30" customHeight="1" x14ac:dyDescent="0.2">
      <c r="A29" s="25"/>
      <c r="B29" s="27"/>
      <c r="C29" s="25"/>
      <c r="D29" s="25"/>
      <c r="E29" s="25"/>
      <c r="F29" s="27"/>
      <c r="G29" s="27"/>
      <c r="H29" s="25"/>
      <c r="I29" s="25"/>
      <c r="J29" s="25"/>
      <c r="K29" s="25"/>
      <c r="L29" s="25"/>
      <c r="M29" s="25"/>
      <c r="N29" s="25"/>
    </row>
    <row r="30" spans="1:14" ht="30" customHeight="1" x14ac:dyDescent="0.2">
      <c r="A30" s="25"/>
      <c r="B30" s="27"/>
      <c r="C30" s="25"/>
      <c r="D30" s="25"/>
      <c r="E30" s="25"/>
      <c r="F30" s="27"/>
      <c r="G30" s="27"/>
      <c r="H30" s="25"/>
      <c r="I30" s="25"/>
      <c r="J30" s="25"/>
      <c r="K30" s="25"/>
      <c r="L30" s="25"/>
      <c r="M30" s="25"/>
      <c r="N30" s="25"/>
    </row>
    <row r="31" spans="1:14" ht="30" customHeight="1" x14ac:dyDescent="0.2">
      <c r="A31" s="25"/>
      <c r="B31" s="27"/>
      <c r="C31" s="25"/>
      <c r="D31" s="25"/>
      <c r="E31" s="25"/>
      <c r="F31" s="27"/>
      <c r="G31" s="27"/>
      <c r="H31" s="25"/>
      <c r="I31" s="25"/>
      <c r="J31" s="25"/>
      <c r="K31" s="25"/>
      <c r="L31" s="25"/>
      <c r="M31" s="25"/>
      <c r="N31" s="25"/>
    </row>
    <row r="32" spans="1:14" ht="30" customHeight="1" x14ac:dyDescent="0.2">
      <c r="A32" s="25"/>
      <c r="B32" s="27"/>
      <c r="C32" s="25"/>
      <c r="D32" s="25"/>
      <c r="E32" s="25"/>
      <c r="F32" s="27"/>
      <c r="G32" s="27"/>
      <c r="H32" s="25"/>
      <c r="I32" s="25"/>
      <c r="J32" s="25"/>
      <c r="K32" s="25"/>
      <c r="L32" s="25"/>
      <c r="M32" s="25"/>
      <c r="N32" s="25"/>
    </row>
    <row r="33" spans="1:14" ht="30" customHeight="1" x14ac:dyDescent="0.2">
      <c r="A33" s="25"/>
      <c r="B33" s="27"/>
      <c r="C33" s="25"/>
      <c r="D33" s="25"/>
      <c r="E33" s="25"/>
      <c r="F33" s="27"/>
      <c r="G33" s="27"/>
      <c r="H33" s="25"/>
      <c r="I33" s="25"/>
      <c r="J33" s="25"/>
      <c r="K33" s="25"/>
      <c r="L33" s="25"/>
      <c r="M33" s="25"/>
      <c r="N33" s="25"/>
    </row>
    <row r="34" spans="1:14" ht="30" customHeight="1" x14ac:dyDescent="0.2">
      <c r="A34" s="25"/>
      <c r="B34" s="27"/>
      <c r="C34" s="25"/>
      <c r="D34" s="25"/>
      <c r="E34" s="25"/>
      <c r="F34" s="27"/>
      <c r="G34" s="27"/>
      <c r="H34" s="25"/>
      <c r="I34" s="25"/>
      <c r="J34" s="25"/>
      <c r="K34" s="25"/>
      <c r="L34" s="25"/>
      <c r="M34" s="25"/>
      <c r="N34" s="25"/>
    </row>
    <row r="35" spans="1:14" ht="30" customHeight="1" x14ac:dyDescent="0.2">
      <c r="A35" s="25"/>
      <c r="B35" s="27"/>
      <c r="C35" s="25"/>
      <c r="D35" s="25"/>
      <c r="E35" s="25"/>
      <c r="F35" s="27"/>
      <c r="G35" s="27"/>
      <c r="H35" s="25"/>
      <c r="I35" s="25"/>
      <c r="J35" s="25"/>
      <c r="K35" s="25"/>
      <c r="L35" s="25"/>
      <c r="M35" s="25"/>
      <c r="N35" s="25"/>
    </row>
    <row r="36" spans="1:14" ht="30" customHeight="1" x14ac:dyDescent="0.2">
      <c r="A36" s="25"/>
      <c r="B36" s="27"/>
      <c r="C36" s="25"/>
      <c r="D36" s="25"/>
      <c r="E36" s="25"/>
      <c r="F36" s="27"/>
      <c r="G36" s="27"/>
      <c r="H36" s="25"/>
      <c r="I36" s="25"/>
      <c r="J36" s="25"/>
      <c r="K36" s="25"/>
      <c r="L36" s="25"/>
      <c r="M36" s="25"/>
      <c r="N36" s="25"/>
    </row>
    <row r="37" spans="1:14" ht="30" customHeight="1" x14ac:dyDescent="0.2">
      <c r="A37" s="25"/>
      <c r="B37" s="27"/>
      <c r="C37" s="25"/>
      <c r="D37" s="25"/>
      <c r="E37" s="25"/>
      <c r="F37" s="27"/>
      <c r="G37" s="27"/>
      <c r="H37" s="25"/>
      <c r="I37" s="25"/>
      <c r="J37" s="25"/>
      <c r="K37" s="25"/>
      <c r="L37" s="25"/>
      <c r="M37" s="25"/>
      <c r="N37" s="25"/>
    </row>
    <row r="38" spans="1:14" ht="30" customHeight="1" x14ac:dyDescent="0.2">
      <c r="A38" s="25"/>
      <c r="B38" s="27"/>
      <c r="C38" s="25"/>
      <c r="D38" s="25"/>
      <c r="E38" s="25"/>
      <c r="F38" s="27"/>
      <c r="G38" s="27"/>
      <c r="H38" s="25"/>
      <c r="I38" s="25"/>
      <c r="J38" s="25"/>
      <c r="K38" s="25"/>
      <c r="L38" s="25"/>
      <c r="M38" s="25"/>
      <c r="N38" s="25"/>
    </row>
    <row r="39" spans="1:14" ht="30" customHeight="1" x14ac:dyDescent="0.2">
      <c r="A39" s="25"/>
      <c r="B39" s="27"/>
      <c r="C39" s="25"/>
      <c r="D39" s="25"/>
      <c r="E39" s="25"/>
      <c r="F39" s="27"/>
      <c r="G39" s="27"/>
      <c r="H39" s="25"/>
      <c r="I39" s="25"/>
      <c r="J39" s="25"/>
      <c r="K39" s="25"/>
      <c r="L39" s="25"/>
      <c r="M39" s="25"/>
      <c r="N39" s="25"/>
    </row>
    <row r="40" spans="1:14" ht="30" customHeight="1" x14ac:dyDescent="0.2">
      <c r="A40" s="25"/>
      <c r="B40" s="27"/>
      <c r="C40" s="25"/>
      <c r="D40" s="25"/>
      <c r="E40" s="25"/>
      <c r="F40" s="27"/>
      <c r="G40" s="27"/>
      <c r="H40" s="25"/>
      <c r="I40" s="25"/>
      <c r="J40" s="25"/>
      <c r="K40" s="25"/>
      <c r="L40" s="25"/>
      <c r="M40" s="25"/>
      <c r="N40" s="25"/>
    </row>
    <row r="41" spans="1:14" ht="30" customHeight="1" x14ac:dyDescent="0.2">
      <c r="A41" s="25"/>
      <c r="B41" s="27"/>
      <c r="C41" s="25"/>
      <c r="D41" s="25"/>
      <c r="E41" s="25"/>
      <c r="F41" s="27"/>
      <c r="G41" s="27"/>
      <c r="H41" s="25"/>
      <c r="I41" s="25"/>
      <c r="J41" s="25"/>
      <c r="K41" s="25"/>
      <c r="L41" s="25"/>
      <c r="M41" s="25"/>
      <c r="N41" s="25"/>
    </row>
    <row r="42" spans="1:14" ht="30" customHeight="1" x14ac:dyDescent="0.2">
      <c r="A42" s="25"/>
      <c r="B42" s="27"/>
      <c r="C42" s="25"/>
      <c r="D42" s="25"/>
      <c r="E42" s="25"/>
      <c r="F42" s="27"/>
      <c r="G42" s="27"/>
      <c r="H42" s="25"/>
      <c r="I42" s="25"/>
      <c r="J42" s="25"/>
      <c r="K42" s="25"/>
      <c r="L42" s="25"/>
      <c r="M42" s="25"/>
      <c r="N42" s="25"/>
    </row>
    <row r="43" spans="1:14" ht="30" customHeight="1" x14ac:dyDescent="0.2">
      <c r="A43" s="25"/>
      <c r="B43" s="27"/>
      <c r="C43" s="25"/>
      <c r="D43" s="25"/>
      <c r="E43" s="25"/>
      <c r="F43" s="27"/>
      <c r="G43" s="27"/>
      <c r="H43" s="25"/>
      <c r="I43" s="25"/>
      <c r="J43" s="25"/>
      <c r="K43" s="25"/>
      <c r="L43" s="25"/>
      <c r="M43" s="25"/>
      <c r="N43" s="25"/>
    </row>
    <row r="44" spans="1:14" ht="30" customHeight="1" x14ac:dyDescent="0.2">
      <c r="A44" s="25"/>
      <c r="B44" s="27"/>
      <c r="C44" s="25"/>
      <c r="D44" s="25"/>
      <c r="E44" s="25"/>
      <c r="F44" s="27"/>
      <c r="G44" s="27"/>
      <c r="H44" s="25"/>
      <c r="I44" s="25"/>
      <c r="J44" s="25"/>
      <c r="K44" s="25"/>
      <c r="L44" s="25"/>
      <c r="M44" s="25"/>
      <c r="N44" s="25"/>
    </row>
    <row r="45" spans="1:14" ht="30" customHeight="1" x14ac:dyDescent="0.2">
      <c r="A45" s="25"/>
      <c r="B45" s="27"/>
      <c r="C45" s="25"/>
      <c r="D45" s="25"/>
      <c r="E45" s="25"/>
      <c r="F45" s="27"/>
      <c r="G45" s="27"/>
      <c r="H45" s="25"/>
      <c r="I45" s="25"/>
      <c r="J45" s="25"/>
      <c r="K45" s="25"/>
      <c r="L45" s="25"/>
      <c r="M45" s="25"/>
      <c r="N45" s="25"/>
    </row>
    <row r="46" spans="1:14" ht="30" customHeight="1" x14ac:dyDescent="0.2">
      <c r="A46" s="25"/>
      <c r="B46" s="27"/>
      <c r="C46" s="25"/>
      <c r="D46" s="25"/>
      <c r="E46" s="25"/>
      <c r="F46" s="27"/>
      <c r="G46" s="27"/>
      <c r="H46" s="25"/>
      <c r="I46" s="25"/>
      <c r="J46" s="25"/>
      <c r="K46" s="25"/>
      <c r="L46" s="25"/>
      <c r="M46" s="25"/>
      <c r="N46" s="25"/>
    </row>
    <row r="47" spans="1:14" ht="30" customHeight="1" x14ac:dyDescent="0.2">
      <c r="A47" s="25"/>
      <c r="B47" s="27"/>
      <c r="C47" s="25"/>
      <c r="D47" s="25"/>
      <c r="E47" s="25"/>
      <c r="F47" s="27"/>
      <c r="G47" s="27"/>
      <c r="H47" s="25"/>
      <c r="I47" s="25"/>
      <c r="J47" s="25"/>
      <c r="K47" s="25"/>
      <c r="L47" s="25"/>
      <c r="M47" s="25"/>
      <c r="N47" s="25"/>
    </row>
    <row r="48" spans="1:14" ht="30" customHeight="1" x14ac:dyDescent="0.2">
      <c r="A48" s="25"/>
      <c r="B48" s="27"/>
      <c r="C48" s="25"/>
      <c r="D48" s="25"/>
      <c r="E48" s="25"/>
      <c r="F48" s="27"/>
      <c r="G48" s="27"/>
      <c r="H48" s="25"/>
      <c r="I48" s="25"/>
      <c r="J48" s="25"/>
      <c r="K48" s="25"/>
      <c r="L48" s="25"/>
      <c r="M48" s="25"/>
      <c r="N48" s="25"/>
    </row>
    <row r="49" spans="1:14" ht="30" customHeight="1" x14ac:dyDescent="0.2">
      <c r="A49" s="25"/>
      <c r="B49" s="27"/>
      <c r="C49" s="25"/>
      <c r="D49" s="25"/>
      <c r="E49" s="25"/>
      <c r="F49" s="27"/>
      <c r="G49" s="27"/>
      <c r="H49" s="25"/>
      <c r="I49" s="25"/>
      <c r="J49" s="25"/>
      <c r="K49" s="25"/>
      <c r="L49" s="25"/>
      <c r="M49" s="25"/>
      <c r="N49" s="25"/>
    </row>
    <row r="50" spans="1:14" ht="30" customHeight="1" x14ac:dyDescent="0.2">
      <c r="A50" s="25"/>
      <c r="B50" s="27"/>
      <c r="C50" s="25"/>
      <c r="D50" s="25"/>
      <c r="E50" s="25"/>
      <c r="F50" s="27"/>
      <c r="G50" s="27"/>
      <c r="H50" s="25"/>
      <c r="I50" s="25"/>
      <c r="J50" s="25"/>
      <c r="K50" s="25"/>
      <c r="L50" s="25"/>
      <c r="M50" s="25"/>
      <c r="N50" s="25"/>
    </row>
    <row r="51" spans="1:14" ht="30" customHeight="1" x14ac:dyDescent="0.2">
      <c r="A51" s="25"/>
      <c r="B51" s="27"/>
      <c r="C51" s="25"/>
      <c r="D51" s="25"/>
      <c r="E51" s="25"/>
      <c r="F51" s="27"/>
      <c r="G51" s="27"/>
      <c r="H51" s="25"/>
      <c r="I51" s="25"/>
      <c r="J51" s="25"/>
      <c r="K51" s="25"/>
      <c r="L51" s="25"/>
      <c r="M51" s="25"/>
      <c r="N51" s="25"/>
    </row>
    <row r="52" spans="1:14" ht="30" customHeight="1" x14ac:dyDescent="0.2">
      <c r="A52" s="25"/>
      <c r="B52" s="27"/>
      <c r="C52" s="25"/>
      <c r="D52" s="25"/>
      <c r="E52" s="25"/>
      <c r="F52" s="27"/>
      <c r="G52" s="27"/>
      <c r="H52" s="25"/>
      <c r="I52" s="25"/>
      <c r="J52" s="25"/>
      <c r="K52" s="25"/>
      <c r="L52" s="25"/>
      <c r="M52" s="25"/>
      <c r="N52" s="25"/>
    </row>
    <row r="53" spans="1:14" ht="30" customHeight="1" x14ac:dyDescent="0.2">
      <c r="A53" s="25"/>
      <c r="B53" s="27"/>
      <c r="C53" s="25"/>
      <c r="D53" s="25"/>
      <c r="E53" s="25"/>
      <c r="F53" s="27"/>
      <c r="G53" s="27"/>
      <c r="H53" s="25"/>
      <c r="I53" s="25"/>
      <c r="J53" s="25"/>
      <c r="K53" s="25"/>
      <c r="L53" s="25"/>
      <c r="M53" s="25"/>
      <c r="N53" s="25"/>
    </row>
    <row r="54" spans="1:14" ht="30" customHeight="1" x14ac:dyDescent="0.2">
      <c r="A54" s="25"/>
      <c r="B54" s="27"/>
      <c r="C54" s="25"/>
      <c r="D54" s="25"/>
      <c r="E54" s="25"/>
      <c r="F54" s="27"/>
      <c r="G54" s="27"/>
      <c r="H54" s="25"/>
      <c r="I54" s="25"/>
      <c r="J54" s="25"/>
      <c r="K54" s="25"/>
      <c r="L54" s="25"/>
      <c r="M54" s="25"/>
      <c r="N54" s="25"/>
    </row>
    <row r="55" spans="1:14" ht="30" customHeight="1" x14ac:dyDescent="0.2">
      <c r="A55" s="25"/>
      <c r="B55" s="27"/>
      <c r="C55" s="25"/>
      <c r="D55" s="25"/>
      <c r="E55" s="25"/>
      <c r="F55" s="27"/>
      <c r="G55" s="27"/>
      <c r="H55" s="25"/>
      <c r="I55" s="25"/>
      <c r="J55" s="25"/>
      <c r="K55" s="25"/>
      <c r="L55" s="25"/>
      <c r="M55" s="25"/>
      <c r="N55" s="25"/>
    </row>
    <row r="56" spans="1:14" ht="30" customHeight="1" x14ac:dyDescent="0.2">
      <c r="A56" s="25"/>
      <c r="B56" s="27"/>
      <c r="C56" s="25"/>
      <c r="D56" s="25"/>
      <c r="E56" s="25"/>
      <c r="F56" s="27"/>
      <c r="G56" s="27"/>
      <c r="H56" s="25"/>
      <c r="I56" s="25"/>
      <c r="J56" s="25"/>
      <c r="K56" s="25"/>
      <c r="L56" s="25"/>
      <c r="M56" s="25"/>
      <c r="N56" s="25"/>
    </row>
    <row r="57" spans="1:14" ht="30" customHeight="1" x14ac:dyDescent="0.2">
      <c r="A57" s="25"/>
      <c r="B57" s="27"/>
      <c r="C57" s="25"/>
      <c r="D57" s="25"/>
      <c r="E57" s="25"/>
      <c r="F57" s="27"/>
      <c r="G57" s="27"/>
      <c r="H57" s="25"/>
      <c r="I57" s="25"/>
      <c r="J57" s="25"/>
      <c r="K57" s="25"/>
      <c r="L57" s="25"/>
      <c r="M57" s="25"/>
      <c r="N57" s="25"/>
    </row>
    <row r="58" spans="1:14" ht="30" customHeight="1" x14ac:dyDescent="0.2">
      <c r="A58" s="25"/>
      <c r="B58" s="27"/>
      <c r="C58" s="25"/>
      <c r="D58" s="25"/>
      <c r="E58" s="25"/>
      <c r="F58" s="27"/>
      <c r="G58" s="27"/>
      <c r="H58" s="25"/>
      <c r="I58" s="25"/>
      <c r="J58" s="25"/>
      <c r="K58" s="25"/>
      <c r="L58" s="25"/>
      <c r="M58" s="25"/>
      <c r="N58" s="25"/>
    </row>
    <row r="59" spans="1:14" ht="30" customHeight="1" x14ac:dyDescent="0.2">
      <c r="A59" s="25"/>
      <c r="B59" s="27"/>
      <c r="C59" s="25"/>
      <c r="D59" s="25"/>
      <c r="E59" s="25"/>
      <c r="F59" s="27"/>
      <c r="G59" s="27"/>
      <c r="H59" s="25"/>
      <c r="I59" s="25"/>
      <c r="J59" s="25"/>
      <c r="K59" s="25"/>
      <c r="L59" s="25"/>
      <c r="M59" s="25"/>
      <c r="N59" s="25"/>
    </row>
    <row r="60" spans="1:14" ht="30" customHeight="1" x14ac:dyDescent="0.2">
      <c r="A60" s="25"/>
      <c r="B60" s="27"/>
      <c r="C60" s="25"/>
      <c r="D60" s="25"/>
      <c r="E60" s="25"/>
      <c r="F60" s="27"/>
      <c r="G60" s="27"/>
      <c r="H60" s="25"/>
      <c r="I60" s="25"/>
      <c r="J60" s="25"/>
      <c r="K60" s="25"/>
      <c r="L60" s="25"/>
      <c r="M60" s="25"/>
      <c r="N60" s="25"/>
    </row>
    <row r="61" spans="1:14" ht="30" customHeight="1" x14ac:dyDescent="0.2">
      <c r="A61" s="25"/>
      <c r="B61" s="27"/>
      <c r="C61" s="25"/>
      <c r="D61" s="25"/>
      <c r="E61" s="25"/>
      <c r="F61" s="27"/>
      <c r="G61" s="27"/>
      <c r="H61" s="25"/>
      <c r="I61" s="25"/>
      <c r="J61" s="25"/>
      <c r="K61" s="25"/>
      <c r="L61" s="25"/>
      <c r="M61" s="25"/>
      <c r="N61" s="25"/>
    </row>
    <row r="62" spans="1:14" ht="30" customHeight="1" x14ac:dyDescent="0.2">
      <c r="A62" s="25"/>
      <c r="B62" s="27"/>
      <c r="C62" s="25"/>
      <c r="D62" s="25"/>
      <c r="E62" s="25"/>
      <c r="F62" s="27"/>
      <c r="G62" s="27"/>
      <c r="H62" s="25"/>
      <c r="I62" s="25"/>
      <c r="J62" s="25"/>
      <c r="K62" s="25"/>
      <c r="L62" s="25"/>
      <c r="M62" s="25"/>
      <c r="N62" s="25"/>
    </row>
    <row r="63" spans="1:14" ht="30" customHeight="1" x14ac:dyDescent="0.2">
      <c r="A63" s="25"/>
      <c r="B63" s="27"/>
      <c r="C63" s="25"/>
      <c r="D63" s="25"/>
      <c r="E63" s="25"/>
      <c r="F63" s="27"/>
      <c r="G63" s="27"/>
      <c r="H63" s="25"/>
      <c r="I63" s="25"/>
      <c r="J63" s="25"/>
      <c r="K63" s="25"/>
      <c r="L63" s="25"/>
      <c r="M63" s="25"/>
      <c r="N63" s="25"/>
    </row>
    <row r="64" spans="1:14" ht="30" customHeight="1" x14ac:dyDescent="0.2">
      <c r="A64" s="25"/>
      <c r="B64" s="27"/>
      <c r="C64" s="25"/>
      <c r="D64" s="25"/>
      <c r="E64" s="25"/>
      <c r="F64" s="27"/>
      <c r="G64" s="27"/>
      <c r="H64" s="25"/>
      <c r="I64" s="25"/>
      <c r="J64" s="25"/>
      <c r="K64" s="25"/>
      <c r="L64" s="25"/>
      <c r="M64" s="25"/>
      <c r="N64" s="25"/>
    </row>
    <row r="65" spans="1:14" ht="30" customHeight="1" x14ac:dyDescent="0.2">
      <c r="A65" s="25"/>
      <c r="B65" s="27"/>
      <c r="C65" s="25"/>
      <c r="D65" s="25"/>
      <c r="E65" s="25"/>
      <c r="F65" s="27"/>
      <c r="G65" s="27"/>
      <c r="H65" s="25"/>
      <c r="I65" s="25"/>
      <c r="J65" s="25"/>
      <c r="K65" s="25"/>
      <c r="L65" s="25"/>
      <c r="M65" s="25"/>
      <c r="N65" s="25"/>
    </row>
    <row r="66" spans="1:14" ht="30" customHeight="1" x14ac:dyDescent="0.2">
      <c r="A66" s="25"/>
      <c r="B66" s="27"/>
      <c r="C66" s="25"/>
      <c r="D66" s="25"/>
      <c r="E66" s="25"/>
      <c r="F66" s="27"/>
      <c r="G66" s="27"/>
      <c r="H66" s="25"/>
      <c r="I66" s="25"/>
      <c r="J66" s="25"/>
      <c r="K66" s="25"/>
      <c r="L66" s="25"/>
      <c r="M66" s="25"/>
      <c r="N66" s="25"/>
    </row>
    <row r="67" spans="1:14" ht="30" customHeight="1" x14ac:dyDescent="0.2">
      <c r="A67" s="25"/>
      <c r="B67" s="27"/>
      <c r="C67" s="25"/>
      <c r="D67" s="25"/>
      <c r="E67" s="25"/>
      <c r="F67" s="27"/>
      <c r="G67" s="27"/>
      <c r="H67" s="25"/>
      <c r="I67" s="25"/>
      <c r="J67" s="25"/>
      <c r="K67" s="25"/>
      <c r="L67" s="25"/>
      <c r="M67" s="25"/>
      <c r="N67" s="25"/>
    </row>
    <row r="68" spans="1:14" ht="30" customHeight="1" x14ac:dyDescent="0.2">
      <c r="A68" s="25"/>
      <c r="B68" s="27"/>
      <c r="C68" s="25"/>
      <c r="D68" s="25"/>
      <c r="E68" s="25"/>
      <c r="F68" s="27"/>
      <c r="G68" s="27"/>
      <c r="H68" s="25"/>
      <c r="I68" s="25"/>
      <c r="J68" s="25"/>
      <c r="K68" s="25"/>
      <c r="L68" s="25"/>
      <c r="M68" s="25"/>
      <c r="N68" s="25"/>
    </row>
    <row r="69" spans="1:14" ht="30" customHeight="1" x14ac:dyDescent="0.2">
      <c r="A69" s="25"/>
      <c r="B69" s="27"/>
      <c r="C69" s="25"/>
      <c r="D69" s="25"/>
      <c r="E69" s="25"/>
      <c r="F69" s="27"/>
      <c r="G69" s="27"/>
      <c r="H69" s="25"/>
      <c r="I69" s="25"/>
      <c r="J69" s="25"/>
      <c r="K69" s="25"/>
      <c r="L69" s="25"/>
      <c r="M69" s="25"/>
      <c r="N69" s="25"/>
    </row>
    <row r="70" spans="1:14" ht="30" customHeight="1" x14ac:dyDescent="0.2">
      <c r="A70" s="25"/>
      <c r="B70" s="27"/>
      <c r="C70" s="25"/>
      <c r="D70" s="25"/>
      <c r="E70" s="25"/>
      <c r="F70" s="27"/>
      <c r="G70" s="27"/>
      <c r="H70" s="25"/>
      <c r="I70" s="25"/>
      <c r="J70" s="25"/>
      <c r="K70" s="25"/>
      <c r="L70" s="25"/>
      <c r="M70" s="25"/>
      <c r="N70" s="25"/>
    </row>
    <row r="71" spans="1:14" ht="30" customHeight="1" x14ac:dyDescent="0.2">
      <c r="A71" s="25"/>
      <c r="B71" s="27"/>
      <c r="C71" s="25"/>
      <c r="D71" s="25"/>
      <c r="E71" s="25"/>
      <c r="F71" s="27"/>
      <c r="G71" s="27"/>
      <c r="H71" s="25"/>
      <c r="I71" s="25"/>
      <c r="J71" s="25"/>
      <c r="K71" s="25"/>
      <c r="L71" s="25"/>
      <c r="M71" s="25"/>
      <c r="N71" s="25"/>
    </row>
    <row r="72" spans="1:14" ht="30" customHeight="1" x14ac:dyDescent="0.2">
      <c r="A72" s="25"/>
      <c r="B72" s="27"/>
      <c r="C72" s="25"/>
      <c r="D72" s="25"/>
      <c r="E72" s="25"/>
      <c r="F72" s="27"/>
      <c r="G72" s="27"/>
      <c r="H72" s="25"/>
      <c r="I72" s="25"/>
      <c r="J72" s="25"/>
      <c r="K72" s="25"/>
      <c r="L72" s="25"/>
      <c r="M72" s="25"/>
      <c r="N72" s="25"/>
    </row>
    <row r="73" spans="1:14" ht="30" customHeight="1" x14ac:dyDescent="0.2">
      <c r="A73" s="25"/>
      <c r="B73" s="27"/>
      <c r="C73" s="25"/>
      <c r="D73" s="25"/>
      <c r="E73" s="25"/>
      <c r="F73" s="27"/>
      <c r="G73" s="27"/>
      <c r="H73" s="25"/>
      <c r="I73" s="25"/>
      <c r="J73" s="25"/>
      <c r="K73" s="25"/>
      <c r="L73" s="25"/>
      <c r="M73" s="25"/>
      <c r="N73" s="25"/>
    </row>
    <row r="74" spans="1:14" ht="30" customHeight="1" x14ac:dyDescent="0.2">
      <c r="A74" s="25"/>
      <c r="B74" s="27"/>
      <c r="C74" s="25"/>
      <c r="D74" s="25"/>
      <c r="E74" s="25"/>
      <c r="F74" s="27"/>
      <c r="G74" s="27"/>
      <c r="H74" s="25"/>
      <c r="I74" s="25"/>
      <c r="J74" s="25"/>
      <c r="K74" s="25"/>
      <c r="L74" s="25"/>
      <c r="M74" s="25"/>
      <c r="N74" s="25"/>
    </row>
    <row r="75" spans="1:14" ht="30" customHeight="1" x14ac:dyDescent="0.2">
      <c r="A75" s="25"/>
      <c r="B75" s="27"/>
      <c r="C75" s="25"/>
      <c r="D75" s="25"/>
      <c r="E75" s="25"/>
      <c r="F75" s="27"/>
      <c r="G75" s="27"/>
      <c r="H75" s="25"/>
      <c r="I75" s="25"/>
      <c r="J75" s="25"/>
      <c r="K75" s="25"/>
      <c r="L75" s="25"/>
      <c r="M75" s="25"/>
      <c r="N75" s="25"/>
    </row>
    <row r="76" spans="1:14" ht="30" customHeight="1" x14ac:dyDescent="0.2">
      <c r="A76" s="25"/>
      <c r="B76" s="27"/>
      <c r="C76" s="25"/>
      <c r="D76" s="25"/>
      <c r="E76" s="25"/>
      <c r="F76" s="27"/>
      <c r="G76" s="27"/>
      <c r="H76" s="25"/>
      <c r="I76" s="25"/>
      <c r="J76" s="25"/>
      <c r="K76" s="25"/>
      <c r="L76" s="25"/>
      <c r="M76" s="25"/>
      <c r="N76" s="25"/>
    </row>
    <row r="77" spans="1:14" ht="30" customHeight="1" x14ac:dyDescent="0.2">
      <c r="A77" s="25"/>
      <c r="B77" s="27"/>
      <c r="C77" s="25"/>
      <c r="D77" s="25"/>
      <c r="E77" s="25"/>
      <c r="F77" s="27"/>
      <c r="G77" s="27"/>
      <c r="H77" s="25"/>
      <c r="I77" s="25"/>
      <c r="J77" s="25"/>
      <c r="K77" s="25"/>
      <c r="L77" s="25"/>
      <c r="M77" s="25"/>
      <c r="N77" s="25"/>
    </row>
    <row r="78" spans="1:14" ht="30" customHeight="1" x14ac:dyDescent="0.2">
      <c r="A78" s="25"/>
      <c r="B78" s="27"/>
      <c r="C78" s="25"/>
      <c r="D78" s="25"/>
      <c r="E78" s="25"/>
      <c r="F78" s="27"/>
      <c r="G78" s="27"/>
      <c r="H78" s="25"/>
      <c r="I78" s="25"/>
      <c r="J78" s="25"/>
      <c r="K78" s="25"/>
      <c r="L78" s="25"/>
      <c r="M78" s="25"/>
      <c r="N78" s="25"/>
    </row>
    <row r="79" spans="1:14" ht="30" customHeight="1" x14ac:dyDescent="0.2">
      <c r="A79" s="25"/>
      <c r="B79" s="27"/>
      <c r="C79" s="25"/>
      <c r="D79" s="25"/>
      <c r="E79" s="25"/>
      <c r="F79" s="27"/>
      <c r="G79" s="27"/>
      <c r="H79" s="25"/>
      <c r="I79" s="25"/>
      <c r="J79" s="25"/>
      <c r="K79" s="25"/>
      <c r="L79" s="25"/>
      <c r="M79" s="25"/>
      <c r="N79" s="25"/>
    </row>
    <row r="80" spans="1:14" ht="30" customHeight="1" x14ac:dyDescent="0.2">
      <c r="A80" s="25"/>
      <c r="B80" s="27"/>
      <c r="C80" s="25"/>
      <c r="D80" s="25"/>
      <c r="E80" s="25"/>
      <c r="F80" s="27"/>
      <c r="G80" s="27"/>
      <c r="H80" s="25"/>
      <c r="I80" s="25"/>
      <c r="J80" s="25"/>
      <c r="K80" s="25"/>
      <c r="L80" s="25"/>
      <c r="M80" s="25"/>
      <c r="N80" s="25"/>
    </row>
    <row r="81" spans="1:14" ht="30" customHeight="1" x14ac:dyDescent="0.2">
      <c r="A81" s="25"/>
      <c r="B81" s="27"/>
      <c r="C81" s="25"/>
      <c r="D81" s="25"/>
      <c r="E81" s="25"/>
      <c r="F81" s="27"/>
      <c r="G81" s="27"/>
      <c r="H81" s="25"/>
      <c r="I81" s="25"/>
      <c r="J81" s="25"/>
      <c r="K81" s="25"/>
      <c r="L81" s="25"/>
      <c r="M81" s="25"/>
      <c r="N81" s="25"/>
    </row>
    <row r="82" spans="1:14" ht="30" customHeight="1" x14ac:dyDescent="0.2">
      <c r="A82" s="25"/>
      <c r="B82" s="27"/>
      <c r="C82" s="25"/>
      <c r="D82" s="25"/>
      <c r="E82" s="25"/>
      <c r="F82" s="27"/>
      <c r="G82" s="27"/>
      <c r="H82" s="25"/>
      <c r="I82" s="25"/>
      <c r="J82" s="25"/>
      <c r="K82" s="25"/>
      <c r="L82" s="25"/>
      <c r="M82" s="25"/>
      <c r="N82" s="25"/>
    </row>
    <row r="83" spans="1:14" ht="30" customHeight="1" x14ac:dyDescent="0.2">
      <c r="A83" s="25"/>
      <c r="B83" s="27"/>
      <c r="C83" s="25"/>
      <c r="D83" s="25"/>
      <c r="E83" s="25"/>
      <c r="F83" s="27"/>
      <c r="G83" s="27"/>
      <c r="H83" s="25"/>
      <c r="I83" s="25"/>
      <c r="J83" s="25"/>
      <c r="K83" s="25"/>
      <c r="L83" s="25"/>
      <c r="M83" s="25"/>
      <c r="N83" s="25"/>
    </row>
    <row r="84" spans="1:14" ht="30" customHeight="1" x14ac:dyDescent="0.2">
      <c r="A84" s="25"/>
      <c r="B84" s="27"/>
      <c r="C84" s="25"/>
      <c r="D84" s="25"/>
      <c r="E84" s="25"/>
      <c r="F84" s="27"/>
      <c r="G84" s="27"/>
      <c r="H84" s="25"/>
      <c r="I84" s="25"/>
      <c r="J84" s="25"/>
      <c r="K84" s="25"/>
      <c r="L84" s="25"/>
      <c r="M84" s="25"/>
      <c r="N84" s="25"/>
    </row>
    <row r="85" spans="1:14" ht="30" customHeight="1" x14ac:dyDescent="0.2">
      <c r="A85" s="25"/>
      <c r="B85" s="27"/>
      <c r="C85" s="25"/>
      <c r="D85" s="25"/>
      <c r="E85" s="25"/>
      <c r="F85" s="27"/>
      <c r="G85" s="27"/>
      <c r="H85" s="25"/>
      <c r="I85" s="25"/>
      <c r="J85" s="25"/>
      <c r="K85" s="25"/>
      <c r="L85" s="25"/>
      <c r="M85" s="25"/>
      <c r="N85" s="25"/>
    </row>
    <row r="86" spans="1:14" ht="30" customHeight="1" x14ac:dyDescent="0.2">
      <c r="A86" s="25"/>
      <c r="B86" s="27"/>
      <c r="C86" s="25"/>
      <c r="D86" s="25"/>
      <c r="E86" s="25"/>
      <c r="F86" s="27"/>
      <c r="G86" s="27"/>
      <c r="H86" s="25"/>
      <c r="I86" s="25"/>
      <c r="J86" s="25"/>
      <c r="K86" s="25"/>
      <c r="L86" s="25"/>
      <c r="M86" s="25"/>
      <c r="N86" s="25"/>
    </row>
    <row r="87" spans="1:14" ht="30" customHeight="1" x14ac:dyDescent="0.2">
      <c r="A87" s="25"/>
      <c r="B87" s="27"/>
      <c r="C87" s="25"/>
      <c r="D87" s="25"/>
      <c r="E87" s="25"/>
      <c r="F87" s="27"/>
      <c r="G87" s="27"/>
      <c r="H87" s="25"/>
      <c r="I87" s="25"/>
      <c r="J87" s="25"/>
      <c r="K87" s="25"/>
      <c r="L87" s="25"/>
      <c r="M87" s="25"/>
      <c r="N87" s="25"/>
    </row>
    <row r="88" spans="1:14" ht="30" customHeight="1" x14ac:dyDescent="0.2">
      <c r="A88" s="25"/>
      <c r="B88" s="27"/>
      <c r="C88" s="25"/>
      <c r="D88" s="25"/>
      <c r="E88" s="25"/>
      <c r="F88" s="27"/>
      <c r="G88" s="27"/>
      <c r="H88" s="25"/>
      <c r="I88" s="25"/>
      <c r="J88" s="25"/>
      <c r="K88" s="25"/>
      <c r="L88" s="25"/>
      <c r="M88" s="25"/>
      <c r="N88" s="25"/>
    </row>
    <row r="89" spans="1:14" ht="30" customHeight="1" x14ac:dyDescent="0.2">
      <c r="A89" s="25"/>
      <c r="B89" s="27"/>
      <c r="C89" s="25"/>
      <c r="D89" s="25"/>
      <c r="E89" s="25"/>
      <c r="F89" s="27"/>
      <c r="G89" s="27"/>
      <c r="H89" s="25"/>
      <c r="I89" s="25"/>
      <c r="J89" s="25"/>
      <c r="K89" s="25"/>
      <c r="L89" s="25"/>
      <c r="M89" s="25"/>
      <c r="N89" s="25"/>
    </row>
    <row r="90" spans="1:14" ht="30" customHeight="1" x14ac:dyDescent="0.2">
      <c r="A90" s="25"/>
      <c r="B90" s="27"/>
      <c r="C90" s="25"/>
      <c r="D90" s="25"/>
      <c r="E90" s="25"/>
      <c r="F90" s="27"/>
      <c r="G90" s="27"/>
      <c r="H90" s="25"/>
      <c r="I90" s="25"/>
      <c r="J90" s="25"/>
      <c r="K90" s="25"/>
      <c r="L90" s="25"/>
      <c r="M90" s="25"/>
      <c r="N90" s="25"/>
    </row>
    <row r="91" spans="1:14" ht="30" customHeight="1" x14ac:dyDescent="0.2">
      <c r="A91" s="25"/>
      <c r="B91" s="27"/>
      <c r="C91" s="25"/>
      <c r="D91" s="25"/>
      <c r="E91" s="25"/>
      <c r="F91" s="27"/>
      <c r="G91" s="27"/>
      <c r="H91" s="25"/>
      <c r="I91" s="25"/>
      <c r="J91" s="25"/>
      <c r="K91" s="25"/>
      <c r="L91" s="25"/>
      <c r="M91" s="25"/>
      <c r="N91" s="25"/>
    </row>
    <row r="92" spans="1:14" ht="30" customHeight="1" x14ac:dyDescent="0.2">
      <c r="A92" s="25"/>
      <c r="B92" s="27"/>
      <c r="C92" s="25"/>
      <c r="D92" s="25"/>
      <c r="E92" s="25"/>
      <c r="F92" s="27"/>
      <c r="G92" s="27"/>
      <c r="H92" s="25"/>
      <c r="I92" s="25"/>
      <c r="J92" s="25"/>
      <c r="K92" s="25"/>
      <c r="L92" s="25"/>
      <c r="M92" s="25"/>
      <c r="N92" s="25"/>
    </row>
    <row r="93" spans="1:14" ht="30" customHeight="1" x14ac:dyDescent="0.2">
      <c r="A93" s="25"/>
      <c r="B93" s="27"/>
      <c r="C93" s="25"/>
      <c r="D93" s="25"/>
      <c r="E93" s="25"/>
      <c r="F93" s="27"/>
      <c r="G93" s="27"/>
      <c r="H93" s="25"/>
      <c r="I93" s="25"/>
      <c r="J93" s="25"/>
      <c r="K93" s="25"/>
      <c r="L93" s="25"/>
      <c r="M93" s="25"/>
      <c r="N93" s="25"/>
    </row>
    <row r="94" spans="1:14" ht="30" customHeight="1" x14ac:dyDescent="0.2">
      <c r="A94" s="25"/>
      <c r="B94" s="27"/>
      <c r="C94" s="25"/>
      <c r="D94" s="25"/>
      <c r="E94" s="25"/>
      <c r="F94" s="27"/>
      <c r="G94" s="27"/>
      <c r="H94" s="25"/>
      <c r="I94" s="25"/>
      <c r="J94" s="25"/>
      <c r="K94" s="25"/>
      <c r="L94" s="25"/>
      <c r="M94" s="25"/>
      <c r="N94" s="25"/>
    </row>
    <row r="95" spans="1:14" ht="30" customHeight="1" x14ac:dyDescent="0.2">
      <c r="A95" s="25"/>
      <c r="B95" s="27"/>
      <c r="C95" s="25"/>
      <c r="D95" s="25"/>
      <c r="E95" s="25"/>
      <c r="F95" s="27"/>
      <c r="G95" s="27"/>
      <c r="H95" s="25"/>
      <c r="I95" s="25"/>
      <c r="J95" s="25"/>
      <c r="K95" s="25"/>
      <c r="L95" s="25"/>
      <c r="M95" s="25"/>
      <c r="N95" s="25"/>
    </row>
    <row r="96" spans="1:14" ht="30" customHeight="1" x14ac:dyDescent="0.2">
      <c r="A96" s="25"/>
      <c r="B96" s="27"/>
      <c r="C96" s="25"/>
      <c r="D96" s="25"/>
      <c r="E96" s="25"/>
      <c r="F96" s="27"/>
      <c r="G96" s="27"/>
      <c r="H96" s="25"/>
      <c r="I96" s="25"/>
      <c r="J96" s="25"/>
      <c r="K96" s="25"/>
      <c r="L96" s="25"/>
      <c r="M96" s="25"/>
      <c r="N96" s="25"/>
    </row>
    <row r="97" spans="1:14" ht="30" customHeight="1" x14ac:dyDescent="0.2">
      <c r="A97" s="25"/>
      <c r="B97" s="27"/>
      <c r="C97" s="25"/>
      <c r="D97" s="25"/>
      <c r="E97" s="25"/>
      <c r="F97" s="27"/>
      <c r="G97" s="27"/>
      <c r="H97" s="25"/>
      <c r="I97" s="25"/>
      <c r="J97" s="25"/>
      <c r="K97" s="25"/>
      <c r="L97" s="25"/>
      <c r="M97" s="25"/>
      <c r="N97" s="25"/>
    </row>
    <row r="98" spans="1:14" ht="30" customHeight="1" x14ac:dyDescent="0.2">
      <c r="A98" s="25"/>
      <c r="B98" s="27"/>
      <c r="C98" s="25"/>
      <c r="D98" s="25"/>
      <c r="E98" s="25"/>
      <c r="F98" s="27"/>
      <c r="G98" s="27"/>
      <c r="H98" s="25"/>
      <c r="I98" s="25"/>
      <c r="J98" s="25"/>
      <c r="K98" s="25"/>
      <c r="L98" s="25"/>
      <c r="M98" s="25"/>
      <c r="N98" s="25"/>
    </row>
    <row r="99" spans="1:14" ht="30" customHeight="1" x14ac:dyDescent="0.2">
      <c r="A99" s="25"/>
      <c r="B99" s="27"/>
      <c r="C99" s="25"/>
      <c r="D99" s="25"/>
      <c r="E99" s="25"/>
      <c r="F99" s="27"/>
      <c r="G99" s="27"/>
      <c r="H99" s="25"/>
      <c r="I99" s="25"/>
      <c r="J99" s="25"/>
      <c r="K99" s="25"/>
      <c r="L99" s="25"/>
      <c r="M99" s="25"/>
      <c r="N99" s="25"/>
    </row>
    <row r="100" spans="1:14" ht="30" customHeight="1" x14ac:dyDescent="0.2">
      <c r="A100" s="25"/>
      <c r="B100" s="27"/>
      <c r="C100" s="25"/>
      <c r="D100" s="25"/>
      <c r="E100" s="25"/>
      <c r="F100" s="27"/>
      <c r="G100" s="27"/>
      <c r="H100" s="25"/>
      <c r="I100" s="25"/>
      <c r="J100" s="25"/>
      <c r="K100" s="25"/>
      <c r="L100" s="25"/>
      <c r="M100" s="25"/>
      <c r="N100" s="25"/>
    </row>
    <row r="101" spans="1:14" ht="30" customHeight="1" x14ac:dyDescent="0.2">
      <c r="A101" s="25"/>
      <c r="B101" s="27"/>
      <c r="C101" s="25"/>
      <c r="D101" s="25"/>
      <c r="E101" s="25"/>
      <c r="F101" s="27"/>
      <c r="G101" s="27"/>
      <c r="H101" s="25"/>
      <c r="I101" s="25"/>
      <c r="J101" s="25"/>
      <c r="K101" s="25"/>
      <c r="L101" s="25"/>
      <c r="M101" s="25"/>
      <c r="N101" s="25"/>
    </row>
    <row r="102" spans="1:14" ht="30" customHeight="1" x14ac:dyDescent="0.2">
      <c r="A102" s="25"/>
      <c r="B102" s="27"/>
      <c r="C102" s="25"/>
      <c r="D102" s="25"/>
      <c r="E102" s="25"/>
      <c r="F102" s="27"/>
      <c r="G102" s="27"/>
      <c r="H102" s="25"/>
      <c r="I102" s="25"/>
      <c r="J102" s="25"/>
      <c r="K102" s="25"/>
      <c r="L102" s="25"/>
      <c r="M102" s="25"/>
      <c r="N102" s="25"/>
    </row>
    <row r="103" spans="1:14" ht="30" customHeight="1" x14ac:dyDescent="0.2">
      <c r="A103" s="25"/>
      <c r="B103" s="27"/>
      <c r="C103" s="25"/>
      <c r="D103" s="25"/>
      <c r="E103" s="25"/>
      <c r="F103" s="27"/>
      <c r="G103" s="27"/>
      <c r="H103" s="25"/>
      <c r="I103" s="25"/>
      <c r="J103" s="25"/>
      <c r="K103" s="25"/>
      <c r="L103" s="25"/>
      <c r="M103" s="25"/>
      <c r="N103" s="25"/>
    </row>
    <row r="104" spans="1:14" ht="30" customHeight="1" x14ac:dyDescent="0.2">
      <c r="A104" s="25"/>
      <c r="B104" s="27"/>
      <c r="C104" s="25"/>
      <c r="D104" s="25"/>
      <c r="E104" s="25"/>
      <c r="F104" s="27"/>
      <c r="G104" s="27"/>
      <c r="H104" s="25"/>
      <c r="I104" s="25"/>
      <c r="J104" s="25"/>
      <c r="K104" s="25"/>
      <c r="L104" s="25"/>
      <c r="M104" s="25"/>
      <c r="N104" s="25"/>
    </row>
    <row r="105" spans="1:14" ht="30" customHeight="1" x14ac:dyDescent="0.2">
      <c r="A105" s="25"/>
      <c r="B105" s="27"/>
      <c r="C105" s="25"/>
      <c r="D105" s="25"/>
      <c r="E105" s="25"/>
      <c r="F105" s="27"/>
      <c r="G105" s="27"/>
      <c r="H105" s="25"/>
      <c r="I105" s="25"/>
      <c r="J105" s="25"/>
      <c r="K105" s="25"/>
      <c r="L105" s="25"/>
      <c r="M105" s="25"/>
      <c r="N105" s="25"/>
    </row>
    <row r="106" spans="1:14" ht="30" customHeight="1" x14ac:dyDescent="0.2">
      <c r="A106" s="25"/>
      <c r="B106" s="27"/>
      <c r="C106" s="25"/>
      <c r="D106" s="25"/>
      <c r="E106" s="25"/>
      <c r="F106" s="27"/>
      <c r="G106" s="27"/>
      <c r="H106" s="25"/>
      <c r="I106" s="25"/>
      <c r="J106" s="25"/>
      <c r="K106" s="25"/>
      <c r="L106" s="25"/>
      <c r="M106" s="25"/>
      <c r="N106" s="25"/>
    </row>
    <row r="107" spans="1:14" ht="30" customHeight="1" x14ac:dyDescent="0.2">
      <c r="A107" s="25"/>
      <c r="B107" s="27"/>
      <c r="C107" s="25"/>
      <c r="D107" s="25"/>
      <c r="E107" s="25"/>
      <c r="F107" s="27"/>
      <c r="G107" s="27"/>
      <c r="H107" s="25"/>
      <c r="I107" s="25"/>
      <c r="J107" s="25"/>
      <c r="K107" s="25"/>
      <c r="L107" s="25"/>
      <c r="M107" s="25"/>
      <c r="N107" s="25"/>
    </row>
    <row r="108" spans="1:14" ht="30" customHeight="1" x14ac:dyDescent="0.2">
      <c r="A108" s="25"/>
      <c r="B108" s="27"/>
      <c r="C108" s="25"/>
      <c r="D108" s="25"/>
      <c r="E108" s="25"/>
      <c r="F108" s="27"/>
      <c r="G108" s="27"/>
      <c r="H108" s="25"/>
      <c r="I108" s="25"/>
      <c r="J108" s="25"/>
      <c r="K108" s="25"/>
      <c r="L108" s="25"/>
      <c r="M108" s="25"/>
      <c r="N108" s="25"/>
    </row>
    <row r="109" spans="1:14" ht="30" customHeight="1" x14ac:dyDescent="0.2">
      <c r="A109" s="25"/>
      <c r="B109" s="27"/>
      <c r="C109" s="25"/>
      <c r="D109" s="25"/>
      <c r="E109" s="25"/>
      <c r="F109" s="27"/>
      <c r="G109" s="27"/>
      <c r="H109" s="25"/>
      <c r="I109" s="25"/>
      <c r="J109" s="25"/>
      <c r="K109" s="25"/>
      <c r="L109" s="25"/>
      <c r="M109" s="25"/>
      <c r="N109" s="25"/>
    </row>
    <row r="110" spans="1:14" ht="30" customHeight="1" x14ac:dyDescent="0.2">
      <c r="A110" s="25"/>
      <c r="B110" s="27"/>
      <c r="C110" s="25"/>
      <c r="D110" s="25"/>
      <c r="E110" s="25"/>
      <c r="F110" s="27"/>
      <c r="G110" s="27"/>
      <c r="H110" s="25"/>
      <c r="I110" s="25"/>
      <c r="J110" s="25"/>
      <c r="K110" s="25"/>
      <c r="L110" s="25"/>
      <c r="M110" s="25"/>
      <c r="N110" s="25"/>
    </row>
    <row r="111" spans="1:14" ht="30" customHeight="1" x14ac:dyDescent="0.2">
      <c r="A111" s="25"/>
      <c r="B111" s="27"/>
      <c r="C111" s="25"/>
      <c r="D111" s="25"/>
      <c r="E111" s="25"/>
      <c r="F111" s="27"/>
      <c r="G111" s="27"/>
      <c r="H111" s="25"/>
      <c r="I111" s="25"/>
      <c r="J111" s="25"/>
      <c r="K111" s="25"/>
      <c r="L111" s="25"/>
      <c r="M111" s="25"/>
      <c r="N111" s="25"/>
    </row>
    <row r="112" spans="1:14" ht="30" customHeight="1" x14ac:dyDescent="0.2">
      <c r="A112" s="25"/>
      <c r="B112" s="27"/>
      <c r="C112" s="25"/>
      <c r="D112" s="25"/>
      <c r="E112" s="25"/>
      <c r="F112" s="27"/>
      <c r="G112" s="27"/>
      <c r="H112" s="25"/>
      <c r="I112" s="25"/>
      <c r="J112" s="25"/>
      <c r="K112" s="25"/>
      <c r="L112" s="25"/>
      <c r="M112" s="25"/>
      <c r="N112" s="25"/>
    </row>
    <row r="113" spans="1:14" ht="30" customHeight="1" x14ac:dyDescent="0.2">
      <c r="A113" s="25"/>
      <c r="B113" s="27"/>
      <c r="C113" s="25"/>
      <c r="D113" s="25"/>
      <c r="E113" s="25"/>
      <c r="F113" s="27"/>
      <c r="G113" s="27"/>
      <c r="H113" s="25"/>
      <c r="I113" s="25"/>
      <c r="J113" s="25"/>
      <c r="K113" s="25"/>
      <c r="L113" s="25"/>
      <c r="M113" s="25"/>
      <c r="N113" s="25"/>
    </row>
    <row r="114" spans="1:14" ht="30" customHeight="1" x14ac:dyDescent="0.2">
      <c r="A114" s="25"/>
      <c r="B114" s="27"/>
      <c r="C114" s="25"/>
      <c r="D114" s="25"/>
      <c r="E114" s="25"/>
      <c r="F114" s="27"/>
      <c r="G114" s="27"/>
      <c r="H114" s="25"/>
      <c r="I114" s="25"/>
      <c r="J114" s="25"/>
      <c r="K114" s="25"/>
      <c r="L114" s="25"/>
      <c r="M114" s="25"/>
      <c r="N114" s="25"/>
    </row>
    <row r="115" spans="1:14" ht="30" customHeight="1" x14ac:dyDescent="0.2">
      <c r="A115" s="25"/>
      <c r="B115" s="27"/>
      <c r="C115" s="25"/>
      <c r="D115" s="25"/>
      <c r="E115" s="25"/>
      <c r="F115" s="27"/>
      <c r="G115" s="27"/>
      <c r="H115" s="25"/>
      <c r="I115" s="25"/>
      <c r="J115" s="25"/>
      <c r="K115" s="25"/>
      <c r="L115" s="25"/>
      <c r="M115" s="25"/>
      <c r="N115" s="25"/>
    </row>
    <row r="116" spans="1:14" ht="30" customHeight="1" x14ac:dyDescent="0.2">
      <c r="A116" s="25"/>
      <c r="B116" s="27"/>
      <c r="C116" s="25"/>
      <c r="D116" s="25"/>
      <c r="E116" s="25"/>
      <c r="F116" s="27"/>
      <c r="G116" s="27"/>
      <c r="H116" s="25"/>
      <c r="I116" s="25"/>
      <c r="J116" s="25"/>
      <c r="K116" s="25"/>
      <c r="L116" s="25"/>
      <c r="M116" s="25"/>
      <c r="N116" s="25"/>
    </row>
    <row r="117" spans="1:14" ht="30" customHeight="1" x14ac:dyDescent="0.2">
      <c r="A117" s="25"/>
      <c r="B117" s="27"/>
      <c r="C117" s="25"/>
      <c r="D117" s="25"/>
      <c r="E117" s="25"/>
      <c r="F117" s="27"/>
      <c r="G117" s="27"/>
      <c r="H117" s="25"/>
      <c r="I117" s="25"/>
      <c r="J117" s="25"/>
      <c r="K117" s="25"/>
      <c r="L117" s="25"/>
      <c r="M117" s="25"/>
      <c r="N117" s="25"/>
    </row>
    <row r="118" spans="1:14" ht="30" customHeight="1" x14ac:dyDescent="0.2">
      <c r="A118" s="25"/>
      <c r="B118" s="27"/>
      <c r="C118" s="25"/>
      <c r="D118" s="25"/>
      <c r="E118" s="25"/>
      <c r="F118" s="27"/>
      <c r="G118" s="27"/>
      <c r="H118" s="25"/>
      <c r="I118" s="25"/>
      <c r="J118" s="25"/>
      <c r="K118" s="25"/>
      <c r="L118" s="25"/>
      <c r="M118" s="25"/>
      <c r="N118" s="25"/>
    </row>
    <row r="119" spans="1:14" ht="30" customHeight="1" x14ac:dyDescent="0.2">
      <c r="A119" s="25"/>
      <c r="B119" s="27"/>
      <c r="C119" s="25"/>
      <c r="D119" s="25"/>
      <c r="E119" s="25"/>
      <c r="F119" s="27"/>
      <c r="G119" s="27"/>
      <c r="H119" s="25"/>
      <c r="I119" s="25"/>
      <c r="J119" s="25"/>
      <c r="K119" s="25"/>
      <c r="L119" s="25"/>
      <c r="M119" s="25"/>
      <c r="N119" s="25"/>
    </row>
    <row r="120" spans="1:14" ht="30" customHeight="1" x14ac:dyDescent="0.2">
      <c r="A120" s="25"/>
      <c r="B120" s="27"/>
      <c r="C120" s="25"/>
      <c r="D120" s="25"/>
      <c r="E120" s="25"/>
      <c r="F120" s="27"/>
      <c r="G120" s="27"/>
      <c r="H120" s="25"/>
      <c r="I120" s="25"/>
      <c r="J120" s="25"/>
      <c r="K120" s="25"/>
      <c r="L120" s="25"/>
      <c r="M120" s="25"/>
      <c r="N120" s="25"/>
    </row>
    <row r="121" spans="1:14" ht="30" customHeight="1" x14ac:dyDescent="0.2">
      <c r="A121" s="25"/>
      <c r="B121" s="27"/>
      <c r="C121" s="25"/>
      <c r="D121" s="25"/>
      <c r="E121" s="25"/>
      <c r="F121" s="27"/>
      <c r="G121" s="27"/>
      <c r="H121" s="25"/>
      <c r="I121" s="25"/>
      <c r="J121" s="25"/>
      <c r="K121" s="25"/>
      <c r="L121" s="25"/>
      <c r="M121" s="25"/>
      <c r="N121" s="25"/>
    </row>
    <row r="122" spans="1:14" ht="30" customHeight="1" x14ac:dyDescent="0.2">
      <c r="A122" s="25"/>
      <c r="B122" s="27"/>
      <c r="C122" s="25"/>
      <c r="D122" s="25"/>
      <c r="E122" s="25"/>
      <c r="F122" s="27"/>
      <c r="G122" s="27"/>
      <c r="H122" s="25"/>
      <c r="I122" s="25"/>
      <c r="J122" s="25"/>
      <c r="K122" s="25"/>
      <c r="L122" s="25"/>
      <c r="M122" s="25"/>
      <c r="N122" s="25"/>
    </row>
    <row r="123" spans="1:14" ht="30" customHeight="1" x14ac:dyDescent="0.2">
      <c r="A123" s="25"/>
      <c r="B123" s="27"/>
      <c r="C123" s="25"/>
      <c r="D123" s="25"/>
      <c r="E123" s="25"/>
      <c r="F123" s="27"/>
      <c r="G123" s="27"/>
      <c r="H123" s="25"/>
      <c r="I123" s="25"/>
      <c r="J123" s="25"/>
      <c r="K123" s="25"/>
      <c r="L123" s="25"/>
      <c r="M123" s="25"/>
      <c r="N123" s="25"/>
    </row>
    <row r="124" spans="1:14" ht="30" customHeight="1" x14ac:dyDescent="0.2">
      <c r="A124" s="25"/>
      <c r="B124" s="27"/>
      <c r="C124" s="25"/>
      <c r="D124" s="25"/>
      <c r="E124" s="25"/>
      <c r="F124" s="27"/>
      <c r="G124" s="27"/>
      <c r="H124" s="25"/>
      <c r="I124" s="25"/>
      <c r="J124" s="25"/>
      <c r="K124" s="25"/>
      <c r="L124" s="25"/>
      <c r="M124" s="25"/>
      <c r="N124" s="25"/>
    </row>
    <row r="125" spans="1:14" ht="30" customHeight="1" x14ac:dyDescent="0.2">
      <c r="A125" s="25"/>
      <c r="B125" s="27"/>
      <c r="C125" s="25"/>
      <c r="D125" s="25"/>
      <c r="E125" s="25"/>
      <c r="F125" s="27"/>
      <c r="G125" s="27"/>
      <c r="H125" s="25"/>
      <c r="I125" s="25"/>
      <c r="J125" s="25"/>
      <c r="K125" s="25"/>
      <c r="L125" s="25"/>
      <c r="M125" s="25"/>
      <c r="N125" s="25"/>
    </row>
    <row r="126" spans="1:14" ht="30" customHeight="1" x14ac:dyDescent="0.2">
      <c r="A126" s="25"/>
      <c r="B126" s="27"/>
      <c r="C126" s="25"/>
      <c r="D126" s="25"/>
      <c r="E126" s="25"/>
      <c r="F126" s="27"/>
      <c r="G126" s="27"/>
      <c r="H126" s="25"/>
      <c r="I126" s="25"/>
      <c r="J126" s="25"/>
      <c r="K126" s="25"/>
      <c r="L126" s="25"/>
      <c r="M126" s="25"/>
      <c r="N126" s="25"/>
    </row>
    <row r="127" spans="1:14" ht="30" customHeight="1" x14ac:dyDescent="0.2">
      <c r="A127" s="25"/>
      <c r="B127" s="27"/>
      <c r="C127" s="25"/>
      <c r="D127" s="25"/>
      <c r="E127" s="25"/>
      <c r="F127" s="27"/>
      <c r="G127" s="27"/>
      <c r="H127" s="25"/>
      <c r="I127" s="25"/>
      <c r="J127" s="25"/>
      <c r="K127" s="25"/>
      <c r="L127" s="25"/>
      <c r="M127" s="25"/>
      <c r="N127" s="25"/>
    </row>
    <row r="128" spans="1:14" ht="30" customHeight="1" x14ac:dyDescent="0.2">
      <c r="A128" s="25"/>
      <c r="B128" s="27"/>
      <c r="C128" s="25"/>
      <c r="D128" s="25"/>
      <c r="E128" s="25"/>
      <c r="F128" s="27"/>
      <c r="G128" s="27"/>
      <c r="H128" s="25"/>
      <c r="I128" s="25"/>
      <c r="J128" s="25"/>
      <c r="K128" s="25"/>
      <c r="L128" s="25"/>
      <c r="M128" s="25"/>
      <c r="N128" s="25"/>
    </row>
    <row r="129" spans="1:14" ht="30" customHeight="1" x14ac:dyDescent="0.2">
      <c r="A129" s="25"/>
      <c r="B129" s="27"/>
      <c r="C129" s="25"/>
      <c r="D129" s="25"/>
      <c r="E129" s="25"/>
      <c r="F129" s="27"/>
      <c r="G129" s="27"/>
      <c r="H129" s="25"/>
      <c r="I129" s="25"/>
      <c r="J129" s="25"/>
      <c r="K129" s="25"/>
      <c r="L129" s="25"/>
      <c r="M129" s="25"/>
      <c r="N129" s="25"/>
    </row>
    <row r="130" spans="1:14" ht="30" customHeight="1" x14ac:dyDescent="0.2">
      <c r="A130" s="25"/>
      <c r="B130" s="27"/>
      <c r="C130" s="25"/>
      <c r="D130" s="25"/>
      <c r="E130" s="25"/>
      <c r="F130" s="27"/>
      <c r="G130" s="27"/>
      <c r="H130" s="25"/>
      <c r="I130" s="25"/>
      <c r="J130" s="25"/>
      <c r="K130" s="25"/>
      <c r="L130" s="25"/>
      <c r="M130" s="25"/>
      <c r="N130" s="25"/>
    </row>
    <row r="131" spans="1:14" ht="30" customHeight="1" x14ac:dyDescent="0.2">
      <c r="A131" s="25"/>
      <c r="B131" s="27"/>
      <c r="C131" s="25"/>
      <c r="D131" s="25"/>
      <c r="E131" s="25"/>
      <c r="F131" s="27"/>
      <c r="G131" s="27"/>
      <c r="H131" s="25"/>
      <c r="I131" s="25"/>
      <c r="J131" s="25"/>
      <c r="K131" s="25"/>
      <c r="L131" s="25"/>
      <c r="M131" s="25"/>
      <c r="N131" s="25"/>
    </row>
    <row r="132" spans="1:14" ht="30" customHeight="1" x14ac:dyDescent="0.2">
      <c r="A132" s="25"/>
      <c r="B132" s="27"/>
      <c r="C132" s="25"/>
      <c r="D132" s="25"/>
      <c r="E132" s="25"/>
      <c r="F132" s="27"/>
      <c r="G132" s="27"/>
      <c r="H132" s="25"/>
      <c r="I132" s="25"/>
      <c r="J132" s="25"/>
      <c r="K132" s="25"/>
      <c r="L132" s="25"/>
      <c r="M132" s="25"/>
      <c r="N132" s="25"/>
    </row>
    <row r="133" spans="1:14" ht="30" customHeight="1" x14ac:dyDescent="0.2">
      <c r="A133" s="25"/>
      <c r="B133" s="27"/>
      <c r="C133" s="25"/>
      <c r="D133" s="25"/>
      <c r="E133" s="25"/>
      <c r="F133" s="27"/>
      <c r="G133" s="27"/>
      <c r="H133" s="25"/>
      <c r="I133" s="25"/>
      <c r="J133" s="25"/>
      <c r="K133" s="25"/>
      <c r="L133" s="25"/>
      <c r="M133" s="25"/>
      <c r="N133" s="25"/>
    </row>
    <row r="134" spans="1:14" ht="30" customHeight="1" x14ac:dyDescent="0.2">
      <c r="A134" s="25"/>
      <c r="B134" s="27"/>
      <c r="C134" s="25"/>
      <c r="D134" s="25"/>
      <c r="E134" s="25"/>
      <c r="F134" s="27"/>
      <c r="G134" s="27"/>
      <c r="H134" s="25"/>
      <c r="I134" s="25"/>
      <c r="J134" s="25"/>
      <c r="K134" s="25"/>
      <c r="L134" s="25"/>
      <c r="M134" s="25"/>
      <c r="N134" s="25"/>
    </row>
    <row r="135" spans="1:14" ht="30" customHeight="1" x14ac:dyDescent="0.2">
      <c r="A135" s="25"/>
      <c r="B135" s="27"/>
      <c r="C135" s="25"/>
      <c r="D135" s="25"/>
      <c r="E135" s="25"/>
      <c r="F135" s="27"/>
      <c r="G135" s="27"/>
      <c r="H135" s="25"/>
      <c r="I135" s="25"/>
      <c r="J135" s="25"/>
      <c r="K135" s="25"/>
      <c r="L135" s="25"/>
      <c r="M135" s="25"/>
      <c r="N135" s="25"/>
    </row>
    <row r="136" spans="1:14" ht="30" customHeight="1" x14ac:dyDescent="0.2">
      <c r="A136" s="25"/>
      <c r="B136" s="27"/>
      <c r="C136" s="25"/>
      <c r="D136" s="25"/>
      <c r="E136" s="25"/>
      <c r="F136" s="27"/>
      <c r="G136" s="27"/>
      <c r="H136" s="25"/>
      <c r="I136" s="25"/>
      <c r="J136" s="25"/>
      <c r="K136" s="25"/>
      <c r="L136" s="25"/>
      <c r="M136" s="25"/>
      <c r="N136" s="25"/>
    </row>
    <row r="137" spans="1:14" ht="30" customHeight="1" x14ac:dyDescent="0.2">
      <c r="A137" s="25"/>
      <c r="B137" s="27"/>
      <c r="C137" s="25"/>
      <c r="D137" s="25"/>
      <c r="E137" s="25"/>
      <c r="F137" s="27"/>
      <c r="G137" s="27"/>
      <c r="H137" s="25"/>
      <c r="I137" s="25"/>
      <c r="J137" s="25"/>
      <c r="K137" s="25"/>
      <c r="L137" s="25"/>
      <c r="M137" s="25"/>
      <c r="N137" s="25"/>
    </row>
    <row r="138" spans="1:14" ht="30" customHeight="1" x14ac:dyDescent="0.2">
      <c r="A138" s="25"/>
      <c r="B138" s="27"/>
      <c r="C138" s="25"/>
      <c r="D138" s="25"/>
      <c r="E138" s="25"/>
      <c r="F138" s="27"/>
      <c r="G138" s="27"/>
      <c r="H138" s="25"/>
      <c r="I138" s="25"/>
      <c r="J138" s="25"/>
      <c r="K138" s="25"/>
      <c r="L138" s="25"/>
      <c r="M138" s="25"/>
      <c r="N138" s="25"/>
    </row>
    <row r="139" spans="1:14" ht="30" customHeight="1" x14ac:dyDescent="0.2">
      <c r="A139" s="25"/>
      <c r="B139" s="27"/>
      <c r="C139" s="25"/>
      <c r="D139" s="25"/>
      <c r="E139" s="25"/>
      <c r="F139" s="27"/>
      <c r="G139" s="27"/>
      <c r="H139" s="25"/>
      <c r="I139" s="25"/>
      <c r="J139" s="25"/>
      <c r="K139" s="25"/>
      <c r="L139" s="25"/>
      <c r="M139" s="25"/>
      <c r="N139" s="25"/>
    </row>
    <row r="140" spans="1:14" ht="30" customHeight="1" x14ac:dyDescent="0.2">
      <c r="A140" s="25"/>
      <c r="B140" s="27"/>
      <c r="C140" s="25"/>
      <c r="D140" s="25"/>
      <c r="E140" s="25"/>
      <c r="F140" s="27"/>
      <c r="G140" s="27"/>
      <c r="H140" s="25"/>
      <c r="I140" s="25"/>
      <c r="J140" s="25"/>
      <c r="K140" s="25"/>
      <c r="L140" s="25"/>
      <c r="M140" s="25"/>
      <c r="N140" s="25"/>
    </row>
    <row r="141" spans="1:14" ht="30" customHeight="1" x14ac:dyDescent="0.2">
      <c r="A141" s="25"/>
      <c r="B141" s="27"/>
      <c r="C141" s="25"/>
      <c r="D141" s="25"/>
      <c r="E141" s="25"/>
      <c r="F141" s="27"/>
      <c r="G141" s="27"/>
      <c r="H141" s="25"/>
      <c r="I141" s="25"/>
      <c r="J141" s="25"/>
      <c r="K141" s="25"/>
      <c r="L141" s="25"/>
      <c r="M141" s="25"/>
      <c r="N141" s="25"/>
    </row>
    <row r="142" spans="1:14" ht="30" customHeight="1" x14ac:dyDescent="0.2">
      <c r="A142" s="25"/>
      <c r="B142" s="27"/>
      <c r="C142" s="25"/>
      <c r="D142" s="25"/>
      <c r="E142" s="25"/>
      <c r="F142" s="27"/>
      <c r="G142" s="27"/>
      <c r="H142" s="25"/>
      <c r="I142" s="25"/>
      <c r="J142" s="25"/>
      <c r="K142" s="25"/>
      <c r="L142" s="25"/>
      <c r="M142" s="25"/>
      <c r="N142" s="25"/>
    </row>
    <row r="143" spans="1:14" ht="30" customHeight="1" x14ac:dyDescent="0.2">
      <c r="A143" s="25"/>
      <c r="B143" s="27"/>
      <c r="C143" s="25"/>
      <c r="D143" s="25"/>
      <c r="E143" s="25"/>
      <c r="F143" s="27"/>
      <c r="G143" s="27"/>
      <c r="H143" s="25"/>
      <c r="I143" s="25"/>
      <c r="J143" s="25"/>
      <c r="K143" s="25"/>
      <c r="L143" s="25"/>
      <c r="M143" s="25"/>
      <c r="N143" s="25"/>
    </row>
    <row r="144" spans="1:14" ht="30" customHeight="1" x14ac:dyDescent="0.2">
      <c r="A144" s="25"/>
      <c r="B144" s="27"/>
      <c r="C144" s="25"/>
      <c r="D144" s="25"/>
      <c r="E144" s="25"/>
      <c r="F144" s="27"/>
      <c r="G144" s="27"/>
      <c r="H144" s="25"/>
      <c r="I144" s="25"/>
      <c r="J144" s="25"/>
      <c r="K144" s="25"/>
      <c r="L144" s="25"/>
      <c r="M144" s="25"/>
      <c r="N144" s="25"/>
    </row>
    <row r="145" spans="1:14" ht="30" customHeight="1" x14ac:dyDescent="0.2">
      <c r="A145" s="25"/>
      <c r="B145" s="27"/>
      <c r="C145" s="25"/>
      <c r="D145" s="25"/>
      <c r="E145" s="25"/>
      <c r="F145" s="27"/>
      <c r="G145" s="27"/>
      <c r="H145" s="25"/>
      <c r="I145" s="25"/>
      <c r="J145" s="25"/>
      <c r="K145" s="25"/>
      <c r="L145" s="25"/>
      <c r="M145" s="25"/>
      <c r="N145" s="25"/>
    </row>
    <row r="146" spans="1:14" ht="30" customHeight="1" x14ac:dyDescent="0.2">
      <c r="A146" s="25"/>
      <c r="B146" s="27"/>
      <c r="C146" s="25"/>
      <c r="D146" s="25"/>
      <c r="E146" s="25"/>
      <c r="F146" s="27"/>
      <c r="G146" s="27"/>
      <c r="H146" s="25"/>
      <c r="I146" s="25"/>
      <c r="J146" s="25"/>
      <c r="K146" s="25"/>
      <c r="L146" s="25"/>
      <c r="M146" s="25"/>
      <c r="N146" s="25"/>
    </row>
    <row r="147" spans="1:14" ht="30" customHeight="1" x14ac:dyDescent="0.2">
      <c r="A147" s="25"/>
      <c r="B147" s="27"/>
      <c r="C147" s="25"/>
      <c r="D147" s="25"/>
      <c r="E147" s="25"/>
      <c r="F147" s="27"/>
      <c r="G147" s="27"/>
      <c r="H147" s="25"/>
      <c r="I147" s="25"/>
      <c r="J147" s="25"/>
      <c r="K147" s="25"/>
      <c r="L147" s="25"/>
      <c r="M147" s="25"/>
      <c r="N147" s="25"/>
    </row>
    <row r="148" spans="1:14" ht="30" customHeight="1" x14ac:dyDescent="0.2">
      <c r="A148" s="25"/>
      <c r="B148" s="27"/>
      <c r="C148" s="25"/>
      <c r="D148" s="25"/>
      <c r="E148" s="25"/>
      <c r="F148" s="27"/>
      <c r="G148" s="27"/>
      <c r="H148" s="25"/>
      <c r="I148" s="25"/>
      <c r="J148" s="25"/>
      <c r="K148" s="25"/>
      <c r="L148" s="25"/>
      <c r="M148" s="25"/>
      <c r="N148" s="25"/>
    </row>
    <row r="149" spans="1:14" ht="30" customHeight="1" x14ac:dyDescent="0.2">
      <c r="A149" s="25"/>
      <c r="B149" s="27"/>
      <c r="C149" s="25"/>
      <c r="D149" s="25"/>
      <c r="E149" s="25"/>
      <c r="F149" s="27"/>
      <c r="G149" s="27"/>
      <c r="H149" s="25"/>
      <c r="I149" s="25"/>
      <c r="J149" s="25"/>
      <c r="K149" s="25"/>
      <c r="L149" s="25"/>
      <c r="M149" s="25"/>
      <c r="N149" s="25"/>
    </row>
    <row r="150" spans="1:14" ht="30" customHeight="1" x14ac:dyDescent="0.2">
      <c r="A150" s="25"/>
      <c r="B150" s="27"/>
      <c r="C150" s="25"/>
      <c r="D150" s="25"/>
      <c r="E150" s="25"/>
      <c r="F150" s="27"/>
      <c r="G150" s="27"/>
      <c r="H150" s="25"/>
      <c r="I150" s="25"/>
      <c r="J150" s="25"/>
      <c r="K150" s="25"/>
      <c r="L150" s="25"/>
      <c r="M150" s="25"/>
      <c r="N150" s="25"/>
    </row>
    <row r="151" spans="1:14" ht="30" customHeight="1" x14ac:dyDescent="0.2">
      <c r="A151" s="25"/>
      <c r="B151" s="27"/>
      <c r="C151" s="25"/>
      <c r="D151" s="25"/>
      <c r="E151" s="25"/>
      <c r="F151" s="27"/>
      <c r="G151" s="27"/>
      <c r="H151" s="25"/>
      <c r="I151" s="25"/>
      <c r="J151" s="25"/>
      <c r="K151" s="25"/>
      <c r="L151" s="25"/>
      <c r="M151" s="25"/>
      <c r="N151" s="25"/>
    </row>
    <row r="152" spans="1:14" ht="30" customHeight="1" x14ac:dyDescent="0.2">
      <c r="A152" s="25"/>
      <c r="B152" s="27"/>
      <c r="C152" s="25"/>
      <c r="D152" s="25"/>
      <c r="E152" s="25"/>
      <c r="F152" s="27"/>
      <c r="G152" s="27"/>
      <c r="H152" s="25"/>
      <c r="I152" s="25"/>
      <c r="J152" s="25"/>
      <c r="K152" s="25"/>
      <c r="L152" s="25"/>
      <c r="M152" s="25"/>
      <c r="N152" s="25"/>
    </row>
    <row r="153" spans="1:14" ht="30" customHeight="1" x14ac:dyDescent="0.2">
      <c r="A153" s="25"/>
      <c r="B153" s="27"/>
      <c r="C153" s="25"/>
      <c r="D153" s="25"/>
      <c r="E153" s="25"/>
      <c r="F153" s="27"/>
      <c r="G153" s="27"/>
      <c r="H153" s="25"/>
      <c r="I153" s="25"/>
      <c r="J153" s="25"/>
      <c r="K153" s="25"/>
      <c r="L153" s="25"/>
      <c r="M153" s="25"/>
      <c r="N153" s="25"/>
    </row>
    <row r="154" spans="1:14" ht="30" customHeight="1" x14ac:dyDescent="0.2">
      <c r="A154" s="25"/>
      <c r="B154" s="27"/>
      <c r="C154" s="25"/>
      <c r="D154" s="25"/>
      <c r="E154" s="25"/>
      <c r="F154" s="27"/>
      <c r="G154" s="27"/>
      <c r="H154" s="25"/>
      <c r="I154" s="25"/>
      <c r="J154" s="25"/>
      <c r="K154" s="25"/>
      <c r="L154" s="25"/>
      <c r="M154" s="25"/>
      <c r="N154" s="25"/>
    </row>
    <row r="155" spans="1:14" ht="30" customHeight="1" x14ac:dyDescent="0.2">
      <c r="A155" s="25"/>
      <c r="B155" s="27"/>
      <c r="C155" s="25"/>
      <c r="D155" s="25"/>
      <c r="E155" s="25"/>
      <c r="F155" s="27"/>
      <c r="G155" s="27"/>
      <c r="H155" s="25"/>
      <c r="I155" s="25"/>
      <c r="J155" s="25"/>
      <c r="K155" s="25"/>
      <c r="L155" s="25"/>
      <c r="M155" s="25"/>
      <c r="N155" s="25"/>
    </row>
    <row r="156" spans="1:14" ht="30" customHeight="1" x14ac:dyDescent="0.2">
      <c r="A156" s="25"/>
      <c r="B156" s="27"/>
      <c r="C156" s="25"/>
      <c r="D156" s="25"/>
      <c r="E156" s="25"/>
      <c r="F156" s="27"/>
      <c r="G156" s="27"/>
      <c r="H156" s="25"/>
      <c r="I156" s="25"/>
      <c r="J156" s="25"/>
      <c r="K156" s="25"/>
      <c r="L156" s="25"/>
      <c r="M156" s="25"/>
      <c r="N156" s="25"/>
    </row>
    <row r="157" spans="1:14" ht="30" customHeight="1" x14ac:dyDescent="0.2">
      <c r="A157" s="25"/>
      <c r="B157" s="27"/>
      <c r="C157" s="25"/>
      <c r="D157" s="25"/>
      <c r="E157" s="25"/>
      <c r="F157" s="27"/>
      <c r="G157" s="27"/>
      <c r="H157" s="25"/>
      <c r="I157" s="25"/>
      <c r="J157" s="25"/>
      <c r="K157" s="25"/>
      <c r="L157" s="25"/>
      <c r="M157" s="25"/>
      <c r="N157" s="25"/>
    </row>
    <row r="158" spans="1:14" ht="30" customHeight="1" x14ac:dyDescent="0.2">
      <c r="A158" s="25"/>
      <c r="B158" s="27"/>
      <c r="C158" s="25"/>
      <c r="D158" s="25"/>
      <c r="E158" s="25"/>
      <c r="F158" s="27"/>
      <c r="G158" s="27"/>
      <c r="H158" s="25"/>
      <c r="I158" s="25"/>
      <c r="J158" s="25"/>
      <c r="K158" s="25"/>
      <c r="L158" s="25"/>
      <c r="M158" s="25"/>
      <c r="N158" s="25"/>
    </row>
    <row r="159" spans="1:14" ht="30" customHeight="1" x14ac:dyDescent="0.2">
      <c r="A159" s="25"/>
      <c r="B159" s="27"/>
      <c r="C159" s="25"/>
      <c r="D159" s="25"/>
      <c r="E159" s="25"/>
      <c r="F159" s="27"/>
      <c r="G159" s="27"/>
      <c r="H159" s="25"/>
      <c r="I159" s="25"/>
      <c r="J159" s="25"/>
      <c r="K159" s="25"/>
      <c r="L159" s="25"/>
      <c r="M159" s="25"/>
      <c r="N159" s="25"/>
    </row>
    <row r="160" spans="1:14" ht="30" customHeight="1" x14ac:dyDescent="0.2">
      <c r="A160" s="25"/>
      <c r="B160" s="27"/>
      <c r="C160" s="25"/>
      <c r="D160" s="25"/>
      <c r="E160" s="25"/>
      <c r="F160" s="27"/>
      <c r="G160" s="27"/>
      <c r="H160" s="25"/>
      <c r="I160" s="25"/>
      <c r="J160" s="25"/>
      <c r="K160" s="25"/>
      <c r="L160" s="25"/>
      <c r="M160" s="25"/>
      <c r="N160" s="25"/>
    </row>
    <row r="161" spans="1:14" ht="30" customHeight="1" x14ac:dyDescent="0.2">
      <c r="A161" s="25"/>
      <c r="B161" s="27"/>
      <c r="C161" s="25"/>
      <c r="D161" s="25"/>
      <c r="E161" s="25"/>
      <c r="F161" s="27"/>
      <c r="G161" s="27"/>
      <c r="H161" s="25"/>
      <c r="I161" s="25"/>
      <c r="J161" s="25"/>
      <c r="K161" s="25"/>
      <c r="L161" s="25"/>
      <c r="M161" s="25"/>
      <c r="N161" s="25"/>
    </row>
    <row r="162" spans="1:14" ht="30" customHeight="1" x14ac:dyDescent="0.2">
      <c r="A162" s="25"/>
      <c r="B162" s="27"/>
      <c r="C162" s="25"/>
      <c r="D162" s="25"/>
      <c r="E162" s="25"/>
      <c r="F162" s="27"/>
      <c r="G162" s="27"/>
      <c r="H162" s="25"/>
      <c r="I162" s="25"/>
      <c r="J162" s="25"/>
      <c r="K162" s="25"/>
      <c r="L162" s="25"/>
      <c r="M162" s="25"/>
      <c r="N162" s="25"/>
    </row>
    <row r="163" spans="1:14" ht="30" customHeight="1" x14ac:dyDescent="0.2">
      <c r="A163" s="25"/>
      <c r="B163" s="27"/>
      <c r="C163" s="25"/>
      <c r="D163" s="25"/>
      <c r="E163" s="25"/>
      <c r="F163" s="27"/>
      <c r="G163" s="27"/>
      <c r="H163" s="25"/>
      <c r="I163" s="25"/>
      <c r="J163" s="25"/>
      <c r="K163" s="25"/>
      <c r="L163" s="25"/>
      <c r="M163" s="25"/>
      <c r="N163" s="25"/>
    </row>
    <row r="164" spans="1:14" ht="30" customHeight="1" x14ac:dyDescent="0.2">
      <c r="A164" s="25"/>
      <c r="B164" s="27"/>
      <c r="C164" s="25"/>
      <c r="D164" s="25"/>
      <c r="E164" s="25"/>
      <c r="F164" s="27"/>
      <c r="G164" s="27"/>
      <c r="H164" s="25"/>
      <c r="I164" s="25"/>
      <c r="J164" s="25"/>
      <c r="K164" s="25"/>
      <c r="L164" s="25"/>
      <c r="M164" s="25"/>
      <c r="N164" s="25"/>
    </row>
    <row r="165" spans="1:14" ht="30" customHeight="1" x14ac:dyDescent="0.2">
      <c r="A165" s="25"/>
      <c r="B165" s="27"/>
      <c r="C165" s="25"/>
      <c r="D165" s="25"/>
      <c r="E165" s="25"/>
      <c r="F165" s="27"/>
      <c r="G165" s="27"/>
      <c r="H165" s="25"/>
      <c r="I165" s="25"/>
      <c r="J165" s="25"/>
      <c r="K165" s="25"/>
      <c r="L165" s="25"/>
      <c r="M165" s="25"/>
      <c r="N165" s="25"/>
    </row>
    <row r="166" spans="1:14" ht="30" customHeight="1" x14ac:dyDescent="0.2">
      <c r="A166" s="25"/>
      <c r="B166" s="27"/>
      <c r="C166" s="25"/>
      <c r="D166" s="25"/>
      <c r="E166" s="25"/>
      <c r="F166" s="27"/>
      <c r="G166" s="27"/>
      <c r="H166" s="25"/>
      <c r="I166" s="25"/>
      <c r="J166" s="25"/>
      <c r="K166" s="25"/>
      <c r="L166" s="25"/>
      <c r="M166" s="25"/>
      <c r="N166" s="25"/>
    </row>
    <row r="167" spans="1:14" ht="30" customHeight="1" x14ac:dyDescent="0.2">
      <c r="A167" s="25"/>
      <c r="B167" s="27"/>
      <c r="C167" s="25"/>
      <c r="D167" s="25"/>
      <c r="E167" s="25"/>
      <c r="F167" s="27"/>
      <c r="G167" s="27"/>
      <c r="H167" s="25"/>
      <c r="I167" s="25"/>
      <c r="J167" s="25"/>
      <c r="K167" s="25"/>
      <c r="L167" s="25"/>
      <c r="M167" s="25"/>
      <c r="N167" s="25"/>
    </row>
    <row r="168" spans="1:14" ht="30" customHeight="1" x14ac:dyDescent="0.2">
      <c r="A168" s="25"/>
      <c r="B168" s="27"/>
      <c r="C168" s="25"/>
      <c r="D168" s="25"/>
      <c r="E168" s="25"/>
      <c r="F168" s="27"/>
      <c r="G168" s="27"/>
      <c r="H168" s="25"/>
      <c r="I168" s="25"/>
      <c r="J168" s="25"/>
      <c r="K168" s="25"/>
      <c r="L168" s="25"/>
      <c r="M168" s="25"/>
      <c r="N168" s="25"/>
    </row>
    <row r="169" spans="1:14" ht="30" customHeight="1" x14ac:dyDescent="0.2">
      <c r="A169" s="25"/>
      <c r="B169" s="27"/>
      <c r="C169" s="25"/>
      <c r="D169" s="25"/>
      <c r="E169" s="25"/>
      <c r="F169" s="27"/>
      <c r="G169" s="27"/>
      <c r="H169" s="25"/>
      <c r="I169" s="25"/>
      <c r="J169" s="25"/>
      <c r="K169" s="25"/>
      <c r="L169" s="25"/>
      <c r="M169" s="25"/>
      <c r="N169" s="25"/>
    </row>
    <row r="170" spans="1:14" ht="30" customHeight="1" x14ac:dyDescent="0.2">
      <c r="A170" s="25"/>
      <c r="B170" s="27"/>
      <c r="C170" s="25"/>
      <c r="D170" s="25"/>
      <c r="E170" s="25"/>
      <c r="F170" s="27"/>
      <c r="G170" s="27"/>
      <c r="H170" s="25"/>
      <c r="I170" s="25"/>
      <c r="J170" s="25"/>
      <c r="K170" s="25"/>
      <c r="L170" s="25"/>
      <c r="M170" s="25"/>
      <c r="N170" s="25"/>
    </row>
    <row r="171" spans="1:14" ht="30" customHeight="1" x14ac:dyDescent="0.2">
      <c r="A171" s="25"/>
      <c r="B171" s="27"/>
      <c r="C171" s="25"/>
      <c r="D171" s="25"/>
      <c r="E171" s="25"/>
      <c r="F171" s="27"/>
      <c r="G171" s="27"/>
      <c r="H171" s="25"/>
      <c r="I171" s="25"/>
      <c r="J171" s="25"/>
      <c r="K171" s="25"/>
      <c r="L171" s="25"/>
      <c r="M171" s="25"/>
      <c r="N171" s="25"/>
    </row>
    <row r="172" spans="1:14" ht="30" customHeight="1" x14ac:dyDescent="0.2">
      <c r="A172" s="25"/>
      <c r="B172" s="27"/>
      <c r="C172" s="25"/>
      <c r="D172" s="25"/>
      <c r="E172" s="25"/>
      <c r="F172" s="27"/>
      <c r="G172" s="27"/>
      <c r="H172" s="25"/>
      <c r="I172" s="25"/>
      <c r="J172" s="25"/>
      <c r="K172" s="25"/>
      <c r="L172" s="25"/>
      <c r="M172" s="25"/>
      <c r="N172" s="25"/>
    </row>
    <row r="173" spans="1:14" ht="30" customHeight="1" x14ac:dyDescent="0.2">
      <c r="A173" s="25"/>
      <c r="B173" s="27"/>
      <c r="C173" s="25"/>
      <c r="D173" s="25"/>
      <c r="E173" s="25"/>
      <c r="F173" s="27"/>
      <c r="G173" s="27"/>
      <c r="H173" s="25"/>
      <c r="I173" s="25"/>
      <c r="J173" s="25"/>
      <c r="K173" s="25"/>
      <c r="L173" s="25"/>
      <c r="M173" s="25"/>
      <c r="N173" s="25"/>
    </row>
    <row r="174" spans="1:14" ht="30" customHeight="1" x14ac:dyDescent="0.2">
      <c r="A174" s="25"/>
      <c r="B174" s="27"/>
      <c r="C174" s="25"/>
      <c r="D174" s="25"/>
      <c r="E174" s="25"/>
      <c r="F174" s="27"/>
      <c r="G174" s="27"/>
      <c r="H174" s="25"/>
      <c r="I174" s="25"/>
      <c r="J174" s="25"/>
      <c r="K174" s="25"/>
      <c r="L174" s="25"/>
      <c r="M174" s="25"/>
      <c r="N174" s="25"/>
    </row>
    <row r="175" spans="1:14" ht="30" customHeight="1" x14ac:dyDescent="0.2">
      <c r="A175" s="25"/>
      <c r="B175" s="27"/>
      <c r="C175" s="25"/>
      <c r="D175" s="25"/>
      <c r="E175" s="25"/>
      <c r="F175" s="27"/>
      <c r="G175" s="27"/>
      <c r="H175" s="25"/>
      <c r="I175" s="25"/>
      <c r="J175" s="25"/>
      <c r="K175" s="25"/>
      <c r="L175" s="25"/>
      <c r="M175" s="25"/>
      <c r="N175" s="25"/>
    </row>
    <row r="176" spans="1:14" ht="30" customHeight="1" x14ac:dyDescent="0.2">
      <c r="A176" s="25"/>
      <c r="B176" s="27"/>
      <c r="C176" s="25"/>
      <c r="D176" s="25"/>
      <c r="E176" s="25"/>
      <c r="F176" s="27"/>
      <c r="G176" s="27"/>
      <c r="H176" s="25"/>
      <c r="I176" s="25"/>
      <c r="J176" s="25"/>
      <c r="K176" s="25"/>
      <c r="L176" s="25"/>
      <c r="M176" s="25"/>
      <c r="N176" s="25"/>
    </row>
    <row r="177" spans="1:14" ht="30" customHeight="1" x14ac:dyDescent="0.2">
      <c r="A177" s="25"/>
      <c r="B177" s="27"/>
      <c r="C177" s="25"/>
      <c r="D177" s="25"/>
      <c r="E177" s="25"/>
      <c r="F177" s="27"/>
      <c r="G177" s="27"/>
      <c r="H177" s="25"/>
      <c r="I177" s="25"/>
      <c r="J177" s="25"/>
      <c r="K177" s="25"/>
      <c r="L177" s="25"/>
      <c r="M177" s="25"/>
      <c r="N177" s="25"/>
    </row>
    <row r="178" spans="1:14" ht="30" customHeight="1" x14ac:dyDescent="0.2">
      <c r="A178" s="25"/>
      <c r="B178" s="27"/>
      <c r="C178" s="25"/>
      <c r="D178" s="25"/>
      <c r="E178" s="25"/>
      <c r="F178" s="27"/>
      <c r="G178" s="27"/>
      <c r="H178" s="25"/>
      <c r="I178" s="25"/>
      <c r="J178" s="25"/>
      <c r="K178" s="25"/>
      <c r="L178" s="25"/>
      <c r="M178" s="25"/>
      <c r="N178" s="25"/>
    </row>
    <row r="179" spans="1:14" ht="30" customHeight="1" x14ac:dyDescent="0.2">
      <c r="A179" s="25"/>
      <c r="B179" s="27"/>
      <c r="C179" s="25"/>
      <c r="D179" s="25"/>
      <c r="E179" s="25"/>
      <c r="F179" s="27"/>
      <c r="G179" s="27"/>
      <c r="H179" s="25"/>
      <c r="I179" s="25"/>
      <c r="J179" s="25"/>
      <c r="K179" s="25"/>
      <c r="L179" s="25"/>
      <c r="M179" s="25"/>
      <c r="N179" s="25"/>
    </row>
    <row r="180" spans="1:14" ht="30" customHeight="1" x14ac:dyDescent="0.2">
      <c r="A180" s="25"/>
      <c r="B180" s="27"/>
      <c r="C180" s="25"/>
      <c r="D180" s="25"/>
      <c r="E180" s="25"/>
      <c r="F180" s="27"/>
      <c r="G180" s="27"/>
      <c r="H180" s="25"/>
      <c r="I180" s="25"/>
      <c r="J180" s="25"/>
      <c r="K180" s="25"/>
      <c r="L180" s="25"/>
      <c r="M180" s="25"/>
      <c r="N180" s="25"/>
    </row>
    <row r="181" spans="1:14" ht="30" customHeight="1" x14ac:dyDescent="0.2">
      <c r="A181" s="25"/>
      <c r="B181" s="27"/>
      <c r="C181" s="25"/>
      <c r="D181" s="25"/>
      <c r="E181" s="25"/>
      <c r="F181" s="27"/>
      <c r="G181" s="27"/>
      <c r="H181" s="25"/>
      <c r="I181" s="25"/>
      <c r="J181" s="25"/>
      <c r="K181" s="25"/>
      <c r="L181" s="25"/>
      <c r="M181" s="25"/>
      <c r="N181" s="25"/>
    </row>
    <row r="182" spans="1:14" ht="30" customHeight="1" x14ac:dyDescent="0.2">
      <c r="A182" s="25"/>
      <c r="B182" s="27"/>
      <c r="C182" s="25"/>
      <c r="D182" s="25"/>
      <c r="E182" s="25"/>
      <c r="F182" s="27"/>
      <c r="G182" s="27"/>
      <c r="H182" s="25"/>
      <c r="I182" s="25"/>
      <c r="J182" s="25"/>
      <c r="K182" s="25"/>
      <c r="L182" s="25"/>
      <c r="M182" s="25"/>
      <c r="N182" s="25"/>
    </row>
    <row r="183" spans="1:14" ht="30" customHeight="1" x14ac:dyDescent="0.2">
      <c r="A183" s="25"/>
      <c r="B183" s="27"/>
      <c r="C183" s="25"/>
      <c r="D183" s="25"/>
      <c r="E183" s="25"/>
      <c r="F183" s="27"/>
      <c r="G183" s="27"/>
      <c r="H183" s="25"/>
      <c r="I183" s="25"/>
      <c r="J183" s="25"/>
      <c r="K183" s="25"/>
      <c r="L183" s="25"/>
      <c r="M183" s="25"/>
      <c r="N183" s="25"/>
    </row>
    <row r="184" spans="1:14" ht="30" customHeight="1" x14ac:dyDescent="0.2">
      <c r="A184" s="25"/>
      <c r="B184" s="27"/>
      <c r="C184" s="25"/>
      <c r="D184" s="25"/>
      <c r="E184" s="25"/>
      <c r="F184" s="27"/>
      <c r="G184" s="27"/>
      <c r="H184" s="25"/>
      <c r="I184" s="25"/>
      <c r="J184" s="25"/>
      <c r="K184" s="25"/>
      <c r="L184" s="25"/>
      <c r="M184" s="25"/>
      <c r="N184" s="25"/>
    </row>
    <row r="185" spans="1:14" ht="30" customHeight="1" x14ac:dyDescent="0.2">
      <c r="A185" s="25"/>
      <c r="B185" s="27"/>
      <c r="C185" s="25"/>
      <c r="D185" s="25"/>
      <c r="E185" s="25"/>
      <c r="F185" s="27"/>
      <c r="G185" s="27"/>
      <c r="H185" s="25"/>
      <c r="I185" s="25"/>
      <c r="J185" s="25"/>
      <c r="K185" s="25"/>
      <c r="L185" s="25"/>
      <c r="M185" s="25"/>
      <c r="N185" s="25"/>
    </row>
    <row r="186" spans="1:14" ht="30" customHeight="1" x14ac:dyDescent="0.2">
      <c r="A186" s="25"/>
      <c r="B186" s="27"/>
      <c r="C186" s="25"/>
      <c r="D186" s="25"/>
      <c r="E186" s="25"/>
      <c r="F186" s="27"/>
      <c r="G186" s="27"/>
      <c r="H186" s="25"/>
      <c r="I186" s="25"/>
      <c r="J186" s="25"/>
      <c r="K186" s="25"/>
      <c r="L186" s="25"/>
      <c r="M186" s="25"/>
      <c r="N186" s="25"/>
    </row>
    <row r="187" spans="1:14" ht="30" customHeight="1" x14ac:dyDescent="0.2">
      <c r="A187" s="25"/>
      <c r="B187" s="27"/>
      <c r="C187" s="25"/>
      <c r="D187" s="25"/>
      <c r="E187" s="25"/>
      <c r="F187" s="27"/>
      <c r="G187" s="27"/>
      <c r="H187" s="25"/>
      <c r="I187" s="25"/>
      <c r="J187" s="25"/>
      <c r="K187" s="25"/>
      <c r="L187" s="25"/>
      <c r="M187" s="25"/>
      <c r="N187" s="25"/>
    </row>
    <row r="188" spans="1:14" ht="30" customHeight="1" x14ac:dyDescent="0.2">
      <c r="A188" s="25"/>
      <c r="B188" s="27"/>
      <c r="C188" s="25"/>
      <c r="D188" s="25"/>
      <c r="E188" s="25"/>
      <c r="F188" s="27"/>
      <c r="G188" s="27"/>
      <c r="H188" s="25"/>
      <c r="I188" s="25"/>
      <c r="J188" s="25"/>
      <c r="K188" s="25"/>
      <c r="L188" s="25"/>
      <c r="M188" s="25"/>
      <c r="N188" s="25"/>
    </row>
    <row r="189" spans="1:14" ht="30" customHeight="1" x14ac:dyDescent="0.2">
      <c r="A189" s="25"/>
      <c r="B189" s="27"/>
      <c r="C189" s="25"/>
      <c r="D189" s="25"/>
      <c r="E189" s="25"/>
      <c r="F189" s="27"/>
      <c r="G189" s="27"/>
      <c r="H189" s="25"/>
      <c r="I189" s="25"/>
      <c r="J189" s="25"/>
      <c r="K189" s="25"/>
      <c r="L189" s="25"/>
      <c r="M189" s="25"/>
      <c r="N189" s="25"/>
    </row>
    <row r="190" spans="1:14" ht="30" customHeight="1" x14ac:dyDescent="0.2">
      <c r="A190" s="25"/>
      <c r="B190" s="27"/>
      <c r="C190" s="25"/>
      <c r="D190" s="25"/>
      <c r="E190" s="25"/>
      <c r="F190" s="27"/>
      <c r="G190" s="27"/>
      <c r="H190" s="25"/>
      <c r="I190" s="25"/>
      <c r="J190" s="25"/>
      <c r="K190" s="25"/>
      <c r="L190" s="25"/>
      <c r="M190" s="25"/>
      <c r="N190" s="25"/>
    </row>
    <row r="191" spans="1:14" ht="30" customHeight="1" x14ac:dyDescent="0.2">
      <c r="A191" s="25"/>
      <c r="B191" s="27"/>
      <c r="C191" s="25"/>
      <c r="D191" s="25"/>
      <c r="E191" s="25"/>
      <c r="F191" s="27"/>
      <c r="G191" s="27"/>
      <c r="H191" s="25"/>
      <c r="I191" s="25"/>
      <c r="J191" s="25"/>
      <c r="K191" s="25"/>
      <c r="L191" s="25"/>
      <c r="M191" s="25"/>
      <c r="N191" s="25"/>
    </row>
    <row r="192" spans="1:14" ht="30" customHeight="1" x14ac:dyDescent="0.2">
      <c r="A192" s="25"/>
      <c r="B192" s="27"/>
      <c r="C192" s="25"/>
      <c r="D192" s="25"/>
      <c r="E192" s="25"/>
      <c r="F192" s="27"/>
      <c r="G192" s="27"/>
      <c r="H192" s="25"/>
      <c r="I192" s="25"/>
      <c r="J192" s="25"/>
      <c r="K192" s="25"/>
      <c r="L192" s="25"/>
      <c r="M192" s="25"/>
      <c r="N192" s="25"/>
    </row>
    <row r="193" spans="1:14" ht="30" customHeight="1" x14ac:dyDescent="0.2">
      <c r="A193" s="25"/>
      <c r="B193" s="27"/>
      <c r="C193" s="25"/>
      <c r="D193" s="25"/>
      <c r="E193" s="25"/>
      <c r="F193" s="27"/>
      <c r="G193" s="27"/>
      <c r="H193" s="25"/>
      <c r="I193" s="25"/>
      <c r="J193" s="25"/>
      <c r="K193" s="25"/>
      <c r="L193" s="25"/>
      <c r="M193" s="25"/>
      <c r="N193" s="25"/>
    </row>
    <row r="194" spans="1:14" ht="30" customHeight="1" x14ac:dyDescent="0.2">
      <c r="A194" s="25"/>
      <c r="B194" s="27"/>
      <c r="C194" s="25"/>
      <c r="D194" s="25"/>
      <c r="E194" s="25"/>
      <c r="F194" s="27"/>
      <c r="G194" s="27"/>
      <c r="H194" s="25"/>
      <c r="I194" s="25"/>
      <c r="J194" s="25"/>
      <c r="K194" s="25"/>
      <c r="L194" s="25"/>
      <c r="M194" s="25"/>
      <c r="N194" s="25"/>
    </row>
    <row r="195" spans="1:14" ht="30" customHeight="1" x14ac:dyDescent="0.2">
      <c r="A195" s="25"/>
      <c r="B195" s="27"/>
      <c r="C195" s="25"/>
      <c r="D195" s="25"/>
      <c r="E195" s="25"/>
      <c r="F195" s="27"/>
      <c r="G195" s="27"/>
      <c r="H195" s="25"/>
      <c r="I195" s="25"/>
      <c r="J195" s="25"/>
      <c r="K195" s="25"/>
      <c r="L195" s="25"/>
      <c r="M195" s="25"/>
      <c r="N195" s="25"/>
    </row>
    <row r="196" spans="1:14" ht="30" customHeight="1" x14ac:dyDescent="0.2">
      <c r="A196" s="25"/>
      <c r="B196" s="27"/>
      <c r="C196" s="25"/>
      <c r="D196" s="25"/>
      <c r="E196" s="25"/>
      <c r="F196" s="27"/>
      <c r="G196" s="27"/>
      <c r="H196" s="25"/>
      <c r="I196" s="25"/>
      <c r="J196" s="25"/>
      <c r="K196" s="25"/>
      <c r="L196" s="25"/>
      <c r="M196" s="25"/>
      <c r="N196" s="25"/>
    </row>
    <row r="197" spans="1:14" ht="30" customHeight="1" x14ac:dyDescent="0.2">
      <c r="A197" s="25"/>
      <c r="B197" s="27"/>
      <c r="C197" s="25"/>
      <c r="D197" s="25"/>
      <c r="E197" s="25"/>
      <c r="F197" s="27"/>
      <c r="G197" s="27"/>
      <c r="H197" s="25"/>
      <c r="I197" s="25"/>
      <c r="J197" s="25"/>
      <c r="K197" s="25"/>
      <c r="L197" s="25"/>
      <c r="M197" s="25"/>
      <c r="N197" s="25"/>
    </row>
    <row r="198" spans="1:14" ht="30" customHeight="1" x14ac:dyDescent="0.2">
      <c r="A198" s="25"/>
      <c r="B198" s="27"/>
      <c r="C198" s="25"/>
      <c r="D198" s="25"/>
      <c r="E198" s="25"/>
      <c r="F198" s="27"/>
      <c r="G198" s="27"/>
      <c r="H198" s="25"/>
      <c r="I198" s="25"/>
      <c r="J198" s="25"/>
      <c r="K198" s="25"/>
      <c r="L198" s="25"/>
      <c r="M198" s="25"/>
      <c r="N198" s="25"/>
    </row>
    <row r="199" spans="1:14" ht="30" customHeight="1" x14ac:dyDescent="0.2">
      <c r="A199" s="25"/>
      <c r="B199" s="27"/>
      <c r="C199" s="25"/>
      <c r="D199" s="25"/>
      <c r="E199" s="25"/>
      <c r="F199" s="27"/>
      <c r="G199" s="27"/>
      <c r="H199" s="25"/>
      <c r="I199" s="25"/>
      <c r="J199" s="25"/>
      <c r="K199" s="25"/>
      <c r="L199" s="25"/>
      <c r="M199" s="25"/>
      <c r="N199" s="25"/>
    </row>
    <row r="200" spans="1:14" ht="30" customHeight="1" x14ac:dyDescent="0.2">
      <c r="A200" s="25"/>
      <c r="B200" s="27"/>
      <c r="C200" s="25"/>
      <c r="D200" s="25"/>
      <c r="E200" s="25"/>
      <c r="F200" s="27"/>
      <c r="G200" s="27"/>
      <c r="H200" s="25"/>
      <c r="I200" s="25"/>
      <c r="J200" s="25"/>
      <c r="K200" s="25"/>
      <c r="L200" s="25"/>
      <c r="M200" s="25"/>
      <c r="N200" s="25"/>
    </row>
    <row r="201" spans="1:14" ht="30" customHeight="1" x14ac:dyDescent="0.2">
      <c r="A201" s="25"/>
      <c r="B201" s="27"/>
      <c r="C201" s="25"/>
      <c r="D201" s="25"/>
      <c r="E201" s="25"/>
      <c r="F201" s="27"/>
      <c r="G201" s="27"/>
      <c r="H201" s="25"/>
      <c r="I201" s="25"/>
      <c r="J201" s="25"/>
      <c r="K201" s="25"/>
      <c r="L201" s="25"/>
      <c r="M201" s="25"/>
      <c r="N201" s="25"/>
    </row>
    <row r="202" spans="1:14" ht="30" customHeight="1" x14ac:dyDescent="0.2">
      <c r="A202" s="25"/>
      <c r="B202" s="27"/>
      <c r="C202" s="25"/>
      <c r="D202" s="25"/>
      <c r="E202" s="25"/>
      <c r="F202" s="27"/>
      <c r="G202" s="27"/>
      <c r="H202" s="25"/>
      <c r="I202" s="25"/>
      <c r="J202" s="25"/>
      <c r="K202" s="25"/>
      <c r="L202" s="25"/>
      <c r="M202" s="25"/>
      <c r="N202" s="25"/>
    </row>
    <row r="203" spans="1:14" ht="30" customHeight="1" x14ac:dyDescent="0.2">
      <c r="A203" s="25"/>
      <c r="B203" s="27"/>
      <c r="C203" s="25"/>
      <c r="D203" s="25"/>
      <c r="E203" s="25"/>
      <c r="F203" s="27"/>
      <c r="G203" s="27"/>
      <c r="H203" s="25"/>
      <c r="I203" s="25"/>
      <c r="J203" s="25"/>
      <c r="K203" s="25"/>
      <c r="L203" s="25"/>
      <c r="M203" s="25"/>
      <c r="N203" s="25"/>
    </row>
    <row r="204" spans="1:14" ht="30" customHeight="1" x14ac:dyDescent="0.2">
      <c r="A204" s="25"/>
      <c r="B204" s="27"/>
      <c r="C204" s="25"/>
      <c r="D204" s="25"/>
      <c r="E204" s="25"/>
      <c r="F204" s="27"/>
      <c r="G204" s="27"/>
      <c r="H204" s="25"/>
      <c r="I204" s="25"/>
      <c r="J204" s="25"/>
      <c r="K204" s="25"/>
      <c r="L204" s="25"/>
      <c r="M204" s="25"/>
      <c r="N204" s="25"/>
    </row>
    <row r="205" spans="1:14" ht="30" customHeight="1" x14ac:dyDescent="0.2">
      <c r="A205" s="25"/>
      <c r="B205" s="27"/>
      <c r="C205" s="25"/>
      <c r="D205" s="25"/>
      <c r="E205" s="25"/>
      <c r="F205" s="27"/>
      <c r="G205" s="27"/>
      <c r="H205" s="25"/>
      <c r="I205" s="25"/>
      <c r="J205" s="25"/>
      <c r="K205" s="25"/>
      <c r="L205" s="25"/>
      <c r="M205" s="25"/>
      <c r="N205" s="25"/>
    </row>
    <row r="206" spans="1:14" ht="30" customHeight="1" x14ac:dyDescent="0.2">
      <c r="A206" s="25"/>
      <c r="B206" s="27"/>
      <c r="C206" s="25"/>
      <c r="D206" s="25"/>
      <c r="E206" s="25"/>
      <c r="F206" s="27"/>
      <c r="G206" s="27"/>
      <c r="H206" s="25"/>
      <c r="I206" s="25"/>
      <c r="J206" s="25"/>
      <c r="K206" s="25"/>
      <c r="L206" s="25"/>
      <c r="M206" s="25"/>
      <c r="N206" s="25"/>
    </row>
    <row r="207" spans="1:14" ht="30" customHeight="1" x14ac:dyDescent="0.2">
      <c r="A207" s="25"/>
      <c r="B207" s="27"/>
      <c r="C207" s="25"/>
      <c r="D207" s="25"/>
      <c r="E207" s="25"/>
      <c r="F207" s="27"/>
      <c r="G207" s="27"/>
      <c r="H207" s="25"/>
      <c r="I207" s="25"/>
      <c r="J207" s="25"/>
      <c r="K207" s="25"/>
      <c r="L207" s="25"/>
      <c r="M207" s="25"/>
      <c r="N207" s="25"/>
    </row>
    <row r="208" spans="1:14" ht="30" customHeight="1" x14ac:dyDescent="0.2">
      <c r="A208" s="25"/>
      <c r="B208" s="27"/>
      <c r="C208" s="25"/>
      <c r="D208" s="25"/>
      <c r="E208" s="25"/>
      <c r="F208" s="27"/>
      <c r="G208" s="27"/>
      <c r="H208" s="25"/>
      <c r="I208" s="25"/>
      <c r="J208" s="25"/>
      <c r="K208" s="25"/>
      <c r="L208" s="25"/>
      <c r="M208" s="25"/>
      <c r="N208" s="25"/>
    </row>
    <row r="209" spans="1:14" ht="30" customHeight="1" x14ac:dyDescent="0.2">
      <c r="A209" s="25"/>
      <c r="B209" s="27"/>
      <c r="C209" s="25"/>
      <c r="D209" s="25"/>
      <c r="E209" s="25"/>
      <c r="F209" s="27"/>
      <c r="G209" s="27"/>
      <c r="H209" s="25"/>
      <c r="I209" s="25"/>
      <c r="J209" s="25"/>
      <c r="K209" s="25"/>
      <c r="L209" s="25"/>
      <c r="M209" s="25"/>
      <c r="N209" s="25"/>
    </row>
    <row r="210" spans="1:14" ht="30" customHeight="1" x14ac:dyDescent="0.2">
      <c r="A210" s="25"/>
      <c r="B210" s="27"/>
      <c r="C210" s="25"/>
      <c r="D210" s="25"/>
      <c r="E210" s="25"/>
      <c r="F210" s="27"/>
      <c r="G210" s="27"/>
      <c r="H210" s="25"/>
      <c r="I210" s="25"/>
      <c r="J210" s="25"/>
      <c r="K210" s="25"/>
      <c r="L210" s="25"/>
      <c r="M210" s="25"/>
      <c r="N210" s="25"/>
    </row>
    <row r="211" spans="1:14" ht="30" customHeight="1" x14ac:dyDescent="0.2">
      <c r="A211" s="25"/>
      <c r="B211" s="27"/>
      <c r="C211" s="25"/>
      <c r="D211" s="25"/>
      <c r="E211" s="25"/>
      <c r="F211" s="27"/>
      <c r="G211" s="27"/>
      <c r="H211" s="25"/>
      <c r="I211" s="25"/>
      <c r="J211" s="25"/>
      <c r="K211" s="25"/>
      <c r="L211" s="25"/>
      <c r="M211" s="25"/>
      <c r="N211" s="25"/>
    </row>
    <row r="212" spans="1:14" ht="30" customHeight="1" x14ac:dyDescent="0.2">
      <c r="A212" s="25"/>
      <c r="B212" s="27"/>
      <c r="C212" s="25"/>
      <c r="D212" s="25"/>
      <c r="E212" s="25"/>
      <c r="F212" s="27"/>
      <c r="G212" s="27"/>
      <c r="H212" s="25"/>
      <c r="I212" s="25"/>
      <c r="J212" s="25"/>
      <c r="K212" s="25"/>
      <c r="L212" s="25"/>
      <c r="M212" s="25"/>
      <c r="N212" s="25"/>
    </row>
    <row r="213" spans="1:14" ht="30" customHeight="1" x14ac:dyDescent="0.2">
      <c r="A213" s="25"/>
      <c r="B213" s="27"/>
      <c r="C213" s="25"/>
      <c r="D213" s="25"/>
      <c r="E213" s="25"/>
      <c r="F213" s="27"/>
      <c r="G213" s="27"/>
      <c r="H213" s="25"/>
      <c r="I213" s="25"/>
      <c r="J213" s="25"/>
      <c r="K213" s="25"/>
      <c r="L213" s="25"/>
      <c r="M213" s="25"/>
      <c r="N213" s="25"/>
    </row>
    <row r="214" spans="1:14" ht="30" customHeight="1" x14ac:dyDescent="0.2">
      <c r="A214" s="25"/>
      <c r="B214" s="27"/>
      <c r="C214" s="25"/>
      <c r="D214" s="25"/>
      <c r="E214" s="25"/>
      <c r="F214" s="27"/>
      <c r="G214" s="27"/>
      <c r="H214" s="25"/>
      <c r="I214" s="25"/>
      <c r="J214" s="25"/>
      <c r="K214" s="25"/>
      <c r="L214" s="25"/>
      <c r="M214" s="25"/>
      <c r="N214" s="25"/>
    </row>
    <row r="215" spans="1:14" ht="30" customHeight="1" x14ac:dyDescent="0.2">
      <c r="A215" s="25"/>
      <c r="B215" s="27"/>
      <c r="C215" s="25"/>
      <c r="D215" s="25"/>
      <c r="E215" s="25"/>
      <c r="F215" s="27"/>
      <c r="G215" s="27"/>
      <c r="H215" s="25"/>
      <c r="I215" s="25"/>
      <c r="J215" s="25"/>
      <c r="K215" s="25"/>
      <c r="L215" s="25"/>
      <c r="M215" s="25"/>
      <c r="N215" s="25"/>
    </row>
    <row r="216" spans="1:14" ht="30" customHeight="1" x14ac:dyDescent="0.2">
      <c r="A216" s="25"/>
      <c r="B216" s="27"/>
      <c r="C216" s="25"/>
      <c r="D216" s="25"/>
      <c r="E216" s="25"/>
      <c r="F216" s="27"/>
      <c r="G216" s="27"/>
      <c r="H216" s="25"/>
      <c r="I216" s="25"/>
      <c r="J216" s="25"/>
      <c r="K216" s="25"/>
      <c r="L216" s="25"/>
      <c r="M216" s="25"/>
      <c r="N216" s="25"/>
    </row>
    <row r="217" spans="1:14" ht="30" customHeight="1" x14ac:dyDescent="0.2">
      <c r="A217" s="25"/>
      <c r="B217" s="27"/>
      <c r="C217" s="25"/>
      <c r="D217" s="25"/>
      <c r="E217" s="25"/>
      <c r="F217" s="27"/>
      <c r="G217" s="27"/>
      <c r="H217" s="25"/>
      <c r="I217" s="25"/>
      <c r="J217" s="25"/>
      <c r="K217" s="25"/>
      <c r="L217" s="25"/>
      <c r="M217" s="25"/>
      <c r="N217" s="25"/>
    </row>
    <row r="218" spans="1:14" ht="30" customHeight="1" x14ac:dyDescent="0.2">
      <c r="A218" s="25"/>
      <c r="B218" s="27"/>
      <c r="C218" s="25"/>
      <c r="D218" s="25"/>
      <c r="E218" s="25"/>
      <c r="F218" s="27"/>
      <c r="G218" s="27"/>
      <c r="H218" s="25"/>
      <c r="I218" s="25"/>
      <c r="J218" s="25"/>
      <c r="K218" s="25"/>
      <c r="L218" s="25"/>
      <c r="M218" s="25"/>
      <c r="N218" s="25"/>
    </row>
    <row r="219" spans="1:14" ht="30" customHeight="1" x14ac:dyDescent="0.2">
      <c r="A219" s="25"/>
      <c r="B219" s="27"/>
      <c r="C219" s="25"/>
      <c r="D219" s="25"/>
      <c r="E219" s="25"/>
      <c r="F219" s="27"/>
      <c r="G219" s="27"/>
      <c r="H219" s="25"/>
      <c r="I219" s="25"/>
      <c r="J219" s="25"/>
      <c r="K219" s="25"/>
      <c r="L219" s="25"/>
      <c r="M219" s="25"/>
      <c r="N219" s="25"/>
    </row>
    <row r="220" spans="1:14" ht="30" customHeight="1" x14ac:dyDescent="0.2">
      <c r="A220" s="25"/>
      <c r="B220" s="27"/>
      <c r="C220" s="25"/>
      <c r="D220" s="25"/>
      <c r="E220" s="25"/>
      <c r="F220" s="27"/>
      <c r="G220" s="27"/>
      <c r="H220" s="25"/>
      <c r="I220" s="25"/>
      <c r="J220" s="25"/>
      <c r="K220" s="25"/>
      <c r="L220" s="25"/>
      <c r="M220" s="25"/>
      <c r="N220" s="25"/>
    </row>
    <row r="221" spans="1:14" ht="30" customHeight="1" x14ac:dyDescent="0.2">
      <c r="A221" s="25"/>
      <c r="B221" s="27"/>
      <c r="C221" s="25"/>
      <c r="D221" s="25"/>
      <c r="E221" s="25"/>
      <c r="F221" s="27"/>
      <c r="G221" s="27"/>
      <c r="H221" s="25"/>
      <c r="I221" s="25"/>
      <c r="J221" s="25"/>
      <c r="K221" s="25"/>
      <c r="L221" s="25"/>
      <c r="M221" s="25"/>
      <c r="N221" s="25"/>
    </row>
    <row r="222" spans="1:14" ht="30" customHeight="1" x14ac:dyDescent="0.2">
      <c r="A222" s="25"/>
      <c r="B222" s="27"/>
      <c r="C222" s="25"/>
      <c r="D222" s="25"/>
      <c r="E222" s="25"/>
      <c r="F222" s="27"/>
      <c r="G222" s="27"/>
      <c r="H222" s="25"/>
      <c r="I222" s="25"/>
      <c r="J222" s="25"/>
      <c r="K222" s="25"/>
      <c r="L222" s="25"/>
      <c r="M222" s="25"/>
      <c r="N222" s="25"/>
    </row>
    <row r="223" spans="1:14" ht="30" customHeight="1" x14ac:dyDescent="0.2">
      <c r="A223" s="25"/>
      <c r="B223" s="27"/>
      <c r="C223" s="25"/>
      <c r="D223" s="25"/>
      <c r="E223" s="25"/>
      <c r="F223" s="27"/>
      <c r="G223" s="27"/>
      <c r="H223" s="25"/>
      <c r="I223" s="25"/>
      <c r="J223" s="25"/>
      <c r="K223" s="25"/>
      <c r="L223" s="25"/>
      <c r="M223" s="25"/>
      <c r="N223" s="25"/>
    </row>
    <row r="224" spans="1:14" ht="30" customHeight="1" x14ac:dyDescent="0.2">
      <c r="A224" s="25"/>
      <c r="B224" s="27"/>
      <c r="C224" s="25"/>
      <c r="D224" s="25"/>
      <c r="E224" s="25"/>
      <c r="F224" s="27"/>
      <c r="G224" s="27"/>
      <c r="H224" s="25"/>
      <c r="I224" s="25"/>
      <c r="J224" s="25"/>
      <c r="K224" s="25"/>
      <c r="L224" s="25"/>
      <c r="M224" s="25"/>
      <c r="N224" s="25"/>
    </row>
    <row r="225" spans="1:14" ht="30" customHeight="1" x14ac:dyDescent="0.2">
      <c r="A225" s="25"/>
      <c r="B225" s="27"/>
      <c r="C225" s="25"/>
      <c r="D225" s="25"/>
      <c r="E225" s="25"/>
      <c r="F225" s="27"/>
      <c r="G225" s="27"/>
      <c r="H225" s="25"/>
      <c r="I225" s="25"/>
      <c r="J225" s="25"/>
      <c r="K225" s="25"/>
      <c r="L225" s="25"/>
      <c r="M225" s="25"/>
      <c r="N225" s="25"/>
    </row>
    <row r="226" spans="1:14" ht="30" customHeight="1" x14ac:dyDescent="0.2">
      <c r="A226" s="25"/>
      <c r="B226" s="27"/>
      <c r="C226" s="25"/>
      <c r="D226" s="25"/>
      <c r="E226" s="25"/>
      <c r="F226" s="27"/>
      <c r="G226" s="27"/>
      <c r="H226" s="25"/>
      <c r="I226" s="25"/>
      <c r="J226" s="25"/>
      <c r="K226" s="25"/>
      <c r="L226" s="25"/>
      <c r="M226" s="25"/>
      <c r="N226" s="25"/>
    </row>
    <row r="227" spans="1:14" ht="30" customHeight="1" x14ac:dyDescent="0.2">
      <c r="A227" s="25"/>
      <c r="B227" s="27"/>
      <c r="C227" s="25"/>
      <c r="D227" s="25"/>
      <c r="E227" s="25"/>
      <c r="F227" s="27"/>
      <c r="G227" s="27"/>
      <c r="H227" s="25"/>
      <c r="I227" s="25"/>
      <c r="J227" s="25"/>
      <c r="K227" s="25"/>
      <c r="L227" s="25"/>
      <c r="M227" s="25"/>
      <c r="N227" s="25"/>
    </row>
    <row r="228" spans="1:14" ht="30" customHeight="1" x14ac:dyDescent="0.2">
      <c r="A228" s="25"/>
      <c r="B228" s="27"/>
      <c r="C228" s="25"/>
      <c r="D228" s="25"/>
      <c r="E228" s="25"/>
      <c r="F228" s="27"/>
      <c r="G228" s="27"/>
      <c r="H228" s="25"/>
      <c r="I228" s="25"/>
      <c r="J228" s="25"/>
      <c r="K228" s="25"/>
      <c r="L228" s="25"/>
      <c r="M228" s="25"/>
      <c r="N228" s="25"/>
    </row>
    <row r="229" spans="1:14" ht="30" customHeight="1" x14ac:dyDescent="0.2">
      <c r="A229" s="25"/>
      <c r="B229" s="27"/>
      <c r="C229" s="25"/>
      <c r="D229" s="25"/>
      <c r="E229" s="25"/>
      <c r="F229" s="27"/>
      <c r="G229" s="27"/>
      <c r="H229" s="25"/>
      <c r="I229" s="25"/>
      <c r="J229" s="25"/>
      <c r="K229" s="25"/>
      <c r="L229" s="25"/>
      <c r="M229" s="25"/>
      <c r="N229" s="25"/>
    </row>
    <row r="230" spans="1:14" ht="30" customHeight="1" x14ac:dyDescent="0.2">
      <c r="A230" s="25"/>
      <c r="B230" s="27"/>
      <c r="C230" s="25"/>
      <c r="D230" s="25"/>
      <c r="E230" s="25"/>
      <c r="F230" s="27"/>
      <c r="G230" s="27"/>
      <c r="H230" s="25"/>
      <c r="I230" s="25"/>
      <c r="J230" s="25"/>
      <c r="K230" s="25"/>
      <c r="L230" s="25"/>
      <c r="M230" s="25"/>
      <c r="N230" s="25"/>
    </row>
    <row r="231" spans="1:14" ht="30" customHeight="1" x14ac:dyDescent="0.2">
      <c r="A231" s="25"/>
      <c r="B231" s="27"/>
      <c r="C231" s="25"/>
      <c r="D231" s="25"/>
      <c r="E231" s="25"/>
      <c r="F231" s="27"/>
      <c r="G231" s="27"/>
      <c r="H231" s="25"/>
      <c r="I231" s="25"/>
      <c r="J231" s="25"/>
      <c r="K231" s="25"/>
      <c r="L231" s="25"/>
      <c r="M231" s="25"/>
      <c r="N231" s="25"/>
    </row>
    <row r="232" spans="1:14" ht="30" customHeight="1" x14ac:dyDescent="0.2">
      <c r="A232" s="25"/>
      <c r="B232" s="27"/>
      <c r="C232" s="25"/>
      <c r="D232" s="25"/>
      <c r="E232" s="25"/>
      <c r="F232" s="27"/>
      <c r="G232" s="27"/>
      <c r="H232" s="25"/>
      <c r="I232" s="25"/>
      <c r="J232" s="25"/>
      <c r="K232" s="25"/>
      <c r="L232" s="25"/>
      <c r="M232" s="25"/>
      <c r="N232" s="25"/>
    </row>
    <row r="233" spans="1:14" ht="30" customHeight="1" x14ac:dyDescent="0.2">
      <c r="A233" s="25"/>
      <c r="B233" s="27"/>
      <c r="C233" s="25"/>
      <c r="D233" s="25"/>
      <c r="E233" s="25"/>
      <c r="F233" s="27"/>
      <c r="G233" s="27"/>
      <c r="H233" s="25"/>
      <c r="I233" s="25"/>
      <c r="J233" s="25"/>
      <c r="K233" s="25"/>
      <c r="L233" s="25"/>
      <c r="M233" s="25"/>
      <c r="N233" s="25"/>
    </row>
    <row r="234" spans="1:14" ht="30" customHeight="1" x14ac:dyDescent="0.2">
      <c r="A234" s="25"/>
      <c r="B234" s="27"/>
      <c r="C234" s="25"/>
      <c r="D234" s="25"/>
      <c r="E234" s="25"/>
      <c r="F234" s="27"/>
      <c r="G234" s="27"/>
      <c r="H234" s="25"/>
      <c r="I234" s="25"/>
      <c r="J234" s="25"/>
      <c r="K234" s="25"/>
      <c r="L234" s="25"/>
      <c r="M234" s="25"/>
      <c r="N234" s="25"/>
    </row>
    <row r="235" spans="1:14" ht="30" customHeight="1" x14ac:dyDescent="0.2">
      <c r="A235" s="25"/>
      <c r="B235" s="27"/>
      <c r="C235" s="25"/>
      <c r="D235" s="25"/>
      <c r="E235" s="25"/>
      <c r="F235" s="27"/>
      <c r="G235" s="27"/>
      <c r="H235" s="25"/>
      <c r="I235" s="25"/>
      <c r="J235" s="25"/>
      <c r="K235" s="25"/>
      <c r="L235" s="25"/>
      <c r="M235" s="25"/>
      <c r="N235" s="25"/>
    </row>
    <row r="236" spans="1:14" ht="30" customHeight="1" x14ac:dyDescent="0.2">
      <c r="A236" s="25"/>
      <c r="B236" s="27"/>
      <c r="C236" s="25"/>
      <c r="D236" s="25"/>
      <c r="E236" s="25"/>
      <c r="F236" s="27"/>
      <c r="G236" s="27"/>
      <c r="H236" s="25"/>
      <c r="I236" s="25"/>
      <c r="J236" s="25"/>
      <c r="K236" s="25"/>
      <c r="L236" s="25"/>
      <c r="M236" s="25"/>
      <c r="N236" s="25"/>
    </row>
    <row r="237" spans="1:14" ht="30" customHeight="1" x14ac:dyDescent="0.2">
      <c r="A237" s="25"/>
      <c r="B237" s="27"/>
      <c r="C237" s="25"/>
      <c r="D237" s="25"/>
      <c r="E237" s="25"/>
      <c r="F237" s="27"/>
      <c r="G237" s="27"/>
      <c r="H237" s="25"/>
      <c r="I237" s="25"/>
      <c r="J237" s="25"/>
      <c r="K237" s="25"/>
      <c r="L237" s="25"/>
      <c r="M237" s="25"/>
      <c r="N237" s="25"/>
    </row>
    <row r="238" spans="1:14" ht="30" customHeight="1" x14ac:dyDescent="0.2">
      <c r="A238" s="25"/>
      <c r="B238" s="27"/>
      <c r="C238" s="25"/>
      <c r="D238" s="25"/>
      <c r="E238" s="25"/>
      <c r="F238" s="27"/>
      <c r="G238" s="27"/>
      <c r="H238" s="25"/>
      <c r="I238" s="25"/>
      <c r="J238" s="25"/>
      <c r="K238" s="25"/>
      <c r="L238" s="25"/>
      <c r="M238" s="25"/>
      <c r="N238" s="25"/>
    </row>
    <row r="239" spans="1:14" ht="30" customHeight="1" x14ac:dyDescent="0.2">
      <c r="A239" s="25"/>
      <c r="B239" s="27"/>
      <c r="C239" s="25"/>
      <c r="D239" s="25"/>
      <c r="E239" s="25"/>
      <c r="F239" s="27"/>
      <c r="G239" s="27"/>
      <c r="H239" s="25"/>
      <c r="I239" s="25"/>
      <c r="J239" s="25"/>
      <c r="K239" s="25"/>
      <c r="L239" s="25"/>
      <c r="M239" s="25"/>
      <c r="N239" s="25"/>
    </row>
    <row r="240" spans="1:14" ht="30" customHeight="1" x14ac:dyDescent="0.2">
      <c r="A240" s="25"/>
      <c r="B240" s="27"/>
      <c r="C240" s="25"/>
      <c r="D240" s="25"/>
      <c r="E240" s="25"/>
      <c r="F240" s="27"/>
      <c r="G240" s="27"/>
      <c r="H240" s="25"/>
      <c r="I240" s="25"/>
      <c r="J240" s="25"/>
      <c r="K240" s="25"/>
      <c r="L240" s="25"/>
      <c r="M240" s="25"/>
      <c r="N240" s="25"/>
    </row>
    <row r="241" spans="1:14" ht="30" customHeight="1" x14ac:dyDescent="0.2">
      <c r="A241" s="25"/>
      <c r="B241" s="27"/>
      <c r="C241" s="25"/>
      <c r="D241" s="25"/>
      <c r="E241" s="25"/>
      <c r="F241" s="27"/>
      <c r="G241" s="27"/>
      <c r="H241" s="25"/>
      <c r="I241" s="25"/>
      <c r="J241" s="25"/>
      <c r="K241" s="25"/>
      <c r="L241" s="25"/>
      <c r="M241" s="25"/>
      <c r="N241" s="25"/>
    </row>
    <row r="242" spans="1:14" ht="30" customHeight="1" x14ac:dyDescent="0.2">
      <c r="A242" s="25"/>
      <c r="B242" s="27"/>
      <c r="C242" s="25"/>
      <c r="D242" s="25"/>
      <c r="E242" s="25"/>
      <c r="F242" s="27"/>
      <c r="G242" s="27"/>
      <c r="H242" s="25"/>
      <c r="I242" s="25"/>
      <c r="J242" s="25"/>
      <c r="K242" s="25"/>
      <c r="L242" s="25"/>
      <c r="M242" s="25"/>
      <c r="N242" s="25"/>
    </row>
    <row r="243" spans="1:14" ht="30" customHeight="1" x14ac:dyDescent="0.2">
      <c r="A243" s="25"/>
      <c r="B243" s="27"/>
      <c r="C243" s="25"/>
      <c r="D243" s="25"/>
      <c r="E243" s="25"/>
      <c r="F243" s="27"/>
      <c r="G243" s="27"/>
      <c r="H243" s="25"/>
      <c r="I243" s="25"/>
      <c r="J243" s="25"/>
      <c r="K243" s="25"/>
      <c r="L243" s="25"/>
      <c r="M243" s="25"/>
      <c r="N243" s="25"/>
    </row>
    <row r="244" spans="1:14" ht="30" customHeight="1" x14ac:dyDescent="0.2">
      <c r="A244" s="25"/>
      <c r="B244" s="27"/>
      <c r="C244" s="25"/>
      <c r="D244" s="25"/>
      <c r="E244" s="25"/>
      <c r="F244" s="27"/>
      <c r="G244" s="27"/>
      <c r="H244" s="25"/>
      <c r="I244" s="25"/>
      <c r="J244" s="25"/>
      <c r="K244" s="25"/>
      <c r="L244" s="25"/>
      <c r="M244" s="25"/>
      <c r="N244" s="25"/>
    </row>
    <row r="245" spans="1:14" ht="30" customHeight="1" x14ac:dyDescent="0.2">
      <c r="A245" s="25"/>
      <c r="B245" s="27"/>
      <c r="C245" s="25"/>
      <c r="D245" s="25"/>
      <c r="E245" s="25"/>
      <c r="F245" s="27"/>
      <c r="G245" s="27"/>
      <c r="H245" s="25"/>
      <c r="I245" s="25"/>
      <c r="J245" s="25"/>
      <c r="K245" s="25"/>
      <c r="L245" s="25"/>
      <c r="M245" s="25"/>
      <c r="N245" s="25"/>
    </row>
    <row r="246" spans="1:14" ht="30" customHeight="1" x14ac:dyDescent="0.2">
      <c r="A246" s="25"/>
      <c r="B246" s="27"/>
      <c r="C246" s="25"/>
      <c r="D246" s="25"/>
      <c r="E246" s="25"/>
      <c r="F246" s="27"/>
      <c r="G246" s="27"/>
      <c r="H246" s="25"/>
      <c r="I246" s="25"/>
      <c r="J246" s="25"/>
      <c r="K246" s="25"/>
      <c r="L246" s="25"/>
      <c r="M246" s="25"/>
      <c r="N246" s="25"/>
    </row>
    <row r="247" spans="1:14" ht="30" customHeight="1" x14ac:dyDescent="0.2">
      <c r="A247" s="25"/>
      <c r="B247" s="27"/>
      <c r="C247" s="25"/>
      <c r="D247" s="25"/>
      <c r="E247" s="25"/>
      <c r="F247" s="27"/>
      <c r="G247" s="27"/>
      <c r="H247" s="25"/>
      <c r="I247" s="25"/>
      <c r="J247" s="25"/>
      <c r="K247" s="25"/>
      <c r="L247" s="25"/>
      <c r="M247" s="25"/>
      <c r="N247" s="25"/>
    </row>
    <row r="248" spans="1:14" ht="30" customHeight="1" x14ac:dyDescent="0.2">
      <c r="A248" s="25"/>
      <c r="B248" s="27"/>
      <c r="C248" s="25"/>
      <c r="D248" s="25"/>
      <c r="E248" s="25"/>
      <c r="F248" s="27"/>
      <c r="G248" s="27"/>
      <c r="H248" s="25"/>
      <c r="I248" s="25"/>
      <c r="J248" s="25"/>
      <c r="K248" s="25"/>
      <c r="L248" s="25"/>
      <c r="M248" s="25"/>
      <c r="N248" s="25"/>
    </row>
    <row r="249" spans="1:14" ht="30" customHeight="1" x14ac:dyDescent="0.2">
      <c r="A249" s="25"/>
      <c r="B249" s="27"/>
      <c r="C249" s="25"/>
      <c r="D249" s="25"/>
      <c r="E249" s="25"/>
      <c r="F249" s="27"/>
      <c r="G249" s="27"/>
      <c r="H249" s="25"/>
      <c r="I249" s="25"/>
      <c r="J249" s="25"/>
      <c r="K249" s="25"/>
      <c r="L249" s="25"/>
      <c r="M249" s="25"/>
      <c r="N249" s="25"/>
    </row>
    <row r="250" spans="1:14" ht="30" customHeight="1" x14ac:dyDescent="0.2">
      <c r="A250" s="25"/>
      <c r="B250" s="27"/>
      <c r="C250" s="25"/>
      <c r="D250" s="25"/>
      <c r="E250" s="25"/>
      <c r="F250" s="27"/>
      <c r="G250" s="27"/>
      <c r="H250" s="25"/>
      <c r="I250" s="25"/>
      <c r="J250" s="25"/>
      <c r="K250" s="25"/>
      <c r="L250" s="25"/>
      <c r="M250" s="25"/>
      <c r="N250" s="25"/>
    </row>
    <row r="251" spans="1:14" ht="30" customHeight="1" x14ac:dyDescent="0.2">
      <c r="A251" s="25"/>
      <c r="B251" s="27"/>
      <c r="C251" s="25"/>
      <c r="D251" s="25"/>
      <c r="E251" s="25"/>
      <c r="F251" s="27"/>
      <c r="G251" s="27"/>
      <c r="H251" s="25"/>
      <c r="I251" s="25"/>
      <c r="J251" s="25"/>
      <c r="K251" s="25"/>
      <c r="L251" s="25"/>
      <c r="M251" s="25"/>
      <c r="N251" s="25"/>
    </row>
    <row r="252" spans="1:14" ht="30" customHeight="1" x14ac:dyDescent="0.2">
      <c r="A252" s="25"/>
      <c r="B252" s="27"/>
      <c r="C252" s="25"/>
      <c r="D252" s="25"/>
      <c r="E252" s="25"/>
      <c r="F252" s="27"/>
      <c r="G252" s="27"/>
      <c r="H252" s="25"/>
      <c r="I252" s="25"/>
      <c r="J252" s="25"/>
      <c r="K252" s="25"/>
      <c r="L252" s="25"/>
      <c r="M252" s="25"/>
      <c r="N252" s="25"/>
    </row>
    <row r="253" spans="1:14" ht="30" customHeight="1" x14ac:dyDescent="0.2">
      <c r="A253" s="25"/>
      <c r="B253" s="27"/>
      <c r="C253" s="25"/>
      <c r="D253" s="25"/>
      <c r="E253" s="25"/>
      <c r="F253" s="27"/>
      <c r="G253" s="27"/>
      <c r="H253" s="25"/>
      <c r="I253" s="25"/>
      <c r="J253" s="25"/>
      <c r="K253" s="25"/>
      <c r="L253" s="25"/>
      <c r="M253" s="25"/>
      <c r="N253" s="25"/>
    </row>
    <row r="254" spans="1:14" ht="30" customHeight="1" x14ac:dyDescent="0.2">
      <c r="A254" s="25"/>
      <c r="B254" s="27"/>
      <c r="C254" s="25"/>
      <c r="D254" s="25"/>
      <c r="E254" s="25"/>
      <c r="F254" s="27"/>
      <c r="G254" s="27"/>
      <c r="H254" s="25"/>
      <c r="I254" s="25"/>
      <c r="J254" s="25"/>
      <c r="K254" s="25"/>
      <c r="L254" s="25"/>
      <c r="M254" s="25"/>
      <c r="N254" s="25"/>
    </row>
    <row r="255" spans="1:14" ht="30" customHeight="1" x14ac:dyDescent="0.2">
      <c r="A255" s="25"/>
      <c r="B255" s="27"/>
      <c r="C255" s="25"/>
      <c r="D255" s="25"/>
      <c r="E255" s="25"/>
      <c r="F255" s="27"/>
      <c r="G255" s="27"/>
      <c r="H255" s="25"/>
      <c r="I255" s="25"/>
      <c r="J255" s="25"/>
      <c r="K255" s="25"/>
      <c r="L255" s="25"/>
      <c r="M255" s="25"/>
      <c r="N255" s="25"/>
    </row>
    <row r="256" spans="1:14" ht="30" customHeight="1" x14ac:dyDescent="0.2">
      <c r="A256" s="25"/>
      <c r="B256" s="27"/>
      <c r="C256" s="25"/>
      <c r="D256" s="25"/>
      <c r="E256" s="25"/>
      <c r="F256" s="27"/>
      <c r="G256" s="27"/>
      <c r="H256" s="25"/>
      <c r="I256" s="25"/>
      <c r="J256" s="25"/>
      <c r="K256" s="25"/>
      <c r="L256" s="25"/>
      <c r="M256" s="25"/>
      <c r="N256" s="25"/>
    </row>
    <row r="257" spans="1:14" ht="30" customHeight="1" x14ac:dyDescent="0.2">
      <c r="A257" s="25"/>
      <c r="B257" s="27"/>
      <c r="C257" s="25"/>
      <c r="D257" s="25"/>
      <c r="E257" s="25"/>
      <c r="F257" s="27"/>
      <c r="G257" s="27"/>
      <c r="H257" s="25"/>
      <c r="I257" s="25"/>
      <c r="J257" s="25"/>
      <c r="K257" s="25"/>
      <c r="L257" s="25"/>
      <c r="M257" s="25"/>
      <c r="N257" s="25"/>
    </row>
    <row r="258" spans="1:14" ht="30" customHeight="1" x14ac:dyDescent="0.2">
      <c r="A258" s="25"/>
      <c r="B258" s="27"/>
      <c r="C258" s="25"/>
      <c r="D258" s="25"/>
      <c r="E258" s="25"/>
      <c r="F258" s="27"/>
      <c r="G258" s="27"/>
      <c r="H258" s="25"/>
      <c r="I258" s="25"/>
      <c r="J258" s="25"/>
      <c r="K258" s="25"/>
      <c r="L258" s="25"/>
      <c r="M258" s="25"/>
      <c r="N258" s="25"/>
    </row>
    <row r="259" spans="1:14" ht="30" customHeight="1" x14ac:dyDescent="0.2">
      <c r="A259" s="25"/>
      <c r="B259" s="27"/>
      <c r="C259" s="25"/>
      <c r="D259" s="25"/>
      <c r="E259" s="25"/>
      <c r="F259" s="27"/>
      <c r="G259" s="27"/>
      <c r="H259" s="25"/>
      <c r="I259" s="25"/>
      <c r="J259" s="25"/>
      <c r="K259" s="25"/>
      <c r="L259" s="25"/>
      <c r="M259" s="25"/>
      <c r="N259" s="25"/>
    </row>
    <row r="260" spans="1:14" ht="30" customHeight="1" x14ac:dyDescent="0.2">
      <c r="A260" s="25"/>
      <c r="B260" s="27"/>
      <c r="C260" s="25"/>
      <c r="D260" s="25"/>
      <c r="E260" s="25"/>
      <c r="F260" s="27"/>
      <c r="G260" s="27"/>
      <c r="H260" s="25"/>
      <c r="I260" s="25"/>
      <c r="J260" s="25"/>
      <c r="K260" s="25"/>
      <c r="L260" s="25"/>
      <c r="M260" s="25"/>
      <c r="N260" s="25"/>
    </row>
    <row r="261" spans="1:14" ht="30" customHeight="1" x14ac:dyDescent="0.2">
      <c r="A261" s="25"/>
      <c r="B261" s="27"/>
      <c r="C261" s="25"/>
      <c r="D261" s="25"/>
      <c r="E261" s="25"/>
      <c r="F261" s="27"/>
      <c r="G261" s="27"/>
      <c r="H261" s="25"/>
      <c r="I261" s="25"/>
      <c r="J261" s="25"/>
      <c r="K261" s="25"/>
      <c r="L261" s="25"/>
      <c r="M261" s="25"/>
      <c r="N261" s="25"/>
    </row>
    <row r="262" spans="1:14" ht="30" customHeight="1" x14ac:dyDescent="0.2">
      <c r="A262" s="25"/>
      <c r="B262" s="27"/>
      <c r="C262" s="25"/>
      <c r="D262" s="25"/>
      <c r="E262" s="25"/>
      <c r="F262" s="27"/>
      <c r="G262" s="27"/>
      <c r="H262" s="25"/>
      <c r="I262" s="25"/>
      <c r="J262" s="25"/>
      <c r="K262" s="25"/>
      <c r="L262" s="25"/>
      <c r="M262" s="25"/>
      <c r="N262" s="25"/>
    </row>
    <row r="263" spans="1:14" ht="30" customHeight="1" x14ac:dyDescent="0.2">
      <c r="A263" s="25"/>
      <c r="B263" s="27"/>
      <c r="C263" s="25"/>
      <c r="D263" s="25"/>
      <c r="E263" s="25"/>
      <c r="F263" s="27"/>
      <c r="G263" s="27"/>
      <c r="H263" s="25"/>
      <c r="I263" s="25"/>
      <c r="J263" s="25"/>
      <c r="K263" s="25"/>
      <c r="L263" s="25"/>
      <c r="M263" s="25"/>
      <c r="N263" s="25"/>
    </row>
    <row r="264" spans="1:14" ht="30" customHeight="1" x14ac:dyDescent="0.2">
      <c r="A264" s="25"/>
      <c r="B264" s="27"/>
      <c r="C264" s="25"/>
      <c r="D264" s="25"/>
      <c r="E264" s="25"/>
      <c r="F264" s="27"/>
      <c r="G264" s="27"/>
      <c r="H264" s="25"/>
      <c r="I264" s="25"/>
      <c r="J264" s="25"/>
      <c r="K264" s="25"/>
      <c r="L264" s="25"/>
      <c r="M264" s="25"/>
      <c r="N264" s="25"/>
    </row>
    <row r="265" spans="1:14" ht="30" customHeight="1" x14ac:dyDescent="0.2">
      <c r="A265" s="25"/>
      <c r="B265" s="27"/>
      <c r="C265" s="25"/>
      <c r="D265" s="25"/>
      <c r="E265" s="25"/>
      <c r="F265" s="27"/>
      <c r="G265" s="27"/>
      <c r="H265" s="25"/>
      <c r="I265" s="25"/>
      <c r="J265" s="25"/>
      <c r="K265" s="25"/>
      <c r="L265" s="25"/>
      <c r="M265" s="25"/>
      <c r="N265" s="25"/>
    </row>
    <row r="266" spans="1:14" ht="30" customHeight="1" x14ac:dyDescent="0.2">
      <c r="A266" s="25"/>
      <c r="B266" s="27"/>
      <c r="C266" s="25"/>
      <c r="D266" s="25"/>
      <c r="E266" s="25"/>
      <c r="F266" s="27"/>
      <c r="G266" s="27"/>
      <c r="H266" s="25"/>
      <c r="I266" s="25"/>
      <c r="J266" s="25"/>
      <c r="K266" s="25"/>
      <c r="L266" s="25"/>
      <c r="M266" s="25"/>
      <c r="N266" s="25"/>
    </row>
    <row r="267" spans="1:14" ht="30" customHeight="1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5"/>
    </row>
    <row r="268" spans="1:14" ht="30" customHeight="1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5"/>
    </row>
    <row r="269" spans="1:14" ht="30" customHeight="1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5"/>
    </row>
    <row r="270" spans="1:14" ht="30" customHeight="1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5"/>
    </row>
    <row r="271" spans="1:14" ht="30" customHeight="1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5"/>
    </row>
    <row r="272" spans="1:14" ht="30" customHeight="1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5"/>
    </row>
    <row r="273" spans="1:14" ht="30" customHeight="1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5"/>
    </row>
    <row r="274" spans="1:14" ht="30" customHeight="1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5"/>
    </row>
    <row r="275" spans="1:14" ht="30" customHeight="1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5"/>
    </row>
    <row r="276" spans="1:14" ht="30" customHeight="1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5"/>
    </row>
    <row r="277" spans="1:14" ht="30" customHeight="1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5"/>
    </row>
    <row r="278" spans="1:14" ht="30" customHeight="1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5"/>
    </row>
    <row r="279" spans="1:14" ht="30" customHeight="1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5"/>
    </row>
    <row r="280" spans="1:14" ht="30" customHeight="1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5"/>
    </row>
    <row r="281" spans="1:14" ht="30" customHeight="1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5"/>
    </row>
    <row r="282" spans="1:14" ht="30" customHeight="1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5"/>
    </row>
    <row r="283" spans="1:14" ht="30" customHeight="1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5"/>
    </row>
    <row r="284" spans="1:14" ht="30" customHeight="1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5"/>
    </row>
    <row r="285" spans="1:14" ht="30" customHeight="1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5"/>
    </row>
    <row r="286" spans="1:14" ht="30" customHeight="1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5"/>
    </row>
    <row r="287" spans="1:14" ht="30" customHeight="1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5"/>
    </row>
    <row r="288" spans="1:14" ht="30" customHeight="1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5"/>
    </row>
    <row r="289" spans="1:14" ht="30" customHeight="1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5"/>
    </row>
    <row r="290" spans="1:14" ht="30" customHeight="1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5"/>
    </row>
    <row r="291" spans="1:14" ht="30" customHeight="1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5"/>
    </row>
    <row r="292" spans="1:14" ht="30" customHeight="1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5"/>
    </row>
    <row r="293" spans="1:14" ht="30" customHeight="1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5"/>
    </row>
    <row r="294" spans="1:14" ht="30" customHeight="1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5"/>
    </row>
    <row r="295" spans="1:14" ht="30" customHeight="1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5"/>
    </row>
    <row r="296" spans="1:14" ht="30" customHeight="1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5"/>
    </row>
  </sheetData>
  <mergeCells count="1">
    <mergeCell ref="H2:N2"/>
  </mergeCells>
  <phoneticPr fontId="1"/>
  <conditionalFormatting sqref="A1:J3 K1:N1 A21:XFD65535 A4:H4 O7:IV13 O1:IV4 K3:N4 O14:XFD17 O20:XFD20 L5:L17 I4:J17">
    <cfRule type="cellIs" dxfId="66" priority="16" stopIfTrue="1" operator="equal">
      <formula>0</formula>
    </cfRule>
  </conditionalFormatting>
  <conditionalFormatting sqref="A5:H5 K5 M5:IV5">
    <cfRule type="cellIs" dxfId="65" priority="12" stopIfTrue="1" operator="equal">
      <formula>0</formula>
    </cfRule>
  </conditionalFormatting>
  <conditionalFormatting sqref="M6:IV6 A6:H17 K6:K17 M7:N17">
    <cfRule type="cellIs" dxfId="64" priority="8" stopIfTrue="1" operator="equal">
      <formula>0</formula>
    </cfRule>
  </conditionalFormatting>
  <conditionalFormatting sqref="O18:XFD18 L18 I18:J18">
    <cfRule type="cellIs" dxfId="63" priority="6" stopIfTrue="1" operator="equal">
      <formula>0</formula>
    </cfRule>
  </conditionalFormatting>
  <conditionalFormatting sqref="A18:H18 K18 M18:N18">
    <cfRule type="cellIs" dxfId="62" priority="5" stopIfTrue="1" operator="equal">
      <formula>0</formula>
    </cfRule>
  </conditionalFormatting>
  <conditionalFormatting sqref="O19:XFD19 L19 I19:J19">
    <cfRule type="cellIs" dxfId="61" priority="4" stopIfTrue="1" operator="equal">
      <formula>0</formula>
    </cfRule>
  </conditionalFormatting>
  <conditionalFormatting sqref="A19:H19 K19 M19:N19">
    <cfRule type="cellIs" dxfId="60" priority="3" stopIfTrue="1" operator="equal">
      <formula>0</formula>
    </cfRule>
  </conditionalFormatting>
  <conditionalFormatting sqref="L20 I20:J20">
    <cfRule type="cellIs" dxfId="59" priority="2" stopIfTrue="1" operator="equal">
      <formula>0</formula>
    </cfRule>
  </conditionalFormatting>
  <conditionalFormatting sqref="A20:H20 K20 M20:N20">
    <cfRule type="cellIs" dxfId="58" priority="1" stopIfTrue="1" operator="equal">
      <formula>0</formula>
    </cfRule>
  </conditionalFormatting>
  <hyperlinks>
    <hyperlink ref="N1" location="市町村一覧!A1" display="市町村一覧に戻る" xr:uid="{00000000-0004-0000-1400-000000000000}"/>
  </hyperlinks>
  <pageMargins left="0.25" right="0.25" top="0.75" bottom="0.75" header="0.3" footer="0.3"/>
  <pageSetup paperSize="9" scale="5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A17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966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1468</v>
      </c>
      <c r="J3" s="11" t="s">
        <v>1537</v>
      </c>
      <c r="K3" s="11" t="s">
        <v>2</v>
      </c>
      <c r="L3" s="11" t="s">
        <v>1468</v>
      </c>
      <c r="M3" s="11" t="s">
        <v>3</v>
      </c>
      <c r="N3" s="11" t="s">
        <v>101</v>
      </c>
    </row>
    <row r="4" spans="1:53" ht="30" customHeight="1" x14ac:dyDescent="0.2">
      <c r="A4" s="13">
        <f>事業所一覧!A619</f>
        <v>2755720030</v>
      </c>
      <c r="B4" s="12" t="str">
        <f>事業所一覧!B619</f>
        <v>ｆｌａｔ清滝店</v>
      </c>
      <c r="C4" s="13" t="str">
        <f>事業所一覧!C619</f>
        <v>072-814-7757</v>
      </c>
      <c r="D4" s="13" t="str">
        <f>事業所一覧!D619</f>
        <v>072-814-7756</v>
      </c>
      <c r="E4" s="13" t="str">
        <f>事業所一覧!E619</f>
        <v>575-0062</v>
      </c>
      <c r="F4" s="12" t="str">
        <f>事業所一覧!F619</f>
        <v>四條畷市清滝新町５番13号NESTビル２階</v>
      </c>
      <c r="G4" s="12" t="str">
        <f>事業所一覧!G619</f>
        <v>株式会社ｆｌａｔ</v>
      </c>
      <c r="H4" s="13" t="str">
        <f>事業所一覧!H619</f>
        <v>●</v>
      </c>
      <c r="I4" s="13">
        <f>事業所一覧!I619</f>
        <v>10</v>
      </c>
      <c r="J4" s="13">
        <f>事業所一覧!J619</f>
        <v>0</v>
      </c>
      <c r="K4" s="13" t="str">
        <f>事業所一覧!K619</f>
        <v>●</v>
      </c>
      <c r="L4" s="13">
        <f>事業所一覧!L619</f>
        <v>10</v>
      </c>
      <c r="M4" s="13">
        <f>事業所一覧!M619</f>
        <v>0</v>
      </c>
      <c r="N4" s="13">
        <f>事業所一覧!N619</f>
        <v>0</v>
      </c>
    </row>
    <row r="5" spans="1:53" ht="30" customHeight="1" x14ac:dyDescent="0.2">
      <c r="A5" s="13">
        <f>事業所一覧!A620</f>
        <v>2755720048</v>
      </c>
      <c r="B5" s="12" t="str">
        <f>事業所一覧!B620</f>
        <v>放課後等デイサービス事業所ぽっぷこーん</v>
      </c>
      <c r="C5" s="13" t="str">
        <f>事業所一覧!C620</f>
        <v>072-813-1017</v>
      </c>
      <c r="D5" s="13" t="str">
        <f>事業所一覧!D620</f>
        <v>072-863-1013</v>
      </c>
      <c r="E5" s="13" t="str">
        <f>事業所一覧!E620</f>
        <v>575-0055</v>
      </c>
      <c r="F5" s="12" t="str">
        <f>事業所一覧!F620</f>
        <v>四條畷市西中野一丁目９番29号</v>
      </c>
      <c r="G5" s="12" t="str">
        <f>事業所一覧!G620</f>
        <v>株式会社グッド・ケア・グループ</v>
      </c>
      <c r="H5" s="13">
        <f>事業所一覧!H620</f>
        <v>0</v>
      </c>
      <c r="I5" s="13">
        <f>事業所一覧!I620</f>
        <v>0</v>
      </c>
      <c r="J5" s="13">
        <f>事業所一覧!J620</f>
        <v>0</v>
      </c>
      <c r="K5" s="13" t="str">
        <f>事業所一覧!K620</f>
        <v>●</v>
      </c>
      <c r="L5" s="13">
        <f>事業所一覧!L620</f>
        <v>10</v>
      </c>
      <c r="M5" s="13">
        <f>事業所一覧!M620</f>
        <v>0</v>
      </c>
      <c r="N5" s="13">
        <f>事業所一覧!N620</f>
        <v>0</v>
      </c>
    </row>
    <row r="6" spans="1:53" ht="30" customHeight="1" x14ac:dyDescent="0.2">
      <c r="A6" s="13">
        <f>事業所一覧!A621</f>
        <v>2755720063</v>
      </c>
      <c r="B6" s="12" t="str">
        <f>事業所一覧!B621</f>
        <v>みんなの家</v>
      </c>
      <c r="C6" s="13" t="str">
        <f>事業所一覧!C621</f>
        <v>0743-87-9998</v>
      </c>
      <c r="D6" s="13" t="str">
        <f>事業所一覧!D621</f>
        <v>0743-87-9998</v>
      </c>
      <c r="E6" s="13" t="str">
        <f>事業所一覧!E621</f>
        <v>575-0013</v>
      </c>
      <c r="F6" s="12" t="str">
        <f>事業所一覧!F621</f>
        <v>四條畷市田原台四丁目19番９号</v>
      </c>
      <c r="G6" s="12" t="str">
        <f>事業所一覧!G621</f>
        <v>株式会社サムアイズ</v>
      </c>
      <c r="H6" s="13">
        <f>事業所一覧!H621</f>
        <v>0</v>
      </c>
      <c r="I6" s="13">
        <f>事業所一覧!I621</f>
        <v>0</v>
      </c>
      <c r="J6" s="13">
        <f>事業所一覧!J621</f>
        <v>0</v>
      </c>
      <c r="K6" s="13" t="str">
        <f>事業所一覧!K621</f>
        <v>●</v>
      </c>
      <c r="L6" s="13">
        <f>事業所一覧!L621</f>
        <v>10</v>
      </c>
      <c r="M6" s="13">
        <f>事業所一覧!M621</f>
        <v>0</v>
      </c>
      <c r="N6" s="13">
        <f>事業所一覧!N621</f>
        <v>0</v>
      </c>
    </row>
    <row r="7" spans="1:53" ht="30" customHeight="1" x14ac:dyDescent="0.2">
      <c r="A7" s="13">
        <f>事業所一覧!A622</f>
        <v>2755720097</v>
      </c>
      <c r="B7" s="12" t="str">
        <f>事業所一覧!B622</f>
        <v>放課後デイのぞみののんちゃん</v>
      </c>
      <c r="C7" s="13" t="str">
        <f>事業所一覧!C622</f>
        <v>072-877-5077</v>
      </c>
      <c r="D7" s="13">
        <f>事業所一覧!D622</f>
        <v>0</v>
      </c>
      <c r="E7" s="13" t="str">
        <f>事業所一覧!E622</f>
        <v>575-0033</v>
      </c>
      <c r="F7" s="12" t="str">
        <f>事業所一覧!F622</f>
        <v>四條畷市美田町11番14号</v>
      </c>
      <c r="G7" s="12" t="str">
        <f>事業所一覧!G622</f>
        <v>株式会社のぞみ</v>
      </c>
      <c r="H7" s="13">
        <f>事業所一覧!H622</f>
        <v>0</v>
      </c>
      <c r="I7" s="13">
        <f>事業所一覧!I622</f>
        <v>0</v>
      </c>
      <c r="J7" s="13">
        <f>事業所一覧!J622</f>
        <v>0</v>
      </c>
      <c r="K7" s="13" t="str">
        <f>事業所一覧!K622</f>
        <v>●</v>
      </c>
      <c r="L7" s="13">
        <f>事業所一覧!L622</f>
        <v>10</v>
      </c>
      <c r="M7" s="13">
        <f>事業所一覧!M622</f>
        <v>0</v>
      </c>
      <c r="N7" s="13">
        <f>事業所一覧!N622</f>
        <v>0</v>
      </c>
    </row>
    <row r="8" spans="1:53" ht="30" customHeight="1" x14ac:dyDescent="0.2">
      <c r="A8" s="13">
        <f>事業所一覧!A623</f>
        <v>2755720105</v>
      </c>
      <c r="B8" s="12" t="str">
        <f>事業所一覧!B623</f>
        <v>こどもサポート教室「きらり」忍ケ丘駅前校</v>
      </c>
      <c r="C8" s="13" t="str">
        <f>事業所一覧!C623</f>
        <v>072-803-6222</v>
      </c>
      <c r="D8" s="13" t="str">
        <f>事業所一覧!D623</f>
        <v>072-803-6222</v>
      </c>
      <c r="E8" s="13" t="str">
        <f>事業所一覧!E623</f>
        <v>575-0003</v>
      </c>
      <c r="F8" s="12" t="str">
        <f>事業所一覧!F623</f>
        <v>四條畷市岡山東一丁目８番８号中田コーポレーションビル２Ｆ</v>
      </c>
      <c r="G8" s="12" t="str">
        <f>事業所一覧!G623</f>
        <v>株式会社クラ・ゼミ</v>
      </c>
      <c r="H8" s="13" t="str">
        <f>事業所一覧!H623</f>
        <v>●</v>
      </c>
      <c r="I8" s="13">
        <f>事業所一覧!I623</f>
        <v>10</v>
      </c>
      <c r="J8" s="13">
        <f>事業所一覧!J623</f>
        <v>0</v>
      </c>
      <c r="K8" s="13" t="str">
        <f>事業所一覧!K623</f>
        <v>●</v>
      </c>
      <c r="L8" s="13">
        <f>事業所一覧!L623</f>
        <v>10</v>
      </c>
      <c r="M8" s="13">
        <f>事業所一覧!M623</f>
        <v>0</v>
      </c>
      <c r="N8" s="13">
        <f>事業所一覧!N623</f>
        <v>0</v>
      </c>
    </row>
    <row r="9" spans="1:53" ht="30" customHeight="1" x14ac:dyDescent="0.2">
      <c r="A9" s="13">
        <f>事業所一覧!A624</f>
        <v>2755720113</v>
      </c>
      <c r="B9" s="12" t="str">
        <f>事業所一覧!B624</f>
        <v>めばえの家</v>
      </c>
      <c r="C9" s="13" t="str">
        <f>事業所一覧!C624</f>
        <v>0743-87-9399</v>
      </c>
      <c r="D9" s="13" t="str">
        <f>事業所一覧!D624</f>
        <v>0743-87-9399</v>
      </c>
      <c r="E9" s="13" t="str">
        <f>事業所一覧!E624</f>
        <v>575-0013</v>
      </c>
      <c r="F9" s="12" t="str">
        <f>事業所一覧!F624</f>
        <v>四條畷市田原台五丁目３番５号</v>
      </c>
      <c r="G9" s="12" t="str">
        <f>事業所一覧!G624</f>
        <v>株式会社サムアイズ</v>
      </c>
      <c r="H9" s="13">
        <f>事業所一覧!H624</f>
        <v>0</v>
      </c>
      <c r="I9" s="13">
        <f>事業所一覧!I624</f>
        <v>0</v>
      </c>
      <c r="J9" s="13">
        <f>事業所一覧!J624</f>
        <v>0</v>
      </c>
      <c r="K9" s="13" t="str">
        <f>事業所一覧!K624</f>
        <v>●</v>
      </c>
      <c r="L9" s="13">
        <f>事業所一覧!L624</f>
        <v>10</v>
      </c>
      <c r="M9" s="13">
        <f>事業所一覧!M624</f>
        <v>0</v>
      </c>
      <c r="N9" s="13">
        <f>事業所一覧!N624</f>
        <v>0</v>
      </c>
    </row>
    <row r="10" spans="1:53" ht="30" customHeight="1" x14ac:dyDescent="0.2">
      <c r="A10" s="13">
        <f>事業所一覧!A625</f>
        <v>2755720139</v>
      </c>
      <c r="B10" s="12" t="str">
        <f>事業所一覧!B625</f>
        <v>bamboo・スポーツ塾２号店</v>
      </c>
      <c r="C10" s="13" t="str">
        <f>事業所一覧!C625</f>
        <v>072-813-4521</v>
      </c>
      <c r="D10" s="13" t="str">
        <f>事業所一覧!D625</f>
        <v>072-813-4522</v>
      </c>
      <c r="E10" s="13" t="str">
        <f>事業所一覧!E625</f>
        <v>575-0023</v>
      </c>
      <c r="F10" s="12" t="str">
        <f>事業所一覧!F625</f>
        <v>四條畷市楠公二丁目８番26号</v>
      </c>
      <c r="G10" s="12" t="str">
        <f>事業所一覧!G625</f>
        <v>一般社団法人ふらっと</v>
      </c>
      <c r="H10" s="13" t="str">
        <f>事業所一覧!H625</f>
        <v>●</v>
      </c>
      <c r="I10" s="13">
        <f>事業所一覧!I625</f>
        <v>10</v>
      </c>
      <c r="J10" s="13">
        <f>事業所一覧!J625</f>
        <v>0</v>
      </c>
      <c r="K10" s="13" t="str">
        <f>事業所一覧!K625</f>
        <v>●</v>
      </c>
      <c r="L10" s="13">
        <f>事業所一覧!L625</f>
        <v>10</v>
      </c>
      <c r="M10" s="13">
        <f>事業所一覧!M625</f>
        <v>0</v>
      </c>
      <c r="N10" s="13">
        <f>事業所一覧!N625</f>
        <v>0</v>
      </c>
    </row>
    <row r="11" spans="1:53" ht="30" customHeight="1" x14ac:dyDescent="0.2">
      <c r="A11" s="13">
        <f>事業所一覧!A626</f>
        <v>2755720147</v>
      </c>
      <c r="B11" s="12" t="str">
        <f>事業所一覧!B626</f>
        <v>慶生会ＫＩＤＳステージ四條畷</v>
      </c>
      <c r="C11" s="13" t="str">
        <f>事業所一覧!C626</f>
        <v>072-803-0707</v>
      </c>
      <c r="D11" s="13" t="str">
        <f>事業所一覧!D626</f>
        <v>072-803-0706</v>
      </c>
      <c r="E11" s="13" t="str">
        <f>事業所一覧!E626</f>
        <v>575-0023</v>
      </c>
      <c r="F11" s="12" t="str">
        <f>事業所一覧!F626</f>
        <v>四條畷市楠公二丁目10－16　２階</v>
      </c>
      <c r="G11" s="12" t="str">
        <f>事業所一覧!G626</f>
        <v>社会福祉法人慶生会</v>
      </c>
      <c r="H11" s="13" t="str">
        <f>事業所一覧!H626</f>
        <v>●</v>
      </c>
      <c r="I11" s="13">
        <f>事業所一覧!I626</f>
        <v>10</v>
      </c>
      <c r="J11" s="13">
        <f>事業所一覧!J626</f>
        <v>0</v>
      </c>
      <c r="K11" s="13" t="str">
        <f>事業所一覧!K626</f>
        <v>●</v>
      </c>
      <c r="L11" s="13">
        <f>事業所一覧!L626</f>
        <v>10</v>
      </c>
      <c r="M11" s="13">
        <f>事業所一覧!M626</f>
        <v>0</v>
      </c>
      <c r="N11" s="13">
        <f>事業所一覧!N626</f>
        <v>0</v>
      </c>
    </row>
    <row r="12" spans="1:53" ht="30" customHeight="1" x14ac:dyDescent="0.2">
      <c r="A12" s="13">
        <f>事業所一覧!A627</f>
        <v>2755720154</v>
      </c>
      <c r="B12" s="12" t="str">
        <f>事業所一覧!B627</f>
        <v>みらいえキッズ</v>
      </c>
      <c r="C12" s="13" t="str">
        <f>事業所一覧!C627</f>
        <v>072-812-6651</v>
      </c>
      <c r="D12" s="13" t="str">
        <f>事業所一覧!D627</f>
        <v>072-812-6652</v>
      </c>
      <c r="E12" s="13" t="str">
        <f>事業所一覧!E627</f>
        <v>575-0051</v>
      </c>
      <c r="F12" s="12" t="str">
        <f>事業所一覧!F627</f>
        <v>四條畷市中野本町２番１号　ダイシンビル１階</v>
      </c>
      <c r="G12" s="12" t="str">
        <f>事業所一覧!G627</f>
        <v>合同会社愛夢</v>
      </c>
      <c r="H12" s="13" t="str">
        <f>事業所一覧!H627</f>
        <v>●</v>
      </c>
      <c r="I12" s="13">
        <f>事業所一覧!I627</f>
        <v>10</v>
      </c>
      <c r="J12" s="13">
        <f>事業所一覧!J627</f>
        <v>0</v>
      </c>
      <c r="K12" s="13" t="str">
        <f>事業所一覧!K627</f>
        <v>●</v>
      </c>
      <c r="L12" s="13">
        <f>事業所一覧!L627</f>
        <v>10</v>
      </c>
      <c r="M12" s="13">
        <f>事業所一覧!M627</f>
        <v>0</v>
      </c>
      <c r="N12" s="13">
        <f>事業所一覧!N627</f>
        <v>0</v>
      </c>
    </row>
    <row r="13" spans="1:53" ht="30" customHeight="1" x14ac:dyDescent="0.2">
      <c r="A13" s="13">
        <f>事業所一覧!A628</f>
        <v>2755720162</v>
      </c>
      <c r="B13" s="12" t="str">
        <f>事業所一覧!B628</f>
        <v>ぽっぷこーんなわてplus</v>
      </c>
      <c r="C13" s="13" t="str">
        <f>事業所一覧!C628</f>
        <v>072-395-5815</v>
      </c>
      <c r="D13" s="13" t="str">
        <f>事業所一覧!D628</f>
        <v>072-395-6190</v>
      </c>
      <c r="E13" s="13" t="str">
        <f>事業所一覧!E628</f>
        <v>575-0021</v>
      </c>
      <c r="F13" s="12" t="str">
        <f>事業所一覧!F628</f>
        <v>四條畷市南野一丁目16番13号</v>
      </c>
      <c r="G13" s="12" t="str">
        <f>事業所一覧!G628</f>
        <v>株式会社グッド・ケア・グループ</v>
      </c>
      <c r="H13" s="13">
        <f>事業所一覧!H628</f>
        <v>0</v>
      </c>
      <c r="I13" s="13">
        <f>事業所一覧!I628</f>
        <v>0</v>
      </c>
      <c r="J13" s="13">
        <f>事業所一覧!J628</f>
        <v>0</v>
      </c>
      <c r="K13" s="13" t="str">
        <f>事業所一覧!K628</f>
        <v>●</v>
      </c>
      <c r="L13" s="13">
        <f>事業所一覧!L628</f>
        <v>10</v>
      </c>
      <c r="M13" s="13">
        <f>事業所一覧!M628</f>
        <v>0</v>
      </c>
      <c r="N13" s="13">
        <f>事業所一覧!N628</f>
        <v>0</v>
      </c>
    </row>
    <row r="14" spans="1:53" ht="30" customHeight="1" x14ac:dyDescent="0.2">
      <c r="A14" s="13">
        <f>事業所一覧!A629</f>
        <v>2755720188</v>
      </c>
      <c r="B14" s="12" t="str">
        <f>事業所一覧!B629</f>
        <v>KIDSクラブ　たわら</v>
      </c>
      <c r="C14" s="13" t="str">
        <f>事業所一覧!C629</f>
        <v>0743-78-9499</v>
      </c>
      <c r="D14" s="13" t="str">
        <f>事業所一覧!D629</f>
        <v>0743-78-8599</v>
      </c>
      <c r="E14" s="13" t="str">
        <f>事業所一覧!E629</f>
        <v>575-0014</v>
      </c>
      <c r="F14" s="12" t="str">
        <f>事業所一覧!F629</f>
        <v>四條畷市上田原６１３番地G棟B２F</v>
      </c>
      <c r="G14" s="12" t="str">
        <f>事業所一覧!G629</f>
        <v>医療法人和幸会</v>
      </c>
      <c r="H14" s="13">
        <f>事業所一覧!H629</f>
        <v>0</v>
      </c>
      <c r="I14" s="13">
        <f>事業所一覧!I629</f>
        <v>0</v>
      </c>
      <c r="J14" s="13">
        <f>事業所一覧!J629</f>
        <v>0</v>
      </c>
      <c r="K14" s="13" t="str">
        <f>事業所一覧!K629</f>
        <v>●</v>
      </c>
      <c r="L14" s="13">
        <f>事業所一覧!L629</f>
        <v>10</v>
      </c>
      <c r="M14" s="13">
        <f>事業所一覧!M629</f>
        <v>0</v>
      </c>
      <c r="N14" s="13">
        <f>事業所一覧!N629</f>
        <v>0</v>
      </c>
    </row>
    <row r="15" spans="1:53" ht="30" customHeight="1" x14ac:dyDescent="0.2">
      <c r="A15" s="13" t="str">
        <f>事業所一覧!A630</f>
        <v>2755720196</v>
      </c>
      <c r="B15" s="12" t="str">
        <f>事業所一覧!B630</f>
        <v>放課後等デイサービス　ＳＯＲＡ</v>
      </c>
      <c r="C15" s="13" t="str">
        <f>事業所一覧!C630</f>
        <v>072-842-2666</v>
      </c>
      <c r="D15" s="13" t="str">
        <f>事業所一覧!D630</f>
        <v>072-842-2667</v>
      </c>
      <c r="E15" s="13" t="str">
        <f>事業所一覧!E630</f>
        <v>575-0001</v>
      </c>
      <c r="F15" s="12" t="str">
        <f>事業所一覧!F630</f>
        <v>四條畷市砂一丁目13番26号１階</v>
      </c>
      <c r="G15" s="12" t="str">
        <f>事業所一覧!G630</f>
        <v>株式会社ビレッジ</v>
      </c>
      <c r="H15" s="13" t="str">
        <f>事業所一覧!H630</f>
        <v>●</v>
      </c>
      <c r="I15" s="13">
        <f>事業所一覧!I630</f>
        <v>10</v>
      </c>
      <c r="J15" s="13">
        <f>事業所一覧!J630</f>
        <v>0</v>
      </c>
      <c r="K15" s="13" t="str">
        <f>事業所一覧!K630</f>
        <v>●</v>
      </c>
      <c r="L15" s="13">
        <f>事業所一覧!L630</f>
        <v>10</v>
      </c>
      <c r="M15" s="13">
        <f>事業所一覧!M630</f>
        <v>0</v>
      </c>
      <c r="N15" s="13">
        <f>事業所一覧!N630</f>
        <v>0</v>
      </c>
    </row>
    <row r="16" spans="1:53" ht="30" customHeight="1" x14ac:dyDescent="0.2">
      <c r="A16" s="13" t="str">
        <f>事業所一覧!A631</f>
        <v>2755720204</v>
      </c>
      <c r="B16" s="12" t="str">
        <f>事業所一覧!B631</f>
        <v>児童発達支援・放課後等デイサービスはろ</v>
      </c>
      <c r="C16" s="13" t="str">
        <f>事業所一覧!C631</f>
        <v>072-800-5970</v>
      </c>
      <c r="D16" s="13" t="str">
        <f>事業所一覧!D631</f>
        <v>072-800-5970</v>
      </c>
      <c r="E16" s="13" t="str">
        <f>事業所一覧!E631</f>
        <v>575-0023</v>
      </c>
      <c r="F16" s="12" t="str">
        <f>事業所一覧!F631</f>
        <v>四條畷市楠公一丁目７番11号</v>
      </c>
      <c r="G16" s="12" t="str">
        <f>事業所一覧!G631</f>
        <v>一般社団法人はろ</v>
      </c>
      <c r="H16" s="13" t="str">
        <f>事業所一覧!H631</f>
        <v>●</v>
      </c>
      <c r="I16" s="13">
        <f>事業所一覧!I631</f>
        <v>10</v>
      </c>
      <c r="J16" s="13">
        <f>事業所一覧!J631</f>
        <v>0</v>
      </c>
      <c r="K16" s="13" t="str">
        <f>事業所一覧!K631</f>
        <v>●</v>
      </c>
      <c r="L16" s="13">
        <f>事業所一覧!L631</f>
        <v>10</v>
      </c>
      <c r="M16" s="13">
        <f>事業所一覧!M631</f>
        <v>0</v>
      </c>
      <c r="N16" s="13">
        <f>事業所一覧!N631</f>
        <v>0</v>
      </c>
    </row>
    <row r="17" spans="1:14" ht="30" customHeight="1" x14ac:dyDescent="0.2">
      <c r="A17" s="13" t="str">
        <f>事業所一覧!A632</f>
        <v>2755720212</v>
      </c>
      <c r="B17" s="12" t="str">
        <f>事業所一覧!B632</f>
        <v>放課後等デイサービスｋａｉｋａ四條畷教室</v>
      </c>
      <c r="C17" s="13" t="str">
        <f>事業所一覧!C632</f>
        <v>070-1860-5709</v>
      </c>
      <c r="D17" s="13">
        <f>事業所一覧!D632</f>
        <v>0</v>
      </c>
      <c r="E17" s="13" t="str">
        <f>事業所一覧!E632</f>
        <v>575-0033</v>
      </c>
      <c r="F17" s="12" t="str">
        <f>事業所一覧!F632</f>
        <v>四條畷市美田町19番１号美田ビル１階</v>
      </c>
      <c r="G17" s="12" t="str">
        <f>事業所一覧!G632</f>
        <v>合同会社ＨＩＲＡＫＵ</v>
      </c>
      <c r="H17" s="13" t="str">
        <f>事業所一覧!H632</f>
        <v>●</v>
      </c>
      <c r="I17" s="13">
        <f>事業所一覧!I632</f>
        <v>10</v>
      </c>
      <c r="J17" s="13">
        <f>事業所一覧!J632</f>
        <v>0</v>
      </c>
      <c r="K17" s="13" t="str">
        <f>事業所一覧!K632</f>
        <v>●</v>
      </c>
      <c r="L17" s="13">
        <f>事業所一覧!L632</f>
        <v>10</v>
      </c>
      <c r="M17" s="13">
        <f>事業所一覧!M632</f>
        <v>0</v>
      </c>
      <c r="N17" s="13">
        <f>事業所一覧!N632</f>
        <v>0</v>
      </c>
    </row>
  </sheetData>
  <mergeCells count="1">
    <mergeCell ref="H2:N2"/>
  </mergeCells>
  <phoneticPr fontId="1"/>
  <conditionalFormatting sqref="K1:N1 A18:XFD65532 O12:XFD12 O1:IV10 K3:N10 A1:J10 O15:XFD17">
    <cfRule type="cellIs" dxfId="57" priority="9" stopIfTrue="1" operator="equal">
      <formula>0</formula>
    </cfRule>
  </conditionalFormatting>
  <conditionalFormatting sqref="A11:XFD11 A12:N12">
    <cfRule type="cellIs" dxfId="56" priority="8" stopIfTrue="1" operator="equal">
      <formula>0</formula>
    </cfRule>
  </conditionalFormatting>
  <conditionalFormatting sqref="O13:XFD13">
    <cfRule type="cellIs" dxfId="55" priority="7" stopIfTrue="1" operator="equal">
      <formula>0</formula>
    </cfRule>
  </conditionalFormatting>
  <conditionalFormatting sqref="A13:N13">
    <cfRule type="cellIs" dxfId="54" priority="6" stopIfTrue="1" operator="equal">
      <formula>0</formula>
    </cfRule>
  </conditionalFormatting>
  <conditionalFormatting sqref="O14:XFD14">
    <cfRule type="cellIs" dxfId="53" priority="5" stopIfTrue="1" operator="equal">
      <formula>0</formula>
    </cfRule>
  </conditionalFormatting>
  <conditionalFormatting sqref="A14:N14">
    <cfRule type="cellIs" dxfId="52" priority="4" stopIfTrue="1" operator="equal">
      <formula>0</formula>
    </cfRule>
  </conditionalFormatting>
  <conditionalFormatting sqref="A15:N17">
    <cfRule type="cellIs" dxfId="51" priority="1" stopIfTrue="1" operator="equal">
      <formula>0</formula>
    </cfRule>
  </conditionalFormatting>
  <hyperlinks>
    <hyperlink ref="N1" location="市町村一覧!A1" display="市町村一覧に戻る" xr:uid="{00000000-0004-0000-1500-000000000000}"/>
  </hyperlinks>
  <pageMargins left="0.25" right="0.25" top="0.75" bottom="0.75" header="0.3" footer="0.3"/>
  <pageSetup paperSize="9" scale="5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A19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122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1468</v>
      </c>
      <c r="J3" s="11" t="s">
        <v>1537</v>
      </c>
      <c r="K3" s="11" t="s">
        <v>2</v>
      </c>
      <c r="L3" s="11" t="s">
        <v>1468</v>
      </c>
      <c r="M3" s="11" t="s">
        <v>3</v>
      </c>
      <c r="N3" s="11" t="s">
        <v>101</v>
      </c>
    </row>
    <row r="4" spans="1:53" ht="30" customHeight="1" x14ac:dyDescent="0.2">
      <c r="A4" s="13">
        <f>事業所一覧!A633</f>
        <v>2753620042</v>
      </c>
      <c r="B4" s="12" t="str">
        <f>事業所一覧!B633</f>
        <v>児童デイサービス福すけ</v>
      </c>
      <c r="C4" s="13" t="str">
        <f>事業所一覧!C633</f>
        <v>072-808-7595</v>
      </c>
      <c r="D4" s="13" t="str">
        <f>事業所一覧!D633</f>
        <v>072-808-7549</v>
      </c>
      <c r="E4" s="13" t="str">
        <f>事業所一覧!E633</f>
        <v>576-0066</v>
      </c>
      <c r="F4" s="12" t="str">
        <f>事業所一覧!F633</f>
        <v>交野市青山三丁目17番２号</v>
      </c>
      <c r="G4" s="12" t="str">
        <f>事業所一覧!G633</f>
        <v>合同会社福は内</v>
      </c>
      <c r="H4" s="13">
        <f>事業所一覧!H633</f>
        <v>0</v>
      </c>
      <c r="I4" s="13">
        <f>事業所一覧!I633</f>
        <v>0</v>
      </c>
      <c r="J4" s="13">
        <f>事業所一覧!J633</f>
        <v>0</v>
      </c>
      <c r="K4" s="13" t="str">
        <f>事業所一覧!K633</f>
        <v>●</v>
      </c>
      <c r="L4" s="13">
        <f>事業所一覧!L633</f>
        <v>10</v>
      </c>
      <c r="M4" s="13">
        <f>事業所一覧!M633</f>
        <v>0</v>
      </c>
      <c r="N4" s="13">
        <f>事業所一覧!N633</f>
        <v>0</v>
      </c>
    </row>
    <row r="5" spans="1:53" ht="30" customHeight="1" x14ac:dyDescent="0.2">
      <c r="A5" s="13">
        <f>事業所一覧!A634</f>
        <v>2753620059</v>
      </c>
      <c r="B5" s="12" t="str">
        <f>事業所一覧!B634</f>
        <v>きらり</v>
      </c>
      <c r="C5" s="13" t="str">
        <f>事業所一覧!C634</f>
        <v>072-895-5552</v>
      </c>
      <c r="D5" s="13" t="str">
        <f>事業所一覧!D634</f>
        <v>072-895-5553</v>
      </c>
      <c r="E5" s="13" t="str">
        <f>事業所一覧!E634</f>
        <v>576-0054</v>
      </c>
      <c r="F5" s="12" t="str">
        <f>事業所一覧!F634</f>
        <v>交野市幾野一丁目37番13号１階中央区画</v>
      </c>
      <c r="G5" s="12" t="str">
        <f>事業所一覧!G634</f>
        <v>株式会社にじいろ</v>
      </c>
      <c r="H5" s="13" t="str">
        <f>事業所一覧!H634</f>
        <v>●</v>
      </c>
      <c r="I5" s="13">
        <f>事業所一覧!I634</f>
        <v>10</v>
      </c>
      <c r="J5" s="13">
        <f>事業所一覧!J634</f>
        <v>0</v>
      </c>
      <c r="K5" s="13" t="str">
        <f>事業所一覧!K634</f>
        <v>●</v>
      </c>
      <c r="L5" s="13">
        <f>事業所一覧!L634</f>
        <v>10</v>
      </c>
      <c r="M5" s="13">
        <f>事業所一覧!M634</f>
        <v>0</v>
      </c>
      <c r="N5" s="13">
        <f>事業所一覧!N634</f>
        <v>0</v>
      </c>
    </row>
    <row r="6" spans="1:53" ht="30" customHeight="1" x14ac:dyDescent="0.2">
      <c r="A6" s="13">
        <f>事業所一覧!A635</f>
        <v>2753620067</v>
      </c>
      <c r="B6" s="12" t="str">
        <f>事業所一覧!B635</f>
        <v>花ごころ</v>
      </c>
      <c r="C6" s="13" t="str">
        <f>事業所一覧!C635</f>
        <v>072-845-6377</v>
      </c>
      <c r="D6" s="13" t="str">
        <f>事業所一覧!D635</f>
        <v>072-845-6317</v>
      </c>
      <c r="E6" s="13" t="str">
        <f>事業所一覧!E635</f>
        <v>576-0053</v>
      </c>
      <c r="F6" s="12" t="str">
        <f>事業所一覧!F635</f>
        <v>交野市郡津五丁目10番４号郡津ハイライフ202号室・203号室</v>
      </c>
      <c r="G6" s="12" t="str">
        <f>事業所一覧!G635</f>
        <v>有限会社光の里福祉協会</v>
      </c>
      <c r="H6" s="13" t="str">
        <f>事業所一覧!H635</f>
        <v>●</v>
      </c>
      <c r="I6" s="13">
        <f>事業所一覧!I635</f>
        <v>10</v>
      </c>
      <c r="J6" s="13">
        <f>事業所一覧!J635</f>
        <v>0</v>
      </c>
      <c r="K6" s="13" t="str">
        <f>事業所一覧!K635</f>
        <v>●</v>
      </c>
      <c r="L6" s="13">
        <f>事業所一覧!L635</f>
        <v>10</v>
      </c>
      <c r="M6" s="13">
        <f>事業所一覧!M635</f>
        <v>0</v>
      </c>
      <c r="N6" s="13">
        <f>事業所一覧!N635</f>
        <v>0</v>
      </c>
    </row>
    <row r="7" spans="1:53" ht="30" customHeight="1" x14ac:dyDescent="0.2">
      <c r="A7" s="13">
        <f>事業所一覧!A636</f>
        <v>2753620075</v>
      </c>
      <c r="B7" s="12" t="str">
        <f>事業所一覧!B636</f>
        <v>児童デイサービス福の木</v>
      </c>
      <c r="C7" s="13" t="str">
        <f>事業所一覧!C636</f>
        <v>072-808-7862</v>
      </c>
      <c r="D7" s="13" t="str">
        <f>事業所一覧!D636</f>
        <v>072-808-7863</v>
      </c>
      <c r="E7" s="13" t="str">
        <f>事業所一覧!E636</f>
        <v>576-0066</v>
      </c>
      <c r="F7" s="12" t="str">
        <f>事業所一覧!F636</f>
        <v>交野市青山二丁目８番25号</v>
      </c>
      <c r="G7" s="12" t="str">
        <f>事業所一覧!G636</f>
        <v>合同会社福は内</v>
      </c>
      <c r="H7" s="13">
        <f>事業所一覧!H636</f>
        <v>0</v>
      </c>
      <c r="I7" s="13">
        <f>事業所一覧!I636</f>
        <v>0</v>
      </c>
      <c r="J7" s="13">
        <f>事業所一覧!J636</f>
        <v>0</v>
      </c>
      <c r="K7" s="13" t="str">
        <f>事業所一覧!K636</f>
        <v>●</v>
      </c>
      <c r="L7" s="13">
        <f>事業所一覧!L636</f>
        <v>10</v>
      </c>
      <c r="M7" s="13">
        <f>事業所一覧!M636</f>
        <v>0</v>
      </c>
      <c r="N7" s="13">
        <f>事業所一覧!N636</f>
        <v>0</v>
      </c>
    </row>
    <row r="8" spans="1:53" ht="30" customHeight="1" x14ac:dyDescent="0.2">
      <c r="A8" s="13">
        <f>事業所一覧!A637</f>
        <v>2753620083</v>
      </c>
      <c r="B8" s="12" t="str">
        <f>事業所一覧!B637</f>
        <v>ふわり</v>
      </c>
      <c r="C8" s="13" t="str">
        <f>事業所一覧!C637</f>
        <v>072-865-6254</v>
      </c>
      <c r="D8" s="13" t="str">
        <f>事業所一覧!D637</f>
        <v>072-865-6255</v>
      </c>
      <c r="E8" s="13" t="str">
        <f>事業所一覧!E637</f>
        <v>576-0032</v>
      </c>
      <c r="F8" s="12" t="str">
        <f>事業所一覧!F637</f>
        <v>交野市私市山手二丁目４番１号</v>
      </c>
      <c r="G8" s="12" t="str">
        <f>事業所一覧!G637</f>
        <v>株式会社にじいろ</v>
      </c>
      <c r="H8" s="13" t="str">
        <f>事業所一覧!H637</f>
        <v>●</v>
      </c>
      <c r="I8" s="13">
        <f>事業所一覧!I637</f>
        <v>10</v>
      </c>
      <c r="J8" s="13">
        <f>事業所一覧!J637</f>
        <v>0</v>
      </c>
      <c r="K8" s="13" t="str">
        <f>事業所一覧!K637</f>
        <v>●</v>
      </c>
      <c r="L8" s="13">
        <f>事業所一覧!L637</f>
        <v>10</v>
      </c>
      <c r="M8" s="13">
        <f>事業所一覧!M637</f>
        <v>0</v>
      </c>
      <c r="N8" s="13">
        <f>事業所一覧!N637</f>
        <v>0</v>
      </c>
    </row>
    <row r="9" spans="1:53" ht="30" customHeight="1" x14ac:dyDescent="0.2">
      <c r="A9" s="13">
        <f>事業所一覧!A638</f>
        <v>2753620091</v>
      </c>
      <c r="B9" s="12" t="str">
        <f>事業所一覧!B638</f>
        <v>ピースフルケアおりひめ</v>
      </c>
      <c r="C9" s="13" t="str">
        <f>事業所一覧!C638</f>
        <v>072-800-1212</v>
      </c>
      <c r="D9" s="13" t="str">
        <f>事業所一覧!D638</f>
        <v>072-800-1213</v>
      </c>
      <c r="E9" s="13" t="str">
        <f>事業所一覧!E638</f>
        <v>576-0053</v>
      </c>
      <c r="F9" s="12" t="str">
        <f>事業所一覧!F638</f>
        <v>交野市郡津五丁目47番11号</v>
      </c>
      <c r="G9" s="12" t="str">
        <f>事業所一覧!G638</f>
        <v>有限会社ピースフルケア</v>
      </c>
      <c r="H9" s="13">
        <f>事業所一覧!H638</f>
        <v>0</v>
      </c>
      <c r="I9" s="13">
        <f>事業所一覧!I638</f>
        <v>0</v>
      </c>
      <c r="J9" s="13">
        <f>事業所一覧!J638</f>
        <v>0</v>
      </c>
      <c r="K9" s="13" t="str">
        <f>事業所一覧!K638</f>
        <v>●</v>
      </c>
      <c r="L9" s="13">
        <f>事業所一覧!L638</f>
        <v>10</v>
      </c>
      <c r="M9" s="13">
        <f>事業所一覧!M638</f>
        <v>0</v>
      </c>
      <c r="N9" s="13">
        <f>事業所一覧!N638</f>
        <v>0</v>
      </c>
    </row>
    <row r="10" spans="1:53" ht="30" customHeight="1" x14ac:dyDescent="0.2">
      <c r="A10" s="13">
        <f>事業所一覧!A639</f>
        <v>2753620109</v>
      </c>
      <c r="B10" s="12" t="str">
        <f>事業所一覧!B639</f>
        <v>ひより</v>
      </c>
      <c r="C10" s="13" t="str">
        <f>事業所一覧!C639</f>
        <v>072-800-1614</v>
      </c>
      <c r="D10" s="13" t="str">
        <f>事業所一覧!D639</f>
        <v>072-800-1615</v>
      </c>
      <c r="E10" s="13" t="str">
        <f>事業所一覧!E639</f>
        <v>576-0043</v>
      </c>
      <c r="F10" s="12" t="str">
        <f>事業所一覧!F639</f>
        <v>交野市松塚14番５ユニライフ交野郡津102号室</v>
      </c>
      <c r="G10" s="12" t="str">
        <f>事業所一覧!G639</f>
        <v>株式会社にじいろ</v>
      </c>
      <c r="H10" s="13" t="str">
        <f>事業所一覧!H639</f>
        <v>●</v>
      </c>
      <c r="I10" s="13">
        <f>事業所一覧!I639</f>
        <v>10</v>
      </c>
      <c r="J10" s="13">
        <f>事業所一覧!J639</f>
        <v>0</v>
      </c>
      <c r="K10" s="13" t="str">
        <f>事業所一覧!K639</f>
        <v>●</v>
      </c>
      <c r="L10" s="13">
        <f>事業所一覧!L639</f>
        <v>10</v>
      </c>
      <c r="M10" s="13">
        <f>事業所一覧!M639</f>
        <v>0</v>
      </c>
      <c r="N10" s="13">
        <f>事業所一覧!N639</f>
        <v>0</v>
      </c>
    </row>
    <row r="11" spans="1:53" ht="30" customHeight="1" x14ac:dyDescent="0.2">
      <c r="A11" s="13">
        <f>事業所一覧!A640</f>
        <v>2753620125</v>
      </c>
      <c r="B11" s="12" t="str">
        <f>事業所一覧!B640</f>
        <v>にこり</v>
      </c>
      <c r="C11" s="13" t="str">
        <f>事業所一覧!C640</f>
        <v>072-896-5390</v>
      </c>
      <c r="D11" s="13" t="str">
        <f>事業所一覧!D640</f>
        <v>072-896-5391</v>
      </c>
      <c r="E11" s="13" t="str">
        <f>事業所一覧!E640</f>
        <v>576-0052</v>
      </c>
      <c r="F11" s="12" t="str">
        <f>事業所一覧!F640</f>
        <v>交野市私部五丁目23番14号</v>
      </c>
      <c r="G11" s="12" t="str">
        <f>事業所一覧!G640</f>
        <v>一般社団法人そらいろ</v>
      </c>
      <c r="H11" s="13">
        <f>事業所一覧!H640</f>
        <v>0</v>
      </c>
      <c r="I11" s="13">
        <f>事業所一覧!I640</f>
        <v>0</v>
      </c>
      <c r="J11" s="13">
        <f>事業所一覧!J640</f>
        <v>0</v>
      </c>
      <c r="K11" s="13" t="str">
        <f>事業所一覧!K640</f>
        <v>●</v>
      </c>
      <c r="L11" s="13">
        <f>事業所一覧!L640</f>
        <v>10</v>
      </c>
      <c r="M11" s="13">
        <f>事業所一覧!M640</f>
        <v>0</v>
      </c>
      <c r="N11" s="13">
        <f>事業所一覧!N640</f>
        <v>0</v>
      </c>
    </row>
    <row r="12" spans="1:53" ht="30" customHeight="1" x14ac:dyDescent="0.2">
      <c r="A12" s="13">
        <f>事業所一覧!A641</f>
        <v>2750320075</v>
      </c>
      <c r="B12" s="12" t="str">
        <f>事業所一覧!B641</f>
        <v>おれんじはうす</v>
      </c>
      <c r="C12" s="13" t="str">
        <f>事業所一覧!C641</f>
        <v>072-807-8791</v>
      </c>
      <c r="D12" s="13" t="str">
        <f>事業所一覧!D641</f>
        <v>072-807-8728</v>
      </c>
      <c r="E12" s="13" t="str">
        <f>事業所一覧!E641</f>
        <v>576-0016</v>
      </c>
      <c r="F12" s="12" t="str">
        <f>事業所一覧!F641</f>
        <v>交野市星田五丁目29番８号レスポワール星田105号室</v>
      </c>
      <c r="G12" s="12" t="str">
        <f>事業所一覧!G641</f>
        <v>合同会社からふるぱーとなーず</v>
      </c>
      <c r="H12" s="13" t="str">
        <f>事業所一覧!H641</f>
        <v>●</v>
      </c>
      <c r="I12" s="13">
        <f>事業所一覧!I641</f>
        <v>10</v>
      </c>
      <c r="J12" s="13">
        <f>事業所一覧!J641</f>
        <v>0</v>
      </c>
      <c r="K12" s="13" t="str">
        <f>事業所一覧!K641</f>
        <v>●</v>
      </c>
      <c r="L12" s="13">
        <f>事業所一覧!L641</f>
        <v>10</v>
      </c>
      <c r="M12" s="13">
        <f>事業所一覧!M641</f>
        <v>0</v>
      </c>
      <c r="N12" s="13">
        <f>事業所一覧!N641</f>
        <v>0</v>
      </c>
    </row>
    <row r="13" spans="1:53" ht="30" customHeight="1" x14ac:dyDescent="0.2">
      <c r="A13" s="13">
        <f>事業所一覧!A642</f>
        <v>2753620133</v>
      </c>
      <c r="B13" s="12" t="str">
        <f>事業所一覧!B642</f>
        <v>児童デイサービスりはぷらす</v>
      </c>
      <c r="C13" s="13" t="str">
        <f>事業所一覧!C642</f>
        <v>072-808-6583</v>
      </c>
      <c r="D13" s="13" t="str">
        <f>事業所一覧!D642</f>
        <v>072-808-6589</v>
      </c>
      <c r="E13" s="13" t="str">
        <f>事業所一覧!E642</f>
        <v>576-0016</v>
      </c>
      <c r="F13" s="12" t="str">
        <f>事業所一覧!F642</f>
        <v>交野市星田七丁目４番10号</v>
      </c>
      <c r="G13" s="12" t="str">
        <f>事業所一覧!G642</f>
        <v>合同会社Ｓｐｒｉｎｇ　Ｐｌｕｓ</v>
      </c>
      <c r="H13" s="13">
        <f>事業所一覧!H642</f>
        <v>0</v>
      </c>
      <c r="I13" s="13">
        <f>事業所一覧!I642</f>
        <v>0</v>
      </c>
      <c r="J13" s="13">
        <f>事業所一覧!J642</f>
        <v>0</v>
      </c>
      <c r="K13" s="13" t="str">
        <f>事業所一覧!K642</f>
        <v>●</v>
      </c>
      <c r="L13" s="13">
        <f>事業所一覧!L642</f>
        <v>10</v>
      </c>
      <c r="M13" s="13">
        <f>事業所一覧!M642</f>
        <v>0</v>
      </c>
      <c r="N13" s="13">
        <f>事業所一覧!N642</f>
        <v>0</v>
      </c>
    </row>
    <row r="14" spans="1:53" ht="30" customHeight="1" x14ac:dyDescent="0.2">
      <c r="A14" s="13">
        <f>事業所一覧!A643</f>
        <v>2753620141</v>
      </c>
      <c r="B14" s="12" t="str">
        <f>事業所一覧!B643</f>
        <v>ひかりプラスほっぷ教室</v>
      </c>
      <c r="C14" s="13" t="str">
        <f>事業所一覧!C643</f>
        <v>072-894-1911</v>
      </c>
      <c r="D14" s="13" t="str">
        <f>事業所一覧!D643</f>
        <v>072-894-1912</v>
      </c>
      <c r="E14" s="13" t="str">
        <f>事業所一覧!E643</f>
        <v>576-0041</v>
      </c>
      <c r="F14" s="12" t="str">
        <f>事業所一覧!F643</f>
        <v>交野市私部西一丁目17番７号コルティーレ交野102号室</v>
      </c>
      <c r="G14" s="12" t="str">
        <f>事業所一覧!G643</f>
        <v>株式会社エターナルライト</v>
      </c>
      <c r="H14" s="13" t="str">
        <f>事業所一覧!H643</f>
        <v>●</v>
      </c>
      <c r="I14" s="13">
        <f>事業所一覧!I643</f>
        <v>10</v>
      </c>
      <c r="J14" s="13">
        <f>事業所一覧!J643</f>
        <v>0</v>
      </c>
      <c r="K14" s="13" t="str">
        <f>事業所一覧!K643</f>
        <v>●</v>
      </c>
      <c r="L14" s="13">
        <f>事業所一覧!L643</f>
        <v>10</v>
      </c>
      <c r="M14" s="13">
        <f>事業所一覧!M643</f>
        <v>0</v>
      </c>
      <c r="N14" s="13">
        <f>事業所一覧!N643</f>
        <v>0</v>
      </c>
    </row>
    <row r="15" spans="1:53" ht="30" customHeight="1" x14ac:dyDescent="0.2">
      <c r="A15" s="13">
        <f>事業所一覧!A644</f>
        <v>2753620166</v>
      </c>
      <c r="B15" s="12" t="str">
        <f>事業所一覧!B644</f>
        <v>くるり</v>
      </c>
      <c r="C15" s="13" t="str">
        <f>事業所一覧!C644</f>
        <v>072-896-5650</v>
      </c>
      <c r="D15" s="13" t="str">
        <f>事業所一覧!D644</f>
        <v>072-896-5658</v>
      </c>
      <c r="E15" s="13" t="str">
        <f>事業所一覧!E644</f>
        <v>576-0016</v>
      </c>
      <c r="F15" s="12" t="str">
        <f>事業所一覧!F644</f>
        <v>交野市星田三丁目７番３号</v>
      </c>
      <c r="G15" s="12" t="str">
        <f>事業所一覧!G644</f>
        <v>株式会社にじいろ</v>
      </c>
      <c r="H15" s="13" t="str">
        <f>事業所一覧!H644</f>
        <v>●</v>
      </c>
      <c r="I15" s="13">
        <f>事業所一覧!I644</f>
        <v>10</v>
      </c>
      <c r="J15" s="13">
        <f>事業所一覧!J644</f>
        <v>0</v>
      </c>
      <c r="K15" s="13" t="str">
        <f>事業所一覧!K644</f>
        <v>●</v>
      </c>
      <c r="L15" s="13">
        <f>事業所一覧!L644</f>
        <v>10</v>
      </c>
      <c r="M15" s="13">
        <f>事業所一覧!M644</f>
        <v>0</v>
      </c>
      <c r="N15" s="13">
        <f>事業所一覧!N644</f>
        <v>0</v>
      </c>
    </row>
    <row r="16" spans="1:53" ht="30" customHeight="1" x14ac:dyDescent="0.2">
      <c r="A16" s="13">
        <f>事業所一覧!A645</f>
        <v>2753620174</v>
      </c>
      <c r="B16" s="12" t="str">
        <f>事業所一覧!B645</f>
        <v>どんぐり　交野店</v>
      </c>
      <c r="C16" s="13" t="str">
        <f>事業所一覧!C645</f>
        <v>080-4638-5170</v>
      </c>
      <c r="D16" s="13" t="str">
        <f>事業所一覧!D645</f>
        <v>072-865-3457</v>
      </c>
      <c r="E16" s="13" t="str">
        <f>事業所一覧!E645</f>
        <v>576-0051</v>
      </c>
      <c r="F16" s="12" t="str">
        <f>事業所一覧!F645</f>
        <v>交野市倉治八丁目11番5号</v>
      </c>
      <c r="G16" s="12" t="str">
        <f>事業所一覧!G645</f>
        <v>株式会社どんぐりの里</v>
      </c>
      <c r="H16" s="13" t="str">
        <f>事業所一覧!H645</f>
        <v>●</v>
      </c>
      <c r="I16" s="13">
        <f>事業所一覧!I645</f>
        <v>10</v>
      </c>
      <c r="J16" s="13">
        <f>事業所一覧!J645</f>
        <v>0</v>
      </c>
      <c r="K16" s="13" t="str">
        <f>事業所一覧!K645</f>
        <v>●</v>
      </c>
      <c r="L16" s="13">
        <f>事業所一覧!L645</f>
        <v>10</v>
      </c>
      <c r="M16" s="13">
        <f>事業所一覧!M645</f>
        <v>0</v>
      </c>
      <c r="N16" s="13">
        <f>事業所一覧!N645</f>
        <v>0</v>
      </c>
    </row>
    <row r="17" spans="1:14" ht="30" customHeight="1" x14ac:dyDescent="0.2">
      <c r="A17" s="13">
        <f>事業所一覧!A646</f>
        <v>2753620182</v>
      </c>
      <c r="B17" s="12" t="str">
        <f>事業所一覧!B646</f>
        <v>ふわふわり</v>
      </c>
      <c r="C17" s="13" t="str">
        <f>事業所一覧!C646</f>
        <v>072-894-7800</v>
      </c>
      <c r="D17" s="13" t="str">
        <f>事業所一覧!D646</f>
        <v>072-894-7801</v>
      </c>
      <c r="E17" s="13" t="str">
        <f>事業所一覧!E646</f>
        <v>576-0051</v>
      </c>
      <c r="F17" s="12" t="str">
        <f>事業所一覧!F646</f>
        <v>交野市倉治七丁目32番8号ハイム桜道101号室</v>
      </c>
      <c r="G17" s="12" t="str">
        <f>事業所一覧!G646</f>
        <v>株式会社にじいろ</v>
      </c>
      <c r="H17" s="13" t="str">
        <f>事業所一覧!H646</f>
        <v>●</v>
      </c>
      <c r="I17" s="13">
        <f>事業所一覧!I646</f>
        <v>10</v>
      </c>
      <c r="J17" s="13">
        <f>事業所一覧!J646</f>
        <v>0</v>
      </c>
      <c r="K17" s="13" t="str">
        <f>事業所一覧!K646</f>
        <v>●</v>
      </c>
      <c r="L17" s="13">
        <f>事業所一覧!L646</f>
        <v>10</v>
      </c>
      <c r="M17" s="13">
        <f>事業所一覧!M646</f>
        <v>0</v>
      </c>
      <c r="N17" s="13">
        <f>事業所一覧!N646</f>
        <v>0</v>
      </c>
    </row>
    <row r="18" spans="1:14" ht="30" customHeight="1" x14ac:dyDescent="0.2">
      <c r="A18" s="13" t="str">
        <f>事業所一覧!A647</f>
        <v>2753620190</v>
      </c>
      <c r="B18" s="12" t="str">
        <f>事業所一覧!B647</f>
        <v>ＰＡＲＣ（パルク）ウィル交野</v>
      </c>
      <c r="C18" s="13" t="str">
        <f>事業所一覧!C647</f>
        <v>072-845-5461</v>
      </c>
      <c r="D18" s="13" t="str">
        <f>事業所一覧!D647</f>
        <v>072-845-5462</v>
      </c>
      <c r="E18" s="13" t="str">
        <f>事業所一覧!E647</f>
        <v>576-0041</v>
      </c>
      <c r="F18" s="12" t="str">
        <f>事業所一覧!F647</f>
        <v>交野市私部西四丁目11番18号</v>
      </c>
      <c r="G18" s="12" t="str">
        <f>事業所一覧!G647</f>
        <v>株式会社メディケア・リハビリ</v>
      </c>
      <c r="H18" s="13" t="str">
        <f>事業所一覧!H647</f>
        <v>☆</v>
      </c>
      <c r="I18" s="13">
        <f>事業所一覧!I647</f>
        <v>5</v>
      </c>
      <c r="J18" s="13" t="str">
        <f>事業所一覧!J647</f>
        <v>●</v>
      </c>
      <c r="K18" s="13" t="str">
        <f>事業所一覧!K647</f>
        <v>☆</v>
      </c>
      <c r="L18" s="13">
        <f>事業所一覧!L647</f>
        <v>5</v>
      </c>
      <c r="M18" s="13" t="str">
        <f>事業所一覧!M647</f>
        <v>●</v>
      </c>
      <c r="N18" s="13">
        <f>事業所一覧!N647</f>
        <v>0</v>
      </c>
    </row>
    <row r="19" spans="1:14" ht="30" customHeight="1" x14ac:dyDescent="0.2">
      <c r="A19" s="13" t="str">
        <f>事業所一覧!A648</f>
        <v>2753620208</v>
      </c>
      <c r="B19" s="12" t="str">
        <f>事業所一覧!B648</f>
        <v>保育所等訪問支援さんく</v>
      </c>
      <c r="C19" s="13" t="str">
        <f>事業所一覧!C648</f>
        <v>050-3565-2648</v>
      </c>
      <c r="D19" s="13" t="str">
        <f>事業所一覧!D648</f>
        <v>050-3457-8548</v>
      </c>
      <c r="E19" s="13" t="str">
        <f>事業所一覧!E648</f>
        <v>576-0052</v>
      </c>
      <c r="F19" s="12" t="str">
        <f>事業所一覧!F648</f>
        <v>交野市私部三丁目３番33－２号</v>
      </c>
      <c r="G19" s="12" t="str">
        <f>事業所一覧!G648</f>
        <v>合同会社オペラント</v>
      </c>
      <c r="H19" s="13">
        <f>事業所一覧!H648</f>
        <v>0</v>
      </c>
      <c r="I19" s="13">
        <f>事業所一覧!I648</f>
        <v>0</v>
      </c>
      <c r="J19" s="13">
        <f>事業所一覧!J648</f>
        <v>0</v>
      </c>
      <c r="K19" s="13">
        <f>事業所一覧!K648</f>
        <v>0</v>
      </c>
      <c r="L19" s="13">
        <f>事業所一覧!L648</f>
        <v>0</v>
      </c>
      <c r="M19" s="13" t="str">
        <f>事業所一覧!M648</f>
        <v>●</v>
      </c>
      <c r="N19" s="13">
        <f>事業所一覧!N648</f>
        <v>0</v>
      </c>
    </row>
  </sheetData>
  <mergeCells count="1">
    <mergeCell ref="H2:N2"/>
  </mergeCells>
  <phoneticPr fontId="1"/>
  <conditionalFormatting sqref="A1:J3 K1:N1 K3:N3 O1:IV4 A4:L4 A5:IV17 A18:XFD65531">
    <cfRule type="cellIs" dxfId="50" priority="21" stopIfTrue="1" operator="equal">
      <formula>0</formula>
    </cfRule>
  </conditionalFormatting>
  <conditionalFormatting sqref="M4:N4">
    <cfRule type="cellIs" dxfId="49" priority="19" stopIfTrue="1" operator="equal">
      <formula>0</formula>
    </cfRule>
  </conditionalFormatting>
  <hyperlinks>
    <hyperlink ref="N1" location="市町村一覧!A1" display="市町村一覧に戻る" xr:uid="{00000000-0004-0000-1600-000000000000}"/>
  </hyperlinks>
  <pageMargins left="0.25" right="0.25" top="0.75" bottom="0.75" header="0.3" footer="0.3"/>
  <pageSetup paperSize="9" scale="5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A23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4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123</v>
      </c>
      <c r="N1" s="5" t="s">
        <v>99</v>
      </c>
      <c r="Q1" s="6"/>
    </row>
    <row r="2" spans="1:53" s="9" customFormat="1" ht="30" customHeight="1" x14ac:dyDescent="0.2">
      <c r="A2" s="7"/>
      <c r="B2" s="8"/>
      <c r="C2" s="7"/>
      <c r="D2" s="7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1468</v>
      </c>
      <c r="J3" s="11" t="s">
        <v>1537</v>
      </c>
      <c r="K3" s="11" t="s">
        <v>2</v>
      </c>
      <c r="L3" s="11" t="s">
        <v>1468</v>
      </c>
      <c r="M3" s="11" t="s">
        <v>3</v>
      </c>
      <c r="N3" s="11" t="s">
        <v>101</v>
      </c>
    </row>
    <row r="4" spans="1:53" ht="30" customHeight="1" x14ac:dyDescent="0.2">
      <c r="A4" s="13">
        <f>事業所一覧!A649</f>
        <v>2759320043</v>
      </c>
      <c r="B4" s="12" t="str">
        <f>事業所一覧!B649</f>
        <v>児童デイサービスわおん</v>
      </c>
      <c r="C4" s="13" t="str">
        <f>事業所一覧!C649</f>
        <v>072-360-0721</v>
      </c>
      <c r="D4" s="13" t="str">
        <f>事業所一覧!D649</f>
        <v>072-360-0722</v>
      </c>
      <c r="E4" s="13" t="str">
        <f>事業所一覧!E649</f>
        <v>589-0023</v>
      </c>
      <c r="F4" s="12" t="str">
        <f>事業所一覧!F649</f>
        <v>大阪狭山市大野台四丁目１番19号</v>
      </c>
      <c r="G4" s="12" t="str">
        <f>事業所一覧!G649</f>
        <v>株式会社ＷＡＯＮ</v>
      </c>
      <c r="H4" s="13" t="str">
        <f>事業所一覧!H649</f>
        <v>●</v>
      </c>
      <c r="I4" s="13">
        <f>事業所一覧!I649</f>
        <v>10</v>
      </c>
      <c r="J4" s="13">
        <f>事業所一覧!J649</f>
        <v>0</v>
      </c>
      <c r="K4" s="13" t="str">
        <f>事業所一覧!K649</f>
        <v>●</v>
      </c>
      <c r="L4" s="13">
        <f>事業所一覧!L649</f>
        <v>10</v>
      </c>
      <c r="M4" s="13">
        <f>事業所一覧!M649</f>
        <v>0</v>
      </c>
      <c r="N4" s="13">
        <f>事業所一覧!N649</f>
        <v>0</v>
      </c>
    </row>
    <row r="5" spans="1:53" ht="30" customHeight="1" x14ac:dyDescent="0.2">
      <c r="A5" s="13">
        <f>事業所一覧!A650</f>
        <v>2759320068</v>
      </c>
      <c r="B5" s="12" t="str">
        <f>事業所一覧!B650</f>
        <v>こどもサポート教室「きらり」大阪狭山金剛校</v>
      </c>
      <c r="C5" s="13" t="str">
        <f>事業所一覧!C650</f>
        <v>072-360-1077</v>
      </c>
      <c r="D5" s="13" t="str">
        <f>事業所一覧!D650</f>
        <v>072-360-1077</v>
      </c>
      <c r="E5" s="13" t="str">
        <f>事業所一覧!E650</f>
        <v>589-0011</v>
      </c>
      <c r="F5" s="12" t="str">
        <f>事業所一覧!F650</f>
        <v>大阪狭山市半田一丁目622番地１ウエスティ金剛４－２</v>
      </c>
      <c r="G5" s="12" t="str">
        <f>事業所一覧!G650</f>
        <v>株式会社クラ・ゼミ</v>
      </c>
      <c r="H5" s="13" t="str">
        <f>事業所一覧!H650</f>
        <v>●</v>
      </c>
      <c r="I5" s="13">
        <f>事業所一覧!I650</f>
        <v>10</v>
      </c>
      <c r="J5" s="13">
        <f>事業所一覧!J650</f>
        <v>0</v>
      </c>
      <c r="K5" s="13" t="str">
        <f>事業所一覧!K650</f>
        <v>●</v>
      </c>
      <c r="L5" s="13">
        <f>事業所一覧!L650</f>
        <v>10</v>
      </c>
      <c r="M5" s="13">
        <f>事業所一覧!M650</f>
        <v>0</v>
      </c>
      <c r="N5" s="13">
        <f>事業所一覧!N650</f>
        <v>0</v>
      </c>
    </row>
    <row r="6" spans="1:53" ht="30" customHeight="1" x14ac:dyDescent="0.2">
      <c r="A6" s="13">
        <f>事業所一覧!A651</f>
        <v>2759320076</v>
      </c>
      <c r="B6" s="12" t="str">
        <f>事業所一覧!B651</f>
        <v>まんてん狭山西山台第１教室</v>
      </c>
      <c r="C6" s="13" t="str">
        <f>事業所一覧!C651</f>
        <v>072-247-4777</v>
      </c>
      <c r="D6" s="13" t="str">
        <f>事業所一覧!D651</f>
        <v>072-247-4778</v>
      </c>
      <c r="E6" s="13" t="str">
        <f>事業所一覧!E651</f>
        <v>589-0022</v>
      </c>
      <c r="F6" s="12" t="str">
        <f>事業所一覧!F651</f>
        <v>大阪狭山市西山台二丁目13番10号西側１階</v>
      </c>
      <c r="G6" s="12" t="str">
        <f>事業所一覧!G651</f>
        <v>株式会社まんてんプラス</v>
      </c>
      <c r="H6" s="13" t="str">
        <f>事業所一覧!H651</f>
        <v>●</v>
      </c>
      <c r="I6" s="13">
        <f>事業所一覧!I651</f>
        <v>10</v>
      </c>
      <c r="J6" s="13">
        <f>事業所一覧!J651</f>
        <v>0</v>
      </c>
      <c r="K6" s="13" t="str">
        <f>事業所一覧!K651</f>
        <v>●</v>
      </c>
      <c r="L6" s="13">
        <f>事業所一覧!L651</f>
        <v>10</v>
      </c>
      <c r="M6" s="13">
        <f>事業所一覧!M651</f>
        <v>0</v>
      </c>
      <c r="N6" s="28">
        <f>事業所一覧!N651</f>
        <v>0</v>
      </c>
    </row>
    <row r="7" spans="1:53" ht="30" customHeight="1" x14ac:dyDescent="0.2">
      <c r="A7" s="13">
        <f>事業所一覧!A652</f>
        <v>2759320084</v>
      </c>
      <c r="B7" s="12" t="str">
        <f>事業所一覧!B652</f>
        <v>ＴＳアフタースクール</v>
      </c>
      <c r="C7" s="13" t="str">
        <f>事業所一覧!C652</f>
        <v>072-365-3957</v>
      </c>
      <c r="D7" s="13" t="str">
        <f>事業所一覧!D652</f>
        <v>072-365-3958</v>
      </c>
      <c r="E7" s="13" t="str">
        <f>事業所一覧!E652</f>
        <v>589-0022</v>
      </c>
      <c r="F7" s="12" t="str">
        <f>事業所一覧!F652</f>
        <v>大阪狭山市西山台六丁目１番９号１階</v>
      </c>
      <c r="G7" s="12" t="str">
        <f>事業所一覧!G652</f>
        <v>有限会社ＴＳｃｏｍｐａｎｙ</v>
      </c>
      <c r="H7" s="13">
        <f>事業所一覧!H652</f>
        <v>0</v>
      </c>
      <c r="I7" s="13">
        <f>事業所一覧!I652</f>
        <v>0</v>
      </c>
      <c r="J7" s="13">
        <f>事業所一覧!J652</f>
        <v>0</v>
      </c>
      <c r="K7" s="13" t="str">
        <f>事業所一覧!K652</f>
        <v>●</v>
      </c>
      <c r="L7" s="13">
        <f>事業所一覧!L652</f>
        <v>10</v>
      </c>
      <c r="M7" s="13">
        <f>事業所一覧!M652</f>
        <v>0</v>
      </c>
      <c r="N7" s="13">
        <f>事業所一覧!N652</f>
        <v>0</v>
      </c>
    </row>
    <row r="8" spans="1:53" ht="30" customHeight="1" x14ac:dyDescent="0.2">
      <c r="A8" s="13">
        <f>事業所一覧!A653</f>
        <v>2759320092</v>
      </c>
      <c r="B8" s="12" t="str">
        <f>事業所一覧!B653</f>
        <v>あんずの会放課後等児童デイサービスソレイユ</v>
      </c>
      <c r="C8" s="13" t="str">
        <f>事業所一覧!C653</f>
        <v>072-367-1510</v>
      </c>
      <c r="D8" s="13" t="str">
        <f>事業所一覧!D653</f>
        <v>072-367-1510</v>
      </c>
      <c r="E8" s="13" t="str">
        <f>事業所一覧!E653</f>
        <v>589-00２１</v>
      </c>
      <c r="F8" s="12" t="str">
        <f>事業所一覧!F653</f>
        <v>大阪狭山市今熊１丁目４－６</v>
      </c>
      <c r="G8" s="12" t="str">
        <f>事業所一覧!G653</f>
        <v>特定非営利活動法人あんずの会</v>
      </c>
      <c r="H8" s="13">
        <f>事業所一覧!H653</f>
        <v>0</v>
      </c>
      <c r="I8" s="13">
        <f>事業所一覧!I653</f>
        <v>0</v>
      </c>
      <c r="J8" s="13">
        <f>事業所一覧!J653</f>
        <v>0</v>
      </c>
      <c r="K8" s="13" t="str">
        <f>事業所一覧!K653</f>
        <v>●</v>
      </c>
      <c r="L8" s="13">
        <f>事業所一覧!L653</f>
        <v>10</v>
      </c>
      <c r="M8" s="13">
        <f>事業所一覧!M653</f>
        <v>0</v>
      </c>
      <c r="N8" s="13">
        <f>事業所一覧!N653</f>
        <v>0</v>
      </c>
    </row>
    <row r="9" spans="1:53" ht="30" customHeight="1" x14ac:dyDescent="0.2">
      <c r="A9" s="13">
        <f>事業所一覧!A654</f>
        <v>2759320100</v>
      </c>
      <c r="B9" s="12" t="str">
        <f>事業所一覧!B654</f>
        <v>さんＳＵＮアフタースクール大阪狭山</v>
      </c>
      <c r="C9" s="13" t="str">
        <f>事業所一覧!C654</f>
        <v>072-247-4866</v>
      </c>
      <c r="D9" s="13" t="str">
        <f>事業所一覧!D654</f>
        <v>072-247-4877</v>
      </c>
      <c r="E9" s="13" t="str">
        <f>事業所一覧!E654</f>
        <v>589-0021</v>
      </c>
      <c r="F9" s="12" t="str">
        <f>事業所一覧!F654</f>
        <v>大阪狭山市今熊一丁目62番地の４　２Ｆ201号</v>
      </c>
      <c r="G9" s="12" t="str">
        <f>事業所一覧!G654</f>
        <v>一般社団法人ＹＯＲＩＭＯＲＥ</v>
      </c>
      <c r="H9" s="13" t="str">
        <f>事業所一覧!H654</f>
        <v>●</v>
      </c>
      <c r="I9" s="13">
        <f>事業所一覧!I654</f>
        <v>10</v>
      </c>
      <c r="J9" s="13">
        <f>事業所一覧!J654</f>
        <v>0</v>
      </c>
      <c r="K9" s="13" t="str">
        <f>事業所一覧!K654</f>
        <v>●</v>
      </c>
      <c r="L9" s="13">
        <f>事業所一覧!L654</f>
        <v>10</v>
      </c>
      <c r="M9" s="13">
        <f>事業所一覧!M654</f>
        <v>0</v>
      </c>
      <c r="N9" s="13">
        <f>事業所一覧!N654</f>
        <v>0</v>
      </c>
    </row>
    <row r="10" spans="1:53" ht="30" customHeight="1" x14ac:dyDescent="0.2">
      <c r="A10" s="13">
        <f>事業所一覧!A655</f>
        <v>2759320126</v>
      </c>
      <c r="B10" s="12" t="str">
        <f>事業所一覧!B655</f>
        <v>まなびっこ</v>
      </c>
      <c r="C10" s="13" t="str">
        <f>事業所一覧!C655</f>
        <v>072-220-8359</v>
      </c>
      <c r="D10" s="13" t="str">
        <f>事業所一覧!D655</f>
        <v>072-220-8359</v>
      </c>
      <c r="E10" s="13" t="str">
        <f>事業所一覧!E655</f>
        <v>589-0021</v>
      </c>
      <c r="F10" s="12" t="str">
        <f>事業所一覧!F655</f>
        <v>大阪狭山市今熊一丁目11番地の４</v>
      </c>
      <c r="G10" s="12" t="str">
        <f>事業所一覧!G655</f>
        <v>一般社団法人発達支援ルームまなび</v>
      </c>
      <c r="H10" s="13" t="str">
        <f>事業所一覧!H655</f>
        <v>●</v>
      </c>
      <c r="I10" s="13">
        <f>事業所一覧!I655</f>
        <v>10</v>
      </c>
      <c r="J10" s="13">
        <f>事業所一覧!J655</f>
        <v>0</v>
      </c>
      <c r="K10" s="13" t="str">
        <f>事業所一覧!K655</f>
        <v>●</v>
      </c>
      <c r="L10" s="13">
        <f>事業所一覧!L655</f>
        <v>10</v>
      </c>
      <c r="M10" s="13" t="str">
        <f>事業所一覧!M655</f>
        <v>●</v>
      </c>
      <c r="N10" s="13">
        <f>事業所一覧!N655</f>
        <v>0</v>
      </c>
    </row>
    <row r="11" spans="1:53" ht="30" customHeight="1" x14ac:dyDescent="0.2">
      <c r="A11" s="13">
        <f>事業所一覧!A656</f>
        <v>2759320134</v>
      </c>
      <c r="B11" s="12" t="str">
        <f>事業所一覧!B656</f>
        <v>スポーツデイ　Advance</v>
      </c>
      <c r="C11" s="13" t="str">
        <f>事業所一覧!C656</f>
        <v>072-366-8333</v>
      </c>
      <c r="D11" s="13" t="str">
        <f>事業所一覧!D656</f>
        <v>072-366-8333</v>
      </c>
      <c r="E11" s="13" t="str">
        <f>事業所一覧!E656</f>
        <v>589-0005</v>
      </c>
      <c r="F11" s="12" t="str">
        <f>事業所一覧!F656</f>
        <v>大阪狭山市混合二丁目７番２号</v>
      </c>
      <c r="G11" s="12" t="str">
        <f>事業所一覧!G656</f>
        <v>合同会社Advance</v>
      </c>
      <c r="H11" s="13" t="str">
        <f>事業所一覧!H656</f>
        <v>●</v>
      </c>
      <c r="I11" s="13">
        <f>事業所一覧!I656</f>
        <v>10</v>
      </c>
      <c r="J11" s="13">
        <f>事業所一覧!J656</f>
        <v>0</v>
      </c>
      <c r="K11" s="13" t="str">
        <f>事業所一覧!K656</f>
        <v>●</v>
      </c>
      <c r="L11" s="13">
        <f>事業所一覧!L656</f>
        <v>10</v>
      </c>
      <c r="M11" s="13">
        <f>事業所一覧!M656</f>
        <v>0</v>
      </c>
      <c r="N11" s="13">
        <f>事業所一覧!N656</f>
        <v>0</v>
      </c>
    </row>
    <row r="12" spans="1:53" ht="30" customHeight="1" x14ac:dyDescent="0.2">
      <c r="A12" s="13">
        <f>事業所一覧!A657</f>
        <v>2759320142</v>
      </c>
      <c r="B12" s="12" t="str">
        <f>事業所一覧!B657</f>
        <v>まんてん狭山西山台第2教室</v>
      </c>
      <c r="C12" s="13" t="str">
        <f>事業所一覧!C657</f>
        <v>072-349-6124</v>
      </c>
      <c r="D12" s="13" t="str">
        <f>事業所一覧!D657</f>
        <v>072-349-6125</v>
      </c>
      <c r="E12" s="13" t="str">
        <f>事業所一覧!E657</f>
        <v>589-0022</v>
      </c>
      <c r="F12" s="12" t="str">
        <f>事業所一覧!F657</f>
        <v>大阪狭山市西山台三丁目５番20号　２階</v>
      </c>
      <c r="G12" s="12" t="str">
        <f>事業所一覧!G657</f>
        <v>株式会社まんてんプラス</v>
      </c>
      <c r="H12" s="13" t="str">
        <f>事業所一覧!H657</f>
        <v>●</v>
      </c>
      <c r="I12" s="13">
        <f>事業所一覧!I657</f>
        <v>10</v>
      </c>
      <c r="J12" s="13">
        <f>事業所一覧!J657</f>
        <v>0</v>
      </c>
      <c r="K12" s="13" t="str">
        <f>事業所一覧!K657</f>
        <v>●</v>
      </c>
      <c r="L12" s="13">
        <f>事業所一覧!L657</f>
        <v>10</v>
      </c>
      <c r="M12" s="13">
        <f>事業所一覧!M657</f>
        <v>0</v>
      </c>
      <c r="N12" s="13">
        <f>事業所一覧!N657</f>
        <v>0</v>
      </c>
    </row>
    <row r="13" spans="1:53" ht="30" customHeight="1" x14ac:dyDescent="0.2">
      <c r="A13" s="13">
        <f>事業所一覧!A658</f>
        <v>2759320159</v>
      </c>
      <c r="B13" s="12" t="str">
        <f>事業所一覧!B658</f>
        <v>あしあと</v>
      </c>
      <c r="C13" s="13" t="str">
        <f>事業所一覧!C658</f>
        <v>072-290-7777</v>
      </c>
      <c r="D13" s="13" t="str">
        <f>事業所一覧!D658</f>
        <v>072-290-7766</v>
      </c>
      <c r="E13" s="13" t="str">
        <f>事業所一覧!E658</f>
        <v>589-0022</v>
      </c>
      <c r="F13" s="12" t="str">
        <f>事業所一覧!F658</f>
        <v>大阪狭山市西山台六丁目１番７号１階</v>
      </c>
      <c r="G13" s="12" t="str">
        <f>事業所一覧!G658</f>
        <v>株式会社フットステップ</v>
      </c>
      <c r="H13" s="13" t="str">
        <f>事業所一覧!H658</f>
        <v>●</v>
      </c>
      <c r="I13" s="13">
        <f>事業所一覧!I658</f>
        <v>10</v>
      </c>
      <c r="J13" s="13">
        <f>事業所一覧!J658</f>
        <v>0</v>
      </c>
      <c r="K13" s="13" t="str">
        <f>事業所一覧!K658</f>
        <v>●</v>
      </c>
      <c r="L13" s="13">
        <f>事業所一覧!L658</f>
        <v>10</v>
      </c>
      <c r="M13" s="13">
        <f>事業所一覧!M658</f>
        <v>0</v>
      </c>
      <c r="N13" s="13">
        <f>事業所一覧!N658</f>
        <v>0</v>
      </c>
    </row>
    <row r="14" spans="1:53" ht="30" customHeight="1" x14ac:dyDescent="0.2">
      <c r="A14" s="13">
        <f>事業所一覧!A659</f>
        <v>2759320167</v>
      </c>
      <c r="B14" s="12" t="str">
        <f>事業所一覧!B659</f>
        <v>児童デイサービス　ポーラーパイン</v>
      </c>
      <c r="C14" s="13" t="str">
        <f>事業所一覧!C659</f>
        <v>072-368-5300</v>
      </c>
      <c r="D14" s="13" t="str">
        <f>事業所一覧!D659</f>
        <v>072-367-8004</v>
      </c>
      <c r="E14" s="13" t="str">
        <f>事業所一覧!E659</f>
        <v>589-0022</v>
      </c>
      <c r="F14" s="12" t="str">
        <f>事業所一覧!F659</f>
        <v>大阪狭山市西山台三丁目５番18号　井上ビル１階</v>
      </c>
      <c r="G14" s="12" t="str">
        <f>事業所一覧!G659</f>
        <v>有限会社総合医療企画</v>
      </c>
      <c r="H14" s="13" t="str">
        <f>事業所一覧!H659</f>
        <v>☆</v>
      </c>
      <c r="I14" s="13">
        <f>事業所一覧!I659</f>
        <v>5</v>
      </c>
      <c r="J14" s="13">
        <f>事業所一覧!J659</f>
        <v>0</v>
      </c>
      <c r="K14" s="13" t="str">
        <f>事業所一覧!K659</f>
        <v>☆</v>
      </c>
      <c r="L14" s="13">
        <f>事業所一覧!L659</f>
        <v>5</v>
      </c>
      <c r="M14" s="13">
        <f>事業所一覧!M659</f>
        <v>0</v>
      </c>
      <c r="N14" s="13">
        <f>事業所一覧!N659</f>
        <v>0</v>
      </c>
    </row>
    <row r="15" spans="1:53" ht="30" customHeight="1" x14ac:dyDescent="0.2">
      <c r="A15" s="13">
        <f>事業所一覧!A660</f>
        <v>2759320175</v>
      </c>
      <c r="B15" s="12" t="str">
        <f>事業所一覧!B660</f>
        <v>まんてん狭山西山台第3教室</v>
      </c>
      <c r="C15" s="13" t="str">
        <f>事業所一覧!C660</f>
        <v>072-290-7746</v>
      </c>
      <c r="D15" s="13" t="str">
        <f>事業所一覧!D660</f>
        <v>072-290-7747</v>
      </c>
      <c r="E15" s="13" t="str">
        <f>事業所一覧!E660</f>
        <v>589-0022</v>
      </c>
      <c r="F15" s="12" t="str">
        <f>事業所一覧!F660</f>
        <v>大阪狭山市西山台三丁目３番12号</v>
      </c>
      <c r="G15" s="12" t="str">
        <f>事業所一覧!G660</f>
        <v>株式会社まんてんプラス</v>
      </c>
      <c r="H15" s="13" t="str">
        <f>事業所一覧!H660</f>
        <v>●</v>
      </c>
      <c r="I15" s="13">
        <f>事業所一覧!I660</f>
        <v>10</v>
      </c>
      <c r="J15" s="13">
        <f>事業所一覧!J660</f>
        <v>0</v>
      </c>
      <c r="K15" s="13" t="str">
        <f>事業所一覧!K660</f>
        <v>●</v>
      </c>
      <c r="L15" s="13">
        <f>事業所一覧!L660</f>
        <v>10</v>
      </c>
      <c r="M15" s="13">
        <f>事業所一覧!M660</f>
        <v>0</v>
      </c>
      <c r="N15" s="13">
        <f>事業所一覧!N660</f>
        <v>0</v>
      </c>
    </row>
    <row r="16" spans="1:53" ht="30" customHeight="1" x14ac:dyDescent="0.2">
      <c r="A16" s="13">
        <f>事業所一覧!A661</f>
        <v>2759320183</v>
      </c>
      <c r="B16" s="12" t="str">
        <f>事業所一覧!B661</f>
        <v>ＴＳアフタースクールさうす</v>
      </c>
      <c r="C16" s="13" t="str">
        <f>事業所一覧!C661</f>
        <v>080-2536-7040</v>
      </c>
      <c r="D16" s="13" t="str">
        <f>事業所一覧!D661</f>
        <v>072-365-3958</v>
      </c>
      <c r="E16" s="13" t="str">
        <f>事業所一覧!E661</f>
        <v>589-0022</v>
      </c>
      <c r="F16" s="12" t="str">
        <f>事業所一覧!F661</f>
        <v>大阪狭山市西山台三丁目２番10号</v>
      </c>
      <c r="G16" s="12" t="str">
        <f>事業所一覧!G661</f>
        <v>有限会社ＴＳｃｏｍｐａｎｙ</v>
      </c>
      <c r="H16" s="13">
        <f>事業所一覧!H661</f>
        <v>0</v>
      </c>
      <c r="I16" s="13">
        <f>事業所一覧!I661</f>
        <v>0</v>
      </c>
      <c r="J16" s="13">
        <f>事業所一覧!J661</f>
        <v>0</v>
      </c>
      <c r="K16" s="13" t="str">
        <f>事業所一覧!K661</f>
        <v>●</v>
      </c>
      <c r="L16" s="13">
        <f>事業所一覧!L661</f>
        <v>10</v>
      </c>
      <c r="M16" s="13">
        <f>事業所一覧!M661</f>
        <v>0</v>
      </c>
      <c r="N16" s="13">
        <f>事業所一覧!N661</f>
        <v>0</v>
      </c>
    </row>
    <row r="17" spans="1:14" ht="30" customHeight="1" x14ac:dyDescent="0.2">
      <c r="A17" s="13">
        <f>事業所一覧!A662</f>
        <v>2759320209</v>
      </c>
      <c r="B17" s="12" t="str">
        <f>事業所一覧!B662</f>
        <v>運動発達支援スタジオ笑みりぃ～大阪狭山</v>
      </c>
      <c r="C17" s="13" t="str">
        <f>事業所一覧!C662</f>
        <v>072-320-9065</v>
      </c>
      <c r="D17" s="13" t="str">
        <f>事業所一覧!D662</f>
        <v>072-320-9066</v>
      </c>
      <c r="E17" s="13" t="str">
        <f>事業所一覧!E662</f>
        <v>589-0004</v>
      </c>
      <c r="F17" s="12" t="str">
        <f>事業所一覧!F662</f>
        <v>大阪狭山市東池尻三丁目861番１号102号室</v>
      </c>
      <c r="G17" s="12" t="str">
        <f>事業所一覧!G662</f>
        <v>株式会社笑</v>
      </c>
      <c r="H17" s="13" t="str">
        <f>事業所一覧!H662</f>
        <v>●</v>
      </c>
      <c r="I17" s="13">
        <f>事業所一覧!I662</f>
        <v>10</v>
      </c>
      <c r="J17" s="13">
        <f>事業所一覧!J662</f>
        <v>0</v>
      </c>
      <c r="K17" s="13" t="str">
        <f>事業所一覧!K662</f>
        <v>●</v>
      </c>
      <c r="L17" s="13">
        <f>事業所一覧!L662</f>
        <v>10</v>
      </c>
      <c r="M17" s="13">
        <f>事業所一覧!M662</f>
        <v>0</v>
      </c>
      <c r="N17" s="13">
        <f>事業所一覧!N662</f>
        <v>0</v>
      </c>
    </row>
    <row r="18" spans="1:14" ht="30" customHeight="1" x14ac:dyDescent="0.2">
      <c r="A18" s="13">
        <f>事業所一覧!A663</f>
        <v>2759320217</v>
      </c>
      <c r="B18" s="12" t="str">
        <f>事業所一覧!B663</f>
        <v>はるかPLUS</v>
      </c>
      <c r="C18" s="13" t="str">
        <f>事業所一覧!C663</f>
        <v>０７２－２４８－８５５５</v>
      </c>
      <c r="D18" s="13" t="str">
        <f>事業所一覧!D663</f>
        <v>072-321-2141</v>
      </c>
      <c r="E18" s="13" t="str">
        <f>事業所一覧!E663</f>
        <v>589-0023</v>
      </c>
      <c r="F18" s="12" t="str">
        <f>事業所一覧!F663</f>
        <v>大阪狭山市大野台二丁目13番3号　２階</v>
      </c>
      <c r="G18" s="12" t="str">
        <f>事業所一覧!G663</f>
        <v>合同会社らいとすたっふ</v>
      </c>
      <c r="H18" s="13" t="str">
        <f>事業所一覧!H663</f>
        <v>●</v>
      </c>
      <c r="I18" s="13">
        <f>事業所一覧!I663</f>
        <v>10</v>
      </c>
      <c r="J18" s="13">
        <f>事業所一覧!J663</f>
        <v>0</v>
      </c>
      <c r="K18" s="13" t="str">
        <f>事業所一覧!K663</f>
        <v>●</v>
      </c>
      <c r="L18" s="13">
        <f>事業所一覧!L663</f>
        <v>10</v>
      </c>
      <c r="M18" s="13">
        <f>事業所一覧!M663</f>
        <v>0</v>
      </c>
      <c r="N18" s="13">
        <f>事業所一覧!N663</f>
        <v>0</v>
      </c>
    </row>
    <row r="19" spans="1:14" ht="30" customHeight="1" x14ac:dyDescent="0.2">
      <c r="A19" s="13">
        <f>事業所一覧!A664</f>
        <v>2759320225</v>
      </c>
      <c r="B19" s="12" t="str">
        <f>事業所一覧!B664</f>
        <v>あしあと・ぷらいむ</v>
      </c>
      <c r="C19" s="13" t="str">
        <f>事業所一覧!C664</f>
        <v>072-289-8995</v>
      </c>
      <c r="D19" s="13" t="str">
        <f>事業所一覧!D664</f>
        <v>072-289-8994</v>
      </c>
      <c r="E19" s="13" t="str">
        <f>事業所一覧!E664</f>
        <v>589-0022</v>
      </c>
      <c r="F19" s="12" t="str">
        <f>事業所一覧!F664</f>
        <v>大阪狭山市西山台三丁目2番4号　1階</v>
      </c>
      <c r="G19" s="12" t="str">
        <f>事業所一覧!G664</f>
        <v>株式会社フットステップ</v>
      </c>
      <c r="H19" s="13" t="str">
        <f>事業所一覧!H664</f>
        <v>●</v>
      </c>
      <c r="I19" s="13">
        <f>事業所一覧!I664</f>
        <v>10</v>
      </c>
      <c r="J19" s="13">
        <f>事業所一覧!J664</f>
        <v>0</v>
      </c>
      <c r="K19" s="13" t="str">
        <f>事業所一覧!K664</f>
        <v>●</v>
      </c>
      <c r="L19" s="13">
        <f>事業所一覧!L664</f>
        <v>10</v>
      </c>
      <c r="M19" s="13">
        <f>事業所一覧!M664</f>
        <v>0</v>
      </c>
      <c r="N19" s="13">
        <f>事業所一覧!N664</f>
        <v>0</v>
      </c>
    </row>
    <row r="20" spans="1:14" ht="30" customHeight="1" x14ac:dyDescent="0.2">
      <c r="A20" s="13">
        <f>事業所一覧!A665</f>
        <v>2759320233</v>
      </c>
      <c r="B20" s="12" t="str">
        <f>事業所一覧!B665</f>
        <v>放課後等デイサービス　リリー</v>
      </c>
      <c r="C20" s="13" t="str">
        <f>事業所一覧!C665</f>
        <v>072-321-6230</v>
      </c>
      <c r="D20" s="13" t="str">
        <f>事業所一覧!D665</f>
        <v>072-321-6230</v>
      </c>
      <c r="E20" s="13" t="str">
        <f>事業所一覧!E665</f>
        <v>589-0013</v>
      </c>
      <c r="F20" s="12" t="str">
        <f>事業所一覧!F665</f>
        <v>大阪狭山市茱萸木四丁目88番地の336</v>
      </c>
      <c r="G20" s="12" t="str">
        <f>事業所一覧!G665</f>
        <v>ＮＰＯ法人リリー</v>
      </c>
      <c r="H20" s="13">
        <f>事業所一覧!H665</f>
        <v>0</v>
      </c>
      <c r="I20" s="13">
        <f>事業所一覧!I665</f>
        <v>0</v>
      </c>
      <c r="J20" s="13">
        <f>事業所一覧!J665</f>
        <v>0</v>
      </c>
      <c r="K20" s="13" t="str">
        <f>事業所一覧!K665</f>
        <v>●</v>
      </c>
      <c r="L20" s="13">
        <f>事業所一覧!L665</f>
        <v>10</v>
      </c>
      <c r="M20" s="13">
        <f>事業所一覧!M665</f>
        <v>0</v>
      </c>
      <c r="N20" s="13">
        <f>事業所一覧!N665</f>
        <v>0</v>
      </c>
    </row>
    <row r="21" spans="1:14" ht="30" customHeight="1" x14ac:dyDescent="0.2">
      <c r="A21" s="13">
        <f>事業所一覧!A666</f>
        <v>2759320241</v>
      </c>
      <c r="B21" s="12" t="str">
        <f>事業所一覧!B666</f>
        <v>JAM</v>
      </c>
      <c r="C21" s="13" t="str">
        <f>事業所一覧!C666</f>
        <v>０９０-３２８７-０４５６</v>
      </c>
      <c r="D21" s="13">
        <f>事業所一覧!D666</f>
        <v>0</v>
      </c>
      <c r="E21" s="13" t="str">
        <f>事業所一覧!E666</f>
        <v>589-0023</v>
      </c>
      <c r="F21" s="12" t="str">
        <f>事業所一覧!F666</f>
        <v>大阪狭山市大野台五丁目6番11号</v>
      </c>
      <c r="G21" s="12" t="str">
        <f>事業所一覧!G666</f>
        <v>合同会社　みのり</v>
      </c>
      <c r="H21" s="13">
        <f>事業所一覧!H666</f>
        <v>0</v>
      </c>
      <c r="I21" s="13">
        <f>事業所一覧!I666</f>
        <v>0</v>
      </c>
      <c r="J21" s="13">
        <f>事業所一覧!J666</f>
        <v>0</v>
      </c>
      <c r="K21" s="13" t="str">
        <f>事業所一覧!K666</f>
        <v>●</v>
      </c>
      <c r="L21" s="13">
        <f>事業所一覧!L666</f>
        <v>10</v>
      </c>
      <c r="M21" s="13">
        <f>事業所一覧!M666</f>
        <v>0</v>
      </c>
      <c r="N21" s="13">
        <f>事業所一覧!N666</f>
        <v>0</v>
      </c>
    </row>
    <row r="22" spans="1:14" ht="30" customHeight="1" x14ac:dyDescent="0.2">
      <c r="A22" s="13" t="str">
        <f>事業所一覧!A667</f>
        <v>2759320258</v>
      </c>
      <c r="B22" s="12" t="str">
        <f>事業所一覧!B667</f>
        <v>児童発達支援・放課後等デイサービス　フェイス</v>
      </c>
      <c r="C22" s="13" t="str">
        <f>事業所一覧!C667</f>
        <v>072-366-6960</v>
      </c>
      <c r="D22" s="13" t="str">
        <f>事業所一覧!D667</f>
        <v>072-366-6960</v>
      </c>
      <c r="E22" s="13" t="str">
        <f>事業所一覧!E667</f>
        <v>589-0023</v>
      </c>
      <c r="F22" s="12" t="str">
        <f>事業所一覧!F667</f>
        <v>大阪狭山市大野台七丁目18番３号</v>
      </c>
      <c r="G22" s="12" t="str">
        <f>事業所一覧!G667</f>
        <v>合同会社トゥルーポイント</v>
      </c>
      <c r="H22" s="13" t="str">
        <f>事業所一覧!H667</f>
        <v>●</v>
      </c>
      <c r="I22" s="13">
        <f>事業所一覧!I667</f>
        <v>10</v>
      </c>
      <c r="J22" s="13">
        <f>事業所一覧!J667</f>
        <v>0</v>
      </c>
      <c r="K22" s="13" t="str">
        <f>事業所一覧!K667</f>
        <v>●</v>
      </c>
      <c r="L22" s="13">
        <f>事業所一覧!L667</f>
        <v>10</v>
      </c>
      <c r="M22" s="13" t="str">
        <f>事業所一覧!M667</f>
        <v>●</v>
      </c>
      <c r="N22" s="13">
        <f>事業所一覧!N667</f>
        <v>0</v>
      </c>
    </row>
    <row r="23" spans="1:14" ht="30" customHeight="1" x14ac:dyDescent="0.2">
      <c r="A23" s="13" t="str">
        <f>事業所一覧!A668</f>
        <v>2759320274</v>
      </c>
      <c r="B23" s="12" t="str">
        <f>事業所一覧!B668</f>
        <v>コペルプラス　大阪狭山教室</v>
      </c>
      <c r="C23" s="13" t="str">
        <f>事業所一覧!C668</f>
        <v>072-288-4263</v>
      </c>
      <c r="D23" s="13" t="str">
        <f>事業所一覧!D668</f>
        <v>072-288-4264</v>
      </c>
      <c r="E23" s="13" t="str">
        <f>事業所一覧!E668</f>
        <v>589-0022</v>
      </c>
      <c r="F23" s="12" t="str">
        <f>事業所一覧!F668</f>
        <v>大阪狭山市西山台三丁目５番19号　ラ・モアレⅠビル３階</v>
      </c>
      <c r="G23" s="12" t="str">
        <f>事業所一覧!G668</f>
        <v>株式会社クラ・ゼミ</v>
      </c>
      <c r="H23" s="13" t="str">
        <f>事業所一覧!H668</f>
        <v>●</v>
      </c>
      <c r="I23" s="13">
        <f>事業所一覧!I668</f>
        <v>10</v>
      </c>
      <c r="J23" s="13">
        <f>事業所一覧!J668</f>
        <v>0</v>
      </c>
      <c r="K23" s="13">
        <f>事業所一覧!K668</f>
        <v>0</v>
      </c>
      <c r="L23" s="13">
        <f>事業所一覧!L668</f>
        <v>0</v>
      </c>
      <c r="M23" s="13">
        <f>事業所一覧!M668</f>
        <v>0</v>
      </c>
      <c r="N23" s="13">
        <f>事業所一覧!N668</f>
        <v>0</v>
      </c>
    </row>
  </sheetData>
  <mergeCells count="1">
    <mergeCell ref="H2:N2"/>
  </mergeCells>
  <phoneticPr fontId="1"/>
  <conditionalFormatting sqref="A1:J3 K1:N1 K3:N3 O1:IV4 O7:IV8 O10:IV11 A16:G18 O14:XFD19 A19:N19 H10:J18 K9:K18 M9:N18 A10:G11 L4:L18 I4:J9 A20:XFD65531">
    <cfRule type="cellIs" dxfId="48" priority="23" stopIfTrue="1" operator="equal">
      <formula>0</formula>
    </cfRule>
  </conditionalFormatting>
  <conditionalFormatting sqref="A4:H4 K4 M4:N4">
    <cfRule type="cellIs" dxfId="47" priority="19" stopIfTrue="1" operator="equal">
      <formula>0</formula>
    </cfRule>
  </conditionalFormatting>
  <conditionalFormatting sqref="O5:IV5">
    <cfRule type="cellIs" dxfId="46" priority="16" stopIfTrue="1" operator="equal">
      <formula>0</formula>
    </cfRule>
  </conditionalFormatting>
  <conditionalFormatting sqref="A5:H5 K5 M5:N5">
    <cfRule type="cellIs" dxfId="45" priority="15" stopIfTrue="1" operator="equal">
      <formula>0</formula>
    </cfRule>
  </conditionalFormatting>
  <conditionalFormatting sqref="O6:IV6">
    <cfRule type="cellIs" dxfId="44" priority="14" stopIfTrue="1" operator="equal">
      <formula>0</formula>
    </cfRule>
  </conditionalFormatting>
  <conditionalFormatting sqref="A6:H8 K6:K8 M6:N8">
    <cfRule type="cellIs" dxfId="43" priority="13" stopIfTrue="1" operator="equal">
      <formula>0</formula>
    </cfRule>
  </conditionalFormatting>
  <conditionalFormatting sqref="O9:IV9">
    <cfRule type="cellIs" dxfId="42" priority="12" stopIfTrue="1" operator="equal">
      <formula>0</formula>
    </cfRule>
  </conditionalFormatting>
  <conditionalFormatting sqref="A9:H9">
    <cfRule type="cellIs" dxfId="41" priority="11" stopIfTrue="1" operator="equal">
      <formula>0</formula>
    </cfRule>
  </conditionalFormatting>
  <conditionalFormatting sqref="O12:IV12">
    <cfRule type="cellIs" dxfId="40" priority="10" stopIfTrue="1" operator="equal">
      <formula>0</formula>
    </cfRule>
  </conditionalFormatting>
  <conditionalFormatting sqref="A12:G12">
    <cfRule type="cellIs" dxfId="39" priority="9" stopIfTrue="1" operator="equal">
      <formula>0</formula>
    </cfRule>
  </conditionalFormatting>
  <conditionalFormatting sqref="O13:IV13">
    <cfRule type="cellIs" dxfId="38" priority="8" stopIfTrue="1" operator="equal">
      <formula>0</formula>
    </cfRule>
  </conditionalFormatting>
  <conditionalFormatting sqref="A13:G13">
    <cfRule type="cellIs" dxfId="37" priority="7" stopIfTrue="1" operator="equal">
      <formula>0</formula>
    </cfRule>
  </conditionalFormatting>
  <conditionalFormatting sqref="A14:G14">
    <cfRule type="cellIs" dxfId="36" priority="5" stopIfTrue="1" operator="equal">
      <formula>0</formula>
    </cfRule>
  </conditionalFormatting>
  <conditionalFormatting sqref="A15:G15">
    <cfRule type="cellIs" dxfId="35" priority="3" stopIfTrue="1" operator="equal">
      <formula>0</formula>
    </cfRule>
  </conditionalFormatting>
  <hyperlinks>
    <hyperlink ref="N1" location="市町村一覧!A1" display="市町村一覧に戻る" xr:uid="{00000000-0004-0000-1700-000000000000}"/>
  </hyperlinks>
  <pageMargins left="0.25" right="0.25" top="0.75" bottom="0.75" header="0.3" footer="0.3"/>
  <pageSetup paperSize="9" scale="5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A12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4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124</v>
      </c>
      <c r="N1" s="5" t="s">
        <v>99</v>
      </c>
      <c r="Q1" s="6"/>
    </row>
    <row r="2" spans="1:53" s="9" customFormat="1" ht="30" customHeight="1" x14ac:dyDescent="0.2">
      <c r="A2" s="7"/>
      <c r="B2" s="8"/>
      <c r="C2" s="7"/>
      <c r="D2" s="7"/>
      <c r="E2" s="7"/>
      <c r="F2" s="8"/>
      <c r="H2" s="196" t="s">
        <v>254</v>
      </c>
      <c r="I2" s="196"/>
      <c r="J2" s="196"/>
      <c r="K2" s="196"/>
      <c r="L2" s="196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1468</v>
      </c>
      <c r="J3" s="11" t="s">
        <v>1537</v>
      </c>
      <c r="K3" s="11" t="s">
        <v>2</v>
      </c>
      <c r="L3" s="11" t="s">
        <v>1468</v>
      </c>
      <c r="M3" s="11" t="s">
        <v>3</v>
      </c>
      <c r="N3" s="11" t="s">
        <v>101</v>
      </c>
    </row>
    <row r="4" spans="1:53" ht="30" customHeight="1" x14ac:dyDescent="0.2">
      <c r="A4" s="13">
        <f>事業所一覧!A669</f>
        <v>2759520022</v>
      </c>
      <c r="B4" s="12" t="str">
        <f>事業所一覧!B669</f>
        <v>放課後等デイサービスピース</v>
      </c>
      <c r="C4" s="13" t="str">
        <f>事業所一覧!C669</f>
        <v>072-457-1367</v>
      </c>
      <c r="D4" s="13" t="str">
        <f>事業所一覧!D669</f>
        <v>072-457-1367</v>
      </c>
      <c r="E4" s="13" t="str">
        <f>事業所一覧!E669</f>
        <v>599-0212</v>
      </c>
      <c r="F4" s="12" t="str">
        <f>事業所一覧!F669</f>
        <v>阪南市自然田927番地４</v>
      </c>
      <c r="G4" s="12" t="str">
        <f>事業所一覧!G669</f>
        <v>株式会社Higashi</v>
      </c>
      <c r="H4" s="13">
        <f>事業所一覧!H669</f>
        <v>0</v>
      </c>
      <c r="I4" s="13">
        <f>事業所一覧!I669</f>
        <v>0</v>
      </c>
      <c r="J4" s="13">
        <f>事業所一覧!J669</f>
        <v>0</v>
      </c>
      <c r="K4" s="13" t="str">
        <f>事業所一覧!K669</f>
        <v>●</v>
      </c>
      <c r="L4" s="13">
        <f>事業所一覧!L669</f>
        <v>10</v>
      </c>
      <c r="M4" s="13">
        <f>事業所一覧!M669</f>
        <v>0</v>
      </c>
      <c r="N4" s="13">
        <f>事業所一覧!N669</f>
        <v>0</v>
      </c>
    </row>
    <row r="5" spans="1:53" ht="30" customHeight="1" x14ac:dyDescent="0.2">
      <c r="A5" s="13">
        <f>事業所一覧!A670</f>
        <v>2759520030</v>
      </c>
      <c r="B5" s="12" t="str">
        <f>事業所一覧!B670</f>
        <v>子ども支援ステーションハル</v>
      </c>
      <c r="C5" s="13" t="str">
        <f>事業所一覧!C670</f>
        <v>072-471-7474</v>
      </c>
      <c r="D5" s="13" t="str">
        <f>事業所一覧!D670</f>
        <v>072-471-7575</v>
      </c>
      <c r="E5" s="13" t="str">
        <f>事業所一覧!E670</f>
        <v>599-0212</v>
      </c>
      <c r="F5" s="12" t="str">
        <f>事業所一覧!F670</f>
        <v>阪南市自然田816番地の１</v>
      </c>
      <c r="G5" s="12" t="str">
        <f>事業所一覧!G670</f>
        <v>有限会社ハルコーポレーション</v>
      </c>
      <c r="H5" s="13" t="str">
        <f>事業所一覧!H670</f>
        <v>●</v>
      </c>
      <c r="I5" s="13">
        <f>事業所一覧!I670</f>
        <v>10</v>
      </c>
      <c r="J5" s="13">
        <f>事業所一覧!J670</f>
        <v>0</v>
      </c>
      <c r="K5" s="13" t="str">
        <f>事業所一覧!K670</f>
        <v>●</v>
      </c>
      <c r="L5" s="13">
        <f>事業所一覧!L670</f>
        <v>10</v>
      </c>
      <c r="M5" s="13" t="str">
        <f>事業所一覧!M670</f>
        <v>●</v>
      </c>
      <c r="N5" s="13">
        <f>事業所一覧!N670</f>
        <v>0</v>
      </c>
    </row>
    <row r="6" spans="1:53" ht="30" customHeight="1" x14ac:dyDescent="0.2">
      <c r="A6" s="13">
        <f>事業所一覧!A671</f>
        <v>2759520055</v>
      </c>
      <c r="B6" s="12" t="str">
        <f>事業所一覧!B671</f>
        <v>放課後等デイサービスツーピース</v>
      </c>
      <c r="C6" s="13" t="str">
        <f>事業所一覧!C671</f>
        <v>072-474-4887</v>
      </c>
      <c r="D6" s="13" t="str">
        <f>事業所一覧!D671</f>
        <v>072-474-4888</v>
      </c>
      <c r="E6" s="13" t="str">
        <f>事業所一覧!E671</f>
        <v>599-0232</v>
      </c>
      <c r="F6" s="12" t="str">
        <f>事業所一覧!F671</f>
        <v>阪南市箱作1103番地</v>
      </c>
      <c r="G6" s="12" t="str">
        <f>事業所一覧!G671</f>
        <v>株式会社Ｈｉｇａｓｈｉ</v>
      </c>
      <c r="H6" s="13">
        <f>事業所一覧!H671</f>
        <v>0</v>
      </c>
      <c r="I6" s="13">
        <f>事業所一覧!I671</f>
        <v>0</v>
      </c>
      <c r="J6" s="13">
        <f>事業所一覧!J671</f>
        <v>0</v>
      </c>
      <c r="K6" s="13" t="str">
        <f>事業所一覧!K671</f>
        <v>●</v>
      </c>
      <c r="L6" s="13">
        <f>事業所一覧!L671</f>
        <v>10</v>
      </c>
      <c r="M6" s="13">
        <f>事業所一覧!M671</f>
        <v>0</v>
      </c>
      <c r="N6" s="13">
        <f>事業所一覧!N671</f>
        <v>0</v>
      </c>
    </row>
    <row r="7" spans="1:53" ht="30" customHeight="1" x14ac:dyDescent="0.2">
      <c r="A7" s="13">
        <f>事業所一覧!A672</f>
        <v>2759520063</v>
      </c>
      <c r="B7" s="12" t="str">
        <f>事業所一覧!B672</f>
        <v>エンカレッジ広場ハル</v>
      </c>
      <c r="C7" s="13" t="str">
        <f>事業所一覧!C672</f>
        <v>072-471-4444</v>
      </c>
      <c r="D7" s="13" t="str">
        <f>事業所一覧!D672</f>
        <v>072-471-4445</v>
      </c>
      <c r="E7" s="13" t="str">
        <f>事業所一覧!E672</f>
        <v>599-0201</v>
      </c>
      <c r="F7" s="12" t="str">
        <f>事業所一覧!F672</f>
        <v>阪南市尾崎町90番地１</v>
      </c>
      <c r="G7" s="12" t="str">
        <f>事業所一覧!G672</f>
        <v>有限会社ハルコーポレーション</v>
      </c>
      <c r="H7" s="13" t="str">
        <f>事業所一覧!H672</f>
        <v>●・☆</v>
      </c>
      <c r="I7" s="13">
        <f>事業所一覧!I672</f>
        <v>15</v>
      </c>
      <c r="J7" s="13">
        <f>事業所一覧!J672</f>
        <v>0</v>
      </c>
      <c r="K7" s="13" t="str">
        <f>事業所一覧!K672</f>
        <v>●・☆</v>
      </c>
      <c r="L7" s="13">
        <f>事業所一覧!L672</f>
        <v>15</v>
      </c>
      <c r="M7" s="13">
        <f>事業所一覧!M672</f>
        <v>0</v>
      </c>
      <c r="N7" s="13">
        <f>事業所一覧!N672</f>
        <v>0</v>
      </c>
    </row>
    <row r="8" spans="1:53" ht="30" customHeight="1" x14ac:dyDescent="0.2">
      <c r="A8" s="13">
        <f>事業所一覧!A673</f>
        <v>2759520071</v>
      </c>
      <c r="B8" s="12" t="str">
        <f>事業所一覧!B673</f>
        <v>キッズひまわり</v>
      </c>
      <c r="C8" s="13" t="str">
        <f>事業所一覧!C673</f>
        <v>072-473-8008</v>
      </c>
      <c r="D8" s="13" t="str">
        <f>事業所一覧!D673</f>
        <v>072-473-8007</v>
      </c>
      <c r="E8" s="13" t="str">
        <f>事業所一覧!E673</f>
        <v>599-0212</v>
      </c>
      <c r="F8" s="12" t="str">
        <f>事業所一覧!F673</f>
        <v>阪南市自然田728番２　シエスタ　フロール102、103、105号</v>
      </c>
      <c r="G8" s="12" t="str">
        <f>事業所一覧!G673</f>
        <v>株式会社ひまわり</v>
      </c>
      <c r="H8" s="13" t="str">
        <f>事業所一覧!H673</f>
        <v>●</v>
      </c>
      <c r="I8" s="13">
        <f>事業所一覧!I673</f>
        <v>10</v>
      </c>
      <c r="J8" s="13">
        <f>事業所一覧!J673</f>
        <v>0</v>
      </c>
      <c r="K8" s="13" t="str">
        <f>事業所一覧!K673</f>
        <v>●</v>
      </c>
      <c r="L8" s="13">
        <f>事業所一覧!L673</f>
        <v>10</v>
      </c>
      <c r="M8" s="13">
        <f>事業所一覧!M673</f>
        <v>0</v>
      </c>
      <c r="N8" s="13">
        <f>事業所一覧!N673</f>
        <v>0</v>
      </c>
    </row>
    <row r="9" spans="1:53" ht="30" customHeight="1" x14ac:dyDescent="0.2">
      <c r="A9" s="13">
        <f>事業所一覧!A674</f>
        <v>2759520089</v>
      </c>
      <c r="B9" s="12" t="str">
        <f>事業所一覧!B674</f>
        <v>Ｆｕｎ　ａｃｔｉｏｎ</v>
      </c>
      <c r="C9" s="13" t="str">
        <f>事業所一覧!C674</f>
        <v>072-424-4250</v>
      </c>
      <c r="D9" s="13" t="str">
        <f>事業所一覧!D674</f>
        <v>072-424-4846</v>
      </c>
      <c r="E9" s="13" t="str">
        <f>事業所一覧!E674</f>
        <v>599-0202</v>
      </c>
      <c r="F9" s="12" t="str">
        <f>事業所一覧!F674</f>
        <v>阪南市下出662番地の14</v>
      </c>
      <c r="G9" s="12" t="str">
        <f>事業所一覧!G674</f>
        <v>Ｆｕｎ　ａｃｔｉｏｎ合同会社</v>
      </c>
      <c r="H9" s="13">
        <f>事業所一覧!H674</f>
        <v>0</v>
      </c>
      <c r="I9" s="13">
        <f>事業所一覧!I674</f>
        <v>0</v>
      </c>
      <c r="J9" s="13">
        <f>事業所一覧!J674</f>
        <v>0</v>
      </c>
      <c r="K9" s="13" t="str">
        <f>事業所一覧!K674</f>
        <v>●</v>
      </c>
      <c r="L9" s="13">
        <f>事業所一覧!L674</f>
        <v>10</v>
      </c>
      <c r="M9" s="13">
        <f>事業所一覧!M674</f>
        <v>0</v>
      </c>
      <c r="N9" s="13">
        <f>事業所一覧!N674</f>
        <v>0</v>
      </c>
    </row>
    <row r="10" spans="1:53" ht="30" customHeight="1" x14ac:dyDescent="0.2">
      <c r="A10" s="13">
        <f>事業所一覧!A675</f>
        <v>2759520097</v>
      </c>
      <c r="B10" s="12" t="str">
        <f>事業所一覧!B675</f>
        <v>あぁどばぁく舞</v>
      </c>
      <c r="C10" s="13" t="str">
        <f>事業所一覧!C675</f>
        <v>072-425-1855</v>
      </c>
      <c r="D10" s="13" t="str">
        <f>事業所一覧!D675</f>
        <v>072-４２４-６６４２</v>
      </c>
      <c r="E10" s="13" t="str">
        <f>事業所一覧!E675</f>
        <v>599-0224</v>
      </c>
      <c r="F10" s="12" t="str">
        <f>事業所一覧!F675</f>
        <v>阪南市舞一丁目23番15号</v>
      </c>
      <c r="G10" s="12" t="str">
        <f>事業所一覧!G675</f>
        <v>一般社団法人アァドバァク</v>
      </c>
      <c r="H10" s="13" t="str">
        <f>事業所一覧!H675</f>
        <v>●</v>
      </c>
      <c r="I10" s="13">
        <f>事業所一覧!I675</f>
        <v>10</v>
      </c>
      <c r="J10" s="13">
        <f>事業所一覧!J675</f>
        <v>0</v>
      </c>
      <c r="K10" s="13" t="str">
        <f>事業所一覧!K675</f>
        <v>●</v>
      </c>
      <c r="L10" s="13">
        <f>事業所一覧!L675</f>
        <v>10</v>
      </c>
      <c r="M10" s="13">
        <f>事業所一覧!M675</f>
        <v>0</v>
      </c>
      <c r="N10" s="13">
        <f>事業所一覧!N675</f>
        <v>0</v>
      </c>
    </row>
    <row r="11" spans="1:53" ht="30" customHeight="1" x14ac:dyDescent="0.2">
      <c r="A11" s="13" t="str">
        <f>事業所一覧!A676</f>
        <v>2759520113</v>
      </c>
      <c r="B11" s="12" t="str">
        <f>事業所一覧!B676</f>
        <v>マイスクール＠はんなん</v>
      </c>
      <c r="C11" s="13" t="str">
        <f>事業所一覧!C676</f>
        <v>072-471-9900</v>
      </c>
      <c r="D11" s="13" t="str">
        <f>事業所一覧!D676</f>
        <v>072-471-0066</v>
      </c>
      <c r="E11" s="13" t="str">
        <f>事業所一覧!E676</f>
        <v>599-0202</v>
      </c>
      <c r="F11" s="12" t="str">
        <f>事業所一覧!F676</f>
        <v>阪南市下出347番地２</v>
      </c>
      <c r="G11" s="12" t="str">
        <f>事業所一覧!G676</f>
        <v>株式会社ハピスポ</v>
      </c>
      <c r="H11" s="13" t="str">
        <f>事業所一覧!H676</f>
        <v>●</v>
      </c>
      <c r="I11" s="13">
        <f>事業所一覧!I676</f>
        <v>10</v>
      </c>
      <c r="J11" s="13">
        <f>事業所一覧!J676</f>
        <v>0</v>
      </c>
      <c r="K11" s="13" t="str">
        <f>事業所一覧!K676</f>
        <v>●</v>
      </c>
      <c r="L11" s="13">
        <f>事業所一覧!L676</f>
        <v>10</v>
      </c>
      <c r="M11" s="13">
        <f>事業所一覧!M676</f>
        <v>0</v>
      </c>
      <c r="N11" s="13">
        <f>事業所一覧!N676</f>
        <v>0</v>
      </c>
    </row>
    <row r="12" spans="1:53" ht="30" customHeight="1" x14ac:dyDescent="0.2">
      <c r="A12" s="13" t="str">
        <f>事業所一覧!A677</f>
        <v>2759520121</v>
      </c>
      <c r="B12" s="12" t="str">
        <f>事業所一覧!B677</f>
        <v>阪南こども総合支援研究所　こころカラフル</v>
      </c>
      <c r="C12" s="13" t="str">
        <f>事業所一覧!C677</f>
        <v>072-473-6011</v>
      </c>
      <c r="D12" s="13" t="str">
        <f>事業所一覧!D677</f>
        <v>072-473-6101</v>
      </c>
      <c r="E12" s="13" t="str">
        <f>事業所一覧!E677</f>
        <v>590-0521</v>
      </c>
      <c r="F12" s="12" t="str">
        <f>事業所一覧!F677</f>
        <v>阪南市貝掛381番地</v>
      </c>
      <c r="G12" s="12" t="str">
        <f>事業所一覧!G677</f>
        <v>特定非営利活動法人地域福祉創造協会ウインク</v>
      </c>
      <c r="H12" s="13" t="str">
        <f>事業所一覧!H677</f>
        <v>●</v>
      </c>
      <c r="I12" s="13">
        <f>事業所一覧!I677</f>
        <v>10</v>
      </c>
      <c r="J12" s="13">
        <f>事業所一覧!J677</f>
        <v>0</v>
      </c>
      <c r="K12" s="13" t="str">
        <f>事業所一覧!K677</f>
        <v>●</v>
      </c>
      <c r="L12" s="13">
        <f>事業所一覧!L677</f>
        <v>10</v>
      </c>
      <c r="M12" s="13" t="str">
        <f>事業所一覧!M677</f>
        <v>●</v>
      </c>
      <c r="N12" s="13">
        <f>事業所一覧!N677</f>
        <v>0</v>
      </c>
    </row>
  </sheetData>
  <mergeCells count="1">
    <mergeCell ref="H2:N2"/>
  </mergeCells>
  <phoneticPr fontId="1"/>
  <conditionalFormatting sqref="A1:J3 K1:N1 A4:H5 K3:N3 K4:K5 M4:N5 O8:IV8 O1:IV5 L4:L6 I4:J6 O9:XFD10 A11:XFD65535">
    <cfRule type="cellIs" dxfId="34" priority="7" stopIfTrue="1" operator="equal">
      <formula>0</formula>
    </cfRule>
  </conditionalFormatting>
  <conditionalFormatting sqref="A6:H6 K6 M6:IV6">
    <cfRule type="cellIs" dxfId="33" priority="6" stopIfTrue="1" operator="equal">
      <formula>0</formula>
    </cfRule>
  </conditionalFormatting>
  <conditionalFormatting sqref="L7:L10 I7:J10">
    <cfRule type="cellIs" dxfId="32" priority="5" stopIfTrue="1" operator="equal">
      <formula>0</formula>
    </cfRule>
  </conditionalFormatting>
  <conditionalFormatting sqref="M7:IV7 A7:H10 K7:K10 M8:N10">
    <cfRule type="cellIs" dxfId="31" priority="4" stopIfTrue="1" operator="equal">
      <formula>0</formula>
    </cfRule>
  </conditionalFormatting>
  <hyperlinks>
    <hyperlink ref="N1" location="市町村一覧!A1" display="市町村一覧に戻る" xr:uid="{00000000-0004-0000-1800-000000000000}"/>
  </hyperlinks>
  <pageMargins left="0.25" right="0.25" top="0.75" bottom="0.75" header="0.3" footer="0.3"/>
  <pageSetup paperSize="9" scale="5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79998168889431442"/>
  </sheetPr>
  <dimension ref="A1:BA12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47.77734375" style="3" customWidth="1"/>
    <col min="3" max="4" width="20.6640625" style="3" customWidth="1"/>
    <col min="5" max="5" width="13" style="3" bestFit="1" customWidth="1"/>
    <col min="6" max="6" width="63.6640625" style="6" customWidth="1"/>
    <col min="7" max="7" width="45.6640625" style="6" customWidth="1"/>
    <col min="8" max="13" width="5.6640625" style="3" customWidth="1"/>
    <col min="14" max="14" width="28.6640625" style="6" customWidth="1"/>
    <col min="15" max="16384" width="9" style="3"/>
  </cols>
  <sheetData>
    <row r="1" spans="1:53" ht="30" customHeight="1" x14ac:dyDescent="0.2">
      <c r="A1" s="2" t="s">
        <v>125</v>
      </c>
      <c r="N1" s="17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G2" s="8"/>
      <c r="H2" s="195" t="s">
        <v>254</v>
      </c>
      <c r="I2" s="195"/>
      <c r="J2" s="195"/>
      <c r="K2" s="195"/>
      <c r="L2" s="195"/>
      <c r="M2" s="195"/>
      <c r="N2" s="195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11" t="s">
        <v>37</v>
      </c>
      <c r="H3" s="11" t="s">
        <v>1</v>
      </c>
      <c r="I3" s="11" t="s">
        <v>1468</v>
      </c>
      <c r="J3" s="11" t="s">
        <v>1537</v>
      </c>
      <c r="K3" s="11" t="s">
        <v>2</v>
      </c>
      <c r="L3" s="11" t="s">
        <v>1468</v>
      </c>
      <c r="M3" s="11" t="s">
        <v>3</v>
      </c>
      <c r="N3" s="11" t="s">
        <v>101</v>
      </c>
    </row>
    <row r="4" spans="1:53" s="18" customFormat="1" ht="30" customHeight="1" x14ac:dyDescent="0.2">
      <c r="A4" s="13">
        <f>事業所一覧!A678</f>
        <v>2753920012</v>
      </c>
      <c r="B4" s="12" t="str">
        <f>事業所一覧!B678</f>
        <v>クローバーしまもと</v>
      </c>
      <c r="C4" s="13" t="str">
        <f>事業所一覧!C678</f>
        <v>075-334-5968</v>
      </c>
      <c r="D4" s="13" t="str">
        <f>事業所一覧!D678</f>
        <v>075-334-5968</v>
      </c>
      <c r="E4" s="13" t="str">
        <f>事業所一覧!E678</f>
        <v>618-0011</v>
      </c>
      <c r="F4" s="12" t="str">
        <f>事業所一覧!F678</f>
        <v>三島郡島本町広瀬三丁目３番24号</v>
      </c>
      <c r="G4" s="12" t="str">
        <f>事業所一覧!G678</f>
        <v>特定非営利活動法人クローバー自立支援センターしまもと</v>
      </c>
      <c r="H4" s="13" t="str">
        <f>事業所一覧!H678</f>
        <v>●</v>
      </c>
      <c r="I4" s="13">
        <f>事業所一覧!I678</f>
        <v>10</v>
      </c>
      <c r="J4" s="13">
        <f>事業所一覧!J678</f>
        <v>0</v>
      </c>
      <c r="K4" s="13" t="str">
        <f>事業所一覧!K678</f>
        <v>●</v>
      </c>
      <c r="L4" s="13">
        <f>事業所一覧!L678</f>
        <v>10</v>
      </c>
      <c r="M4" s="13" t="str">
        <f>事業所一覧!M678</f>
        <v>●</v>
      </c>
      <c r="N4" s="13">
        <f>事業所一覧!N678</f>
        <v>0</v>
      </c>
    </row>
    <row r="5" spans="1:53" ht="30" customHeight="1" x14ac:dyDescent="0.2">
      <c r="A5" s="13">
        <f>事業所一覧!A679</f>
        <v>2753920038</v>
      </c>
      <c r="B5" s="12" t="str">
        <f>事業所一覧!B679</f>
        <v>障害者自立支援拠点レモンテラス</v>
      </c>
      <c r="C5" s="13" t="str">
        <f>事業所一覧!C679</f>
        <v>075－963-6981</v>
      </c>
      <c r="D5" s="13" t="str">
        <f>事業所一覧!D679</f>
        <v>０７５－９６３－６９８２</v>
      </c>
      <c r="E5" s="13" t="str">
        <f>事業所一覧!E679</f>
        <v>618-0011</v>
      </c>
      <c r="F5" s="12" t="str">
        <f>事業所一覧!F679</f>
        <v>三島郡島本町広瀬二丁目７番４号</v>
      </c>
      <c r="G5" s="12" t="str">
        <f>事業所一覧!G679</f>
        <v>社会福祉法人大阪水上隣保館</v>
      </c>
      <c r="H5" s="13" t="str">
        <f>事業所一覧!H679</f>
        <v>●</v>
      </c>
      <c r="I5" s="13">
        <f>事業所一覧!I679</f>
        <v>20</v>
      </c>
      <c r="J5" s="13">
        <f>事業所一覧!J679</f>
        <v>0</v>
      </c>
      <c r="K5" s="13" t="str">
        <f>事業所一覧!K679</f>
        <v>●</v>
      </c>
      <c r="L5" s="13">
        <f>事業所一覧!L679</f>
        <v>20</v>
      </c>
      <c r="M5" s="13">
        <f>事業所一覧!M679</f>
        <v>0</v>
      </c>
      <c r="N5" s="13">
        <f>事業所一覧!N679</f>
        <v>0</v>
      </c>
    </row>
    <row r="6" spans="1:53" ht="30" customHeight="1" x14ac:dyDescent="0.2">
      <c r="A6" s="15">
        <f>事業所一覧!A680</f>
        <v>2750920247</v>
      </c>
      <c r="B6" s="16" t="str">
        <f>事業所一覧!B680</f>
        <v>Ｐｅｒｓｏｎａｌ　Ｓｐａｃｅアドバンス</v>
      </c>
      <c r="C6" s="15" t="str">
        <f>事業所一覧!C680</f>
        <v>075-961-8388</v>
      </c>
      <c r="D6" s="15" t="str">
        <f>事業所一覧!D680</f>
        <v>075-961-8387</v>
      </c>
      <c r="E6" s="15" t="str">
        <f>事業所一覧!E680</f>
        <v>618-001３</v>
      </c>
      <c r="F6" s="19" t="str">
        <f>事業所一覧!F680</f>
        <v>三島郡島本町江川一丁目１１－３４号　１Ｆ</v>
      </c>
      <c r="G6" s="19" t="str">
        <f>事業所一覧!G680</f>
        <v>合同会社Ａｄｖａｎｃｅ</v>
      </c>
      <c r="H6" s="15" t="str">
        <f>事業所一覧!H680</f>
        <v>●</v>
      </c>
      <c r="I6" s="13">
        <f>事業所一覧!I680</f>
        <v>10</v>
      </c>
      <c r="J6" s="13">
        <f>事業所一覧!J680</f>
        <v>0</v>
      </c>
      <c r="K6" s="15" t="str">
        <f>事業所一覧!K680</f>
        <v>●</v>
      </c>
      <c r="L6" s="13">
        <f>事業所一覧!L680</f>
        <v>10</v>
      </c>
      <c r="M6" s="16">
        <f>事業所一覧!M680</f>
        <v>0</v>
      </c>
      <c r="N6" s="19">
        <f>事業所一覧!N680</f>
        <v>0</v>
      </c>
    </row>
    <row r="7" spans="1:53" ht="30" customHeight="1" x14ac:dyDescent="0.2">
      <c r="A7" s="15">
        <f>事業所一覧!A681</f>
        <v>2753920053</v>
      </c>
      <c r="B7" s="16" t="str">
        <f>事業所一覧!B681</f>
        <v>アミィ</v>
      </c>
      <c r="C7" s="15" t="str">
        <f>事業所一覧!C681</f>
        <v>075-777-4462</v>
      </c>
      <c r="D7" s="15" t="str">
        <f>事業所一覧!D681</f>
        <v>075-777-4462</v>
      </c>
      <c r="E7" s="15" t="str">
        <f>事業所一覧!E681</f>
        <v>618-0011</v>
      </c>
      <c r="F7" s="19" t="str">
        <f>事業所一覧!F681</f>
        <v>三島郡島本町広瀬四丁目22番５号　Ｍ．Ｆｏｕｒ１階103号室</v>
      </c>
      <c r="G7" s="19" t="str">
        <f>事業所一覧!G681</f>
        <v>合同会社Ｗｅａｒｆ</v>
      </c>
      <c r="H7" s="15" t="str">
        <f>事業所一覧!H681</f>
        <v>●</v>
      </c>
      <c r="I7" s="13">
        <f>事業所一覧!I681</f>
        <v>10</v>
      </c>
      <c r="J7" s="13">
        <f>事業所一覧!J681</f>
        <v>0</v>
      </c>
      <c r="K7" s="15" t="str">
        <f>事業所一覧!K681</f>
        <v>●</v>
      </c>
      <c r="L7" s="13">
        <f>事業所一覧!L681</f>
        <v>10</v>
      </c>
      <c r="M7" s="16">
        <f>事業所一覧!M681</f>
        <v>0</v>
      </c>
      <c r="N7" s="19">
        <f>事業所一覧!N681</f>
        <v>0</v>
      </c>
    </row>
    <row r="8" spans="1:53" ht="30" customHeight="1" x14ac:dyDescent="0.2">
      <c r="A8" s="15">
        <f>事業所一覧!A682</f>
        <v>2753920087</v>
      </c>
      <c r="B8" s="16" t="str">
        <f>事業所一覧!B682</f>
        <v>ＢａＴＯＮ　ＭＩＮＡＳＥ</v>
      </c>
      <c r="C8" s="15" t="str">
        <f>事業所一覧!C682</f>
        <v>075-925-7405</v>
      </c>
      <c r="D8" s="15" t="str">
        <f>事業所一覧!D682</f>
        <v>075-925-7407</v>
      </c>
      <c r="E8" s="15" t="str">
        <f>事業所一覧!E682</f>
        <v>618-0011</v>
      </c>
      <c r="F8" s="19" t="str">
        <f>事業所一覧!F682</f>
        <v>三島郡島本町広瀬四丁目20番20号松田店舗Ｂ号</v>
      </c>
      <c r="G8" s="19" t="str">
        <f>事業所一覧!G682</f>
        <v>株式会社ＢａＴＯＮ</v>
      </c>
      <c r="H8" s="15" t="str">
        <f>事業所一覧!H682</f>
        <v>●</v>
      </c>
      <c r="I8" s="13">
        <f>事業所一覧!I682</f>
        <v>10</v>
      </c>
      <c r="J8" s="13">
        <f>事業所一覧!J682</f>
        <v>0</v>
      </c>
      <c r="K8" s="15" t="str">
        <f>事業所一覧!K682</f>
        <v>●</v>
      </c>
      <c r="L8" s="13">
        <f>事業所一覧!L682</f>
        <v>10</v>
      </c>
      <c r="M8" s="16">
        <f>事業所一覧!M682</f>
        <v>0</v>
      </c>
      <c r="N8" s="19">
        <f>事業所一覧!N682</f>
        <v>0</v>
      </c>
    </row>
    <row r="9" spans="1:53" ht="30" customHeight="1" x14ac:dyDescent="0.2">
      <c r="A9" s="15">
        <f>事業所一覧!A683</f>
        <v>2753920095</v>
      </c>
      <c r="B9" s="16" t="str">
        <f>事業所一覧!B683</f>
        <v>こども発達支援　Ｃｏｃｏｒｏ島本</v>
      </c>
      <c r="C9" s="15" t="str">
        <f>事業所一覧!C683</f>
        <v>075-962-1777</v>
      </c>
      <c r="D9" s="15" t="str">
        <f>事業所一覧!D683</f>
        <v>075-962-1781</v>
      </c>
      <c r="E9" s="15" t="str">
        <f>事業所一覧!E683</f>
        <v>618-0022</v>
      </c>
      <c r="F9" s="19" t="str">
        <f>事業所一覧!F683</f>
        <v>三島郡島本町桜井二丁目７番１号</v>
      </c>
      <c r="G9" s="19" t="str">
        <f>事業所一覧!G683</f>
        <v>社会福祉法人　南山城学園</v>
      </c>
      <c r="H9" s="15" t="str">
        <f>事業所一覧!H683</f>
        <v>●</v>
      </c>
      <c r="I9" s="13">
        <f>事業所一覧!I683</f>
        <v>10</v>
      </c>
      <c r="J9" s="13">
        <f>事業所一覧!J683</f>
        <v>0</v>
      </c>
      <c r="K9" s="15">
        <f>事業所一覧!K683</f>
        <v>0</v>
      </c>
      <c r="L9" s="13">
        <f>事業所一覧!L683</f>
        <v>0</v>
      </c>
      <c r="M9" s="16">
        <f>事業所一覧!M683</f>
        <v>0</v>
      </c>
      <c r="N9" s="19">
        <f>事業所一覧!N683</f>
        <v>0</v>
      </c>
    </row>
    <row r="10" spans="1:53" ht="30" customHeight="1" x14ac:dyDescent="0.2">
      <c r="A10" s="15">
        <f>事業所一覧!A684</f>
        <v>2753920111</v>
      </c>
      <c r="B10" s="16" t="str">
        <f>事業所一覧!B684</f>
        <v>ＳＥＮサポート　らぷらす</v>
      </c>
      <c r="C10" s="15" t="str">
        <f>事業所一覧!C684</f>
        <v>075-950-6515</v>
      </c>
      <c r="D10" s="15" t="str">
        <f>事業所一覧!D684</f>
        <v>075-950-6516</v>
      </c>
      <c r="E10" s="15" t="str">
        <f>事業所一覧!E684</f>
        <v>618-0014</v>
      </c>
      <c r="F10" s="19" t="str">
        <f>事業所一覧!F684</f>
        <v>三島郡島本町水無瀬二丁目５番７号ひかりビル３階</v>
      </c>
      <c r="G10" s="19" t="str">
        <f>事業所一覧!G684</f>
        <v>一般社団法人アンビシャス</v>
      </c>
      <c r="H10" s="15" t="str">
        <f>事業所一覧!H684</f>
        <v>●</v>
      </c>
      <c r="I10" s="13">
        <f>事業所一覧!I684</f>
        <v>10</v>
      </c>
      <c r="J10" s="13">
        <f>事業所一覧!J684</f>
        <v>0</v>
      </c>
      <c r="K10" s="15" t="str">
        <f>事業所一覧!K684</f>
        <v>●</v>
      </c>
      <c r="L10" s="13">
        <f>事業所一覧!L684</f>
        <v>10</v>
      </c>
      <c r="M10" s="16" t="str">
        <f>事業所一覧!M684</f>
        <v>●</v>
      </c>
      <c r="N10" s="19">
        <f>事業所一覧!N684</f>
        <v>0</v>
      </c>
    </row>
    <row r="11" spans="1:53" ht="30" customHeight="1" x14ac:dyDescent="0.2">
      <c r="A11" s="15" t="str">
        <f>事業所一覧!A685</f>
        <v>2753920129</v>
      </c>
      <c r="B11" s="16" t="str">
        <f>事業所一覧!B685</f>
        <v>放課後等デイサービスぴくしー</v>
      </c>
      <c r="C11" s="15" t="str">
        <f>事業所一覧!C685</f>
        <v>075-963-5088</v>
      </c>
      <c r="D11" s="15" t="str">
        <f>事業所一覧!D685</f>
        <v>075-963-5088</v>
      </c>
      <c r="E11" s="15" t="str">
        <f>事業所一覧!E685</f>
        <v>618-0013</v>
      </c>
      <c r="F11" s="19" t="str">
        <f>事業所一覧!F685</f>
        <v>三島郡島本町江川二丁目13番水瀬駅前団地１号棟108号室</v>
      </c>
      <c r="G11" s="19" t="str">
        <f>事業所一覧!G685</f>
        <v>一般社団法人アンビシャス</v>
      </c>
      <c r="H11" s="15" t="str">
        <f>事業所一覧!H685</f>
        <v>●</v>
      </c>
      <c r="I11" s="13">
        <f>事業所一覧!I685</f>
        <v>10</v>
      </c>
      <c r="J11" s="13">
        <f>事業所一覧!J685</f>
        <v>0</v>
      </c>
      <c r="K11" s="15" t="str">
        <f>事業所一覧!K685</f>
        <v>●</v>
      </c>
      <c r="L11" s="13">
        <f>事業所一覧!L685</f>
        <v>10</v>
      </c>
      <c r="M11" s="16" t="str">
        <f>事業所一覧!M685</f>
        <v>●</v>
      </c>
      <c r="N11" s="19">
        <f>事業所一覧!N685</f>
        <v>0</v>
      </c>
    </row>
    <row r="12" spans="1:53" ht="30" customHeight="1" x14ac:dyDescent="0.2">
      <c r="A12" s="15" t="str">
        <f>事業所一覧!A686</f>
        <v>2753920137</v>
      </c>
      <c r="B12" s="16" t="str">
        <f>事業所一覧!B686</f>
        <v>ぱれっと　あおば</v>
      </c>
      <c r="C12" s="15" t="str">
        <f>事業所一覧!C686</f>
        <v>075-777-2230</v>
      </c>
      <c r="D12" s="15" t="str">
        <f>事業所一覧!D686</f>
        <v>075-777-2230</v>
      </c>
      <c r="E12" s="15" t="str">
        <f>事業所一覧!E686</f>
        <v>618-0015</v>
      </c>
      <c r="F12" s="19" t="str">
        <f>事業所一覧!F686</f>
        <v>三島郡島本町青葉一丁目７番14号</v>
      </c>
      <c r="G12" s="19" t="str">
        <f>事業所一覧!G686</f>
        <v>有限会社officeぱれっと</v>
      </c>
      <c r="H12" s="15" t="str">
        <f>事業所一覧!H686</f>
        <v>●</v>
      </c>
      <c r="I12" s="13">
        <f>事業所一覧!I686</f>
        <v>10</v>
      </c>
      <c r="J12" s="13">
        <f>事業所一覧!J686</f>
        <v>0</v>
      </c>
      <c r="K12" s="15">
        <f>事業所一覧!K686</f>
        <v>0</v>
      </c>
      <c r="L12" s="13">
        <f>事業所一覧!L686</f>
        <v>0</v>
      </c>
      <c r="M12" s="16">
        <f>事業所一覧!M686</f>
        <v>0</v>
      </c>
      <c r="N12" s="19">
        <f>事業所一覧!N686</f>
        <v>0</v>
      </c>
    </row>
  </sheetData>
  <mergeCells count="1">
    <mergeCell ref="H2:N2"/>
  </mergeCells>
  <phoneticPr fontId="1"/>
  <conditionalFormatting sqref="K1:N1 K3:N4 O1:IV5 M6:IV6 A1:J4 A5:L6 M5:N8 A7:XFD65533">
    <cfRule type="cellIs" dxfId="30" priority="11" stopIfTrue="1" operator="equal">
      <formula>0</formula>
    </cfRule>
  </conditionalFormatting>
  <conditionalFormatting sqref="A4:I4 K4:IV4">
    <cfRule type="cellIs" dxfId="29" priority="10" stopIfTrue="1" operator="equal">
      <formula>0</formula>
    </cfRule>
  </conditionalFormatting>
  <conditionalFormatting sqref="M5:N5">
    <cfRule type="cellIs" dxfId="28" priority="7" stopIfTrue="1" operator="equal">
      <formula>0</formula>
    </cfRule>
  </conditionalFormatting>
  <conditionalFormatting sqref="M9:N9">
    <cfRule type="cellIs" dxfId="27" priority="2" stopIfTrue="1" operator="equal">
      <formula>0</formula>
    </cfRule>
  </conditionalFormatting>
  <hyperlinks>
    <hyperlink ref="N1" location="市町村一覧!A1" display="市町村一覧に戻る" xr:uid="{00000000-0004-0000-1900-000000000000}"/>
  </hyperlinks>
  <pageMargins left="0.25" right="0.25" top="0.75" bottom="0.75" header="0.3" footer="0.3"/>
  <pageSetup paperSize="9" scale="5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 tint="0.79998168889431442"/>
  </sheetPr>
  <dimension ref="A1:BA12"/>
  <sheetViews>
    <sheetView workbookViewId="0"/>
  </sheetViews>
  <sheetFormatPr defaultColWidth="9" defaultRowHeight="30" customHeight="1" x14ac:dyDescent="0.2"/>
  <cols>
    <col min="1" max="1" width="20.6640625" style="4" customWidth="1"/>
    <col min="2" max="2" width="47.77734375" style="3" customWidth="1"/>
    <col min="3" max="4" width="20.6640625" style="3" customWidth="1"/>
    <col min="5" max="5" width="10.6640625" style="3" customWidth="1"/>
    <col min="6" max="6" width="65.77734375" style="3" customWidth="1"/>
    <col min="7" max="7" width="42" style="3" customWidth="1"/>
    <col min="8" max="13" width="5.6640625" style="4" customWidth="1"/>
    <col min="14" max="14" width="28.6640625" style="6" customWidth="1"/>
    <col min="15" max="16384" width="9" style="3"/>
  </cols>
  <sheetData>
    <row r="1" spans="1:53" ht="30" customHeight="1" x14ac:dyDescent="0.2">
      <c r="A1" s="2" t="s">
        <v>126</v>
      </c>
      <c r="N1" s="17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1468</v>
      </c>
      <c r="J3" s="11" t="s">
        <v>1537</v>
      </c>
      <c r="K3" s="11" t="s">
        <v>2</v>
      </c>
      <c r="L3" s="11" t="s">
        <v>1468</v>
      </c>
      <c r="M3" s="11" t="s">
        <v>3</v>
      </c>
      <c r="N3" s="11" t="s">
        <v>101</v>
      </c>
    </row>
    <row r="4" spans="1:53" ht="30" customHeight="1" x14ac:dyDescent="0.2">
      <c r="A4" s="20">
        <f>事業所一覧!A687</f>
        <v>2754720015</v>
      </c>
      <c r="B4" s="19" t="str">
        <f>事業所一覧!B687</f>
        <v>地域支援センター第２わとと</v>
      </c>
      <c r="C4" s="19" t="str">
        <f>事業所一覧!C687</f>
        <v>072-737-9638</v>
      </c>
      <c r="D4" s="19" t="str">
        <f>事業所一覧!D687</f>
        <v>072-737-9639</v>
      </c>
      <c r="E4" s="19" t="str">
        <f>事業所一覧!E687</f>
        <v>563-0101</v>
      </c>
      <c r="F4" s="19" t="str">
        <f>事業所一覧!F687</f>
        <v>豊能郡豊能町吉川340番地１</v>
      </c>
      <c r="G4" s="19" t="str">
        <f>事業所一覧!G687</f>
        <v>社会福祉法人北摂福祉会</v>
      </c>
      <c r="H4" s="20" t="str">
        <f>事業所一覧!H687</f>
        <v>●</v>
      </c>
      <c r="I4" s="20">
        <f>事業所一覧!I687</f>
        <v>10</v>
      </c>
      <c r="J4" s="20">
        <f>事業所一覧!J687</f>
        <v>0</v>
      </c>
      <c r="K4" s="20" t="str">
        <f>事業所一覧!K687</f>
        <v>●</v>
      </c>
      <c r="L4" s="20">
        <f>事業所一覧!L687</f>
        <v>10</v>
      </c>
      <c r="M4" s="20">
        <f>事業所一覧!M687</f>
        <v>0</v>
      </c>
      <c r="N4" s="19">
        <f>事業所一覧!N687</f>
        <v>0</v>
      </c>
    </row>
    <row r="5" spans="1:53" ht="30" customHeight="1" x14ac:dyDescent="0.2">
      <c r="A5" s="20">
        <f>事業所一覧!A688</f>
        <v>2754720023</v>
      </c>
      <c r="B5" s="19" t="str">
        <f>事業所一覧!B688</f>
        <v>ほたるぼし</v>
      </c>
      <c r="C5" s="19" t="str">
        <f>事業所一覧!C688</f>
        <v>072-733-2184</v>
      </c>
      <c r="D5" s="19" t="str">
        <f>事業所一覧!D688</f>
        <v>072-733-2３０３</v>
      </c>
      <c r="E5" s="19" t="str">
        <f>事業所一覧!E688</f>
        <v>563-010１</v>
      </c>
      <c r="F5" s="19" t="str">
        <f>事業所一覧!F688</f>
        <v>豊能郡豊能町吉川１８７番地の１</v>
      </c>
      <c r="G5" s="19" t="str">
        <f>事業所一覧!G688</f>
        <v>社会福祉法人豊悠福祉会</v>
      </c>
      <c r="H5" s="20" t="str">
        <f>事業所一覧!H688</f>
        <v>●</v>
      </c>
      <c r="I5" s="20">
        <f>事業所一覧!I688</f>
        <v>10</v>
      </c>
      <c r="J5" s="20">
        <f>事業所一覧!J688</f>
        <v>0</v>
      </c>
      <c r="K5" s="20" t="str">
        <f>事業所一覧!K688</f>
        <v>●</v>
      </c>
      <c r="L5" s="20">
        <f>事業所一覧!L688</f>
        <v>10</v>
      </c>
      <c r="M5" s="20">
        <f>事業所一覧!M688</f>
        <v>0</v>
      </c>
      <c r="N5" s="19">
        <f>事業所一覧!N688</f>
        <v>0</v>
      </c>
    </row>
    <row r="8" spans="1:53" ht="30" customHeight="1" x14ac:dyDescent="0.2">
      <c r="A8" s="2" t="s">
        <v>127</v>
      </c>
      <c r="B8" s="4"/>
      <c r="C8" s="4"/>
      <c r="D8" s="4"/>
      <c r="E8" s="4"/>
      <c r="F8" s="4"/>
      <c r="G8" s="4"/>
      <c r="N8" s="23" t="s">
        <v>99</v>
      </c>
      <c r="O8" s="4"/>
      <c r="P8" s="4"/>
      <c r="Q8" s="14"/>
      <c r="R8" s="4"/>
      <c r="S8" s="4"/>
      <c r="T8" s="4"/>
      <c r="U8" s="4"/>
      <c r="V8" s="4"/>
      <c r="W8" s="4"/>
    </row>
    <row r="9" spans="1:53" s="9" customFormat="1" ht="30" customHeight="1" x14ac:dyDescent="0.2">
      <c r="A9" s="7"/>
      <c r="B9" s="7"/>
      <c r="C9" s="7"/>
      <c r="D9" s="7"/>
      <c r="E9" s="7"/>
      <c r="F9" s="7"/>
      <c r="G9" s="10"/>
      <c r="H9" s="195" t="s">
        <v>254</v>
      </c>
      <c r="I9" s="195"/>
      <c r="J9" s="196"/>
      <c r="K9" s="195"/>
      <c r="L9" s="195"/>
      <c r="M9" s="196"/>
      <c r="N9" s="196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</row>
    <row r="10" spans="1:53" s="7" customFormat="1" ht="30" customHeight="1" x14ac:dyDescent="0.2">
      <c r="A10" s="11" t="s">
        <v>32</v>
      </c>
      <c r="B10" s="11" t="s">
        <v>0</v>
      </c>
      <c r="C10" s="11" t="s">
        <v>36</v>
      </c>
      <c r="D10" s="11" t="s">
        <v>35</v>
      </c>
      <c r="E10" s="11" t="s">
        <v>34</v>
      </c>
      <c r="F10" s="11" t="s">
        <v>33</v>
      </c>
      <c r="G10" s="22" t="s">
        <v>37</v>
      </c>
      <c r="H10" s="11" t="s">
        <v>1</v>
      </c>
      <c r="I10" s="11" t="s">
        <v>1468</v>
      </c>
      <c r="J10" s="11" t="s">
        <v>1537</v>
      </c>
      <c r="K10" s="11" t="s">
        <v>2</v>
      </c>
      <c r="L10" s="11" t="s">
        <v>1468</v>
      </c>
      <c r="M10" s="11" t="s">
        <v>3</v>
      </c>
      <c r="N10" s="11" t="s">
        <v>101</v>
      </c>
    </row>
    <row r="11" spans="1:53" ht="30" customHeight="1" x14ac:dyDescent="0.2">
      <c r="K11" s="21"/>
      <c r="L11" s="21"/>
    </row>
    <row r="12" spans="1:53" ht="30" customHeight="1" x14ac:dyDescent="0.2">
      <c r="A12" s="106" t="s">
        <v>97</v>
      </c>
    </row>
  </sheetData>
  <mergeCells count="2">
    <mergeCell ref="H2:N2"/>
    <mergeCell ref="H9:N9"/>
  </mergeCells>
  <phoneticPr fontId="1"/>
  <conditionalFormatting sqref="A1:J3 O1:IV7 K1:N1 K3:N3 A4:N7 A13:N65541 O13:IV1048576">
    <cfRule type="cellIs" dxfId="26" priority="2" stopIfTrue="1" operator="equal">
      <formula>0</formula>
    </cfRule>
  </conditionalFormatting>
  <conditionalFormatting sqref="A8:J12 O8:IV12 K8:N8 K10:N12">
    <cfRule type="cellIs" dxfId="25" priority="1" stopIfTrue="1" operator="equal">
      <formula>0</formula>
    </cfRule>
  </conditionalFormatting>
  <hyperlinks>
    <hyperlink ref="N1" location="市町村一覧!A1" display="市町村一覧に戻る" xr:uid="{00000000-0004-0000-1A00-000000000000}"/>
    <hyperlink ref="N8" location="市町村一覧!A1" display="市町村一覧に戻る" xr:uid="{00000000-0004-0000-1A00-000001000000}"/>
  </hyperlinks>
  <pageMargins left="0.25" right="0.25" top="0.75" bottom="0.75" header="0.3" footer="0.3"/>
  <pageSetup paperSize="9" scale="5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 tint="0.79998168889431442"/>
  </sheetPr>
  <dimension ref="A1:BA25"/>
  <sheetViews>
    <sheetView zoomScale="55" zoomScaleNormal="55" workbookViewId="0"/>
  </sheetViews>
  <sheetFormatPr defaultColWidth="9" defaultRowHeight="30" customHeight="1" x14ac:dyDescent="0.2"/>
  <cols>
    <col min="1" max="1" width="20.6640625" style="4" customWidth="1"/>
    <col min="2" max="2" width="50.21875" style="3" customWidth="1"/>
    <col min="3" max="4" width="20.6640625" style="4" customWidth="1"/>
    <col min="5" max="5" width="10.6640625" style="3" customWidth="1"/>
    <col min="6" max="6" width="64.109375" style="3" customWidth="1"/>
    <col min="7" max="7" width="45.6640625" style="3" customWidth="1"/>
    <col min="8" max="12" width="5.6640625" style="3" customWidth="1"/>
    <col min="13" max="13" width="5.6640625" style="4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129</v>
      </c>
      <c r="N1" s="23" t="s">
        <v>99</v>
      </c>
      <c r="Q1" s="6"/>
    </row>
    <row r="2" spans="1:53" s="9" customFormat="1" ht="30" customHeight="1" x14ac:dyDescent="0.2">
      <c r="A2" s="7"/>
      <c r="B2" s="8"/>
      <c r="C2" s="7"/>
      <c r="D2" s="7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1468</v>
      </c>
      <c r="J3" s="11" t="s">
        <v>1537</v>
      </c>
      <c r="K3" s="11" t="s">
        <v>2</v>
      </c>
      <c r="L3" s="11" t="s">
        <v>1468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事業所一覧!A689</f>
        <v>2751220019</v>
      </c>
      <c r="B4" s="12" t="str">
        <f>事業所一覧!B689</f>
        <v>児童デイサービスそら</v>
      </c>
      <c r="C4" s="13" t="str">
        <f>事業所一覧!C689</f>
        <v>072-424-2881</v>
      </c>
      <c r="D4" s="13" t="str">
        <f>事業所一覧!D689</f>
        <v>072-453-3125</v>
      </c>
      <c r="E4" s="13" t="str">
        <f>事業所一覧!E689</f>
        <v>590-0406</v>
      </c>
      <c r="F4" s="12" t="str">
        <f>事業所一覧!F689</f>
        <v>泉南郡熊取町大久保東一丁目5番7号</v>
      </c>
      <c r="G4" s="12" t="str">
        <f>事業所一覧!G689</f>
        <v>株式会社ジョワ</v>
      </c>
      <c r="H4" s="13">
        <f>事業所一覧!H689</f>
        <v>0</v>
      </c>
      <c r="I4" s="13">
        <f>事業所一覧!I689</f>
        <v>0</v>
      </c>
      <c r="J4" s="13">
        <f>事業所一覧!J689</f>
        <v>0</v>
      </c>
      <c r="K4" s="13" t="str">
        <f>事業所一覧!K689</f>
        <v>●</v>
      </c>
      <c r="L4" s="13">
        <f>事業所一覧!L689</f>
        <v>10</v>
      </c>
      <c r="M4" s="13">
        <f>事業所一覧!M689</f>
        <v>0</v>
      </c>
      <c r="N4" s="13">
        <f>事業所一覧!N689</f>
        <v>0</v>
      </c>
    </row>
    <row r="5" spans="1:53" s="26" customFormat="1" ht="30" customHeight="1" x14ac:dyDescent="0.2">
      <c r="A5" s="13">
        <f>事業所一覧!A690</f>
        <v>2751220035</v>
      </c>
      <c r="B5" s="12" t="str">
        <f>事業所一覧!B690</f>
        <v>そら五月ヶ丘</v>
      </c>
      <c r="C5" s="13" t="str">
        <f>事業所一覧!C690</f>
        <v>072-425-7917</v>
      </c>
      <c r="D5" s="13" t="str">
        <f>事業所一覧!D690</f>
        <v>072-425-7914</v>
      </c>
      <c r="E5" s="13" t="str">
        <f>事業所一覧!E690</f>
        <v>590-0445</v>
      </c>
      <c r="F5" s="12" t="str">
        <f>事業所一覧!F690</f>
        <v>泉南郡熊取町五月ケ丘二丁目１番25号</v>
      </c>
      <c r="G5" s="12" t="str">
        <f>事業所一覧!G690</f>
        <v>株式会社ジョワ</v>
      </c>
      <c r="H5" s="13">
        <f>事業所一覧!H690</f>
        <v>0</v>
      </c>
      <c r="I5" s="13">
        <f>事業所一覧!I690</f>
        <v>0</v>
      </c>
      <c r="J5" s="13">
        <f>事業所一覧!J690</f>
        <v>0</v>
      </c>
      <c r="K5" s="13" t="str">
        <f>事業所一覧!K690</f>
        <v>●</v>
      </c>
      <c r="L5" s="13">
        <f>事業所一覧!L690</f>
        <v>10</v>
      </c>
      <c r="M5" s="13">
        <f>事業所一覧!M690</f>
        <v>0</v>
      </c>
      <c r="N5" s="13">
        <f>事業所一覧!N690</f>
        <v>0</v>
      </c>
    </row>
    <row r="6" spans="1:53" ht="30" customHeight="1" x14ac:dyDescent="0.2">
      <c r="A6" s="13">
        <f>事業所一覧!A692</f>
        <v>2751220050</v>
      </c>
      <c r="B6" s="12" t="str">
        <f>事業所一覧!B692</f>
        <v>まいるーむ放課後こども教室</v>
      </c>
      <c r="C6" s="13" t="str">
        <f>事業所一覧!C692</f>
        <v>072-468-6645</v>
      </c>
      <c r="D6" s="13" t="str">
        <f>事業所一覧!D692</f>
        <v>072-468-6646</v>
      </c>
      <c r="E6" s="13" t="str">
        <f>事業所一覧!E692</f>
        <v>590-0412</v>
      </c>
      <c r="F6" s="12" t="str">
        <f>事業所一覧!F692</f>
        <v>泉南郡熊取町紺屋二丁目21番17号</v>
      </c>
      <c r="G6" s="12" t="str">
        <f>事業所一覧!G692</f>
        <v>株式会社KTAJ</v>
      </c>
      <c r="H6" s="13">
        <f>事業所一覧!H692</f>
        <v>0</v>
      </c>
      <c r="I6" s="13">
        <f>事業所一覧!I692</f>
        <v>0</v>
      </c>
      <c r="J6" s="13">
        <f>事業所一覧!J692</f>
        <v>0</v>
      </c>
      <c r="K6" s="13" t="str">
        <f>事業所一覧!K692</f>
        <v>●</v>
      </c>
      <c r="L6" s="13">
        <f>事業所一覧!L692</f>
        <v>10</v>
      </c>
      <c r="M6" s="13">
        <f>事業所一覧!M692</f>
        <v>0</v>
      </c>
      <c r="N6" s="13"/>
    </row>
    <row r="7" spans="1:53" ht="30" customHeight="1" x14ac:dyDescent="0.2">
      <c r="A7" s="13">
        <f>事業所一覧!A693</f>
        <v>2751220076</v>
      </c>
      <c r="B7" s="12" t="str">
        <f>事業所一覧!B693</f>
        <v>風さん</v>
      </c>
      <c r="C7" s="13" t="str">
        <f>事業所一覧!C693</f>
        <v>072-415-2294</v>
      </c>
      <c r="D7" s="13" t="str">
        <f>事業所一覧!D693</f>
        <v>072-496-2294</v>
      </c>
      <c r="E7" s="13" t="str">
        <f>事業所一覧!E693</f>
        <v>590-0451</v>
      </c>
      <c r="F7" s="12" t="str">
        <f>事業所一覧!F693</f>
        <v>泉南郡熊取町野田一丁目２番12号ネゴロビル２階</v>
      </c>
      <c r="G7" s="12" t="str">
        <f>事業所一覧!G693</f>
        <v>株式会社Ｖｉｅｎｔｏ</v>
      </c>
      <c r="H7" s="13">
        <f>事業所一覧!H693</f>
        <v>0</v>
      </c>
      <c r="I7" s="13">
        <f>事業所一覧!I693</f>
        <v>0</v>
      </c>
      <c r="J7" s="13">
        <f>事業所一覧!J693</f>
        <v>0</v>
      </c>
      <c r="K7" s="13" t="str">
        <f>事業所一覧!K693</f>
        <v>●</v>
      </c>
      <c r="L7" s="13">
        <f>事業所一覧!L693</f>
        <v>10</v>
      </c>
      <c r="M7" s="13">
        <f>事業所一覧!M693</f>
        <v>0</v>
      </c>
      <c r="N7" s="13"/>
    </row>
    <row r="8" spans="1:53" ht="30" customHeight="1" x14ac:dyDescent="0.2">
      <c r="A8" s="13">
        <f>事業所一覧!A694</f>
        <v>2751220092</v>
      </c>
      <c r="B8" s="12" t="str">
        <f>事業所一覧!B694</f>
        <v>まいるーむ放課後こども教室チャレンジ</v>
      </c>
      <c r="C8" s="13" t="str">
        <f>事業所一覧!C694</f>
        <v>072-493-2995</v>
      </c>
      <c r="D8" s="13" t="str">
        <f>事業所一覧!D694</f>
        <v>072-493-2995</v>
      </c>
      <c r="E8" s="13" t="str">
        <f>事業所一覧!E694</f>
        <v>590-0412</v>
      </c>
      <c r="F8" s="12" t="str">
        <f>事業所一覧!F694</f>
        <v>泉南郡熊取町紺屋二丁目21番15号</v>
      </c>
      <c r="G8" s="12" t="str">
        <f>事業所一覧!G694</f>
        <v>株式会社ＫＴＡＪ</v>
      </c>
      <c r="H8" s="13" t="str">
        <f>事業所一覧!H694</f>
        <v>●</v>
      </c>
      <c r="I8" s="13">
        <f>事業所一覧!I694</f>
        <v>10</v>
      </c>
      <c r="J8" s="13">
        <f>事業所一覧!J694</f>
        <v>0</v>
      </c>
      <c r="K8" s="13" t="str">
        <f>事業所一覧!K694</f>
        <v>●</v>
      </c>
      <c r="L8" s="13">
        <f>事業所一覧!L694</f>
        <v>10</v>
      </c>
      <c r="M8" s="13">
        <f>事業所一覧!M694</f>
        <v>0</v>
      </c>
      <c r="N8" s="13"/>
    </row>
    <row r="9" spans="1:53" ht="30" customHeight="1" x14ac:dyDescent="0.2">
      <c r="A9" s="13">
        <f>事業所一覧!A695</f>
        <v>2751220100</v>
      </c>
      <c r="B9" s="12" t="str">
        <f>事業所一覧!B695</f>
        <v>キッズハウスきりん</v>
      </c>
      <c r="C9" s="13" t="str">
        <f>事業所一覧!C695</f>
        <v>072-487-2525</v>
      </c>
      <c r="D9" s="13" t="str">
        <f>事業所一覧!D695</f>
        <v>072-487-2526</v>
      </c>
      <c r="E9" s="13" t="str">
        <f>事業所一覧!E695</f>
        <v>590-0457</v>
      </c>
      <c r="F9" s="12" t="str">
        <f>事業所一覧!F695</f>
        <v>泉南郡熊取町朝代東一丁目６番８号</v>
      </c>
      <c r="G9" s="12" t="str">
        <f>事業所一覧!G695</f>
        <v>特定非営利活動法人フォレスト</v>
      </c>
      <c r="H9" s="13">
        <f>事業所一覧!H695</f>
        <v>0</v>
      </c>
      <c r="I9" s="13">
        <f>事業所一覧!I695</f>
        <v>0</v>
      </c>
      <c r="J9" s="13">
        <f>事業所一覧!J695</f>
        <v>0</v>
      </c>
      <c r="K9" s="13" t="str">
        <f>事業所一覧!K695</f>
        <v>●</v>
      </c>
      <c r="L9" s="13">
        <f>事業所一覧!L695</f>
        <v>10</v>
      </c>
      <c r="M9" s="13">
        <f>事業所一覧!M695</f>
        <v>0</v>
      </c>
      <c r="N9" s="13"/>
    </row>
    <row r="10" spans="1:53" ht="30" customHeight="1" x14ac:dyDescent="0.2">
      <c r="A10" s="13">
        <f>事業所一覧!A696</f>
        <v>2751220118</v>
      </c>
      <c r="B10" s="12" t="str">
        <f>事業所一覧!B696</f>
        <v>そら</v>
      </c>
      <c r="C10" s="13" t="str">
        <f>事業所一覧!C696</f>
        <v>072-453-3071</v>
      </c>
      <c r="D10" s="13" t="str">
        <f>事業所一覧!D696</f>
        <v>072-453-3125</v>
      </c>
      <c r="E10" s="13" t="str">
        <f>事業所一覧!E696</f>
        <v>590-0450</v>
      </c>
      <c r="F10" s="12" t="str">
        <f>事業所一覧!F696</f>
        <v>泉南郡熊取町大宮三丁目644番地２</v>
      </c>
      <c r="G10" s="12" t="str">
        <f>事業所一覧!G696</f>
        <v>株式会社ジョワ</v>
      </c>
      <c r="H10" s="13" t="str">
        <f>事業所一覧!H696</f>
        <v>●</v>
      </c>
      <c r="I10" s="13">
        <f>事業所一覧!I696</f>
        <v>10</v>
      </c>
      <c r="J10" s="13">
        <f>事業所一覧!J696</f>
        <v>0</v>
      </c>
      <c r="K10" s="13" t="str">
        <f>事業所一覧!K696</f>
        <v>●</v>
      </c>
      <c r="L10" s="13">
        <f>事業所一覧!L694</f>
        <v>10</v>
      </c>
      <c r="M10" s="13">
        <f>事業所一覧!M696</f>
        <v>0</v>
      </c>
      <c r="N10" s="13"/>
    </row>
    <row r="11" spans="1:53" ht="30" customHeight="1" x14ac:dyDescent="0.2">
      <c r="A11" s="13">
        <f>事業所一覧!A697</f>
        <v>2751220142</v>
      </c>
      <c r="B11" s="12" t="str">
        <f>事業所一覧!B697</f>
        <v>あったかい</v>
      </c>
      <c r="C11" s="13" t="str">
        <f>事業所一覧!C697</f>
        <v>072-468-7303</v>
      </c>
      <c r="D11" s="13" t="str">
        <f>事業所一覧!D697</f>
        <v>072-468-7116</v>
      </c>
      <c r="E11" s="13" t="str">
        <f>事業所一覧!E697</f>
        <v>590-0415</v>
      </c>
      <c r="F11" s="12" t="str">
        <f>事業所一覧!F697</f>
        <v>泉南郡熊取町五門西一丁目１番３号</v>
      </c>
      <c r="G11" s="12" t="str">
        <f>事業所一覧!G697</f>
        <v>合同会社Ｎ．Ｉ．Ｌａｂ</v>
      </c>
      <c r="H11" s="13" t="str">
        <f>事業所一覧!H697</f>
        <v>☆</v>
      </c>
      <c r="I11" s="13">
        <f>事業所一覧!I697</f>
        <v>5</v>
      </c>
      <c r="J11" s="13">
        <f>事業所一覧!J697</f>
        <v>0</v>
      </c>
      <c r="K11" s="13" t="str">
        <f>事業所一覧!K697</f>
        <v>☆</v>
      </c>
      <c r="L11" s="13">
        <f>事業所一覧!L697</f>
        <v>5</v>
      </c>
      <c r="M11" s="13">
        <f>事業所一覧!M697</f>
        <v>0</v>
      </c>
      <c r="N11" s="13"/>
    </row>
    <row r="12" spans="1:53" ht="30" customHeight="1" x14ac:dyDescent="0.2">
      <c r="A12" s="13" t="str">
        <f>事業所一覧!A698</f>
        <v>2751220159</v>
      </c>
      <c r="B12" s="12" t="str">
        <f>事業所一覧!B698</f>
        <v>セントラル・パーク　みさき　たながわ教室</v>
      </c>
      <c r="C12" s="13" t="str">
        <f>事業所一覧!C698</f>
        <v>072-425-7254</v>
      </c>
      <c r="D12" s="13" t="str">
        <f>事業所一覧!D698</f>
        <v>072-425-4636</v>
      </c>
      <c r="E12" s="13" t="str">
        <f>事業所一覧!E698</f>
        <v>599-0311</v>
      </c>
      <c r="F12" s="12" t="str">
        <f>事業所一覧!F698</f>
        <v>泉南郡岬町多奈川谷川1744番地</v>
      </c>
      <c r="G12" s="12" t="str">
        <f>事業所一覧!G698</f>
        <v>株式会社ＪＣＰ</v>
      </c>
      <c r="H12" s="13" t="str">
        <f>事業所一覧!H698</f>
        <v>●</v>
      </c>
      <c r="I12" s="13">
        <f>事業所一覧!I698</f>
        <v>10</v>
      </c>
      <c r="J12" s="13">
        <f>事業所一覧!J698</f>
        <v>0</v>
      </c>
      <c r="K12" s="13" t="str">
        <f>事業所一覧!K698</f>
        <v>●</v>
      </c>
      <c r="L12" s="13">
        <f>事業所一覧!L698</f>
        <v>10</v>
      </c>
      <c r="M12" s="13" t="str">
        <f>事業所一覧!M698</f>
        <v>●</v>
      </c>
      <c r="N12" s="13"/>
    </row>
    <row r="13" spans="1:53" ht="30" customHeight="1" x14ac:dyDescent="0.2">
      <c r="A13" s="13" t="str">
        <f>事業所一覧!A699</f>
        <v>2751220167</v>
      </c>
      <c r="B13" s="12" t="str">
        <f>事業所一覧!B699</f>
        <v>児童発達支援・放課後等デイサービスふぉんたーな</v>
      </c>
      <c r="C13" s="13" t="str">
        <f>事業所一覧!C699</f>
        <v>090-6557-7196</v>
      </c>
      <c r="D13" s="13">
        <f>事業所一覧!D699</f>
        <v>0</v>
      </c>
      <c r="E13" s="13" t="str">
        <f>事業所一覧!E699</f>
        <v>590-0402</v>
      </c>
      <c r="F13" s="12" t="str">
        <f>事業所一覧!F699</f>
        <v>泉南郡熊取町大久保北二丁目20番４号</v>
      </c>
      <c r="G13" s="12" t="str">
        <f>事業所一覧!G699</f>
        <v>一般社団法人あぼかど</v>
      </c>
      <c r="H13" s="13" t="str">
        <f>事業所一覧!H699</f>
        <v>●</v>
      </c>
      <c r="I13" s="13">
        <f>事業所一覧!I699</f>
        <v>10</v>
      </c>
      <c r="J13" s="13">
        <f>事業所一覧!J699</f>
        <v>0</v>
      </c>
      <c r="K13" s="13" t="str">
        <f>事業所一覧!K699</f>
        <v>●</v>
      </c>
      <c r="L13" s="13">
        <f>事業所一覧!L699</f>
        <v>10</v>
      </c>
      <c r="M13" s="13">
        <f>事業所一覧!M699</f>
        <v>0</v>
      </c>
      <c r="N13" s="13"/>
    </row>
    <row r="14" spans="1:53" ht="30" customHeight="1" x14ac:dyDescent="0.2">
      <c r="A14" s="13" t="str">
        <f>事業所一覧!A700</f>
        <v>2751220175</v>
      </c>
      <c r="B14" s="12" t="str">
        <f>事業所一覧!B700</f>
        <v>風さんＮＩＣＯ</v>
      </c>
      <c r="C14" s="13" t="str">
        <f>事業所一覧!C700</f>
        <v>072-468-7725</v>
      </c>
      <c r="D14" s="13" t="str">
        <f>事業所一覧!D700</f>
        <v>072-468-7726</v>
      </c>
      <c r="E14" s="13" t="str">
        <f>事業所一覧!E700</f>
        <v>590-0415</v>
      </c>
      <c r="F14" s="12" t="str">
        <f>事業所一覧!F700</f>
        <v>泉南郡熊取町五門西一丁目２番６号</v>
      </c>
      <c r="G14" s="12" t="str">
        <f>事業所一覧!G700</f>
        <v>株式会社Ｖｉｅｎｔｏ</v>
      </c>
      <c r="H14" s="13">
        <f>事業所一覧!H700</f>
        <v>0</v>
      </c>
      <c r="I14" s="13">
        <f>事業所一覧!I700</f>
        <v>0</v>
      </c>
      <c r="J14" s="13">
        <f>事業所一覧!J700</f>
        <v>0</v>
      </c>
      <c r="K14" s="13" t="str">
        <f>事業所一覧!K700</f>
        <v>●</v>
      </c>
      <c r="L14" s="13">
        <f>事業所一覧!L700</f>
        <v>10</v>
      </c>
      <c r="M14" s="13">
        <f>事業所一覧!M700</f>
        <v>0</v>
      </c>
      <c r="N14" s="13"/>
    </row>
    <row r="15" spans="1:53" ht="30" customHeight="1" x14ac:dyDescent="0.2">
      <c r="A15" s="2" t="s">
        <v>130</v>
      </c>
      <c r="C15" s="3"/>
      <c r="D15" s="3"/>
      <c r="N15" s="17" t="s">
        <v>99</v>
      </c>
      <c r="Q15" s="6"/>
    </row>
    <row r="16" spans="1:53" s="9" customFormat="1" ht="30" customHeight="1" x14ac:dyDescent="0.2">
      <c r="A16" s="7"/>
      <c r="B16" s="8"/>
      <c r="C16" s="8"/>
      <c r="D16" s="8"/>
      <c r="E16" s="7"/>
      <c r="F16" s="8"/>
      <c r="H16" s="195" t="s">
        <v>254</v>
      </c>
      <c r="I16" s="195"/>
      <c r="J16" s="195"/>
      <c r="K16" s="195"/>
      <c r="L16" s="195"/>
      <c r="M16" s="196"/>
      <c r="N16" s="196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</row>
    <row r="17" spans="1:53" s="7" customFormat="1" ht="30" customHeight="1" x14ac:dyDescent="0.2">
      <c r="A17" s="11" t="s">
        <v>32</v>
      </c>
      <c r="B17" s="11" t="s">
        <v>0</v>
      </c>
      <c r="C17" s="11" t="s">
        <v>36</v>
      </c>
      <c r="D17" s="11" t="s">
        <v>35</v>
      </c>
      <c r="E17" s="11" t="s">
        <v>34</v>
      </c>
      <c r="F17" s="11" t="s">
        <v>33</v>
      </c>
      <c r="G17" s="22" t="s">
        <v>37</v>
      </c>
      <c r="H17" s="11" t="s">
        <v>1</v>
      </c>
      <c r="I17" s="11" t="s">
        <v>1468</v>
      </c>
      <c r="J17" s="11" t="s">
        <v>1537</v>
      </c>
      <c r="K17" s="11" t="s">
        <v>2</v>
      </c>
      <c r="L17" s="11" t="s">
        <v>1468</v>
      </c>
      <c r="M17" s="11" t="s">
        <v>3</v>
      </c>
      <c r="N17" s="11" t="s">
        <v>101</v>
      </c>
    </row>
    <row r="18" spans="1:53" ht="30" customHeight="1" x14ac:dyDescent="0.2">
      <c r="A18" s="20">
        <f>事業所一覧!A691</f>
        <v>2751220043</v>
      </c>
      <c r="B18" s="19" t="str">
        <f>事業所一覧!B691</f>
        <v>たじりこころ園</v>
      </c>
      <c r="C18" s="19" t="str">
        <f>事業所一覧!C691</f>
        <v>072-468-8601</v>
      </c>
      <c r="D18" s="19" t="str">
        <f>事業所一覧!D691</f>
        <v>072-468-8681</v>
      </c>
      <c r="E18" s="19" t="str">
        <f>事業所一覧!E691</f>
        <v>598-0091</v>
      </c>
      <c r="F18" s="19" t="str">
        <f>事業所一覧!F691</f>
        <v>泉南郡田尻町嘉祥寺883番地１</v>
      </c>
      <c r="G18" s="19" t="str">
        <f>事業所一覧!G691</f>
        <v>特定非営利活動法人地域福祉創造協会ウインク</v>
      </c>
      <c r="H18" s="20" t="str">
        <f>事業所一覧!H691</f>
        <v>●</v>
      </c>
      <c r="I18" s="20">
        <f>事業所一覧!I691</f>
        <v>10</v>
      </c>
      <c r="J18" s="20">
        <f>事業所一覧!J691</f>
        <v>0</v>
      </c>
      <c r="K18" s="20" t="str">
        <f>事業所一覧!K691</f>
        <v>●</v>
      </c>
      <c r="L18" s="20">
        <f>事業所一覧!L691</f>
        <v>10</v>
      </c>
      <c r="M18" s="20" t="str">
        <f>事業所一覧!M691</f>
        <v>●</v>
      </c>
      <c r="N18" s="19">
        <f>事業所一覧!N691</f>
        <v>0</v>
      </c>
    </row>
    <row r="19" spans="1:53" ht="30" customHeight="1" x14ac:dyDescent="0.2">
      <c r="A19" s="25"/>
      <c r="B19" s="27"/>
      <c r="C19" s="25"/>
      <c r="D19" s="25"/>
      <c r="E19" s="25"/>
      <c r="F19" s="27"/>
      <c r="G19" s="27"/>
      <c r="H19" s="25"/>
      <c r="I19" s="25"/>
      <c r="J19" s="25"/>
      <c r="K19" s="25"/>
      <c r="L19" s="25"/>
      <c r="M19" s="25"/>
      <c r="N19" s="25"/>
    </row>
    <row r="20" spans="1:53" ht="30" customHeight="1" x14ac:dyDescent="0.2">
      <c r="A20" s="25"/>
      <c r="B20" s="27"/>
      <c r="C20" s="25"/>
      <c r="D20" s="25"/>
      <c r="E20" s="25"/>
      <c r="F20" s="27"/>
      <c r="G20" s="27"/>
      <c r="H20" s="25"/>
      <c r="I20" s="25"/>
      <c r="J20" s="25"/>
      <c r="K20" s="25"/>
      <c r="L20" s="25"/>
      <c r="M20" s="25"/>
      <c r="N20" s="25"/>
    </row>
    <row r="21" spans="1:53" ht="30" customHeight="1" x14ac:dyDescent="0.2">
      <c r="A21" s="2" t="s">
        <v>131</v>
      </c>
      <c r="C21" s="3"/>
      <c r="D21" s="3"/>
      <c r="N21" s="17" t="s">
        <v>99</v>
      </c>
      <c r="Q21" s="6"/>
    </row>
    <row r="22" spans="1:53" s="9" customFormat="1" ht="30" customHeight="1" x14ac:dyDescent="0.2">
      <c r="A22" s="7"/>
      <c r="B22" s="8"/>
      <c r="C22" s="8"/>
      <c r="D22" s="8"/>
      <c r="E22" s="7"/>
      <c r="F22" s="8"/>
      <c r="H22" s="195" t="s">
        <v>254</v>
      </c>
      <c r="I22" s="195"/>
      <c r="J22" s="195"/>
      <c r="K22" s="195"/>
      <c r="L22" s="195"/>
      <c r="M22" s="196"/>
      <c r="N22" s="196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</row>
    <row r="23" spans="1:53" s="7" customFormat="1" ht="30" customHeight="1" x14ac:dyDescent="0.2">
      <c r="A23" s="11" t="s">
        <v>32</v>
      </c>
      <c r="B23" s="11" t="s">
        <v>0</v>
      </c>
      <c r="C23" s="11" t="s">
        <v>36</v>
      </c>
      <c r="D23" s="11" t="s">
        <v>35</v>
      </c>
      <c r="E23" s="11" t="s">
        <v>34</v>
      </c>
      <c r="F23" s="11" t="s">
        <v>33</v>
      </c>
      <c r="G23" s="22" t="s">
        <v>37</v>
      </c>
      <c r="H23" s="11" t="s">
        <v>1</v>
      </c>
      <c r="I23" s="11" t="s">
        <v>1468</v>
      </c>
      <c r="J23" s="11" t="s">
        <v>1537</v>
      </c>
      <c r="K23" s="11" t="s">
        <v>2</v>
      </c>
      <c r="L23" s="11" t="s">
        <v>1468</v>
      </c>
      <c r="M23" s="11" t="s">
        <v>3</v>
      </c>
      <c r="N23" s="11" t="s">
        <v>101</v>
      </c>
    </row>
    <row r="24" spans="1:53" ht="30" customHeight="1" x14ac:dyDescent="0.2">
      <c r="A24" s="13" t="str">
        <f>事業所一覧!A698</f>
        <v>2751220159</v>
      </c>
      <c r="B24" s="12" t="str">
        <f>事業所一覧!B698</f>
        <v>セントラル・パーク　みさき　たながわ教室</v>
      </c>
      <c r="C24" s="13" t="str">
        <f>事業所一覧!C698</f>
        <v>072-425-7254</v>
      </c>
      <c r="D24" s="13" t="str">
        <f>事業所一覧!D698</f>
        <v>072-425-4636</v>
      </c>
      <c r="E24" s="13" t="str">
        <f>事業所一覧!E698</f>
        <v>599-0311</v>
      </c>
      <c r="F24" s="12" t="str">
        <f>事業所一覧!F698</f>
        <v>泉南郡岬町多奈川谷川1744番地</v>
      </c>
      <c r="G24" s="12" t="str">
        <f>事業所一覧!G698</f>
        <v>株式会社ＪＣＰ</v>
      </c>
      <c r="H24" s="13" t="str">
        <f>事業所一覧!H698</f>
        <v>●</v>
      </c>
      <c r="I24" s="13">
        <f>事業所一覧!I698</f>
        <v>10</v>
      </c>
      <c r="J24" s="13">
        <f>事業所一覧!J698</f>
        <v>0</v>
      </c>
      <c r="K24" s="13" t="str">
        <f>事業所一覧!K698</f>
        <v>●</v>
      </c>
      <c r="L24" s="13">
        <f>事業所一覧!L698</f>
        <v>10</v>
      </c>
      <c r="M24" s="13" t="str">
        <f>事業所一覧!M698</f>
        <v>●</v>
      </c>
      <c r="N24" s="13">
        <f>事業所一覧!N698</f>
        <v>0</v>
      </c>
    </row>
    <row r="25" spans="1:53" ht="30" customHeight="1" x14ac:dyDescent="0.2">
      <c r="A25" s="106"/>
    </row>
  </sheetData>
  <mergeCells count="3">
    <mergeCell ref="H2:N2"/>
    <mergeCell ref="H16:N16"/>
    <mergeCell ref="H22:N22"/>
  </mergeCells>
  <phoneticPr fontId="1"/>
  <conditionalFormatting sqref="A1:J3 O1:IV4 K1:N1 K3:N4 O9:IV10 A4:I4 M6:IV7 I5:I10 J4:J10 O11:XFD14 A19:XFD20 A24:XFD24 A26:XFD65538 B25:XFD25 L5:L13 I11:J13 M8:N13 A6:H13 K6:K13 A14:N14">
    <cfRule type="cellIs" dxfId="24" priority="14" stopIfTrue="1" operator="equal">
      <formula>0</formula>
    </cfRule>
  </conditionalFormatting>
  <conditionalFormatting sqref="A5:H5 K5 M5:IV5">
    <cfRule type="cellIs" dxfId="23" priority="12" stopIfTrue="1" operator="equal">
      <formula>0</formula>
    </cfRule>
  </conditionalFormatting>
  <conditionalFormatting sqref="O8:IV8">
    <cfRule type="cellIs" dxfId="22" priority="10" stopIfTrue="1" operator="equal">
      <formula>0</formula>
    </cfRule>
  </conditionalFormatting>
  <conditionalFormatting sqref="A15:J17 O15:IV18 K15:N15 K17:N17 A18:N18">
    <cfRule type="cellIs" dxfId="21" priority="4" stopIfTrue="1" operator="equal">
      <formula>0</formula>
    </cfRule>
  </conditionalFormatting>
  <conditionalFormatting sqref="O21:IV23 K21:N21 K23:N23 A21:J23">
    <cfRule type="cellIs" dxfId="20" priority="3" stopIfTrue="1" operator="equal">
      <formula>0</formula>
    </cfRule>
  </conditionalFormatting>
  <conditionalFormatting sqref="A25">
    <cfRule type="cellIs" dxfId="19" priority="1" stopIfTrue="1" operator="equal">
      <formula>0</formula>
    </cfRule>
  </conditionalFormatting>
  <hyperlinks>
    <hyperlink ref="N1" location="市町村一覧!A1" display="市町村一覧に戻る" xr:uid="{00000000-0004-0000-1B00-000000000000}"/>
    <hyperlink ref="N21" location="市町村一覧!A1" display="市町村一覧に戻る" xr:uid="{00000000-0004-0000-1B00-000002000000}"/>
    <hyperlink ref="N15" location="市町村一覧!A1" display="市町村一覧に戻る" xr:uid="{00000000-0004-0000-1B00-000001000000}"/>
  </hyperlinks>
  <pageMargins left="0.25" right="0.25" top="0.75" bottom="0.75" header="0.3" footer="0.3"/>
  <pageSetup paperSize="9" scale="50" orientation="landscape" r:id="rId1"/>
  <ignoredErrors>
    <ignoredError sqref="L9" formula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 tint="0.79998168889431442"/>
  </sheetPr>
  <dimension ref="A1:BA9"/>
  <sheetViews>
    <sheetView zoomScale="70" zoomScaleNormal="70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3" style="3" bestFit="1" customWidth="1"/>
    <col min="6" max="6" width="63.6640625" style="3" customWidth="1"/>
    <col min="7" max="7" width="41.44140625" style="3" customWidth="1"/>
    <col min="8" max="13" width="5.6640625" style="3" customWidth="1"/>
    <col min="14" max="14" width="28.6640625" style="6" customWidth="1"/>
    <col min="15" max="16384" width="9" style="3"/>
  </cols>
  <sheetData>
    <row r="1" spans="1:53" ht="30" customHeight="1" x14ac:dyDescent="0.2">
      <c r="A1" s="2" t="s">
        <v>128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3" t="s">
        <v>99</v>
      </c>
      <c r="O1" s="4"/>
      <c r="P1" s="4"/>
      <c r="Q1" s="14"/>
      <c r="R1" s="4"/>
      <c r="S1" s="4"/>
      <c r="T1" s="4"/>
      <c r="U1" s="4"/>
      <c r="V1" s="4"/>
      <c r="W1" s="4"/>
    </row>
    <row r="2" spans="1:53" s="9" customFormat="1" ht="30" customHeight="1" x14ac:dyDescent="0.2">
      <c r="A2" s="7"/>
      <c r="B2" s="7"/>
      <c r="C2" s="7"/>
      <c r="D2" s="7"/>
      <c r="E2" s="7"/>
      <c r="F2" s="7"/>
      <c r="G2" s="10"/>
      <c r="H2" s="196" t="s">
        <v>254</v>
      </c>
      <c r="I2" s="196"/>
      <c r="J2" s="196"/>
      <c r="K2" s="196"/>
      <c r="L2" s="196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1468</v>
      </c>
      <c r="J3" s="11" t="s">
        <v>1537</v>
      </c>
      <c r="K3" s="11" t="s">
        <v>2</v>
      </c>
      <c r="L3" s="11" t="s">
        <v>1468</v>
      </c>
      <c r="M3" s="11" t="s">
        <v>3</v>
      </c>
      <c r="N3" s="11" t="s">
        <v>101</v>
      </c>
    </row>
    <row r="4" spans="1:53" ht="30" customHeight="1" x14ac:dyDescent="0.2">
      <c r="A4" s="16">
        <f>事業所一覧!A701</f>
        <v>2755400013</v>
      </c>
      <c r="B4" s="16" t="str">
        <f>事業所一覧!B701</f>
        <v>リハこどもデイアイビー</v>
      </c>
      <c r="C4" s="16" t="str">
        <f>事業所一覧!C701</f>
        <v>0725-90-6123</v>
      </c>
      <c r="D4" s="16" t="str">
        <f>事業所一覧!D701</f>
        <v>0725-90-6124</v>
      </c>
      <c r="E4" s="16" t="str">
        <f>事業所一覧!E701</f>
        <v>595-0804</v>
      </c>
      <c r="F4" s="16" t="str">
        <f>事業所一覧!F701</f>
        <v>泉北郡忠岡町馬瀬一丁目１番８号</v>
      </c>
      <c r="G4" s="16" t="str">
        <f>事業所一覧!G701</f>
        <v>株式会社グランドアイビー</v>
      </c>
      <c r="H4" s="15" t="str">
        <f>事業所一覧!H701</f>
        <v>●</v>
      </c>
      <c r="I4" s="15">
        <f>事業所一覧!I701</f>
        <v>10</v>
      </c>
      <c r="J4" s="15">
        <f>事業所一覧!J701</f>
        <v>0</v>
      </c>
      <c r="K4" s="15" t="str">
        <f>事業所一覧!K701</f>
        <v>●</v>
      </c>
      <c r="L4" s="15">
        <f>事業所一覧!L701</f>
        <v>10</v>
      </c>
      <c r="M4" s="15">
        <f>事業所一覧!M701</f>
        <v>0</v>
      </c>
      <c r="N4" s="16">
        <f>事業所一覧!N701</f>
        <v>0</v>
      </c>
    </row>
    <row r="5" spans="1:53" ht="30" customHeight="1" x14ac:dyDescent="0.2">
      <c r="A5" s="16">
        <f>事業所一覧!A702</f>
        <v>2755400021</v>
      </c>
      <c r="B5" s="16" t="str">
        <f>事業所一覧!B702</f>
        <v>こどもデイサービスハニーコスモス</v>
      </c>
      <c r="C5" s="16" t="str">
        <f>事業所一覧!C702</f>
        <v>0725-20-6173</v>
      </c>
      <c r="D5" s="16" t="str">
        <f>事業所一覧!D702</f>
        <v>0725-20-6173</v>
      </c>
      <c r="E5" s="16" t="str">
        <f>事業所一覧!E702</f>
        <v>595-0812</v>
      </c>
      <c r="F5" s="16" t="str">
        <f>事業所一覧!F702</f>
        <v>泉北郡忠岡町忠岡中一丁目10番４号</v>
      </c>
      <c r="G5" s="16" t="str">
        <f>事業所一覧!G702</f>
        <v>株式会社足利塾</v>
      </c>
      <c r="H5" s="15" t="str">
        <f>事業所一覧!H702</f>
        <v>●</v>
      </c>
      <c r="I5" s="15">
        <f>事業所一覧!I702</f>
        <v>10</v>
      </c>
      <c r="J5" s="15">
        <f>事業所一覧!J702</f>
        <v>0</v>
      </c>
      <c r="K5" s="15" t="str">
        <f>事業所一覧!K702</f>
        <v>●</v>
      </c>
      <c r="L5" s="15">
        <f>事業所一覧!L702</f>
        <v>10</v>
      </c>
      <c r="M5" s="15">
        <f>事業所一覧!M702</f>
        <v>0</v>
      </c>
      <c r="N5" s="16">
        <f>事業所一覧!N702</f>
        <v>0</v>
      </c>
    </row>
    <row r="6" spans="1:53" ht="30" customHeight="1" x14ac:dyDescent="0.2">
      <c r="A6" s="16">
        <f>事業所一覧!A703</f>
        <v>2755400039</v>
      </c>
      <c r="B6" s="16" t="str">
        <f>事業所一覧!B703</f>
        <v>リハこどもデイ　メイフラワー</v>
      </c>
      <c r="C6" s="16" t="str">
        <f>事業所一覧!C703</f>
        <v>0725-21-3336</v>
      </c>
      <c r="D6" s="16" t="str">
        <f>事業所一覧!D703</f>
        <v>0725-21-3337</v>
      </c>
      <c r="E6" s="16" t="str">
        <f>事業所一覧!E703</f>
        <v>595-0804</v>
      </c>
      <c r="F6" s="16" t="str">
        <f>事業所一覧!F703</f>
        <v>泉北郡忠岡町馬瀬三丁目２番５号１階・２階（203号室）</v>
      </c>
      <c r="G6" s="16" t="str">
        <f>事業所一覧!G703</f>
        <v>株式会社グランドアイビー</v>
      </c>
      <c r="H6" s="15" t="str">
        <f>事業所一覧!H703</f>
        <v>●</v>
      </c>
      <c r="I6" s="15">
        <f>事業所一覧!I703</f>
        <v>10</v>
      </c>
      <c r="J6" s="15">
        <f>事業所一覧!J703</f>
        <v>0</v>
      </c>
      <c r="K6" s="15" t="str">
        <f>事業所一覧!K703</f>
        <v>●</v>
      </c>
      <c r="L6" s="15">
        <f>事業所一覧!L703</f>
        <v>10</v>
      </c>
      <c r="M6" s="15">
        <f>事業所一覧!M703</f>
        <v>0</v>
      </c>
      <c r="N6" s="16">
        <f>事業所一覧!N703</f>
        <v>0</v>
      </c>
    </row>
    <row r="7" spans="1:53" ht="30" customHeight="1" x14ac:dyDescent="0.2">
      <c r="A7" s="16">
        <f>事業所一覧!A704</f>
        <v>2755400047</v>
      </c>
      <c r="B7" s="16" t="str">
        <f>事業所一覧!B704</f>
        <v>こどもデイサービスアレ・オリヴィエ</v>
      </c>
      <c r="C7" s="16" t="str">
        <f>事業所一覧!C704</f>
        <v>0725-30-2941</v>
      </c>
      <c r="D7" s="16" t="str">
        <f>事業所一覧!D704</f>
        <v>0725-30-2941</v>
      </c>
      <c r="E7" s="16" t="str">
        <f>事業所一覧!E704</f>
        <v>595-0813</v>
      </c>
      <c r="F7" s="16" t="str">
        <f>事業所一覧!F704</f>
        <v>泉北郡忠岡町忠岡南一丁目４番８号</v>
      </c>
      <c r="G7" s="16" t="str">
        <f>事業所一覧!G704</f>
        <v>株式会社足利塾</v>
      </c>
      <c r="H7" s="15" t="str">
        <f>事業所一覧!H704</f>
        <v>●</v>
      </c>
      <c r="I7" s="15">
        <f>事業所一覧!I704</f>
        <v>10</v>
      </c>
      <c r="J7" s="15">
        <f>事業所一覧!J704</f>
        <v>0</v>
      </c>
      <c r="K7" s="15" t="str">
        <f>事業所一覧!K704</f>
        <v>●</v>
      </c>
      <c r="L7" s="15">
        <f>事業所一覧!L704</f>
        <v>10</v>
      </c>
      <c r="M7" s="15">
        <f>事業所一覧!M704</f>
        <v>0</v>
      </c>
      <c r="N7" s="16">
        <f>事業所一覧!N704</f>
        <v>0</v>
      </c>
    </row>
    <row r="8" spans="1:53" ht="30" customHeight="1" x14ac:dyDescent="0.2">
      <c r="A8" s="16">
        <f>事業所一覧!A705</f>
        <v>2755400062</v>
      </c>
      <c r="B8" s="16" t="str">
        <f>事業所一覧!B705</f>
        <v>リハこどもデイ　フクシア</v>
      </c>
      <c r="C8" s="16" t="str">
        <f>事業所一覧!C705</f>
        <v>0725-20-0830</v>
      </c>
      <c r="D8" s="16" t="str">
        <f>事業所一覧!D705</f>
        <v>0725-20-0831</v>
      </c>
      <c r="E8" s="16" t="str">
        <f>事業所一覧!E705</f>
        <v>595-0802</v>
      </c>
      <c r="F8" s="16" t="str">
        <f>事業所一覧!F705</f>
        <v>泉北郡忠岡町高月南三丁目８番37号</v>
      </c>
      <c r="G8" s="16" t="str">
        <f>事業所一覧!G705</f>
        <v>社会福祉法人のぼり藤</v>
      </c>
      <c r="H8" s="15" t="str">
        <f>事業所一覧!H705</f>
        <v>●</v>
      </c>
      <c r="I8" s="15">
        <f>事業所一覧!I705</f>
        <v>10</v>
      </c>
      <c r="J8" s="15">
        <f>事業所一覧!J705</f>
        <v>0</v>
      </c>
      <c r="K8" s="15" t="str">
        <f>事業所一覧!K705</f>
        <v>●</v>
      </c>
      <c r="L8" s="15">
        <f>事業所一覧!L705</f>
        <v>10</v>
      </c>
      <c r="M8" s="15">
        <f>事業所一覧!M705</f>
        <v>0</v>
      </c>
      <c r="N8" s="16">
        <f>事業所一覧!N705</f>
        <v>0</v>
      </c>
    </row>
    <row r="9" spans="1:53" ht="30" customHeight="1" x14ac:dyDescent="0.2">
      <c r="A9" s="16" t="str">
        <f>事業所一覧!A706</f>
        <v>2755400070</v>
      </c>
      <c r="B9" s="16" t="str">
        <f>事業所一覧!B706</f>
        <v>ファーストステップ忠岡</v>
      </c>
      <c r="C9" s="16" t="str">
        <f>事業所一覧!C706</f>
        <v>0725-58-9022</v>
      </c>
      <c r="D9" s="16" t="str">
        <f>事業所一覧!D706</f>
        <v>0725-58-9023</v>
      </c>
      <c r="E9" s="16" t="str">
        <f>事業所一覧!E706</f>
        <v>595-0812</v>
      </c>
      <c r="F9" s="16" t="str">
        <f>事業所一覧!F706</f>
        <v>泉北郡忠岡町忠岡中一丁目11番12号　１階</v>
      </c>
      <c r="G9" s="16" t="str">
        <f>事業所一覧!G706</f>
        <v>株式会社Ｔｈｅ　Ｆｉｒｓｔ</v>
      </c>
      <c r="H9" s="15" t="str">
        <f>事業所一覧!H706</f>
        <v>●</v>
      </c>
      <c r="I9" s="15">
        <f>事業所一覧!I706</f>
        <v>10</v>
      </c>
      <c r="J9" s="15">
        <f>事業所一覧!J706</f>
        <v>0</v>
      </c>
      <c r="K9" s="15">
        <f>事業所一覧!K706</f>
        <v>0</v>
      </c>
      <c r="L9" s="15">
        <f>事業所一覧!L706</f>
        <v>0</v>
      </c>
      <c r="M9" s="15">
        <f>事業所一覧!M706</f>
        <v>0</v>
      </c>
      <c r="N9" s="16">
        <f>事業所一覧!N706</f>
        <v>0</v>
      </c>
    </row>
  </sheetData>
  <mergeCells count="1">
    <mergeCell ref="H2:N2"/>
  </mergeCells>
  <phoneticPr fontId="1"/>
  <conditionalFormatting sqref="A1:J3 O1:IV4 K1:N1 A4:I4 I5:I6 L5:L6 K3:N4 J4:J6 A8:XFD65535">
    <cfRule type="cellIs" dxfId="18" priority="7" stopIfTrue="1" operator="equal">
      <formula>0</formula>
    </cfRule>
  </conditionalFormatting>
  <conditionalFormatting sqref="A5:H5 K5 M5:IV5">
    <cfRule type="cellIs" dxfId="17" priority="6" stopIfTrue="1" operator="equal">
      <formula>0</formula>
    </cfRule>
  </conditionalFormatting>
  <conditionalFormatting sqref="A6:H6 K6 M6:IV6">
    <cfRule type="cellIs" dxfId="16" priority="5" stopIfTrue="1" operator="equal">
      <formula>0</formula>
    </cfRule>
  </conditionalFormatting>
  <conditionalFormatting sqref="L7 I7:J7">
    <cfRule type="cellIs" dxfId="15" priority="4" stopIfTrue="1" operator="equal">
      <formula>0</formula>
    </cfRule>
  </conditionalFormatting>
  <conditionalFormatting sqref="A7:H7 K7 M7:IV7">
    <cfRule type="cellIs" dxfId="14" priority="3" stopIfTrue="1" operator="equal">
      <formula>0</formula>
    </cfRule>
  </conditionalFormatting>
  <hyperlinks>
    <hyperlink ref="N1" location="市町村一覧!A1" display="市町村一覧に戻る" xr:uid="{00000000-0004-0000-1C00-000000000000}"/>
  </hyperlinks>
  <pageMargins left="0.25" right="0.25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5"/>
  <sheetViews>
    <sheetView zoomScale="55" zoomScaleNormal="55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103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ht="30" customHeight="1" x14ac:dyDescent="0.2">
      <c r="A4" s="13">
        <f>事業所一覧!A52</f>
        <v>2752520029</v>
      </c>
      <c r="B4" s="12" t="str">
        <f>事業所一覧!B52</f>
        <v>はっぴーすまいる</v>
      </c>
      <c r="C4" s="13" t="str">
        <f>事業所一覧!C52</f>
        <v>072-751-8234</v>
      </c>
      <c r="D4" s="13" t="str">
        <f>事業所一覧!D52</f>
        <v>072-751-8234</v>
      </c>
      <c r="E4" s="13" t="str">
        <f>事業所一覧!E52</f>
        <v>563-0021</v>
      </c>
      <c r="F4" s="12" t="str">
        <f>事業所一覧!F52</f>
        <v>池田市畑一丁目５番29号</v>
      </c>
      <c r="G4" s="12" t="str">
        <f>事業所一覧!G52</f>
        <v>合同会社はっぴーすまいる</v>
      </c>
      <c r="H4" s="13">
        <f>事業所一覧!H52</f>
        <v>0</v>
      </c>
      <c r="I4" s="13">
        <f>事業所一覧!I52</f>
        <v>0</v>
      </c>
      <c r="J4" s="13">
        <f>事業所一覧!J52</f>
        <v>0</v>
      </c>
      <c r="K4" s="13" t="str">
        <f>事業所一覧!K52</f>
        <v>●</v>
      </c>
      <c r="L4" s="13">
        <f>事業所一覧!L52</f>
        <v>10</v>
      </c>
      <c r="M4" s="13">
        <f>事業所一覧!M52</f>
        <v>0</v>
      </c>
      <c r="N4" s="13">
        <f>事業所一覧!N52</f>
        <v>0</v>
      </c>
    </row>
    <row r="5" spans="1:53" ht="30" customHeight="1" x14ac:dyDescent="0.2">
      <c r="A5" s="13">
        <f>事業所一覧!A53</f>
        <v>2752520037</v>
      </c>
      <c r="B5" s="12" t="str">
        <f>事業所一覧!B53</f>
        <v>ゴールデンハウス</v>
      </c>
      <c r="C5" s="13" t="str">
        <f>事業所一覧!C53</f>
        <v>072-750-0303</v>
      </c>
      <c r="D5" s="13" t="str">
        <f>事業所一覧!D53</f>
        <v>072-750-0505</v>
      </c>
      <c r="E5" s="13" t="str">
        <f>事業所一覧!E53</f>
        <v>563-0024</v>
      </c>
      <c r="F5" s="12" t="str">
        <f>事業所一覧!F53</f>
        <v>池田市鉢塚一丁目８番２号</v>
      </c>
      <c r="G5" s="12" t="str">
        <f>事業所一覧!G53</f>
        <v>株式会社泰らぎ</v>
      </c>
      <c r="H5" s="13" t="str">
        <f>事業所一覧!H53</f>
        <v>●</v>
      </c>
      <c r="I5" s="13">
        <f>事業所一覧!I53</f>
        <v>10</v>
      </c>
      <c r="J5" s="13">
        <f>事業所一覧!J53</f>
        <v>0</v>
      </c>
      <c r="K5" s="13" t="str">
        <f>事業所一覧!K53</f>
        <v>●</v>
      </c>
      <c r="L5" s="13">
        <f>事業所一覧!L53</f>
        <v>10</v>
      </c>
      <c r="M5" s="13">
        <f>事業所一覧!M53</f>
        <v>0</v>
      </c>
      <c r="N5" s="13">
        <f>事業所一覧!N53</f>
        <v>0</v>
      </c>
    </row>
    <row r="6" spans="1:53" ht="30" customHeight="1" x14ac:dyDescent="0.2">
      <c r="A6" s="13">
        <f>事業所一覧!A54</f>
        <v>2752520045</v>
      </c>
      <c r="B6" s="12" t="str">
        <f>事業所一覧!B54</f>
        <v>スマイルファクトリー</v>
      </c>
      <c r="C6" s="13" t="str">
        <f>事業所一覧!C54</f>
        <v>072-751-1145</v>
      </c>
      <c r="D6" s="13" t="str">
        <f>事業所一覧!D54</f>
        <v>072-751-6881</v>
      </c>
      <c r="E6" s="13" t="str">
        <f>事業所一覧!E54</f>
        <v>563-0017</v>
      </c>
      <c r="F6" s="12" t="str">
        <f>事業所一覧!F54</f>
        <v>池田市伏尾台二丁目11番地</v>
      </c>
      <c r="G6" s="12" t="str">
        <f>事業所一覧!G54</f>
        <v>特定非営利活動法人トイボックス</v>
      </c>
      <c r="H6" s="13" t="str">
        <f>事業所一覧!H54</f>
        <v>●</v>
      </c>
      <c r="I6" s="13">
        <f>事業所一覧!I54</f>
        <v>10</v>
      </c>
      <c r="J6" s="13">
        <f>事業所一覧!J54</f>
        <v>0</v>
      </c>
      <c r="K6" s="13" t="str">
        <f>事業所一覧!K54</f>
        <v>●</v>
      </c>
      <c r="L6" s="13">
        <f>事業所一覧!L54</f>
        <v>10</v>
      </c>
      <c r="M6" s="13">
        <f>事業所一覧!M54</f>
        <v>0</v>
      </c>
      <c r="N6" s="13">
        <f>事業所一覧!N54</f>
        <v>0</v>
      </c>
    </row>
    <row r="7" spans="1:53" ht="30" customHeight="1" x14ac:dyDescent="0.2">
      <c r="A7" s="13">
        <f>事業所一覧!A55</f>
        <v>2752520052</v>
      </c>
      <c r="B7" s="12" t="str">
        <f>事業所一覧!B55</f>
        <v>児童発達支援・放課後等デイサービスＯｈａｎａ（オハナ）</v>
      </c>
      <c r="C7" s="13" t="str">
        <f>事業所一覧!C55</f>
        <v>072-734-8784</v>
      </c>
      <c r="D7" s="13" t="str">
        <f>事業所一覧!D55</f>
        <v>072-734-8774</v>
      </c>
      <c r="E7" s="13" t="str">
        <f>事業所一覧!E55</f>
        <v>563-0042</v>
      </c>
      <c r="F7" s="12" t="str">
        <f>事業所一覧!F55</f>
        <v>池田市宇保町７番１号</v>
      </c>
      <c r="G7" s="12" t="str">
        <f>事業所一覧!G55</f>
        <v>一般社団法人ＣＬＣ　Ｏｈａｎａ</v>
      </c>
      <c r="H7" s="13" t="str">
        <f>事業所一覧!H55</f>
        <v>●</v>
      </c>
      <c r="I7" s="13">
        <f>事業所一覧!I55</f>
        <v>10</v>
      </c>
      <c r="J7" s="13">
        <f>事業所一覧!J55</f>
        <v>0</v>
      </c>
      <c r="K7" s="13" t="str">
        <f>事業所一覧!K55</f>
        <v>●</v>
      </c>
      <c r="L7" s="13">
        <f>事業所一覧!L55</f>
        <v>10</v>
      </c>
      <c r="M7" s="13">
        <f>事業所一覧!M55</f>
        <v>0</v>
      </c>
      <c r="N7" s="13">
        <f>事業所一覧!N55</f>
        <v>0</v>
      </c>
    </row>
    <row r="8" spans="1:53" ht="30" customHeight="1" x14ac:dyDescent="0.2">
      <c r="A8" s="13">
        <f>事業所一覧!A56</f>
        <v>2752520060</v>
      </c>
      <c r="B8" s="12" t="str">
        <f>事業所一覧!B56</f>
        <v>やわらソレイユ</v>
      </c>
      <c r="C8" s="13" t="str">
        <f>事業所一覧!C56</f>
        <v>072-760-4302</v>
      </c>
      <c r="D8" s="13" t="str">
        <f>事業所一覧!D56</f>
        <v>072-760-4301</v>
      </c>
      <c r="E8" s="13" t="str">
        <f>事業所一覧!E56</f>
        <v>563-0032</v>
      </c>
      <c r="F8" s="12" t="str">
        <f>事業所一覧!F56</f>
        <v>池田市石橋二丁目14番11号１階</v>
      </c>
      <c r="G8" s="12" t="str">
        <f>事業所一覧!G56</f>
        <v>株式会社ワイズトライン</v>
      </c>
      <c r="H8" s="13" t="str">
        <f>事業所一覧!H56</f>
        <v>☆</v>
      </c>
      <c r="I8" s="13">
        <f>事業所一覧!I56</f>
        <v>5</v>
      </c>
      <c r="J8" s="13">
        <f>事業所一覧!J56</f>
        <v>0</v>
      </c>
      <c r="K8" s="13" t="str">
        <f>事業所一覧!K56</f>
        <v>☆</v>
      </c>
      <c r="L8" s="13">
        <f>事業所一覧!L56</f>
        <v>5</v>
      </c>
      <c r="M8" s="13" t="str">
        <f>事業所一覧!M56</f>
        <v>●</v>
      </c>
      <c r="N8" s="13">
        <f>事業所一覧!N56</f>
        <v>0</v>
      </c>
    </row>
    <row r="9" spans="1:53" ht="30" customHeight="1" x14ac:dyDescent="0.2">
      <c r="A9" s="13">
        <f>事業所一覧!A57</f>
        <v>2752520094</v>
      </c>
      <c r="B9" s="12" t="str">
        <f>事業所一覧!B57</f>
        <v>デイサービスＳunはーと</v>
      </c>
      <c r="C9" s="13" t="str">
        <f>事業所一覧!C57</f>
        <v>072-702-3577</v>
      </c>
      <c r="D9" s="13" t="str">
        <f>事業所一覧!D57</f>
        <v>072-702-3566</v>
      </c>
      <c r="E9" s="13" t="str">
        <f>事業所一覧!E57</f>
        <v>563-0033</v>
      </c>
      <c r="F9" s="12" t="str">
        <f>事業所一覧!F57</f>
        <v>池田市住吉一丁目14番25号103号,203号</v>
      </c>
      <c r="G9" s="12" t="str">
        <f>事業所一覧!G57</f>
        <v>合同会社Ｓunはーと</v>
      </c>
      <c r="H9" s="13" t="str">
        <f>事業所一覧!H57</f>
        <v>●</v>
      </c>
      <c r="I9" s="13">
        <f>事業所一覧!I57</f>
        <v>10</v>
      </c>
      <c r="J9" s="13">
        <f>事業所一覧!J57</f>
        <v>0</v>
      </c>
      <c r="K9" s="13" t="str">
        <f>事業所一覧!K57</f>
        <v>●</v>
      </c>
      <c r="L9" s="13">
        <f>事業所一覧!L57</f>
        <v>10</v>
      </c>
      <c r="M9" s="13">
        <f>事業所一覧!M57</f>
        <v>0</v>
      </c>
      <c r="N9" s="13">
        <f>事業所一覧!N57</f>
        <v>0</v>
      </c>
    </row>
    <row r="10" spans="1:53" ht="30" customHeight="1" x14ac:dyDescent="0.2">
      <c r="A10" s="13">
        <f>事業所一覧!A58</f>
        <v>2752520128</v>
      </c>
      <c r="B10" s="12" t="str">
        <f>事業所一覧!B58</f>
        <v>Ｏｈａｎａ緑丘</v>
      </c>
      <c r="C10" s="13" t="str">
        <f>事業所一覧!C58</f>
        <v>072-736-9757</v>
      </c>
      <c r="D10" s="13" t="str">
        <f>事業所一覧!D58</f>
        <v>072-736-9757</v>
      </c>
      <c r="E10" s="13" t="str">
        <f>事業所一覧!E58</f>
        <v>563-0026</v>
      </c>
      <c r="F10" s="12" t="str">
        <f>事業所一覧!F58</f>
        <v>池田市緑丘一丁目７番21号</v>
      </c>
      <c r="G10" s="12" t="str">
        <f>事業所一覧!G58</f>
        <v>一般社団法人ＣＬＣ　Ｏｈａｎａ</v>
      </c>
      <c r="H10" s="13">
        <f>事業所一覧!H58</f>
        <v>0</v>
      </c>
      <c r="I10" s="13">
        <f>事業所一覧!I58</f>
        <v>0</v>
      </c>
      <c r="J10" s="13">
        <f>事業所一覧!J58</f>
        <v>0</v>
      </c>
      <c r="K10" s="13" t="str">
        <f>事業所一覧!K58</f>
        <v>●</v>
      </c>
      <c r="L10" s="13">
        <f>事業所一覧!L58</f>
        <v>10</v>
      </c>
      <c r="M10" s="13">
        <f>事業所一覧!M58</f>
        <v>0</v>
      </c>
      <c r="N10" s="13">
        <f>事業所一覧!N58</f>
        <v>0</v>
      </c>
    </row>
    <row r="11" spans="1:53" ht="30" customHeight="1" x14ac:dyDescent="0.2">
      <c r="A11" s="13">
        <f>事業所一覧!A59</f>
        <v>2752520144</v>
      </c>
      <c r="B11" s="12" t="str">
        <f>事業所一覧!B59</f>
        <v>スポーツとまなびのひろばＳＡＩＹＯ池田校</v>
      </c>
      <c r="C11" s="13" t="str">
        <f>事業所一覧!C59</f>
        <v>072-752-3313</v>
      </c>
      <c r="D11" s="13" t="str">
        <f>事業所一覧!D59</f>
        <v>072-752-3313</v>
      </c>
      <c r="E11" s="13" t="str">
        <f>事業所一覧!E59</f>
        <v>563-0025</v>
      </c>
      <c r="F11" s="12" t="str">
        <f>事業所一覧!F59</f>
        <v>池田市城南一丁目３番21号豊岡ビル２Ｆ</v>
      </c>
      <c r="G11" s="12" t="str">
        <f>事業所一覧!G59</f>
        <v>特定非営利活動法人ＳＡＩＹＯ</v>
      </c>
      <c r="H11" s="13">
        <f>事業所一覧!H59</f>
        <v>0</v>
      </c>
      <c r="I11" s="13">
        <f>事業所一覧!I59</f>
        <v>0</v>
      </c>
      <c r="J11" s="13">
        <f>事業所一覧!J59</f>
        <v>0</v>
      </c>
      <c r="K11" s="13" t="str">
        <f>事業所一覧!K59</f>
        <v>●</v>
      </c>
      <c r="L11" s="13">
        <f>事業所一覧!L59</f>
        <v>10</v>
      </c>
      <c r="M11" s="13">
        <f>事業所一覧!M59</f>
        <v>0</v>
      </c>
      <c r="N11" s="13">
        <f>事業所一覧!N59</f>
        <v>0</v>
      </c>
    </row>
    <row r="12" spans="1:53" ht="30" customHeight="1" x14ac:dyDescent="0.2">
      <c r="A12" s="13">
        <f>事業所一覧!A60</f>
        <v>2752520169</v>
      </c>
      <c r="B12" s="12" t="str">
        <f>事業所一覧!B60</f>
        <v>Ｒ．Ｅ．Ａ．Ｄ．Ｄ．</v>
      </c>
      <c r="C12" s="13" t="str">
        <f>事業所一覧!C60</f>
        <v>072-752-0001</v>
      </c>
      <c r="D12" s="13" t="str">
        <f>事業所一覧!D60</f>
        <v>072-752-0002</v>
      </c>
      <c r="E12" s="13" t="str">
        <f>事業所一覧!E60</f>
        <v>563-0058</v>
      </c>
      <c r="F12" s="12" t="str">
        <f>事業所一覧!F60</f>
        <v>池田市栄本町４番24号</v>
      </c>
      <c r="G12" s="12" t="str">
        <f>事業所一覧!G60</f>
        <v>一般社団法人Ｒ．Ｅ．Ａ．Ｄ．Ｄ．</v>
      </c>
      <c r="H12" s="13" t="str">
        <f>事業所一覧!H60</f>
        <v>●</v>
      </c>
      <c r="I12" s="13">
        <f>事業所一覧!I60</f>
        <v>10</v>
      </c>
      <c r="J12" s="13">
        <f>事業所一覧!J60</f>
        <v>0</v>
      </c>
      <c r="K12" s="13" t="str">
        <f>事業所一覧!K60</f>
        <v>●</v>
      </c>
      <c r="L12" s="13">
        <f>事業所一覧!L60</f>
        <v>10</v>
      </c>
      <c r="M12" s="13" t="str">
        <f>事業所一覧!M60</f>
        <v>●</v>
      </c>
      <c r="N12" s="13">
        <f>事業所一覧!N60</f>
        <v>0</v>
      </c>
    </row>
    <row r="13" spans="1:53" ht="30" customHeight="1" x14ac:dyDescent="0.2">
      <c r="A13" s="13">
        <f>事業所一覧!A61</f>
        <v>2752520177</v>
      </c>
      <c r="B13" s="12" t="str">
        <f>事業所一覧!B61</f>
        <v>ＭＯＭＢ池田</v>
      </c>
      <c r="C13" s="13" t="str">
        <f>事業所一覧!C61</f>
        <v>072-753-0807</v>
      </c>
      <c r="D13" s="13" t="str">
        <f>事業所一覧!D61</f>
        <v>072-753-0808</v>
      </c>
      <c r="E13" s="13" t="str">
        <f>事業所一覧!E61</f>
        <v>563-0043</v>
      </c>
      <c r="F13" s="12" t="str">
        <f>事業所一覧!F61</f>
        <v>池田市神田一丁目32番17号　Bellino　１Ｂ号</v>
      </c>
      <c r="G13" s="12" t="str">
        <f>事業所一覧!G61</f>
        <v>株式会社ネクステム</v>
      </c>
      <c r="H13" s="13" t="str">
        <f>事業所一覧!H61</f>
        <v>●</v>
      </c>
      <c r="I13" s="13">
        <f>事業所一覧!I61</f>
        <v>10</v>
      </c>
      <c r="J13" s="13">
        <f>事業所一覧!J61</f>
        <v>0</v>
      </c>
      <c r="K13" s="13" t="str">
        <f>事業所一覧!K61</f>
        <v>●</v>
      </c>
      <c r="L13" s="13">
        <f>事業所一覧!L61</f>
        <v>10</v>
      </c>
      <c r="M13" s="13">
        <f>事業所一覧!M61</f>
        <v>0</v>
      </c>
      <c r="N13" s="13">
        <f>事業所一覧!N61</f>
        <v>0</v>
      </c>
    </row>
    <row r="14" spans="1:53" ht="30" customHeight="1" x14ac:dyDescent="0.2">
      <c r="A14" s="13">
        <f>事業所一覧!A62</f>
        <v>2752520185</v>
      </c>
      <c r="B14" s="12" t="str">
        <f>事業所一覧!B62</f>
        <v>はっぴーすてっぷ</v>
      </c>
      <c r="C14" s="13" t="str">
        <f>事業所一覧!C62</f>
        <v>072-747-2480</v>
      </c>
      <c r="D14" s="13" t="str">
        <f>事業所一覧!D62</f>
        <v>072-786-6331</v>
      </c>
      <c r="E14" s="13" t="str">
        <f>事業所一覧!E62</f>
        <v>563-0022</v>
      </c>
      <c r="F14" s="12" t="str">
        <f>事業所一覧!F62</f>
        <v>池田市旭丘一丁目８番16号旭丘プラザ102号室</v>
      </c>
      <c r="G14" s="12" t="str">
        <f>事業所一覧!G62</f>
        <v>合同会社はっぴーすまいる</v>
      </c>
      <c r="H14" s="13" t="str">
        <f>事業所一覧!H62</f>
        <v>●</v>
      </c>
      <c r="I14" s="13">
        <f>事業所一覧!I62</f>
        <v>10</v>
      </c>
      <c r="J14" s="13">
        <f>事業所一覧!J62</f>
        <v>0</v>
      </c>
      <c r="K14" s="13" t="str">
        <f>事業所一覧!K62</f>
        <v>●</v>
      </c>
      <c r="L14" s="13">
        <f>事業所一覧!L62</f>
        <v>10</v>
      </c>
      <c r="M14" s="13">
        <f>事業所一覧!M62</f>
        <v>0</v>
      </c>
      <c r="N14" s="13">
        <f>事業所一覧!N62</f>
        <v>0</v>
      </c>
    </row>
    <row r="15" spans="1:53" ht="30" customHeight="1" x14ac:dyDescent="0.2">
      <c r="A15" s="13">
        <f>事業所一覧!A63</f>
        <v>2752520193</v>
      </c>
      <c r="B15" s="12" t="str">
        <f>事業所一覧!B63</f>
        <v>ぶるーべりー石橋</v>
      </c>
      <c r="C15" s="13" t="str">
        <f>事業所一覧!C63</f>
        <v>072-737-9225</v>
      </c>
      <c r="D15" s="13" t="str">
        <f>事業所一覧!D63</f>
        <v>072-737-9203</v>
      </c>
      <c r="E15" s="13" t="str">
        <f>事業所一覧!E63</f>
        <v>563-0033</v>
      </c>
      <c r="F15" s="12" t="str">
        <f>事業所一覧!F63</f>
        <v>池田市住吉一丁目14番23号１階ベルクサイト101号室</v>
      </c>
      <c r="G15" s="12" t="str">
        <f>事業所一覧!G63</f>
        <v>株式会社Ｕｎited　Ｐｏｗｅｒｓ</v>
      </c>
      <c r="H15" s="13">
        <f>事業所一覧!H63</f>
        <v>0</v>
      </c>
      <c r="I15" s="13">
        <f>事業所一覧!I63</f>
        <v>0</v>
      </c>
      <c r="J15" s="13">
        <f>事業所一覧!J63</f>
        <v>0</v>
      </c>
      <c r="K15" s="13" t="str">
        <f>事業所一覧!K63</f>
        <v>●</v>
      </c>
      <c r="L15" s="13">
        <f>事業所一覧!L63</f>
        <v>10</v>
      </c>
      <c r="M15" s="13">
        <f>事業所一覧!M63</f>
        <v>0</v>
      </c>
      <c r="N15" s="13">
        <f>事業所一覧!N63</f>
        <v>0</v>
      </c>
    </row>
    <row r="16" spans="1:53" ht="30" customHeight="1" x14ac:dyDescent="0.2">
      <c r="A16" s="13">
        <f>事業所一覧!A64</f>
        <v>2752520201</v>
      </c>
      <c r="B16" s="12" t="str">
        <f>事業所一覧!B64</f>
        <v>ｃｏｃｏｒｏ</v>
      </c>
      <c r="C16" s="13" t="str">
        <f>事業所一覧!C64</f>
        <v>072-736-8514</v>
      </c>
      <c r="D16" s="13" t="str">
        <f>事業所一覧!D64</f>
        <v>072-736-8515</v>
      </c>
      <c r="E16" s="13" t="str">
        <f>事業所一覧!E64</f>
        <v>563-0021</v>
      </c>
      <c r="F16" s="12" t="str">
        <f>事業所一覧!F64</f>
        <v>池田市畑五丁目１番20号</v>
      </c>
      <c r="G16" s="12" t="str">
        <f>事業所一覧!G64</f>
        <v>株式会社ＧＲＯＷＳ</v>
      </c>
      <c r="H16" s="13" t="str">
        <f>事業所一覧!H64</f>
        <v>☆</v>
      </c>
      <c r="I16" s="13">
        <f>事業所一覧!I64</f>
        <v>5</v>
      </c>
      <c r="J16" s="13">
        <f>事業所一覧!J64</f>
        <v>0</v>
      </c>
      <c r="K16" s="13" t="str">
        <f>事業所一覧!K64</f>
        <v>☆</v>
      </c>
      <c r="L16" s="13">
        <f>事業所一覧!L64</f>
        <v>5</v>
      </c>
      <c r="M16" s="13">
        <f>事業所一覧!M64</f>
        <v>0</v>
      </c>
      <c r="N16" s="13">
        <f>事業所一覧!N64</f>
        <v>0</v>
      </c>
    </row>
    <row r="17" spans="1:14" ht="30" customHeight="1" x14ac:dyDescent="0.2">
      <c r="A17" s="13">
        <f>事業所一覧!A65</f>
        <v>2752520219</v>
      </c>
      <c r="B17" s="12" t="str">
        <f>事業所一覧!B65</f>
        <v>ウキウキはなさく石橋教室</v>
      </c>
      <c r="C17" s="13" t="str">
        <f>事業所一覧!C65</f>
        <v>072-761-8739</v>
      </c>
      <c r="D17" s="13" t="str">
        <f>事業所一覧!D65</f>
        <v>072-761-8734</v>
      </c>
      <c r="E17" s="13" t="str">
        <f>事業所一覧!E65</f>
        <v>563-0023</v>
      </c>
      <c r="F17" s="12" t="str">
        <f>事業所一覧!F65</f>
        <v>池田市井口堂一丁目６番19号マエシカ井口堂店舗１F</v>
      </c>
      <c r="G17" s="12" t="str">
        <f>事業所一覧!G65</f>
        <v>株式会社はなさく</v>
      </c>
      <c r="H17" s="13" t="str">
        <f>事業所一覧!H65</f>
        <v>●</v>
      </c>
      <c r="I17" s="13">
        <f>事業所一覧!I65</f>
        <v>10</v>
      </c>
      <c r="J17" s="13">
        <f>事業所一覧!J65</f>
        <v>0</v>
      </c>
      <c r="K17" s="13" t="str">
        <f>事業所一覧!K65</f>
        <v>●</v>
      </c>
      <c r="L17" s="13">
        <f>事業所一覧!L65</f>
        <v>10</v>
      </c>
      <c r="M17" s="13" t="str">
        <f>事業所一覧!M65</f>
        <v>●</v>
      </c>
      <c r="N17" s="13">
        <f>事業所一覧!N65</f>
        <v>0</v>
      </c>
    </row>
    <row r="18" spans="1:14" ht="30" customHeight="1" x14ac:dyDescent="0.2">
      <c r="A18" s="13">
        <f>事業所一覧!A66</f>
        <v>2752520235</v>
      </c>
      <c r="B18" s="12" t="str">
        <f>事業所一覧!B66</f>
        <v>ステップ池田</v>
      </c>
      <c r="C18" s="13" t="str">
        <f>事業所一覧!C66</f>
        <v>072-751-1555</v>
      </c>
      <c r="D18" s="13" t="str">
        <f>事業所一覧!D66</f>
        <v>072-739-7595</v>
      </c>
      <c r="E18" s="13" t="str">
        <f>事業所一覧!E66</f>
        <v>563-0042</v>
      </c>
      <c r="F18" s="12" t="str">
        <f>事業所一覧!F66</f>
        <v>池田市宇保町９番21号</v>
      </c>
      <c r="G18" s="12" t="str">
        <f>事業所一覧!G66</f>
        <v>株式会社アーバンホープ</v>
      </c>
      <c r="H18" s="13" t="str">
        <f>事業所一覧!H66</f>
        <v>●</v>
      </c>
      <c r="I18" s="13">
        <f>事業所一覧!I66</f>
        <v>10</v>
      </c>
      <c r="J18" s="13">
        <f>事業所一覧!J66</f>
        <v>0</v>
      </c>
      <c r="K18" s="13" t="str">
        <f>事業所一覧!K66</f>
        <v>●</v>
      </c>
      <c r="L18" s="13">
        <f>事業所一覧!L66</f>
        <v>10</v>
      </c>
      <c r="M18" s="13">
        <f>事業所一覧!M66</f>
        <v>0</v>
      </c>
      <c r="N18" s="13">
        <f>事業所一覧!N66</f>
        <v>0</v>
      </c>
    </row>
    <row r="19" spans="1:14" ht="30" customHeight="1" x14ac:dyDescent="0.2">
      <c r="A19" s="13">
        <f>事業所一覧!A67</f>
        <v>2752520243</v>
      </c>
      <c r="B19" s="12" t="str">
        <f>事業所一覧!B67</f>
        <v>児童発達支援・放課後等デイサービスｃｏｒｅ　ｋｉｄｓ</v>
      </c>
      <c r="C19" s="13" t="str">
        <f>事業所一覧!C67</f>
        <v>072-734-6166</v>
      </c>
      <c r="D19" s="13" t="str">
        <f>事業所一覧!D67</f>
        <v>072-734-6166</v>
      </c>
      <c r="E19" s="13" t="str">
        <f>事業所一覧!E67</f>
        <v>563-0055</v>
      </c>
      <c r="F19" s="12" t="str">
        <f>事業所一覧!F67</f>
        <v>池田市菅原町11番４号　ＢＥＮＩＹＡⅡ２階・３階</v>
      </c>
      <c r="G19" s="12" t="str">
        <f>事業所一覧!G67</f>
        <v>株式会社メディカル・ハンド</v>
      </c>
      <c r="H19" s="13" t="str">
        <f>事業所一覧!H67</f>
        <v>●</v>
      </c>
      <c r="I19" s="13">
        <f>事業所一覧!I67</f>
        <v>10</v>
      </c>
      <c r="J19" s="13">
        <f>事業所一覧!J67</f>
        <v>0</v>
      </c>
      <c r="K19" s="13" t="str">
        <f>事業所一覧!K67</f>
        <v>●</v>
      </c>
      <c r="L19" s="13">
        <f>事業所一覧!L67</f>
        <v>10</v>
      </c>
      <c r="M19" s="13">
        <f>事業所一覧!M67</f>
        <v>0</v>
      </c>
      <c r="N19" s="13">
        <f>事業所一覧!N67</f>
        <v>0</v>
      </c>
    </row>
    <row r="20" spans="1:14" ht="30" customHeight="1" x14ac:dyDescent="0.2">
      <c r="A20" s="13">
        <f>事業所一覧!A68</f>
        <v>2752520250</v>
      </c>
      <c r="B20" s="12" t="str">
        <f>事業所一覧!B68</f>
        <v>ながれぼし</v>
      </c>
      <c r="C20" s="13" t="str">
        <f>事業所一覧!C68</f>
        <v>072-760-0055</v>
      </c>
      <c r="D20" s="13" t="str">
        <f>事業所一覧!D68</f>
        <v>072-760-0055</v>
      </c>
      <c r="E20" s="13" t="str">
        <f>事業所一覧!E68</f>
        <v>563-0033</v>
      </c>
      <c r="F20" s="12" t="str">
        <f>事業所一覧!F68</f>
        <v>池田市住吉二丁目６番17号TNG住吉ビル１Ｆ</v>
      </c>
      <c r="G20" s="12" t="str">
        <f>事業所一覧!G68</f>
        <v>株式会社HAKOBUNE</v>
      </c>
      <c r="H20" s="13" t="str">
        <f>事業所一覧!H68</f>
        <v>●</v>
      </c>
      <c r="I20" s="13">
        <f>事業所一覧!I68</f>
        <v>10</v>
      </c>
      <c r="J20" s="13">
        <f>事業所一覧!J68</f>
        <v>0</v>
      </c>
      <c r="K20" s="13" t="str">
        <f>事業所一覧!K68</f>
        <v>●</v>
      </c>
      <c r="L20" s="13">
        <f>事業所一覧!L68</f>
        <v>10</v>
      </c>
      <c r="M20" s="13">
        <f>事業所一覧!M68</f>
        <v>0</v>
      </c>
      <c r="N20" s="13">
        <f>事業所一覧!N68</f>
        <v>0</v>
      </c>
    </row>
    <row r="21" spans="1:14" ht="30" customHeight="1" x14ac:dyDescent="0.2">
      <c r="A21" s="13">
        <f>事業所一覧!A69</f>
        <v>2752520284</v>
      </c>
      <c r="B21" s="12" t="str">
        <f>事業所一覧!B69</f>
        <v>ぶるーべりー池田</v>
      </c>
      <c r="C21" s="13" t="str">
        <f>事業所一覧!C69</f>
        <v>072-768-8661</v>
      </c>
      <c r="D21" s="13" t="str">
        <f>事業所一覧!D69</f>
        <v>072-768-8654</v>
      </c>
      <c r="E21" s="13" t="str">
        <f>事業所一覧!E69</f>
        <v>563-0031</v>
      </c>
      <c r="F21" s="12" t="str">
        <f>事業所一覧!F69</f>
        <v>池田市天神一丁目３番12号</v>
      </c>
      <c r="G21" s="12" t="str">
        <f>事業所一覧!G69</f>
        <v>株式会社United Powers</v>
      </c>
      <c r="H21" s="13" t="str">
        <f>事業所一覧!H69</f>
        <v>●</v>
      </c>
      <c r="I21" s="13">
        <f>事業所一覧!I69</f>
        <v>10</v>
      </c>
      <c r="J21" s="13">
        <f>事業所一覧!J69</f>
        <v>0</v>
      </c>
      <c r="K21" s="13">
        <f>事業所一覧!K69</f>
        <v>0</v>
      </c>
      <c r="L21" s="13">
        <f>事業所一覧!L69</f>
        <v>0</v>
      </c>
      <c r="M21" s="13" t="str">
        <f>事業所一覧!M69</f>
        <v>●</v>
      </c>
      <c r="N21" s="13">
        <f>事業所一覧!N69</f>
        <v>0</v>
      </c>
    </row>
    <row r="22" spans="1:14" ht="30" customHeight="1" x14ac:dyDescent="0.2">
      <c r="A22" s="13">
        <f>事業所一覧!A70</f>
        <v>2752520292</v>
      </c>
      <c r="B22" s="12" t="str">
        <f>事業所一覧!B70</f>
        <v>ハーティワン桃園</v>
      </c>
      <c r="C22" s="13" t="str">
        <f>事業所一覧!C70</f>
        <v>072-737-4836</v>
      </c>
      <c r="D22" s="13" t="str">
        <f>事業所一覧!D70</f>
        <v>072-767-9717</v>
      </c>
      <c r="E22" s="13" t="str">
        <f>事業所一覧!E70</f>
        <v>563-0045</v>
      </c>
      <c r="F22" s="12" t="str">
        <f>事業所一覧!F70</f>
        <v>池田市桃園一丁目7番18号スプリングリバーⅡ101</v>
      </c>
      <c r="G22" s="12" t="str">
        <f>事業所一覧!G70</f>
        <v>有限会社三宮企画</v>
      </c>
      <c r="H22" s="13" t="str">
        <f>事業所一覧!H70</f>
        <v>●</v>
      </c>
      <c r="I22" s="13">
        <f>事業所一覧!I70</f>
        <v>10</v>
      </c>
      <c r="J22" s="13">
        <f>事業所一覧!J70</f>
        <v>0</v>
      </c>
      <c r="K22" s="13" t="str">
        <f>事業所一覧!K70</f>
        <v>●</v>
      </c>
      <c r="L22" s="13">
        <f>事業所一覧!L70</f>
        <v>10</v>
      </c>
      <c r="M22" s="13" t="str">
        <f>事業所一覧!M70</f>
        <v>●</v>
      </c>
      <c r="N22" s="13">
        <f>事業所一覧!N70</f>
        <v>0</v>
      </c>
    </row>
    <row r="23" spans="1:14" ht="30" customHeight="1" x14ac:dyDescent="0.2">
      <c r="A23" s="13">
        <f>事業所一覧!A71</f>
        <v>2752520300</v>
      </c>
      <c r="B23" s="12" t="str">
        <f>事業所一覧!B71</f>
        <v>放課後等デイサービス　わんダフル</v>
      </c>
      <c r="C23" s="13" t="str">
        <f>事業所一覧!C71</f>
        <v>072-736-9550</v>
      </c>
      <c r="D23" s="13" t="str">
        <f>事業所一覧!D71</f>
        <v>072-736-9552</v>
      </c>
      <c r="E23" s="13" t="str">
        <f>事業所一覧!E71</f>
        <v>563-0033</v>
      </c>
      <c r="F23" s="12" t="str">
        <f>事業所一覧!F71</f>
        <v>池田市住吉一丁目４番３号　長澤マンション101号室</v>
      </c>
      <c r="G23" s="12" t="str">
        <f>事業所一覧!G71</f>
        <v>株式会社Peak River</v>
      </c>
      <c r="H23" s="13" t="str">
        <f>事業所一覧!H71</f>
        <v>●</v>
      </c>
      <c r="I23" s="13">
        <f>事業所一覧!I71</f>
        <v>10</v>
      </c>
      <c r="J23" s="13">
        <f>事業所一覧!J71</f>
        <v>0</v>
      </c>
      <c r="K23" s="13" t="str">
        <f>事業所一覧!K71</f>
        <v>●</v>
      </c>
      <c r="L23" s="13">
        <f>事業所一覧!L71</f>
        <v>10</v>
      </c>
      <c r="M23" s="13">
        <f>事業所一覧!M71</f>
        <v>0</v>
      </c>
      <c r="N23" s="13">
        <f>事業所一覧!N71</f>
        <v>0</v>
      </c>
    </row>
    <row r="24" spans="1:14" ht="30" customHeight="1" x14ac:dyDescent="0.2">
      <c r="A24" s="13">
        <f>事業所一覧!A72</f>
        <v>2752520318</v>
      </c>
      <c r="B24" s="12" t="str">
        <f>事業所一覧!B72</f>
        <v>ＫＯＫＯＩＲＯ</v>
      </c>
      <c r="C24" s="13" t="str">
        <f>事業所一覧!C72</f>
        <v>０７０－８９６２-1788</v>
      </c>
      <c r="D24" s="13">
        <f>事業所一覧!D72</f>
        <v>0</v>
      </c>
      <c r="E24" s="13" t="str">
        <f>事業所一覧!E72</f>
        <v>563-0025</v>
      </c>
      <c r="F24" s="12" t="str">
        <f>事業所一覧!F72</f>
        <v>池田市城南三丁目２番13号シャーメゾンラピス１階</v>
      </c>
      <c r="G24" s="12" t="str">
        <f>事業所一覧!G72</f>
        <v>合同会社ＨａｌｅＮａｌｕ</v>
      </c>
      <c r="H24" s="13" t="str">
        <f>事業所一覧!H72</f>
        <v>●</v>
      </c>
      <c r="I24" s="13">
        <f>事業所一覧!I72</f>
        <v>10</v>
      </c>
      <c r="J24" s="16"/>
      <c r="K24" s="13" t="str">
        <f>事業所一覧!K72</f>
        <v>●</v>
      </c>
      <c r="L24" s="13">
        <f>事業所一覧!L72</f>
        <v>10</v>
      </c>
      <c r="M24" s="16"/>
      <c r="N24" s="20"/>
    </row>
    <row r="25" spans="1:14" ht="30" customHeight="1" x14ac:dyDescent="0.2">
      <c r="A25" s="13">
        <f>事業所一覧!A73</f>
        <v>2752520326</v>
      </c>
      <c r="B25" s="12" t="str">
        <f>事業所一覧!B73</f>
        <v>ドレミファソライズＦＣ池田</v>
      </c>
      <c r="C25" s="13" t="str">
        <f>事業所一覧!C73</f>
        <v>０７２-737-6889</v>
      </c>
      <c r="D25" s="13" t="str">
        <f>事業所一覧!D73</f>
        <v>０７２-737-6889</v>
      </c>
      <c r="E25" s="13" t="str">
        <f>事業所一覧!E73</f>
        <v>５６３－００３８</v>
      </c>
      <c r="F25" s="12" t="str">
        <f>事業所一覧!F73</f>
        <v>池田市荘園二丁目１番４号</v>
      </c>
      <c r="G25" s="12" t="str">
        <f>事業所一覧!G73</f>
        <v>昇岩株式会社</v>
      </c>
      <c r="H25" s="13" t="str">
        <f>事業所一覧!H73</f>
        <v>●</v>
      </c>
      <c r="I25" s="13">
        <f>事業所一覧!I73</f>
        <v>10</v>
      </c>
      <c r="J25" s="16"/>
      <c r="K25" s="13" t="str">
        <f>事業所一覧!K73</f>
        <v>●</v>
      </c>
      <c r="L25" s="13">
        <f>事業所一覧!L73</f>
        <v>10</v>
      </c>
      <c r="M25" s="16"/>
      <c r="N25" s="20"/>
    </row>
    <row r="26" spans="1:14" ht="30" customHeight="1" x14ac:dyDescent="0.2">
      <c r="A26" s="13">
        <f>事業所一覧!A74</f>
        <v>2752520334</v>
      </c>
      <c r="B26" s="12" t="str">
        <f>事業所一覧!B74</f>
        <v>るる</v>
      </c>
      <c r="C26" s="13" t="str">
        <f>事業所一覧!C74</f>
        <v>０７２－７３４－７５１８</v>
      </c>
      <c r="D26" s="13" t="str">
        <f>事業所一覧!D74</f>
        <v>０７２－７３４－７５１８</v>
      </c>
      <c r="E26" s="13" t="str">
        <f>事業所一覧!E74</f>
        <v>563-0032</v>
      </c>
      <c r="F26" s="12" t="str">
        <f>事業所一覧!F74</f>
        <v>池田市石橋一丁目23番13-101号</v>
      </c>
      <c r="G26" s="12" t="str">
        <f>事業所一覧!G74</f>
        <v>知音株式会社</v>
      </c>
      <c r="H26" s="13" t="str">
        <f>事業所一覧!H74</f>
        <v>●</v>
      </c>
      <c r="I26" s="13">
        <f>事業所一覧!I74</f>
        <v>10</v>
      </c>
      <c r="J26" s="16"/>
      <c r="K26" s="13" t="str">
        <f>事業所一覧!K74</f>
        <v>●</v>
      </c>
      <c r="L26" s="13">
        <f>事業所一覧!L74</f>
        <v>10</v>
      </c>
      <c r="M26" s="16"/>
      <c r="N26" s="20"/>
    </row>
    <row r="27" spans="1:14" ht="30" customHeight="1" x14ac:dyDescent="0.2">
      <c r="A27" s="13">
        <f>事業所一覧!A75</f>
        <v>2752520342</v>
      </c>
      <c r="B27" s="12" t="str">
        <f>事業所一覧!B75</f>
        <v>ハーティワンおりいぶ</v>
      </c>
      <c r="C27" s="13" t="str">
        <f>事業所一覧!C75</f>
        <v>０７２－７４４－２１６６</v>
      </c>
      <c r="D27" s="13" t="str">
        <f>事業所一覧!D75</f>
        <v>０７２－７４－２１６７</v>
      </c>
      <c r="E27" s="13" t="str">
        <f>事業所一覧!E75</f>
        <v>563-0058</v>
      </c>
      <c r="F27" s="12" t="str">
        <f>事業所一覧!F75</f>
        <v>池田市栄本町９番６号　２階・３階・４階</v>
      </c>
      <c r="G27" s="12" t="str">
        <f>事業所一覧!G75</f>
        <v>有限会社三宮企画</v>
      </c>
      <c r="H27" s="13" t="str">
        <f>事業所一覧!H75</f>
        <v>●</v>
      </c>
      <c r="I27" s="13">
        <f>事業所一覧!I75</f>
        <v>10</v>
      </c>
      <c r="J27" s="16"/>
      <c r="K27" s="13" t="str">
        <f>事業所一覧!K75</f>
        <v>●</v>
      </c>
      <c r="L27" s="13">
        <f>事業所一覧!L75</f>
        <v>10</v>
      </c>
      <c r="M27" s="16"/>
      <c r="N27" s="20"/>
    </row>
    <row r="28" spans="1:14" ht="30" customHeight="1" x14ac:dyDescent="0.2">
      <c r="A28" s="13">
        <f>事業所一覧!A76</f>
        <v>2752520359</v>
      </c>
      <c r="B28" s="12" t="str">
        <f>事業所一覧!B76</f>
        <v>フォレストキッズ池田教室</v>
      </c>
      <c r="C28" s="13" t="str">
        <f>事業所一覧!C76</f>
        <v>072-735-7750</v>
      </c>
      <c r="D28" s="13" t="str">
        <f>事業所一覧!D76</f>
        <v>072-735-７７80</v>
      </c>
      <c r="E28" s="13" t="str">
        <f>事業所一覧!E76</f>
        <v>563-0025</v>
      </c>
      <c r="F28" s="12" t="str">
        <f>事業所一覧!F76</f>
        <v>池田市城南一丁目２番２号コンフォートプレイス１階</v>
      </c>
      <c r="G28" s="12" t="str">
        <f>事業所一覧!G76</f>
        <v>アサヒ産業株式会社</v>
      </c>
      <c r="H28" s="13" t="str">
        <f>事業所一覧!H76</f>
        <v>●</v>
      </c>
      <c r="I28" s="13">
        <f>事業所一覧!I76</f>
        <v>10</v>
      </c>
      <c r="J28" s="16"/>
      <c r="K28" s="13">
        <f>事業所一覧!K76</f>
        <v>0</v>
      </c>
      <c r="L28" s="13">
        <f>事業所一覧!L76</f>
        <v>0</v>
      </c>
      <c r="M28" s="16"/>
      <c r="N28" s="20"/>
    </row>
    <row r="29" spans="1:14" ht="30" customHeight="1" x14ac:dyDescent="0.2">
      <c r="A29" s="13">
        <f>事業所一覧!A77</f>
        <v>2752520367</v>
      </c>
      <c r="B29" s="12" t="str">
        <f>事業所一覧!B77</f>
        <v>キックオフ</v>
      </c>
      <c r="C29" s="13" t="str">
        <f>事業所一覧!C77</f>
        <v>072-774-4602</v>
      </c>
      <c r="D29" s="13" t="str">
        <f>事業所一覧!D77</f>
        <v>072-702-4432</v>
      </c>
      <c r="E29" s="13" t="str">
        <f>事業所一覧!E77</f>
        <v>563-0059</v>
      </c>
      <c r="F29" s="12" t="str">
        <f>事業所一覧!F77</f>
        <v>池田市西本町６番17号メゾンクレール201号室</v>
      </c>
      <c r="G29" s="12" t="str">
        <f>事業所一覧!G77</f>
        <v>株式会社グッドサポート</v>
      </c>
      <c r="H29" s="13" t="str">
        <f>事業所一覧!H77</f>
        <v>●</v>
      </c>
      <c r="I29" s="13">
        <f>事業所一覧!I77</f>
        <v>10</v>
      </c>
      <c r="J29" s="16"/>
      <c r="K29" s="13" t="str">
        <f>事業所一覧!K77</f>
        <v>●</v>
      </c>
      <c r="L29" s="13">
        <f>事業所一覧!L77</f>
        <v>10</v>
      </c>
      <c r="M29" s="16"/>
      <c r="N29" s="20"/>
    </row>
    <row r="30" spans="1:14" ht="30" customHeight="1" x14ac:dyDescent="0.2">
      <c r="A30" s="13">
        <f>事業所一覧!A78</f>
        <v>2752520375</v>
      </c>
      <c r="B30" s="12" t="str">
        <f>事業所一覧!B78</f>
        <v>レコルダＣラボ</v>
      </c>
      <c r="C30" s="13" t="str">
        <f>事業所一覧!C78</f>
        <v>072-768-8725</v>
      </c>
      <c r="D30" s="13" t="str">
        <f>事業所一覧!D78</f>
        <v>072-768-8726</v>
      </c>
      <c r="E30" s="13" t="str">
        <f>事業所一覧!E78</f>
        <v>563-0025</v>
      </c>
      <c r="F30" s="12" t="str">
        <f>事業所一覧!F78</f>
        <v>池田市城南一丁目４番４号　松村事務所　２階１号室</v>
      </c>
      <c r="G30" s="12" t="str">
        <f>事業所一覧!G78</f>
        <v>クレイススキルスラボ株式会社</v>
      </c>
      <c r="H30" s="13" t="str">
        <f>事業所一覧!H78</f>
        <v>●</v>
      </c>
      <c r="I30" s="13">
        <f>事業所一覧!I78</f>
        <v>10</v>
      </c>
      <c r="J30" s="16"/>
      <c r="K30" s="13" t="str">
        <f>事業所一覧!K78</f>
        <v>●</v>
      </c>
      <c r="L30" s="13">
        <f>事業所一覧!L78</f>
        <v>10</v>
      </c>
      <c r="M30" s="16"/>
      <c r="N30" s="20"/>
    </row>
    <row r="31" spans="1:14" ht="30" customHeight="1" x14ac:dyDescent="0.2">
      <c r="A31" s="13">
        <f>事業所一覧!A79</f>
        <v>2752520383</v>
      </c>
      <c r="B31" s="12" t="str">
        <f>事業所一覧!B79</f>
        <v>コアキッズ・ケア</v>
      </c>
      <c r="C31" s="13" t="str">
        <f>事業所一覧!C79</f>
        <v>072-737-7039</v>
      </c>
      <c r="D31" s="13" t="str">
        <f>事業所一覧!D79</f>
        <v>072-737-7049</v>
      </c>
      <c r="E31" s="13" t="str">
        <f>事業所一覧!E79</f>
        <v>563-0055</v>
      </c>
      <c r="F31" s="12" t="str">
        <f>事業所一覧!F79</f>
        <v>池田市菅原町１番14号</v>
      </c>
      <c r="G31" s="12" t="str">
        <f>事業所一覧!G79</f>
        <v>株式会社メディカル・ハンド</v>
      </c>
      <c r="H31" s="13" t="str">
        <f>事業所一覧!H79</f>
        <v>☆</v>
      </c>
      <c r="I31" s="13">
        <f>事業所一覧!I79</f>
        <v>5</v>
      </c>
      <c r="J31" s="16"/>
      <c r="K31" s="13" t="str">
        <f>事業所一覧!K79</f>
        <v>☆</v>
      </c>
      <c r="L31" s="13">
        <f>事業所一覧!L79</f>
        <v>5</v>
      </c>
      <c r="M31" s="16"/>
      <c r="N31" s="20"/>
    </row>
    <row r="32" spans="1:14" ht="30" customHeight="1" x14ac:dyDescent="0.2">
      <c r="A32" s="13">
        <f>事業所一覧!A80</f>
        <v>2752520391</v>
      </c>
      <c r="B32" s="12" t="str">
        <f>事業所一覧!B80</f>
        <v>ＭＯＭＢ石橋</v>
      </c>
      <c r="C32" s="13" t="str">
        <f>事業所一覧!C80</f>
        <v>072-737-8265</v>
      </c>
      <c r="D32" s="13" t="str">
        <f>事業所一覧!D80</f>
        <v>072-737-8266</v>
      </c>
      <c r="E32" s="13" t="str">
        <f>事業所一覧!E80</f>
        <v>563-0032</v>
      </c>
      <c r="F32" s="12" t="str">
        <f>事業所一覧!F80</f>
        <v>池田市石橋三丁目1番21号モンジット1階</v>
      </c>
      <c r="G32" s="12" t="str">
        <f>事業所一覧!G80</f>
        <v>株式会社ネクステム</v>
      </c>
      <c r="H32" s="13">
        <f>事業所一覧!H80</f>
        <v>0</v>
      </c>
      <c r="I32" s="13">
        <f>事業所一覧!I80</f>
        <v>0</v>
      </c>
      <c r="J32" s="16"/>
      <c r="K32" s="13" t="str">
        <f>事業所一覧!K80</f>
        <v>●</v>
      </c>
      <c r="L32" s="13">
        <f>事業所一覧!L80</f>
        <v>10</v>
      </c>
      <c r="M32" s="16"/>
      <c r="N32" s="20"/>
    </row>
    <row r="33" spans="1:14" ht="30" customHeight="1" x14ac:dyDescent="0.2">
      <c r="A33" s="13">
        <f>事業所一覧!A81</f>
        <v>2752520409</v>
      </c>
      <c r="B33" s="12" t="str">
        <f>事業所一覧!B81</f>
        <v>明武館療育クラブ</v>
      </c>
      <c r="C33" s="13" t="str">
        <f>事業所一覧!C81</f>
        <v>072-762-1101</v>
      </c>
      <c r="D33" s="13" t="str">
        <f>事業所一覧!D81</f>
        <v>072-762-1120</v>
      </c>
      <c r="E33" s="13" t="str">
        <f>事業所一覧!E81</f>
        <v>563-0032</v>
      </c>
      <c r="F33" s="12" t="str">
        <f>事業所一覧!F81</f>
        <v>池田市石橋二丁目１４番１１号</v>
      </c>
      <c r="G33" s="12" t="str">
        <f>事業所一覧!G81</f>
        <v>株式会社明武館</v>
      </c>
      <c r="H33" s="13" t="str">
        <f>事業所一覧!H81</f>
        <v>●</v>
      </c>
      <c r="I33" s="13">
        <f>事業所一覧!I81</f>
        <v>10</v>
      </c>
      <c r="J33" s="16"/>
      <c r="K33" s="13" t="str">
        <f>事業所一覧!K81</f>
        <v>●</v>
      </c>
      <c r="L33" s="13">
        <f>事業所一覧!L81</f>
        <v>10</v>
      </c>
      <c r="M33" s="16"/>
      <c r="N33" s="20"/>
    </row>
    <row r="34" spans="1:14" ht="30" customHeight="1" x14ac:dyDescent="0.2">
      <c r="A34" s="13">
        <f>事業所一覧!A82</f>
        <v>2752520417</v>
      </c>
      <c r="B34" s="12" t="str">
        <f>事業所一覧!B82</f>
        <v>放課後等デイサービスＨＡＲＵ池田</v>
      </c>
      <c r="C34" s="13" t="str">
        <f>事業所一覧!C82</f>
        <v>072-737-7121</v>
      </c>
      <c r="D34" s="13" t="str">
        <f>事業所一覧!D82</f>
        <v>072-707-2604</v>
      </c>
      <c r="E34" s="13" t="str">
        <f>事業所一覧!E82</f>
        <v>563-0023</v>
      </c>
      <c r="F34" s="12" t="str">
        <f>事業所一覧!F82</f>
        <v>池田市井口堂一丁目９番26号　アーユス井口堂西棟２階２号室</v>
      </c>
      <c r="G34" s="12" t="str">
        <f>事業所一覧!G82</f>
        <v>株式会社シーシー</v>
      </c>
      <c r="H34" s="13">
        <f>事業所一覧!H82</f>
        <v>0</v>
      </c>
      <c r="I34" s="13">
        <f>事業所一覧!I82</f>
        <v>0</v>
      </c>
      <c r="J34" s="16"/>
      <c r="K34" s="13" t="str">
        <f>事業所一覧!K82</f>
        <v>●</v>
      </c>
      <c r="L34" s="13">
        <f>事業所一覧!L82</f>
        <v>10</v>
      </c>
      <c r="M34" s="16"/>
      <c r="N34" s="20"/>
    </row>
    <row r="35" spans="1:14" ht="30" customHeight="1" x14ac:dyDescent="0.2">
      <c r="A35" s="13" t="str">
        <f>事業所一覧!A83</f>
        <v>2752520425</v>
      </c>
      <c r="B35" s="12" t="str">
        <f>事業所一覧!B83</f>
        <v>あん放課後等デイサービス</v>
      </c>
      <c r="C35" s="13" t="str">
        <f>事業所一覧!C83</f>
        <v>０８０‐3858‐5055</v>
      </c>
      <c r="D35" s="13" t="str">
        <f>事業所一覧!D83</f>
        <v>072-746-9692</v>
      </c>
      <c r="E35" s="13" t="str">
        <f>事業所一覧!E83</f>
        <v>563-0022</v>
      </c>
      <c r="F35" s="12" t="str">
        <f>事業所一覧!F83</f>
        <v>池田市旭丘一丁目11番19号東光ビル１階</v>
      </c>
      <c r="G35" s="12" t="str">
        <f>事業所一覧!G83</f>
        <v>株式会社グレイス</v>
      </c>
      <c r="H35" s="13" t="str">
        <f>事業所一覧!H83</f>
        <v>●</v>
      </c>
      <c r="I35" s="13">
        <f>事業所一覧!I83</f>
        <v>10</v>
      </c>
      <c r="J35" s="16"/>
      <c r="K35" s="13" t="str">
        <f>事業所一覧!K83</f>
        <v>●</v>
      </c>
      <c r="L35" s="13">
        <f>事業所一覧!L83</f>
        <v>10</v>
      </c>
      <c r="M35" s="16"/>
      <c r="N35" s="20"/>
    </row>
    <row r="36" spans="1:14" ht="30" customHeight="1" x14ac:dyDescent="0.2">
      <c r="A36" s="13">
        <f>事業所一覧!A84</f>
        <v>2752520433</v>
      </c>
      <c r="B36" s="12" t="str">
        <f>事業所一覧!B84</f>
        <v>児童発達支援・放課後等デイサービス　ソラーレ神田</v>
      </c>
      <c r="C36" s="13" t="str">
        <f>事業所一覧!C84</f>
        <v>０７２－７３６－８０８９</v>
      </c>
      <c r="D36" s="13" t="str">
        <f>事業所一覧!D84</f>
        <v>０７２－７３６－８０８９</v>
      </c>
      <c r="E36" s="13" t="str">
        <f>事業所一覧!E84</f>
        <v>563-0043</v>
      </c>
      <c r="F36" s="12" t="str">
        <f>事業所一覧!F84</f>
        <v>池田市神田二丁目17番６号</v>
      </c>
      <c r="G36" s="12" t="str">
        <f>事業所一覧!G84</f>
        <v>株式会社スタジオＤ＆Ｈ</v>
      </c>
      <c r="H36" s="13" t="str">
        <f>事業所一覧!H84</f>
        <v>●</v>
      </c>
      <c r="I36" s="13">
        <f>事業所一覧!I84</f>
        <v>10</v>
      </c>
      <c r="J36" s="16"/>
      <c r="K36" s="13" t="str">
        <f>事業所一覧!K84</f>
        <v>●</v>
      </c>
      <c r="L36" s="13">
        <f>事業所一覧!L84</f>
        <v>10</v>
      </c>
      <c r="M36" s="16"/>
      <c r="N36" s="20"/>
    </row>
    <row r="37" spans="1:14" ht="30" customHeight="1" x14ac:dyDescent="0.2">
      <c r="A37" s="13">
        <f>事業所一覧!A85</f>
        <v>2752520441</v>
      </c>
      <c r="B37" s="12" t="str">
        <f>事業所一覧!B85</f>
        <v>児童発達支援・放課後等デイサービス　ここふる</v>
      </c>
      <c r="C37" s="13" t="str">
        <f>事業所一覧!C85</f>
        <v>072-739-6158</v>
      </c>
      <c r="D37" s="13" t="str">
        <f>事業所一覧!D85</f>
        <v>072-739-6159</v>
      </c>
      <c r="E37" s="13" t="str">
        <f>事業所一覧!E85</f>
        <v>563-0024</v>
      </c>
      <c r="F37" s="12" t="str">
        <f>事業所一覧!F85</f>
        <v>池田市鉢塚三丁目15番２号メゾンさつき１階106号室</v>
      </c>
      <c r="G37" s="12" t="str">
        <f>事業所一覧!G85</f>
        <v>株式会社めぐみ</v>
      </c>
      <c r="H37" s="13" t="str">
        <f>事業所一覧!H85</f>
        <v>☆</v>
      </c>
      <c r="I37" s="13">
        <f>事業所一覧!I85</f>
        <v>5</v>
      </c>
      <c r="J37" s="16"/>
      <c r="K37" s="13" t="str">
        <f>事業所一覧!K85</f>
        <v>☆</v>
      </c>
      <c r="L37" s="13">
        <f>事業所一覧!L85</f>
        <v>5</v>
      </c>
      <c r="M37" s="16"/>
      <c r="N37" s="20"/>
    </row>
    <row r="38" spans="1:14" ht="30" customHeight="1" x14ac:dyDescent="0.2">
      <c r="A38" s="13">
        <f>事業所一覧!A86</f>
        <v>2752520458</v>
      </c>
      <c r="B38" s="12" t="str">
        <f>事業所一覧!B86</f>
        <v>ＮＰＯ法人つぼみ</v>
      </c>
      <c r="C38" s="13" t="str">
        <f>事業所一覧!C86</f>
        <v>090-7962-7570</v>
      </c>
      <c r="D38" s="13" t="str">
        <f>事業所一覧!D86</f>
        <v>-</v>
      </c>
      <c r="E38" s="13" t="str">
        <f>事業所一覧!E86</f>
        <v>563-0032</v>
      </c>
      <c r="F38" s="12" t="str">
        <f>事業所一覧!F86</f>
        <v>池田市石橋二丁目13番29号２階</v>
      </c>
      <c r="G38" s="12" t="str">
        <f>事業所一覧!G86</f>
        <v>ＮＰＯ法人つぼみ</v>
      </c>
      <c r="H38" s="13" t="str">
        <f>事業所一覧!H86</f>
        <v>●</v>
      </c>
      <c r="I38" s="13">
        <f>事業所一覧!I86</f>
        <v>10</v>
      </c>
      <c r="J38" s="16"/>
      <c r="K38" s="13" t="str">
        <f>事業所一覧!K86</f>
        <v>●</v>
      </c>
      <c r="L38" s="13">
        <f>事業所一覧!L86</f>
        <v>10</v>
      </c>
      <c r="M38" s="13" t="str">
        <f>事業所一覧!M86</f>
        <v>●</v>
      </c>
      <c r="N38" s="20"/>
    </row>
    <row r="39" spans="1:14" ht="30" customHeight="1" x14ac:dyDescent="0.2">
      <c r="A39" s="13" t="str">
        <f>事業所一覧!A87</f>
        <v>2752520466</v>
      </c>
      <c r="B39" s="12" t="str">
        <f>事業所一覧!B87</f>
        <v>ワナビー城南</v>
      </c>
      <c r="C39" s="13" t="str">
        <f>事業所一覧!C87</f>
        <v>072-768-8184</v>
      </c>
      <c r="D39" s="13" t="str">
        <f>事業所一覧!D87</f>
        <v>072-768-8184</v>
      </c>
      <c r="E39" s="13" t="str">
        <f>事業所一覧!E87</f>
        <v>563-0025</v>
      </c>
      <c r="F39" s="12" t="str">
        <f>事業所一覧!F87</f>
        <v>池田市城南一丁目９番22号ＡＸＩＳ池田グリーンプラザⅠ　２Ｆ－Ｄ</v>
      </c>
      <c r="G39" s="12" t="str">
        <f>事業所一覧!G87</f>
        <v>株式会社ミヤビコーポレーション</v>
      </c>
      <c r="H39" s="13" t="str">
        <f>事業所一覧!H87</f>
        <v>●</v>
      </c>
      <c r="I39" s="13">
        <f>事業所一覧!I87</f>
        <v>10</v>
      </c>
      <c r="J39" s="16"/>
      <c r="K39" s="13" t="str">
        <f>事業所一覧!K87</f>
        <v>●</v>
      </c>
      <c r="L39" s="13">
        <f>事業所一覧!L87</f>
        <v>10</v>
      </c>
      <c r="M39" s="13" t="str">
        <f>事業所一覧!M87</f>
        <v>●</v>
      </c>
      <c r="N39" s="20"/>
    </row>
    <row r="40" spans="1:14" ht="30" customHeight="1" x14ac:dyDescent="0.2">
      <c r="A40" s="13" t="str">
        <f>事業所一覧!A88</f>
        <v>2752520474</v>
      </c>
      <c r="B40" s="12" t="str">
        <f>事業所一覧!B88</f>
        <v>多機能型事業所Ｇｏｏｔｅｌａ</v>
      </c>
      <c r="C40" s="13" t="str">
        <f>事業所一覧!C88</f>
        <v>072-737-5381</v>
      </c>
      <c r="D40" s="13" t="str">
        <f>事業所一覧!D88</f>
        <v>072-737-5382</v>
      </c>
      <c r="E40" s="13" t="str">
        <f>事業所一覧!E88</f>
        <v>563-0031</v>
      </c>
      <c r="F40" s="12" t="str">
        <f>事業所一覧!F88</f>
        <v>池田市天神一丁目10番19号</v>
      </c>
      <c r="G40" s="12" t="str">
        <f>事業所一覧!G88</f>
        <v>株式会社Ｇｏｏｔｅｌａ</v>
      </c>
      <c r="H40" s="13" t="str">
        <f>事業所一覧!H88</f>
        <v>●</v>
      </c>
      <c r="I40" s="13">
        <f>事業所一覧!I88</f>
        <v>10</v>
      </c>
      <c r="J40" s="16"/>
      <c r="K40" s="13" t="str">
        <f>事業所一覧!K88</f>
        <v>●</v>
      </c>
      <c r="L40" s="13">
        <f>事業所一覧!L88</f>
        <v>10</v>
      </c>
      <c r="M40" s="13">
        <f>事業所一覧!M88</f>
        <v>0</v>
      </c>
      <c r="N40" s="20"/>
    </row>
    <row r="41" spans="1:14" ht="30" customHeight="1" x14ac:dyDescent="0.2">
      <c r="A41" s="13" t="str">
        <f>事業所一覧!A89</f>
        <v>2752520482</v>
      </c>
      <c r="B41" s="12" t="str">
        <f>事業所一覧!B89</f>
        <v>療育センターエコルド</v>
      </c>
      <c r="C41" s="13" t="str">
        <f>事業所一覧!C89</f>
        <v>072-735-7332</v>
      </c>
      <c r="D41" s="13" t="str">
        <f>事業所一覧!D89</f>
        <v>072-735-7442</v>
      </c>
      <c r="E41" s="13" t="str">
        <f>事業所一覧!E89</f>
        <v>563-0032</v>
      </c>
      <c r="F41" s="12" t="str">
        <f>事業所一覧!F89</f>
        <v>池田市石橋三丁目１番11号大空第２ビル１階、３階</v>
      </c>
      <c r="G41" s="12" t="str">
        <f>事業所一覧!G89</f>
        <v>Ｄ＆Ｉ株式会社</v>
      </c>
      <c r="H41" s="13" t="str">
        <f>事業所一覧!H89</f>
        <v>●</v>
      </c>
      <c r="I41" s="13">
        <f>事業所一覧!I89</f>
        <v>20</v>
      </c>
      <c r="J41" s="16"/>
      <c r="K41" s="13" t="str">
        <f>事業所一覧!K89</f>
        <v>●</v>
      </c>
      <c r="L41" s="13">
        <f>事業所一覧!L89</f>
        <v>10</v>
      </c>
      <c r="M41" s="13" t="str">
        <f>事業所一覧!M89</f>
        <v>●</v>
      </c>
      <c r="N41" s="20"/>
    </row>
    <row r="42" spans="1:14" ht="30" customHeight="1" x14ac:dyDescent="0.2">
      <c r="A42" s="13">
        <f>事業所一覧!A90</f>
        <v>2752520490</v>
      </c>
      <c r="B42" s="12" t="str">
        <f>事業所一覧!B90</f>
        <v>エントランス　リバティ　池田教室</v>
      </c>
      <c r="C42" s="13" t="str">
        <f>事業所一覧!C90</f>
        <v>072-737-6165</v>
      </c>
      <c r="D42" s="13" t="str">
        <f>事業所一覧!D90</f>
        <v>072-737-9147</v>
      </c>
      <c r="E42" s="13" t="str">
        <f>事業所一覧!E90</f>
        <v>563-0025</v>
      </c>
      <c r="F42" s="12" t="str">
        <f>事業所一覧!F90</f>
        <v>池田市城南二丁目２番１号ハイツ木下１階103号</v>
      </c>
      <c r="G42" s="12" t="str">
        <f>事業所一覧!G90</f>
        <v>株式会社フューチャージニアス</v>
      </c>
      <c r="H42" s="13" t="str">
        <f>事業所一覧!H90</f>
        <v>●</v>
      </c>
      <c r="I42" s="13">
        <f>事業所一覧!I90</f>
        <v>10</v>
      </c>
      <c r="J42" s="16"/>
      <c r="K42" s="13" t="str">
        <f>事業所一覧!K90</f>
        <v>●</v>
      </c>
      <c r="L42" s="13">
        <f>事業所一覧!L90</f>
        <v>10</v>
      </c>
      <c r="M42" s="13">
        <f>事業所一覧!M90</f>
        <v>0</v>
      </c>
      <c r="N42" s="20"/>
    </row>
    <row r="43" spans="1:14" ht="30" customHeight="1" x14ac:dyDescent="0.2">
      <c r="A43" s="13" t="str">
        <f>事業所一覧!A91</f>
        <v>2752520508</v>
      </c>
      <c r="B43" s="12" t="str">
        <f>事業所一覧!B91</f>
        <v>ＫＯＫＯＩＲＯ　ＰＡＧＥ</v>
      </c>
      <c r="C43" s="13" t="str">
        <f>事業所一覧!C91</f>
        <v>072-776-1791</v>
      </c>
      <c r="D43" s="13" t="str">
        <f>事業所一覧!D91</f>
        <v>050-3488-7960</v>
      </c>
      <c r="E43" s="13" t="str">
        <f>事業所一覧!E91</f>
        <v>563-0023</v>
      </c>
      <c r="F43" s="12" t="str">
        <f>事業所一覧!F91</f>
        <v>池田市井口堂一丁目２番２号ラヴィータ石橋阪大前101号室</v>
      </c>
      <c r="G43" s="12" t="str">
        <f>事業所一覧!G91</f>
        <v>合同会社ＨａｌｅＮａｌｕ</v>
      </c>
      <c r="H43" s="13" t="str">
        <f>事業所一覧!H91</f>
        <v>●</v>
      </c>
      <c r="I43" s="13">
        <f>事業所一覧!I91</f>
        <v>10</v>
      </c>
      <c r="J43" s="16"/>
      <c r="K43" s="13" t="str">
        <f>事業所一覧!K91</f>
        <v>●</v>
      </c>
      <c r="L43" s="13">
        <f>事業所一覧!L91</f>
        <v>10</v>
      </c>
      <c r="M43" s="13" t="str">
        <f>事業所一覧!M91</f>
        <v>●</v>
      </c>
      <c r="N43" s="20"/>
    </row>
    <row r="44" spans="1:14" ht="30" customHeight="1" x14ac:dyDescent="0.2">
      <c r="A44" s="13" t="str">
        <f>事業所一覧!A92</f>
        <v>2752520516</v>
      </c>
      <c r="B44" s="12" t="str">
        <f>事業所一覧!B92</f>
        <v>これからも石橋阪大前</v>
      </c>
      <c r="C44" s="13" t="str">
        <f>事業所一覧!C92</f>
        <v>090-7466-9121</v>
      </c>
      <c r="D44" s="13">
        <f>事業所一覧!D92</f>
        <v>0</v>
      </c>
      <c r="E44" s="13" t="str">
        <f>事業所一覧!E92</f>
        <v>563-0032</v>
      </c>
      <c r="F44" s="12" t="str">
        <f>事業所一覧!F92</f>
        <v>池田市石橋二丁目17番12号杉山ビル201号室</v>
      </c>
      <c r="G44" s="12" t="str">
        <f>事業所一覧!G92</f>
        <v>一般社団法人これからも</v>
      </c>
      <c r="H44" s="13" t="str">
        <f>事業所一覧!H92</f>
        <v>●</v>
      </c>
      <c r="I44" s="13">
        <f>事業所一覧!I92</f>
        <v>10</v>
      </c>
      <c r="J44" s="16"/>
      <c r="K44" s="13" t="str">
        <f>事業所一覧!K92</f>
        <v>●</v>
      </c>
      <c r="L44" s="13">
        <f>事業所一覧!L92</f>
        <v>10</v>
      </c>
      <c r="M44" s="13">
        <f>事業所一覧!M92</f>
        <v>0</v>
      </c>
      <c r="N44" s="20"/>
    </row>
    <row r="45" spans="1:14" ht="30" customHeight="1" x14ac:dyDescent="0.2">
      <c r="A45" s="13" t="str">
        <f>事業所一覧!A93</f>
        <v>2752520524</v>
      </c>
      <c r="B45" s="12" t="str">
        <f>事業所一覧!B93</f>
        <v>るるｐｌｕｓ</v>
      </c>
      <c r="C45" s="13" t="str">
        <f>事業所一覧!C93</f>
        <v>072-734-7518</v>
      </c>
      <c r="D45" s="13" t="str">
        <f>事業所一覧!D93</f>
        <v>072-734-7518</v>
      </c>
      <c r="E45" s="13" t="str">
        <f>事業所一覧!E93</f>
        <v>563-0038</v>
      </c>
      <c r="F45" s="12" t="str">
        <f>事業所一覧!F93</f>
        <v>池田市荘園二丁目１番４号</v>
      </c>
      <c r="G45" s="12" t="str">
        <f>事業所一覧!G93</f>
        <v>知音株式会社</v>
      </c>
      <c r="H45" s="13" t="str">
        <f>事業所一覧!H93</f>
        <v>●</v>
      </c>
      <c r="I45" s="13">
        <f>事業所一覧!I93</f>
        <v>10</v>
      </c>
      <c r="J45" s="16"/>
      <c r="K45" s="13" t="str">
        <f>事業所一覧!K93</f>
        <v>●</v>
      </c>
      <c r="L45" s="13">
        <f>事業所一覧!L93</f>
        <v>10</v>
      </c>
      <c r="M45" s="13">
        <f>事業所一覧!M93</f>
        <v>0</v>
      </c>
      <c r="N45" s="20"/>
    </row>
  </sheetData>
  <mergeCells count="1">
    <mergeCell ref="H2:N2"/>
  </mergeCells>
  <phoneticPr fontId="1"/>
  <conditionalFormatting sqref="A1:J3 O1:IV3 K1:N1 K3:N3 O6:IV6 A46:XFD65526 O13:IV13 M6:N8 M24:XFD27 J24:J27 A16:XFD23 K19:L27 M35:M37 M7:IV10 I4:J10 L4:L10 A5:H10 K5:K10 A11:IV11 A35:L45 N35:XFD45">
    <cfRule type="cellIs" dxfId="532" priority="102" stopIfTrue="1" operator="equal">
      <formula>0</formula>
    </cfRule>
  </conditionalFormatting>
  <conditionalFormatting sqref="A4:H4 K4 M4:IV4">
    <cfRule type="cellIs" dxfId="531" priority="98" stopIfTrue="1" operator="equal">
      <formula>0</formula>
    </cfRule>
  </conditionalFormatting>
  <conditionalFormatting sqref="A4:H4 K4 M4:IV4">
    <cfRule type="cellIs" dxfId="530" priority="97" stopIfTrue="1" operator="equal">
      <formula>0</formula>
    </cfRule>
  </conditionalFormatting>
  <conditionalFormatting sqref="M5:IV5">
    <cfRule type="cellIs" dxfId="529" priority="94" stopIfTrue="1" operator="equal">
      <formula>0</formula>
    </cfRule>
  </conditionalFormatting>
  <conditionalFormatting sqref="M5:IV5">
    <cfRule type="cellIs" dxfId="528" priority="93" stopIfTrue="1" operator="equal">
      <formula>0</formula>
    </cfRule>
  </conditionalFormatting>
  <conditionalFormatting sqref="A9:H9 K9 M9:N9">
    <cfRule type="cellIs" dxfId="527" priority="92" stopIfTrue="1" operator="equal">
      <formula>0</formula>
    </cfRule>
  </conditionalFormatting>
  <conditionalFormatting sqref="A9:H9 K9 M9:N9">
    <cfRule type="cellIs" dxfId="526" priority="91" stopIfTrue="1" operator="equal">
      <formula>0</formula>
    </cfRule>
  </conditionalFormatting>
  <conditionalFormatting sqref="A10:H10 K10 M10:N10">
    <cfRule type="cellIs" dxfId="525" priority="86" stopIfTrue="1" operator="equal">
      <formula>0</formula>
    </cfRule>
  </conditionalFormatting>
  <conditionalFormatting sqref="A10:H10 K10 M10:N10">
    <cfRule type="cellIs" dxfId="524" priority="85" stopIfTrue="1" operator="equal">
      <formula>0</formula>
    </cfRule>
  </conditionalFormatting>
  <conditionalFormatting sqref="A12:XFD12 A13:N13">
    <cfRule type="cellIs" dxfId="523" priority="82" stopIfTrue="1" operator="equal">
      <formula>0</formula>
    </cfRule>
  </conditionalFormatting>
  <conditionalFormatting sqref="L12:L13 I12:J13">
    <cfRule type="cellIs" dxfId="522" priority="81" stopIfTrue="1" operator="equal">
      <formula>0</formula>
    </cfRule>
  </conditionalFormatting>
  <conditionalFormatting sqref="A12:H13 K12:K13 M12:N13">
    <cfRule type="cellIs" dxfId="521" priority="80" stopIfTrue="1" operator="equal">
      <formula>0</formula>
    </cfRule>
  </conditionalFormatting>
  <conditionalFormatting sqref="A12:H13 K12:K13 M12:N13">
    <cfRule type="cellIs" dxfId="520" priority="79" stopIfTrue="1" operator="equal">
      <formula>0</formula>
    </cfRule>
  </conditionalFormatting>
  <conditionalFormatting sqref="O14:IV14">
    <cfRule type="cellIs" dxfId="519" priority="78" stopIfTrue="1" operator="equal">
      <formula>0</formula>
    </cfRule>
  </conditionalFormatting>
  <conditionalFormatting sqref="A14:N14">
    <cfRule type="cellIs" dxfId="518" priority="77" stopIfTrue="1" operator="equal">
      <formula>0</formula>
    </cfRule>
  </conditionalFormatting>
  <conditionalFormatting sqref="L14 I14:J14">
    <cfRule type="cellIs" dxfId="517" priority="76" stopIfTrue="1" operator="equal">
      <formula>0</formula>
    </cfRule>
  </conditionalFormatting>
  <conditionalFormatting sqref="A14:H14 K14 M14:N14">
    <cfRule type="cellIs" dxfId="516" priority="75" stopIfTrue="1" operator="equal">
      <formula>0</formula>
    </cfRule>
  </conditionalFormatting>
  <conditionalFormatting sqref="A14:H14 K14 M14:N14">
    <cfRule type="cellIs" dxfId="515" priority="74" stopIfTrue="1" operator="equal">
      <formula>0</formula>
    </cfRule>
  </conditionalFormatting>
  <conditionalFormatting sqref="O15:IV15">
    <cfRule type="cellIs" dxfId="514" priority="73" stopIfTrue="1" operator="equal">
      <formula>0</formula>
    </cfRule>
  </conditionalFormatting>
  <conditionalFormatting sqref="A15:N15">
    <cfRule type="cellIs" dxfId="513" priority="72" stopIfTrue="1" operator="equal">
      <formula>0</formula>
    </cfRule>
  </conditionalFormatting>
  <conditionalFormatting sqref="L15 I15:J15">
    <cfRule type="cellIs" dxfId="512" priority="71" stopIfTrue="1" operator="equal">
      <formula>0</formula>
    </cfRule>
  </conditionalFormatting>
  <conditionalFormatting sqref="A15:H15 K15 M15:N15">
    <cfRule type="cellIs" dxfId="511" priority="70" stopIfTrue="1" operator="equal">
      <formula>0</formula>
    </cfRule>
  </conditionalFormatting>
  <conditionalFormatting sqref="A15:H15 K15 M15:N15">
    <cfRule type="cellIs" dxfId="510" priority="69" stopIfTrue="1" operator="equal">
      <formula>0</formula>
    </cfRule>
  </conditionalFormatting>
  <conditionalFormatting sqref="B24:I27 K24:L27">
    <cfRule type="cellIs" dxfId="509" priority="64" stopIfTrue="1" operator="equal">
      <formula>0</formula>
    </cfRule>
  </conditionalFormatting>
  <conditionalFormatting sqref="I24:I27">
    <cfRule type="cellIs" dxfId="508" priority="63" stopIfTrue="1" operator="equal">
      <formula>0</formula>
    </cfRule>
  </conditionalFormatting>
  <conditionalFormatting sqref="B24:H27">
    <cfRule type="cellIs" dxfId="507" priority="62" stopIfTrue="1" operator="equal">
      <formula>0</formula>
    </cfRule>
  </conditionalFormatting>
  <conditionalFormatting sqref="B24:H27">
    <cfRule type="cellIs" dxfId="506" priority="61" stopIfTrue="1" operator="equal">
      <formula>0</formula>
    </cfRule>
  </conditionalFormatting>
  <conditionalFormatting sqref="M28:XFD28 J28">
    <cfRule type="cellIs" dxfId="505" priority="60" stopIfTrue="1" operator="equal">
      <formula>0</formula>
    </cfRule>
  </conditionalFormatting>
  <conditionalFormatting sqref="B28:I28 K28:L28">
    <cfRule type="cellIs" dxfId="504" priority="59" stopIfTrue="1" operator="equal">
      <formula>0</formula>
    </cfRule>
  </conditionalFormatting>
  <conditionalFormatting sqref="I28 L28">
    <cfRule type="cellIs" dxfId="503" priority="58" stopIfTrue="1" operator="equal">
      <formula>0</formula>
    </cfRule>
  </conditionalFormatting>
  <conditionalFormatting sqref="B28:H28 K28">
    <cfRule type="cellIs" dxfId="502" priority="57" stopIfTrue="1" operator="equal">
      <formula>0</formula>
    </cfRule>
  </conditionalFormatting>
  <conditionalFormatting sqref="B28:H28 K28">
    <cfRule type="cellIs" dxfId="501" priority="56" stopIfTrue="1" operator="equal">
      <formula>0</formula>
    </cfRule>
  </conditionalFormatting>
  <conditionalFormatting sqref="A24:A28">
    <cfRule type="cellIs" dxfId="500" priority="55" stopIfTrue="1" operator="equal">
      <formula>0</formula>
    </cfRule>
  </conditionalFormatting>
  <conditionalFormatting sqref="A24:A28">
    <cfRule type="cellIs" dxfId="499" priority="54" stopIfTrue="1" operator="equal">
      <formula>0</formula>
    </cfRule>
  </conditionalFormatting>
  <conditionalFormatting sqref="A24:A28">
    <cfRule type="cellIs" dxfId="498" priority="53" stopIfTrue="1" operator="equal">
      <formula>0</formula>
    </cfRule>
  </conditionalFormatting>
  <conditionalFormatting sqref="M29:XFD29 J29">
    <cfRule type="cellIs" dxfId="497" priority="52" stopIfTrue="1" operator="equal">
      <formula>0</formula>
    </cfRule>
  </conditionalFormatting>
  <conditionalFormatting sqref="B29:I29 K29:L29">
    <cfRule type="cellIs" dxfId="496" priority="51" stopIfTrue="1" operator="equal">
      <formula>0</formula>
    </cfRule>
  </conditionalFormatting>
  <conditionalFormatting sqref="I29 L29">
    <cfRule type="cellIs" dxfId="495" priority="50" stopIfTrue="1" operator="equal">
      <formula>0</formula>
    </cfRule>
  </conditionalFormatting>
  <conditionalFormatting sqref="B29:H29 K29">
    <cfRule type="cellIs" dxfId="494" priority="49" stopIfTrue="1" operator="equal">
      <formula>0</formula>
    </cfRule>
  </conditionalFormatting>
  <conditionalFormatting sqref="B29:H29 K29">
    <cfRule type="cellIs" dxfId="493" priority="48" stopIfTrue="1" operator="equal">
      <formula>0</formula>
    </cfRule>
  </conditionalFormatting>
  <conditionalFormatting sqref="A29">
    <cfRule type="cellIs" dxfId="492" priority="47" stopIfTrue="1" operator="equal">
      <formula>0</formula>
    </cfRule>
  </conditionalFormatting>
  <conditionalFormatting sqref="A29">
    <cfRule type="cellIs" dxfId="491" priority="46" stopIfTrue="1" operator="equal">
      <formula>0</formula>
    </cfRule>
  </conditionalFormatting>
  <conditionalFormatting sqref="A29">
    <cfRule type="cellIs" dxfId="490" priority="45" stopIfTrue="1" operator="equal">
      <formula>0</formula>
    </cfRule>
  </conditionalFormatting>
  <conditionalFormatting sqref="M30:XFD31 J30:J31">
    <cfRule type="cellIs" dxfId="489" priority="44" stopIfTrue="1" operator="equal">
      <formula>0</formula>
    </cfRule>
  </conditionalFormatting>
  <conditionalFormatting sqref="B30:I31 K30:L31">
    <cfRule type="cellIs" dxfId="488" priority="43" stopIfTrue="1" operator="equal">
      <formula>0</formula>
    </cfRule>
  </conditionalFormatting>
  <conditionalFormatting sqref="I30:I31 L30:L31">
    <cfRule type="cellIs" dxfId="487" priority="42" stopIfTrue="1" operator="equal">
      <formula>0</formula>
    </cfRule>
  </conditionalFormatting>
  <conditionalFormatting sqref="B30:H31 K30:K31">
    <cfRule type="cellIs" dxfId="486" priority="41" stopIfTrue="1" operator="equal">
      <formula>0</formula>
    </cfRule>
  </conditionalFormatting>
  <conditionalFormatting sqref="B30:H31 K30:K31">
    <cfRule type="cellIs" dxfId="485" priority="40" stopIfTrue="1" operator="equal">
      <formula>0</formula>
    </cfRule>
  </conditionalFormatting>
  <conditionalFormatting sqref="A30:A31">
    <cfRule type="cellIs" dxfId="484" priority="39" stopIfTrue="1" operator="equal">
      <formula>0</formula>
    </cfRule>
  </conditionalFormatting>
  <conditionalFormatting sqref="A30:A31">
    <cfRule type="cellIs" dxfId="483" priority="38" stopIfTrue="1" operator="equal">
      <formula>0</formula>
    </cfRule>
  </conditionalFormatting>
  <conditionalFormatting sqref="A30:A31">
    <cfRule type="cellIs" dxfId="482" priority="37" stopIfTrue="1" operator="equal">
      <formula>0</formula>
    </cfRule>
  </conditionalFormatting>
  <conditionalFormatting sqref="M32:XFD33 J32:J33">
    <cfRule type="cellIs" dxfId="481" priority="36" stopIfTrue="1" operator="equal">
      <formula>0</formula>
    </cfRule>
  </conditionalFormatting>
  <conditionalFormatting sqref="B32:I33 K32:L33">
    <cfRule type="cellIs" dxfId="480" priority="35" stopIfTrue="1" operator="equal">
      <formula>0</formula>
    </cfRule>
  </conditionalFormatting>
  <conditionalFormatting sqref="I32:I33 L32:L33">
    <cfRule type="cellIs" dxfId="479" priority="34" stopIfTrue="1" operator="equal">
      <formula>0</formula>
    </cfRule>
  </conditionalFormatting>
  <conditionalFormatting sqref="B32:H33 K32:K33">
    <cfRule type="cellIs" dxfId="478" priority="33" stopIfTrue="1" operator="equal">
      <formula>0</formula>
    </cfRule>
  </conditionalFormatting>
  <conditionalFormatting sqref="B32:H33 K32:K33">
    <cfRule type="cellIs" dxfId="477" priority="32" stopIfTrue="1" operator="equal">
      <formula>0</formula>
    </cfRule>
  </conditionalFormatting>
  <conditionalFormatting sqref="A32:A33">
    <cfRule type="cellIs" dxfId="476" priority="31" stopIfTrue="1" operator="equal">
      <formula>0</formula>
    </cfRule>
  </conditionalFormatting>
  <conditionalFormatting sqref="A32:A33">
    <cfRule type="cellIs" dxfId="475" priority="30" stopIfTrue="1" operator="equal">
      <formula>0</formula>
    </cfRule>
  </conditionalFormatting>
  <conditionalFormatting sqref="A32:A33">
    <cfRule type="cellIs" dxfId="474" priority="29" stopIfTrue="1" operator="equal">
      <formula>0</formula>
    </cfRule>
  </conditionalFormatting>
  <conditionalFormatting sqref="M34 J34">
    <cfRule type="cellIs" dxfId="473" priority="20" stopIfTrue="1" operator="equal">
      <formula>0</formula>
    </cfRule>
  </conditionalFormatting>
  <conditionalFormatting sqref="B34:I34 K34:L34">
    <cfRule type="cellIs" dxfId="472" priority="19" stopIfTrue="1" operator="equal">
      <formula>0</formula>
    </cfRule>
  </conditionalFormatting>
  <conditionalFormatting sqref="I34 L34">
    <cfRule type="cellIs" dxfId="471" priority="18" stopIfTrue="1" operator="equal">
      <formula>0</formula>
    </cfRule>
  </conditionalFormatting>
  <conditionalFormatting sqref="B34:H34 K34">
    <cfRule type="cellIs" dxfId="470" priority="17" stopIfTrue="1" operator="equal">
      <formula>0</formula>
    </cfRule>
  </conditionalFormatting>
  <conditionalFormatting sqref="B34:H34 K34">
    <cfRule type="cellIs" dxfId="469" priority="16" stopIfTrue="1" operator="equal">
      <formula>0</formula>
    </cfRule>
  </conditionalFormatting>
  <conditionalFormatting sqref="A34">
    <cfRule type="cellIs" dxfId="468" priority="15" stopIfTrue="1" operator="equal">
      <formula>0</formula>
    </cfRule>
  </conditionalFormatting>
  <conditionalFormatting sqref="A34">
    <cfRule type="cellIs" dxfId="467" priority="14" stopIfTrue="1" operator="equal">
      <formula>0</formula>
    </cfRule>
  </conditionalFormatting>
  <conditionalFormatting sqref="A34">
    <cfRule type="cellIs" dxfId="466" priority="13" stopIfTrue="1" operator="equal">
      <formula>0</formula>
    </cfRule>
  </conditionalFormatting>
  <conditionalFormatting sqref="N34:XFD34">
    <cfRule type="cellIs" dxfId="465" priority="12" stopIfTrue="1" operator="equal">
      <formula>0</formula>
    </cfRule>
  </conditionalFormatting>
  <conditionalFormatting sqref="M38:M45">
    <cfRule type="cellIs" dxfId="464" priority="1" stopIfTrue="1" operator="equal">
      <formula>0</formula>
    </cfRule>
  </conditionalFormatting>
  <hyperlinks>
    <hyperlink ref="N1" location="市町村一覧!A1" display="市町村一覧に戻る" xr:uid="{00000000-0004-0000-0200-000000000000}"/>
  </hyperlinks>
  <pageMargins left="0.25" right="0.25" top="0.75" bottom="0.75" header="0.3" footer="0.3"/>
  <pageSetup paperSize="9" scale="5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 tint="0.79998168889431442"/>
  </sheetPr>
  <dimension ref="A1:BA22"/>
  <sheetViews>
    <sheetView zoomScale="55" zoomScaleNormal="55" workbookViewId="0"/>
  </sheetViews>
  <sheetFormatPr defaultColWidth="9" defaultRowHeight="30" customHeight="1" x14ac:dyDescent="0.2"/>
  <cols>
    <col min="1" max="1" width="20.6640625" style="3" customWidth="1"/>
    <col min="2" max="2" width="48.44140625" style="3" customWidth="1"/>
    <col min="3" max="4" width="20.6640625" style="3" customWidth="1"/>
    <col min="5" max="5" width="15.109375" style="3" customWidth="1"/>
    <col min="6" max="6" width="52.77734375" style="3" customWidth="1"/>
    <col min="7" max="7" width="40.77734375" style="3" customWidth="1"/>
    <col min="8" max="13" width="5.6640625" style="3" customWidth="1"/>
    <col min="14" max="14" width="28.6640625" style="6" customWidth="1"/>
    <col min="15" max="16384" width="9" style="3"/>
  </cols>
  <sheetData>
    <row r="1" spans="1:53" ht="30" customHeight="1" x14ac:dyDescent="0.2">
      <c r="A1" s="2" t="s">
        <v>132</v>
      </c>
      <c r="N1" s="17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5"/>
      <c r="N2" s="195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1468</v>
      </c>
      <c r="J3" s="11" t="s">
        <v>1537</v>
      </c>
      <c r="K3" s="11" t="s">
        <v>2</v>
      </c>
      <c r="L3" s="11" t="s">
        <v>1468</v>
      </c>
      <c r="M3" s="11" t="s">
        <v>3</v>
      </c>
      <c r="N3" s="11" t="s">
        <v>101</v>
      </c>
    </row>
    <row r="4" spans="1:53" ht="30" customHeight="1" x14ac:dyDescent="0.2">
      <c r="A4" s="13">
        <f>事業所一覧!A707</f>
        <v>2753520010</v>
      </c>
      <c r="B4" s="28" t="str">
        <f>事業所一覧!B707</f>
        <v>デイサービスＧＯＹＡ　きっずくらぶ</v>
      </c>
      <c r="C4" s="28" t="str">
        <f>事業所一覧!C707</f>
        <v>0721-69-6667</v>
      </c>
      <c r="D4" s="28" t="str">
        <f>事業所一覧!D707</f>
        <v>0721-98-3151</v>
      </c>
      <c r="E4" s="28" t="str">
        <f>事業所一覧!E707</f>
        <v>583-0992</v>
      </c>
      <c r="F4" s="28" t="str">
        <f>事業所一覧!F707</f>
        <v>南河内郡太子町山田2652番地の４</v>
      </c>
      <c r="G4" s="28" t="str">
        <f>事業所一覧!G707</f>
        <v>株式会社であい</v>
      </c>
      <c r="H4" s="13">
        <f>事業所一覧!H707</f>
        <v>0</v>
      </c>
      <c r="I4" s="13">
        <f>事業所一覧!I707</f>
        <v>0</v>
      </c>
      <c r="J4" s="13">
        <f>事業所一覧!J707</f>
        <v>0</v>
      </c>
      <c r="K4" s="13" t="str">
        <f>事業所一覧!K707</f>
        <v>●</v>
      </c>
      <c r="L4" s="13">
        <f>事業所一覧!L707</f>
        <v>10</v>
      </c>
      <c r="M4" s="13">
        <f>事業所一覧!M707</f>
        <v>0</v>
      </c>
      <c r="N4" s="28" t="str">
        <f>事業所一覧!N707</f>
        <v>共生型</v>
      </c>
    </row>
    <row r="5" spans="1:53" s="9" customFormat="1" ht="30" customHeight="1" x14ac:dyDescent="0.2">
      <c r="A5" s="13">
        <f>事業所一覧!A708</f>
        <v>2753580055</v>
      </c>
      <c r="B5" s="28" t="str">
        <f>事業所一覧!B708</f>
        <v>えーる</v>
      </c>
      <c r="C5" s="28" t="str">
        <f>事業所一覧!C708</f>
        <v>0721-98-2201</v>
      </c>
      <c r="D5" s="28" t="str">
        <f>事業所一覧!D708</f>
        <v>0721-98-2210</v>
      </c>
      <c r="E5" s="28" t="str">
        <f>事業所一覧!E708</f>
        <v>583-099１</v>
      </c>
      <c r="F5" s="28" t="str">
        <f>事業所一覧!F708</f>
        <v>南河内郡太子町大字春日103番地の47</v>
      </c>
      <c r="G5" s="28" t="str">
        <f>事業所一覧!G708</f>
        <v>株式会社　雅板金工業</v>
      </c>
      <c r="H5" s="13" t="s">
        <v>3614</v>
      </c>
      <c r="I5" s="13">
        <v>10</v>
      </c>
      <c r="J5" s="13"/>
      <c r="K5" s="13" t="s">
        <v>3614</v>
      </c>
      <c r="L5" s="13">
        <v>10</v>
      </c>
      <c r="M5" s="13"/>
      <c r="N5" s="28"/>
    </row>
    <row r="6" spans="1:53" ht="30" customHeight="1" x14ac:dyDescent="0.2">
      <c r="A6" s="13">
        <f>事業所一覧!A709</f>
        <v>2753580063</v>
      </c>
      <c r="B6" s="28" t="str">
        <f>事業所一覧!B709</f>
        <v>ふれんど</v>
      </c>
      <c r="C6" s="28" t="str">
        <f>事業所一覧!C709</f>
        <v>0721-98-0578</v>
      </c>
      <c r="D6" s="28" t="str">
        <f>事業所一覧!D709</f>
        <v>0721-98-0578</v>
      </c>
      <c r="E6" s="28" t="str">
        <f>事業所一覧!E709</f>
        <v>583-0991</v>
      </c>
      <c r="F6" s="28" t="str">
        <f>事業所一覧!F709</f>
        <v>南河内郡太子町大字春日230番地２吉田マンション102号室・201号室</v>
      </c>
      <c r="G6" s="28" t="str">
        <f>事業所一覧!G709</f>
        <v>グーテライゼ合同会社</v>
      </c>
      <c r="H6" s="13" t="str">
        <f>事業所一覧!H709</f>
        <v>☆</v>
      </c>
      <c r="I6" s="13">
        <f>事業所一覧!I709</f>
        <v>5</v>
      </c>
      <c r="J6" s="13">
        <f>事業所一覧!J709</f>
        <v>0</v>
      </c>
      <c r="K6" s="13" t="str">
        <f>事業所一覧!K709</f>
        <v>☆</v>
      </c>
      <c r="L6" s="13">
        <f>事業所一覧!L709</f>
        <v>5</v>
      </c>
      <c r="M6" s="13">
        <f>事業所一覧!M709</f>
        <v>0</v>
      </c>
      <c r="N6" s="28">
        <f>事業所一覧!N709</f>
        <v>0</v>
      </c>
    </row>
    <row r="7" spans="1:53" ht="30" customHeight="1" x14ac:dyDescent="0.2">
      <c r="A7" s="29"/>
    </row>
    <row r="8" spans="1:53" ht="30" customHeight="1" x14ac:dyDescent="0.2">
      <c r="A8" s="2" t="s">
        <v>133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23" t="s">
        <v>99</v>
      </c>
      <c r="O8" s="4"/>
      <c r="P8" s="4"/>
      <c r="Q8" s="14"/>
      <c r="R8" s="4"/>
      <c r="S8" s="4"/>
      <c r="T8" s="4"/>
      <c r="U8" s="4"/>
      <c r="V8" s="4"/>
      <c r="W8" s="4"/>
    </row>
    <row r="9" spans="1:53" s="9" customFormat="1" ht="30" customHeight="1" x14ac:dyDescent="0.2">
      <c r="A9" s="7"/>
      <c r="B9" s="7"/>
      <c r="C9" s="7"/>
      <c r="D9" s="7"/>
      <c r="E9" s="7"/>
      <c r="F9" s="7"/>
      <c r="G9" s="10"/>
      <c r="H9" s="195" t="s">
        <v>254</v>
      </c>
      <c r="I9" s="195"/>
      <c r="J9" s="195"/>
      <c r="K9" s="195"/>
      <c r="L9" s="195"/>
      <c r="M9" s="196"/>
      <c r="N9" s="196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</row>
    <row r="10" spans="1:53" s="7" customFormat="1" ht="30" customHeight="1" x14ac:dyDescent="0.2">
      <c r="A10" s="11" t="s">
        <v>32</v>
      </c>
      <c r="B10" s="11" t="s">
        <v>0</v>
      </c>
      <c r="C10" s="11" t="s">
        <v>36</v>
      </c>
      <c r="D10" s="11" t="s">
        <v>35</v>
      </c>
      <c r="E10" s="11" t="s">
        <v>34</v>
      </c>
      <c r="F10" s="11" t="s">
        <v>33</v>
      </c>
      <c r="G10" s="22" t="s">
        <v>37</v>
      </c>
      <c r="H10" s="11" t="s">
        <v>1</v>
      </c>
      <c r="I10" s="11" t="s">
        <v>1468</v>
      </c>
      <c r="J10" s="11" t="s">
        <v>1537</v>
      </c>
      <c r="K10" s="11" t="s">
        <v>2</v>
      </c>
      <c r="L10" s="11" t="s">
        <v>1468</v>
      </c>
      <c r="M10" s="11" t="s">
        <v>3</v>
      </c>
      <c r="N10" s="11" t="s">
        <v>101</v>
      </c>
    </row>
    <row r="11" spans="1:53" ht="30" customHeight="1" x14ac:dyDescent="0.2">
      <c r="A11" s="13">
        <f>事業所一覧!A710</f>
        <v>2753540018</v>
      </c>
      <c r="B11" s="12" t="str">
        <f>事業所一覧!B710</f>
        <v>学童ちむちむ</v>
      </c>
      <c r="C11" s="13" t="str">
        <f>事業所一覧!C710</f>
        <v>0721-93-2009</v>
      </c>
      <c r="D11" s="13" t="str">
        <f>事業所一覧!D710</f>
        <v>0721-93-2009</v>
      </c>
      <c r="E11" s="13" t="str">
        <f>事業所一覧!E710</f>
        <v>585-0035</v>
      </c>
      <c r="F11" s="12" t="str">
        <f>事業所一覧!F710</f>
        <v>南河内郡河南町大字寛弘寺856番地の９</v>
      </c>
      <c r="G11" s="12" t="str">
        <f>事業所一覧!G710</f>
        <v>特定非営利活動法人のーまらいず</v>
      </c>
      <c r="H11" s="13" t="str">
        <f>事業所一覧!H710</f>
        <v>●</v>
      </c>
      <c r="I11" s="13">
        <f>事業所一覧!I710</f>
        <v>10</v>
      </c>
      <c r="J11" s="13">
        <f>事業所一覧!J710</f>
        <v>0</v>
      </c>
      <c r="K11" s="13" t="str">
        <f>事業所一覧!K710</f>
        <v>●</v>
      </c>
      <c r="L11" s="13">
        <f>事業所一覧!L710</f>
        <v>10</v>
      </c>
      <c r="M11" s="13">
        <f>事業所一覧!M710</f>
        <v>0</v>
      </c>
      <c r="N11" s="13"/>
    </row>
    <row r="12" spans="1:53" ht="30" customHeight="1" x14ac:dyDescent="0.2">
      <c r="A12" s="13">
        <f>事業所一覧!A711</f>
        <v>2753540034</v>
      </c>
      <c r="B12" s="12" t="str">
        <f>事業所一覧!B711</f>
        <v>どんぐり学園河南校</v>
      </c>
      <c r="C12" s="13" t="str">
        <f>事業所一覧!C711</f>
        <v>0721-69-6967</v>
      </c>
      <c r="D12" s="13" t="str">
        <f>事業所一覧!D711</f>
        <v>0721-69-8567</v>
      </c>
      <c r="E12" s="13" t="str">
        <f>事業所一覧!E711</f>
        <v>585-0014</v>
      </c>
      <c r="F12" s="12" t="str">
        <f>事業所一覧!F711</f>
        <v>南河内郡河南町白木75番</v>
      </c>
      <c r="G12" s="12" t="str">
        <f>事業所一覧!G711</f>
        <v>社会福祉法人鳳雛会</v>
      </c>
      <c r="H12" s="13" t="str">
        <f>事業所一覧!H711</f>
        <v>●</v>
      </c>
      <c r="I12" s="13">
        <f>事業所一覧!I711</f>
        <v>10</v>
      </c>
      <c r="J12" s="13">
        <f>事業所一覧!J711</f>
        <v>0</v>
      </c>
      <c r="K12" s="13" t="str">
        <f>事業所一覧!K711</f>
        <v>●</v>
      </c>
      <c r="L12" s="13">
        <f>事業所一覧!L711</f>
        <v>10</v>
      </c>
      <c r="M12" s="13">
        <f>事業所一覧!M711</f>
        <v>0</v>
      </c>
      <c r="N12" s="13"/>
    </row>
    <row r="13" spans="1:53" ht="30" customHeight="1" x14ac:dyDescent="0.2">
      <c r="A13" s="13">
        <f>事業所一覧!A712</f>
        <v>2753540042</v>
      </c>
      <c r="B13" s="12" t="str">
        <f>事業所一覧!B712</f>
        <v>てぃーだ</v>
      </c>
      <c r="C13" s="13" t="str">
        <f>事業所一覧!C712</f>
        <v>0721-68-7155</v>
      </c>
      <c r="D13" s="13" t="str">
        <f>事業所一覧!D712</f>
        <v>0721-68-7156</v>
      </c>
      <c r="E13" s="13" t="str">
        <f>事業所一覧!E712</f>
        <v>585-0005</v>
      </c>
      <c r="F13" s="12" t="str">
        <f>事業所一覧!F712</f>
        <v>南河内郡河南町大宝二丁目５番２号</v>
      </c>
      <c r="G13" s="12" t="str">
        <f>事業所一覧!G712</f>
        <v>特定非営利活動法人のーまらいず</v>
      </c>
      <c r="H13" s="13">
        <f>事業所一覧!H712</f>
        <v>0</v>
      </c>
      <c r="I13" s="13">
        <f>事業所一覧!I712</f>
        <v>0</v>
      </c>
      <c r="J13" s="13">
        <f>事業所一覧!J712</f>
        <v>0</v>
      </c>
      <c r="K13" s="13" t="str">
        <f>事業所一覧!K712</f>
        <v>●</v>
      </c>
      <c r="L13" s="13">
        <f>事業所一覧!L712</f>
        <v>10</v>
      </c>
      <c r="M13" s="13">
        <f>事業所一覧!M712</f>
        <v>0</v>
      </c>
      <c r="N13" s="13"/>
    </row>
    <row r="14" spans="1:53" ht="30" customHeight="1" x14ac:dyDescent="0.2">
      <c r="A14" s="25"/>
      <c r="B14" s="27"/>
      <c r="C14" s="25"/>
      <c r="D14" s="25"/>
      <c r="E14" s="25"/>
      <c r="F14" s="27"/>
      <c r="G14" s="27"/>
      <c r="H14" s="25"/>
      <c r="I14" s="25"/>
      <c r="J14" s="25"/>
      <c r="K14" s="25"/>
      <c r="L14" s="25"/>
      <c r="M14" s="25"/>
      <c r="N14" s="25"/>
    </row>
    <row r="16" spans="1:53" ht="30" customHeight="1" x14ac:dyDescent="0.2">
      <c r="A16" s="2" t="s">
        <v>134</v>
      </c>
      <c r="N16" s="17" t="s">
        <v>99</v>
      </c>
      <c r="Q16" s="6"/>
    </row>
    <row r="17" spans="1:53" s="9" customFormat="1" ht="30" customHeight="1" x14ac:dyDescent="0.2">
      <c r="A17" s="7"/>
      <c r="B17" s="8"/>
      <c r="C17" s="8"/>
      <c r="D17" s="8"/>
      <c r="E17" s="7"/>
      <c r="F17" s="8"/>
      <c r="H17" s="196" t="s">
        <v>254</v>
      </c>
      <c r="I17" s="196"/>
      <c r="J17" s="196"/>
      <c r="K17" s="196"/>
      <c r="L17" s="196"/>
      <c r="M17" s="196"/>
      <c r="N17" s="196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</row>
    <row r="18" spans="1:53" s="7" customFormat="1" ht="30" customHeight="1" x14ac:dyDescent="0.2">
      <c r="A18" s="11" t="s">
        <v>32</v>
      </c>
      <c r="B18" s="11" t="s">
        <v>0</v>
      </c>
      <c r="C18" s="11" t="s">
        <v>36</v>
      </c>
      <c r="D18" s="11" t="s">
        <v>35</v>
      </c>
      <c r="E18" s="11" t="s">
        <v>34</v>
      </c>
      <c r="F18" s="11" t="s">
        <v>33</v>
      </c>
      <c r="G18" s="22" t="s">
        <v>37</v>
      </c>
      <c r="H18" s="11" t="s">
        <v>1</v>
      </c>
      <c r="I18" s="11" t="s">
        <v>1468</v>
      </c>
      <c r="J18" s="11" t="s">
        <v>1537</v>
      </c>
      <c r="K18" s="11" t="s">
        <v>2</v>
      </c>
      <c r="L18" s="11" t="s">
        <v>1468</v>
      </c>
      <c r="M18" s="11" t="s">
        <v>3</v>
      </c>
      <c r="N18" s="11" t="s">
        <v>101</v>
      </c>
    </row>
    <row r="19" spans="1:53" ht="30" customHeight="1" x14ac:dyDescent="0.2">
      <c r="A19" s="15">
        <f>事業所一覧!A713</f>
        <v>2753580014</v>
      </c>
      <c r="B19" s="16" t="str">
        <f>事業所一覧!B713</f>
        <v>マザーズハウスつむぎ</v>
      </c>
      <c r="C19" s="16" t="str">
        <f>事業所一覧!C713</f>
        <v>0721-21-1092</v>
      </c>
      <c r="D19" s="16" t="str">
        <f>事業所一覧!D713</f>
        <v>0721-21-6626</v>
      </c>
      <c r="E19" s="16" t="str">
        <f>事業所一覧!E713</f>
        <v>585-0053</v>
      </c>
      <c r="F19" s="16" t="str">
        <f>事業所一覧!F713</f>
        <v>南河内郡千早赤阪村大字小吹68番地の646</v>
      </c>
      <c r="G19" s="16" t="str">
        <f>事業所一覧!G713</f>
        <v>ＮＰＯ法人ちはや子どもサポート</v>
      </c>
      <c r="H19" s="15" t="str">
        <f>事業所一覧!H713</f>
        <v>●</v>
      </c>
      <c r="I19" s="15">
        <f>事業所一覧!I713</f>
        <v>10</v>
      </c>
      <c r="J19" s="15">
        <f>事業所一覧!J713</f>
        <v>0</v>
      </c>
      <c r="K19" s="15" t="str">
        <f>事業所一覧!K713</f>
        <v>●</v>
      </c>
      <c r="L19" s="15">
        <f>事業所一覧!L713</f>
        <v>10</v>
      </c>
      <c r="M19" s="15">
        <f>事業所一覧!M713</f>
        <v>0</v>
      </c>
      <c r="N19" s="19"/>
    </row>
    <row r="20" spans="1:53" ht="30" customHeight="1" x14ac:dyDescent="0.2">
      <c r="A20" s="15">
        <f>事業所一覧!A714</f>
        <v>2753580022</v>
      </c>
      <c r="B20" s="16" t="str">
        <f>事業所一覧!B714</f>
        <v>マザーズハウスきずな２nd</v>
      </c>
      <c r="C20" s="16" t="str">
        <f>事業所一覧!C714</f>
        <v>0721-21-7128</v>
      </c>
      <c r="D20" s="16" t="str">
        <f>事業所一覧!D714</f>
        <v>0721-21-6626</v>
      </c>
      <c r="E20" s="16" t="str">
        <f>事業所一覧!E714</f>
        <v>585-0053</v>
      </c>
      <c r="F20" s="16" t="str">
        <f>事業所一覧!F714</f>
        <v>南河内郡千早赤阪村大字小吹68番地の487</v>
      </c>
      <c r="G20" s="16" t="str">
        <f>事業所一覧!G714</f>
        <v>ＮＰＯ法人ちはや子どもサポート</v>
      </c>
      <c r="H20" s="15" t="str">
        <f>事業所一覧!H714</f>
        <v>●</v>
      </c>
      <c r="I20" s="15">
        <f>事業所一覧!I714</f>
        <v>10</v>
      </c>
      <c r="J20" s="15">
        <f>事業所一覧!J714</f>
        <v>0</v>
      </c>
      <c r="K20" s="15" t="str">
        <f>事業所一覧!K714</f>
        <v>●</v>
      </c>
      <c r="L20" s="15">
        <f>事業所一覧!L714</f>
        <v>10</v>
      </c>
      <c r="M20" s="15">
        <f>事業所一覧!M714</f>
        <v>0</v>
      </c>
      <c r="N20" s="19"/>
    </row>
    <row r="21" spans="1:53" ht="30" customHeight="1" x14ac:dyDescent="0.2">
      <c r="A21" s="15">
        <f>事業所一覧!A715</f>
        <v>2753580030</v>
      </c>
      <c r="B21" s="16" t="str">
        <f>事業所一覧!B715</f>
        <v>マザーズハウスはばたき</v>
      </c>
      <c r="C21" s="16" t="str">
        <f>事業所一覧!C715</f>
        <v>0721-21-3249</v>
      </c>
      <c r="D21" s="16" t="str">
        <f>事業所一覧!D715</f>
        <v>0721-21-6626</v>
      </c>
      <c r="E21" s="16" t="str">
        <f>事業所一覧!E715</f>
        <v>586-0053</v>
      </c>
      <c r="F21" s="16" t="str">
        <f>事業所一覧!F715</f>
        <v>南河内郡千早赤阪村大字小吹68番地の812</v>
      </c>
      <c r="G21" s="16" t="str">
        <f>事業所一覧!G715</f>
        <v>ＮＰＯ法人ちはや子どもサポート</v>
      </c>
      <c r="H21" s="15" t="str">
        <f>事業所一覧!H715</f>
        <v>●</v>
      </c>
      <c r="I21" s="15">
        <f>事業所一覧!I715</f>
        <v>10</v>
      </c>
      <c r="J21" s="15">
        <f>事業所一覧!J715</f>
        <v>0</v>
      </c>
      <c r="K21" s="15" t="str">
        <f>事業所一覧!K715</f>
        <v>●</v>
      </c>
      <c r="L21" s="15">
        <f>事業所一覧!L715</f>
        <v>10</v>
      </c>
      <c r="M21" s="15">
        <f>事業所一覧!M715</f>
        <v>0</v>
      </c>
      <c r="N21" s="19"/>
    </row>
    <row r="22" spans="1:53" ht="30" customHeight="1" x14ac:dyDescent="0.2">
      <c r="A22" s="15">
        <f>事業所一覧!A716</f>
        <v>2753580071</v>
      </c>
      <c r="B22" s="16" t="str">
        <f>事業所一覧!B716</f>
        <v>マザーズハウスきずなＳｔｅｐ</v>
      </c>
      <c r="C22" s="16" t="str">
        <f>事業所一覧!C716</f>
        <v>0721-21-7615</v>
      </c>
      <c r="D22" s="16" t="str">
        <f>事業所一覧!D716</f>
        <v>0721-21-6626</v>
      </c>
      <c r="E22" s="16" t="str">
        <f>事業所一覧!E716</f>
        <v>585-0053</v>
      </c>
      <c r="F22" s="16" t="str">
        <f>事業所一覧!F716</f>
        <v>南河内郡千早赤阪村大字小吹68番地827</v>
      </c>
      <c r="G22" s="16" t="str">
        <f>事業所一覧!G716</f>
        <v>ＮＰＯ法人ちはや子どもサポート</v>
      </c>
      <c r="H22" s="15" t="str">
        <f>事業所一覧!H716</f>
        <v>●</v>
      </c>
      <c r="I22" s="15">
        <f>事業所一覧!I716</f>
        <v>10</v>
      </c>
      <c r="J22" s="15">
        <f>事業所一覧!J716</f>
        <v>0</v>
      </c>
      <c r="K22" s="15" t="str">
        <f>事業所一覧!K716</f>
        <v>●</v>
      </c>
      <c r="L22" s="15">
        <f>事業所一覧!L716</f>
        <v>10</v>
      </c>
      <c r="M22" s="15">
        <f>事業所一覧!M716</f>
        <v>0</v>
      </c>
      <c r="N22" s="19"/>
    </row>
  </sheetData>
  <mergeCells count="3">
    <mergeCell ref="H2:N2"/>
    <mergeCell ref="H9:N9"/>
    <mergeCell ref="H17:N17"/>
  </mergeCells>
  <phoneticPr fontId="1"/>
  <conditionalFormatting sqref="A1:J3 O1:IV5 K1:N1 K3:N3 A15:IV15 O23:IV1048576 A23:N65550 A7:IV7 K18:N22 A16:J22">
    <cfRule type="cellIs" dxfId="13" priority="24" stopIfTrue="1" operator="equal">
      <formula>0</formula>
    </cfRule>
  </conditionalFormatting>
  <conditionalFormatting sqref="A4:N4 B5:N5">
    <cfRule type="cellIs" dxfId="12" priority="23" stopIfTrue="1" operator="equal">
      <formula>0</formula>
    </cfRule>
  </conditionalFormatting>
  <conditionalFormatting sqref="A8:J10 O8:IV11 K8:N8 K10:N10">
    <cfRule type="cellIs" dxfId="11" priority="22" stopIfTrue="1" operator="equal">
      <formula>0</formula>
    </cfRule>
  </conditionalFormatting>
  <conditionalFormatting sqref="A11:N11">
    <cfRule type="cellIs" dxfId="10" priority="21" stopIfTrue="1" operator="equal">
      <formula>0</formula>
    </cfRule>
  </conditionalFormatting>
  <conditionalFormatting sqref="O12:IV12">
    <cfRule type="cellIs" dxfId="9" priority="20" stopIfTrue="1" operator="equal">
      <formula>0</formula>
    </cfRule>
  </conditionalFormatting>
  <conditionalFormatting sqref="A12:N12">
    <cfRule type="cellIs" dxfId="8" priority="19" stopIfTrue="1" operator="equal">
      <formula>0</formula>
    </cfRule>
  </conditionalFormatting>
  <conditionalFormatting sqref="O13:IV14">
    <cfRule type="cellIs" dxfId="7" priority="18" stopIfTrue="1" operator="equal">
      <formula>0</formula>
    </cfRule>
  </conditionalFormatting>
  <conditionalFormatting sqref="A13:N14">
    <cfRule type="cellIs" dxfId="6" priority="17" stopIfTrue="1" operator="equal">
      <formula>0</formula>
    </cfRule>
  </conditionalFormatting>
  <conditionalFormatting sqref="O16:IV19 K16:N16 O21:XFD21">
    <cfRule type="cellIs" dxfId="5" priority="16" stopIfTrue="1" operator="equal">
      <formula>0</formula>
    </cfRule>
  </conditionalFormatting>
  <conditionalFormatting sqref="O20:XFD20">
    <cfRule type="cellIs" dxfId="4" priority="15" stopIfTrue="1" operator="equal">
      <formula>0</formula>
    </cfRule>
  </conditionalFormatting>
  <conditionalFormatting sqref="A5">
    <cfRule type="cellIs" dxfId="3" priority="12" stopIfTrue="1" operator="equal">
      <formula>0</formula>
    </cfRule>
  </conditionalFormatting>
  <conditionalFormatting sqref="O6:IV6">
    <cfRule type="cellIs" dxfId="2" priority="4" stopIfTrue="1" operator="equal">
      <formula>0</formula>
    </cfRule>
  </conditionalFormatting>
  <conditionalFormatting sqref="A6:N6">
    <cfRule type="cellIs" dxfId="1" priority="3" stopIfTrue="1" operator="equal">
      <formula>0</formula>
    </cfRule>
  </conditionalFormatting>
  <conditionalFormatting sqref="O22:XFD22">
    <cfRule type="cellIs" dxfId="0" priority="2" stopIfTrue="1" operator="equal">
      <formula>0</formula>
    </cfRule>
  </conditionalFormatting>
  <hyperlinks>
    <hyperlink ref="N1" location="市町村一覧!A1" display="市町村一覧に戻る" xr:uid="{00000000-0004-0000-1D00-000000000000}"/>
    <hyperlink ref="N8" location="市町村一覧!A1" display="市町村一覧に戻る" xr:uid="{00000000-0004-0000-1D00-000001000000}"/>
    <hyperlink ref="N16" location="市町村一覧!A1" display="市町村一覧に戻る" xr:uid="{00000000-0004-0000-1D00-000002000000}"/>
  </hyperlinks>
  <pageMargins left="0.25" right="0.25" top="0.75" bottom="0.75" header="0.3" footer="0.3"/>
  <pageSetup paperSize="9" scale="5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P823"/>
  <sheetViews>
    <sheetView zoomScale="55" zoomScaleNormal="55" workbookViewId="0"/>
  </sheetViews>
  <sheetFormatPr defaultColWidth="9" defaultRowHeight="30" customHeight="1" x14ac:dyDescent="0.2"/>
  <cols>
    <col min="1" max="1" width="20" style="32" customWidth="1"/>
    <col min="2" max="2" width="54" style="31" customWidth="1"/>
    <col min="3" max="4" width="19.21875" style="32" customWidth="1"/>
    <col min="5" max="5" width="13.109375" style="32" customWidth="1"/>
    <col min="6" max="6" width="59.109375" style="31" customWidth="1"/>
    <col min="7" max="7" width="45.6640625" style="33" customWidth="1"/>
    <col min="8" max="13" width="8.33203125" style="32" customWidth="1"/>
    <col min="14" max="14" width="37.77734375" style="32" customWidth="1"/>
    <col min="15" max="15" width="19.109375" style="110" customWidth="1"/>
    <col min="16" max="16" width="5.33203125" style="110" customWidth="1"/>
    <col min="17" max="16384" width="9" style="33"/>
  </cols>
  <sheetData>
    <row r="1" spans="1:16" ht="30" customHeight="1" x14ac:dyDescent="0.2">
      <c r="A1" s="30" t="s">
        <v>135</v>
      </c>
      <c r="G1" s="31"/>
      <c r="H1" s="31"/>
      <c r="I1" s="31"/>
      <c r="J1" s="31"/>
      <c r="K1" s="31"/>
      <c r="L1" s="31"/>
      <c r="M1" s="33"/>
      <c r="N1" s="34" t="s">
        <v>99</v>
      </c>
    </row>
    <row r="2" spans="1:16" ht="30" customHeight="1" thickBot="1" x14ac:dyDescent="0.25">
      <c r="H2" s="197" t="s">
        <v>254</v>
      </c>
      <c r="I2" s="197"/>
      <c r="J2" s="197"/>
      <c r="K2" s="197"/>
      <c r="L2" s="197"/>
      <c r="M2" s="197"/>
      <c r="N2" s="197"/>
    </row>
    <row r="3" spans="1:16" s="35" customFormat="1" ht="68.25" customHeight="1" thickBot="1" x14ac:dyDescent="0.25">
      <c r="A3" s="76" t="s">
        <v>32</v>
      </c>
      <c r="B3" s="77" t="s">
        <v>0</v>
      </c>
      <c r="C3" s="77" t="s">
        <v>36</v>
      </c>
      <c r="D3" s="77" t="s">
        <v>35</v>
      </c>
      <c r="E3" s="77" t="s">
        <v>34</v>
      </c>
      <c r="F3" s="77" t="s">
        <v>33</v>
      </c>
      <c r="G3" s="78" t="s">
        <v>37</v>
      </c>
      <c r="H3" s="79" t="s">
        <v>1</v>
      </c>
      <c r="I3" s="80" t="s">
        <v>1468</v>
      </c>
      <c r="J3" s="81" t="s">
        <v>1537</v>
      </c>
      <c r="K3" s="82" t="s">
        <v>2</v>
      </c>
      <c r="L3" s="80" t="s">
        <v>1468</v>
      </c>
      <c r="M3" s="83" t="s">
        <v>3</v>
      </c>
      <c r="N3" s="84" t="s">
        <v>101</v>
      </c>
      <c r="O3" s="111"/>
      <c r="P3" s="111"/>
    </row>
    <row r="4" spans="1:16" ht="30" customHeight="1" x14ac:dyDescent="0.2">
      <c r="A4" s="113">
        <v>2751120037</v>
      </c>
      <c r="B4" s="114" t="s">
        <v>220</v>
      </c>
      <c r="C4" s="115" t="s">
        <v>237</v>
      </c>
      <c r="D4" s="115" t="s">
        <v>237</v>
      </c>
      <c r="E4" s="115" t="s">
        <v>238</v>
      </c>
      <c r="F4" s="114" t="s">
        <v>221</v>
      </c>
      <c r="G4" s="116" t="s">
        <v>222</v>
      </c>
      <c r="H4" s="117"/>
      <c r="I4" s="118"/>
      <c r="J4" s="119"/>
      <c r="K4" s="117" t="s">
        <v>3611</v>
      </c>
      <c r="L4" s="118">
        <v>10</v>
      </c>
      <c r="M4" s="120"/>
      <c r="N4" s="123"/>
      <c r="O4" s="31" t="str">
        <f t="shared" ref="O4:O95" si="0">IF(ISERROR(FIND("群",F4))=FALSE,LEFT(F4,FIND("群",F4)),IF(ISERROR(FIND("市",F4))=FALSE,LEFT(F4,FIND("市",F4)),IF(ISERROR(FIND("町",F4))=FALSE,LEFT(F4,FIND("町",F4)),IF(ISERROR(FIND("村",F4))=FALSE,LEFT(F4,FIND("村",F4))))))</f>
        <v>岸和田市</v>
      </c>
      <c r="P4" s="31">
        <f>COUNTIF($O$4:O4,"岸和田市")</f>
        <v>1</v>
      </c>
    </row>
    <row r="5" spans="1:16" ht="30" customHeight="1" x14ac:dyDescent="0.2">
      <c r="A5" s="113">
        <v>2751120045</v>
      </c>
      <c r="B5" s="114" t="s">
        <v>223</v>
      </c>
      <c r="C5" s="115" t="s">
        <v>241</v>
      </c>
      <c r="D5" s="115" t="s">
        <v>242</v>
      </c>
      <c r="E5" s="115" t="s">
        <v>243</v>
      </c>
      <c r="F5" s="114" t="s">
        <v>224</v>
      </c>
      <c r="G5" s="116" t="s">
        <v>225</v>
      </c>
      <c r="H5" s="117" t="s">
        <v>3611</v>
      </c>
      <c r="I5" s="118">
        <v>10</v>
      </c>
      <c r="J5" s="119"/>
      <c r="K5" s="117" t="s">
        <v>3611</v>
      </c>
      <c r="L5" s="118">
        <v>10</v>
      </c>
      <c r="M5" s="120"/>
      <c r="N5" s="123"/>
      <c r="O5" s="31" t="str">
        <f t="shared" si="0"/>
        <v>岸和田市</v>
      </c>
      <c r="P5" s="31">
        <f>COUNTIF($O$4:O5,"岸和田市")</f>
        <v>2</v>
      </c>
    </row>
    <row r="6" spans="1:16" ht="30" customHeight="1" x14ac:dyDescent="0.2">
      <c r="A6" s="113">
        <v>2751120052</v>
      </c>
      <c r="B6" s="114" t="s">
        <v>246</v>
      </c>
      <c r="C6" s="115" t="s">
        <v>1663</v>
      </c>
      <c r="D6" s="115" t="s">
        <v>1664</v>
      </c>
      <c r="E6" s="115" t="s">
        <v>255</v>
      </c>
      <c r="F6" s="114" t="s">
        <v>247</v>
      </c>
      <c r="G6" s="116" t="s">
        <v>248</v>
      </c>
      <c r="H6" s="117"/>
      <c r="I6" s="118"/>
      <c r="J6" s="119"/>
      <c r="K6" s="117" t="s">
        <v>3611</v>
      </c>
      <c r="L6" s="118">
        <v>10</v>
      </c>
      <c r="M6" s="120"/>
      <c r="N6" s="123"/>
      <c r="O6" s="31" t="str">
        <f t="shared" si="0"/>
        <v>岸和田市</v>
      </c>
      <c r="P6" s="31">
        <f>COUNTIF($O$4:O6,"岸和田市")</f>
        <v>3</v>
      </c>
    </row>
    <row r="7" spans="1:16" ht="30" customHeight="1" x14ac:dyDescent="0.2">
      <c r="A7" s="113">
        <v>2751120086</v>
      </c>
      <c r="B7" s="114" t="s">
        <v>967</v>
      </c>
      <c r="C7" s="115" t="s">
        <v>1661</v>
      </c>
      <c r="D7" s="115" t="s">
        <v>1662</v>
      </c>
      <c r="E7" s="115" t="s">
        <v>968</v>
      </c>
      <c r="F7" s="124" t="s">
        <v>1141</v>
      </c>
      <c r="G7" s="125" t="s">
        <v>453</v>
      </c>
      <c r="H7" s="117"/>
      <c r="I7" s="118"/>
      <c r="J7" s="119"/>
      <c r="K7" s="117" t="s">
        <v>3611</v>
      </c>
      <c r="L7" s="118">
        <v>10</v>
      </c>
      <c r="M7" s="120"/>
      <c r="N7" s="123"/>
      <c r="O7" s="31" t="str">
        <f t="shared" si="0"/>
        <v>岸和田市</v>
      </c>
      <c r="P7" s="31">
        <f>COUNTIF($O$4:O7,"岸和田市")</f>
        <v>4</v>
      </c>
    </row>
    <row r="8" spans="1:16" ht="30" customHeight="1" x14ac:dyDescent="0.2">
      <c r="A8" s="113">
        <v>2751120102</v>
      </c>
      <c r="B8" s="114" t="s">
        <v>634</v>
      </c>
      <c r="C8" s="115" t="s">
        <v>639</v>
      </c>
      <c r="D8" s="115" t="s">
        <v>640</v>
      </c>
      <c r="E8" s="115" t="s">
        <v>642</v>
      </c>
      <c r="F8" s="124" t="s">
        <v>635</v>
      </c>
      <c r="G8" s="125" t="s">
        <v>636</v>
      </c>
      <c r="H8" s="117" t="s">
        <v>3611</v>
      </c>
      <c r="I8" s="118">
        <v>10</v>
      </c>
      <c r="J8" s="119"/>
      <c r="K8" s="117" t="s">
        <v>3611</v>
      </c>
      <c r="L8" s="118">
        <v>10</v>
      </c>
      <c r="M8" s="120"/>
      <c r="N8" s="123"/>
      <c r="O8" s="31" t="str">
        <f t="shared" si="0"/>
        <v>岸和田市</v>
      </c>
      <c r="P8" s="31">
        <f>COUNTIF($O$4:O8,"岸和田市")</f>
        <v>5</v>
      </c>
    </row>
    <row r="9" spans="1:16" ht="30" customHeight="1" x14ac:dyDescent="0.2">
      <c r="A9" s="128">
        <v>2751120128</v>
      </c>
      <c r="B9" s="114" t="s">
        <v>392</v>
      </c>
      <c r="C9" s="115" t="s">
        <v>3639</v>
      </c>
      <c r="D9" s="115" t="s">
        <v>3640</v>
      </c>
      <c r="E9" s="115" t="s">
        <v>3615</v>
      </c>
      <c r="F9" s="124" t="s">
        <v>3616</v>
      </c>
      <c r="G9" s="125" t="s">
        <v>659</v>
      </c>
      <c r="H9" s="117" t="s">
        <v>3611</v>
      </c>
      <c r="I9" s="118">
        <v>10</v>
      </c>
      <c r="J9" s="119"/>
      <c r="K9" s="117" t="s">
        <v>3611</v>
      </c>
      <c r="L9" s="118">
        <v>10</v>
      </c>
      <c r="M9" s="120"/>
      <c r="N9" s="123"/>
      <c r="O9" s="31" t="str">
        <f t="shared" si="0"/>
        <v>岸和田市</v>
      </c>
      <c r="P9" s="31">
        <f>COUNTIF($O$4:O9,"岸和田市")</f>
        <v>6</v>
      </c>
    </row>
    <row r="10" spans="1:16" ht="30" customHeight="1" x14ac:dyDescent="0.2">
      <c r="A10" s="113">
        <v>2751120144</v>
      </c>
      <c r="B10" s="114" t="s">
        <v>686</v>
      </c>
      <c r="C10" s="115" t="s">
        <v>716</v>
      </c>
      <c r="D10" s="115" t="s">
        <v>717</v>
      </c>
      <c r="E10" s="115" t="s">
        <v>718</v>
      </c>
      <c r="F10" s="124" t="s">
        <v>719</v>
      </c>
      <c r="G10" s="125" t="s">
        <v>690</v>
      </c>
      <c r="H10" s="117" t="s">
        <v>3611</v>
      </c>
      <c r="I10" s="118">
        <v>10</v>
      </c>
      <c r="J10" s="119"/>
      <c r="K10" s="117" t="s">
        <v>3611</v>
      </c>
      <c r="L10" s="118">
        <v>10</v>
      </c>
      <c r="M10" s="120"/>
      <c r="N10" s="123"/>
      <c r="O10" s="31" t="str">
        <f t="shared" si="0"/>
        <v>岸和田市</v>
      </c>
      <c r="P10" s="31">
        <f>COUNTIF($O$4:O10,"岸和田市")</f>
        <v>7</v>
      </c>
    </row>
    <row r="11" spans="1:16" ht="30" customHeight="1" x14ac:dyDescent="0.2">
      <c r="A11" s="113">
        <v>2751120151</v>
      </c>
      <c r="B11" s="114" t="s">
        <v>3241</v>
      </c>
      <c r="C11" s="115" t="s">
        <v>782</v>
      </c>
      <c r="D11" s="115" t="s">
        <v>783</v>
      </c>
      <c r="E11" s="115" t="s">
        <v>784</v>
      </c>
      <c r="F11" s="124" t="s">
        <v>785</v>
      </c>
      <c r="G11" s="125" t="s">
        <v>786</v>
      </c>
      <c r="H11" s="117" t="s">
        <v>3611</v>
      </c>
      <c r="I11" s="118">
        <v>10</v>
      </c>
      <c r="J11" s="119"/>
      <c r="K11" s="117" t="s">
        <v>3611</v>
      </c>
      <c r="L11" s="118">
        <v>10</v>
      </c>
      <c r="M11" s="120" t="s">
        <v>3611</v>
      </c>
      <c r="N11" s="123"/>
      <c r="O11" s="31" t="str">
        <f t="shared" si="0"/>
        <v>岸和田市</v>
      </c>
      <c r="P11" s="31">
        <f>COUNTIF($O$4:O11,"岸和田市")</f>
        <v>8</v>
      </c>
    </row>
    <row r="12" spans="1:16" ht="30" customHeight="1" x14ac:dyDescent="0.2">
      <c r="A12" s="113">
        <v>2751120177</v>
      </c>
      <c r="B12" s="114" t="s">
        <v>816</v>
      </c>
      <c r="C12" s="115" t="s">
        <v>849</v>
      </c>
      <c r="D12" s="115" t="s">
        <v>850</v>
      </c>
      <c r="E12" s="115" t="s">
        <v>847</v>
      </c>
      <c r="F12" s="124" t="s">
        <v>3129</v>
      </c>
      <c r="G12" s="125" t="s">
        <v>823</v>
      </c>
      <c r="H12" s="117" t="s">
        <v>3611</v>
      </c>
      <c r="I12" s="118">
        <v>10</v>
      </c>
      <c r="J12" s="119"/>
      <c r="K12" s="117" t="s">
        <v>3611</v>
      </c>
      <c r="L12" s="118">
        <v>10</v>
      </c>
      <c r="M12" s="120"/>
      <c r="N12" s="123"/>
      <c r="O12" s="31" t="str">
        <f t="shared" si="0"/>
        <v>岸和田市</v>
      </c>
      <c r="P12" s="31">
        <f>COUNTIF($O$4:O12,"岸和田市")</f>
        <v>9</v>
      </c>
    </row>
    <row r="13" spans="1:16" ht="30" customHeight="1" x14ac:dyDescent="0.2">
      <c r="A13" s="113">
        <v>2751120185</v>
      </c>
      <c r="B13" s="114" t="s">
        <v>817</v>
      </c>
      <c r="C13" s="115" t="s">
        <v>844</v>
      </c>
      <c r="D13" s="115" t="s">
        <v>845</v>
      </c>
      <c r="E13" s="115" t="s">
        <v>846</v>
      </c>
      <c r="F13" s="124" t="s">
        <v>821</v>
      </c>
      <c r="G13" s="125" t="s">
        <v>824</v>
      </c>
      <c r="H13" s="117" t="s">
        <v>3611</v>
      </c>
      <c r="I13" s="118">
        <v>10</v>
      </c>
      <c r="J13" s="119"/>
      <c r="K13" s="117" t="s">
        <v>3611</v>
      </c>
      <c r="L13" s="118">
        <v>10</v>
      </c>
      <c r="M13" s="120"/>
      <c r="N13" s="123"/>
      <c r="O13" s="31" t="str">
        <f t="shared" si="0"/>
        <v>岸和田市</v>
      </c>
      <c r="P13" s="31">
        <f>COUNTIF($O$4:O13,"岸和田市")</f>
        <v>10</v>
      </c>
    </row>
    <row r="14" spans="1:16" ht="30" customHeight="1" x14ac:dyDescent="0.2">
      <c r="A14" s="113">
        <v>2751120193</v>
      </c>
      <c r="B14" s="114" t="s">
        <v>818</v>
      </c>
      <c r="C14" s="115" t="s">
        <v>835</v>
      </c>
      <c r="D14" s="115" t="s">
        <v>836</v>
      </c>
      <c r="E14" s="115" t="s">
        <v>837</v>
      </c>
      <c r="F14" s="124" t="s">
        <v>822</v>
      </c>
      <c r="G14" s="125" t="s">
        <v>825</v>
      </c>
      <c r="H14" s="117" t="s">
        <v>3611</v>
      </c>
      <c r="I14" s="118">
        <v>10</v>
      </c>
      <c r="J14" s="119"/>
      <c r="K14" s="117" t="s">
        <v>3611</v>
      </c>
      <c r="L14" s="118">
        <v>10</v>
      </c>
      <c r="M14" s="120"/>
      <c r="N14" s="123"/>
      <c r="O14" s="31" t="str">
        <f t="shared" si="0"/>
        <v>岸和田市</v>
      </c>
      <c r="P14" s="31">
        <f>COUNTIF($O$4:O14,"岸和田市")</f>
        <v>11</v>
      </c>
    </row>
    <row r="15" spans="1:16" ht="30" customHeight="1" x14ac:dyDescent="0.2">
      <c r="A15" s="113">
        <v>2751120201</v>
      </c>
      <c r="B15" s="114" t="s">
        <v>851</v>
      </c>
      <c r="C15" s="115" t="s">
        <v>1657</v>
      </c>
      <c r="D15" s="115" t="s">
        <v>1658</v>
      </c>
      <c r="E15" s="115" t="s">
        <v>846</v>
      </c>
      <c r="F15" s="124" t="s">
        <v>1386</v>
      </c>
      <c r="G15" s="125" t="s">
        <v>852</v>
      </c>
      <c r="H15" s="117" t="s">
        <v>3611</v>
      </c>
      <c r="I15" s="118">
        <v>10</v>
      </c>
      <c r="J15" s="119"/>
      <c r="K15" s="117" t="s">
        <v>3611</v>
      </c>
      <c r="L15" s="118">
        <v>10</v>
      </c>
      <c r="M15" s="120"/>
      <c r="N15" s="123"/>
      <c r="O15" s="31" t="str">
        <f t="shared" si="0"/>
        <v>岸和田市</v>
      </c>
      <c r="P15" s="31">
        <f>COUNTIF($O$4:O15,"岸和田市")</f>
        <v>12</v>
      </c>
    </row>
    <row r="16" spans="1:16" ht="30" customHeight="1" x14ac:dyDescent="0.2">
      <c r="A16" s="113">
        <v>2751120219</v>
      </c>
      <c r="B16" s="114" t="s">
        <v>1951</v>
      </c>
      <c r="C16" s="115" t="s">
        <v>909</v>
      </c>
      <c r="D16" s="115" t="s">
        <v>910</v>
      </c>
      <c r="E16" s="115" t="s">
        <v>1979</v>
      </c>
      <c r="F16" s="124" t="s">
        <v>911</v>
      </c>
      <c r="G16" s="125" t="s">
        <v>912</v>
      </c>
      <c r="H16" s="117"/>
      <c r="I16" s="118"/>
      <c r="J16" s="119"/>
      <c r="K16" s="117" t="s">
        <v>3611</v>
      </c>
      <c r="L16" s="118">
        <v>10</v>
      </c>
      <c r="M16" s="120"/>
      <c r="N16" s="123"/>
      <c r="O16" s="31" t="str">
        <f t="shared" si="0"/>
        <v>岸和田市</v>
      </c>
      <c r="P16" s="31">
        <f>COUNTIF($O$4:O16,"岸和田市")</f>
        <v>13</v>
      </c>
    </row>
    <row r="17" spans="1:16" ht="30" customHeight="1" x14ac:dyDescent="0.2">
      <c r="A17" s="113">
        <v>2751120227</v>
      </c>
      <c r="B17" s="114" t="s">
        <v>924</v>
      </c>
      <c r="C17" s="115" t="s">
        <v>925</v>
      </c>
      <c r="D17" s="115" t="s">
        <v>926</v>
      </c>
      <c r="E17" s="115" t="s">
        <v>927</v>
      </c>
      <c r="F17" s="124" t="s">
        <v>928</v>
      </c>
      <c r="G17" s="125" t="s">
        <v>824</v>
      </c>
      <c r="H17" s="117" t="s">
        <v>929</v>
      </c>
      <c r="I17" s="118">
        <v>5</v>
      </c>
      <c r="J17" s="119"/>
      <c r="K17" s="117" t="s">
        <v>929</v>
      </c>
      <c r="L17" s="118">
        <v>5</v>
      </c>
      <c r="M17" s="120"/>
      <c r="N17" s="123"/>
      <c r="O17" s="31" t="str">
        <f t="shared" si="0"/>
        <v>岸和田市</v>
      </c>
      <c r="P17" s="31">
        <f>COUNTIF($O$4:O17,"岸和田市")</f>
        <v>14</v>
      </c>
    </row>
    <row r="18" spans="1:16" ht="30" customHeight="1" x14ac:dyDescent="0.2">
      <c r="A18" s="113">
        <v>2751120243</v>
      </c>
      <c r="B18" s="114" t="s">
        <v>1980</v>
      </c>
      <c r="C18" s="115" t="s">
        <v>1655</v>
      </c>
      <c r="D18" s="115" t="s">
        <v>1656</v>
      </c>
      <c r="E18" s="115" t="s">
        <v>1075</v>
      </c>
      <c r="F18" s="124" t="s">
        <v>1981</v>
      </c>
      <c r="G18" s="125" t="s">
        <v>1076</v>
      </c>
      <c r="H18" s="117" t="s">
        <v>3611</v>
      </c>
      <c r="I18" s="118">
        <v>10</v>
      </c>
      <c r="J18" s="119"/>
      <c r="K18" s="117" t="s">
        <v>3611</v>
      </c>
      <c r="L18" s="118">
        <v>10</v>
      </c>
      <c r="M18" s="120"/>
      <c r="N18" s="123"/>
      <c r="O18" s="31" t="str">
        <f t="shared" si="0"/>
        <v>岸和田市</v>
      </c>
      <c r="P18" s="31">
        <f>COUNTIF($O$4:O18,"岸和田市")</f>
        <v>15</v>
      </c>
    </row>
    <row r="19" spans="1:16" ht="30" customHeight="1" x14ac:dyDescent="0.2">
      <c r="A19" s="113">
        <v>2751120268</v>
      </c>
      <c r="B19" s="114" t="s">
        <v>1180</v>
      </c>
      <c r="C19" s="115" t="s">
        <v>1201</v>
      </c>
      <c r="D19" s="115" t="s">
        <v>1202</v>
      </c>
      <c r="E19" s="115" t="s">
        <v>1203</v>
      </c>
      <c r="F19" s="124" t="s">
        <v>1181</v>
      </c>
      <c r="G19" s="125" t="s">
        <v>1182</v>
      </c>
      <c r="H19" s="117" t="s">
        <v>3611</v>
      </c>
      <c r="I19" s="118">
        <v>10</v>
      </c>
      <c r="J19" s="119"/>
      <c r="K19" s="117" t="s">
        <v>3611</v>
      </c>
      <c r="L19" s="118">
        <v>10</v>
      </c>
      <c r="M19" s="120"/>
      <c r="N19" s="123"/>
      <c r="O19" s="31" t="str">
        <f t="shared" si="0"/>
        <v>岸和田市</v>
      </c>
      <c r="P19" s="31">
        <f>COUNTIF($O$4:O19,"岸和田市")</f>
        <v>16</v>
      </c>
    </row>
    <row r="20" spans="1:16" ht="30" customHeight="1" x14ac:dyDescent="0.2">
      <c r="A20" s="113">
        <v>2751120276</v>
      </c>
      <c r="B20" s="114" t="s">
        <v>1220</v>
      </c>
      <c r="C20" s="115" t="s">
        <v>1302</v>
      </c>
      <c r="D20" s="115" t="s">
        <v>1303</v>
      </c>
      <c r="E20" s="115" t="s">
        <v>1304</v>
      </c>
      <c r="F20" s="124" t="s">
        <v>1346</v>
      </c>
      <c r="G20" s="125" t="s">
        <v>468</v>
      </c>
      <c r="H20" s="117"/>
      <c r="I20" s="118"/>
      <c r="J20" s="119"/>
      <c r="K20" s="117" t="s">
        <v>3611</v>
      </c>
      <c r="L20" s="118">
        <v>10</v>
      </c>
      <c r="M20" s="120"/>
      <c r="N20" s="123"/>
      <c r="O20" s="31" t="str">
        <f t="shared" si="0"/>
        <v>岸和田市</v>
      </c>
      <c r="P20" s="31">
        <f>COUNTIF($O$4:O20,"岸和田市")</f>
        <v>17</v>
      </c>
    </row>
    <row r="21" spans="1:16" ht="30" customHeight="1" x14ac:dyDescent="0.2">
      <c r="A21" s="113">
        <v>2751120284</v>
      </c>
      <c r="B21" s="114" t="s">
        <v>1348</v>
      </c>
      <c r="C21" s="115" t="s">
        <v>1839</v>
      </c>
      <c r="D21" s="115" t="s">
        <v>3475</v>
      </c>
      <c r="E21" s="115" t="s">
        <v>243</v>
      </c>
      <c r="F21" s="124" t="s">
        <v>1349</v>
      </c>
      <c r="G21" s="125" t="s">
        <v>1347</v>
      </c>
      <c r="H21" s="117"/>
      <c r="I21" s="118"/>
      <c r="J21" s="119"/>
      <c r="K21" s="117" t="s">
        <v>3611</v>
      </c>
      <c r="L21" s="118">
        <v>10</v>
      </c>
      <c r="M21" s="120" t="s">
        <v>3611</v>
      </c>
      <c r="N21" s="123"/>
      <c r="O21" s="31" t="str">
        <f t="shared" si="0"/>
        <v>岸和田市</v>
      </c>
      <c r="P21" s="31">
        <f>COUNTIF($O$4:O21,"岸和田市")</f>
        <v>18</v>
      </c>
    </row>
    <row r="22" spans="1:16" ht="30" customHeight="1" x14ac:dyDescent="0.2">
      <c r="A22" s="113">
        <v>2751120318</v>
      </c>
      <c r="B22" s="114" t="s">
        <v>1388</v>
      </c>
      <c r="C22" s="115" t="s">
        <v>1389</v>
      </c>
      <c r="D22" s="115" t="s">
        <v>1390</v>
      </c>
      <c r="E22" s="115" t="s">
        <v>1387</v>
      </c>
      <c r="F22" s="124" t="s">
        <v>1391</v>
      </c>
      <c r="G22" s="125" t="s">
        <v>1392</v>
      </c>
      <c r="H22" s="117" t="s">
        <v>3611</v>
      </c>
      <c r="I22" s="118">
        <v>10</v>
      </c>
      <c r="J22" s="119"/>
      <c r="K22" s="117" t="s">
        <v>3611</v>
      </c>
      <c r="L22" s="118">
        <v>10</v>
      </c>
      <c r="M22" s="120"/>
      <c r="N22" s="123"/>
      <c r="O22" s="31" t="str">
        <f t="shared" si="0"/>
        <v>岸和田市</v>
      </c>
      <c r="P22" s="31">
        <f>COUNTIF($O$4:O22,"岸和田市")</f>
        <v>19</v>
      </c>
    </row>
    <row r="23" spans="1:16" ht="30" customHeight="1" x14ac:dyDescent="0.2">
      <c r="A23" s="113">
        <v>2751120334</v>
      </c>
      <c r="B23" s="114" t="s">
        <v>1541</v>
      </c>
      <c r="C23" s="115" t="s">
        <v>1548</v>
      </c>
      <c r="D23" s="115" t="s">
        <v>1548</v>
      </c>
      <c r="E23" s="115" t="s">
        <v>1549</v>
      </c>
      <c r="F23" s="124" t="s">
        <v>1542</v>
      </c>
      <c r="G23" s="125" t="s">
        <v>1540</v>
      </c>
      <c r="H23" s="117" t="s">
        <v>3611</v>
      </c>
      <c r="I23" s="118">
        <v>10</v>
      </c>
      <c r="J23" s="119" t="s">
        <v>3611</v>
      </c>
      <c r="K23" s="117" t="s">
        <v>3611</v>
      </c>
      <c r="L23" s="118">
        <v>10</v>
      </c>
      <c r="M23" s="120" t="s">
        <v>3611</v>
      </c>
      <c r="N23" s="123"/>
      <c r="O23" s="31" t="str">
        <f t="shared" si="0"/>
        <v>岸和田市</v>
      </c>
      <c r="P23" s="31">
        <f>COUNTIF($O$4:O23,"岸和田市")</f>
        <v>20</v>
      </c>
    </row>
    <row r="24" spans="1:16" ht="30" customHeight="1" x14ac:dyDescent="0.2">
      <c r="A24" s="113">
        <v>2751320140</v>
      </c>
      <c r="B24" s="114" t="s">
        <v>1110</v>
      </c>
      <c r="C24" s="115" t="s">
        <v>1214</v>
      </c>
      <c r="D24" s="115" t="s">
        <v>1214</v>
      </c>
      <c r="E24" s="115" t="s">
        <v>1653</v>
      </c>
      <c r="F24" s="114" t="s">
        <v>1654</v>
      </c>
      <c r="G24" s="116" t="s">
        <v>1111</v>
      </c>
      <c r="H24" s="117" t="s">
        <v>3611</v>
      </c>
      <c r="I24" s="118">
        <v>10</v>
      </c>
      <c r="J24" s="119"/>
      <c r="K24" s="117" t="s">
        <v>3611</v>
      </c>
      <c r="L24" s="118">
        <v>10</v>
      </c>
      <c r="M24" s="120"/>
      <c r="N24" s="123"/>
      <c r="O24" s="31" t="str">
        <f t="shared" si="0"/>
        <v>岸和田市</v>
      </c>
      <c r="P24" s="31">
        <f>COUNTIF($O$4:O24,"岸和田市")</f>
        <v>21</v>
      </c>
    </row>
    <row r="25" spans="1:16" ht="30" customHeight="1" x14ac:dyDescent="0.2">
      <c r="A25" s="113">
        <v>2751120342</v>
      </c>
      <c r="B25" s="114" t="s">
        <v>1786</v>
      </c>
      <c r="C25" s="115" t="s">
        <v>1787</v>
      </c>
      <c r="D25" s="115" t="s">
        <v>1788</v>
      </c>
      <c r="E25" s="115" t="s">
        <v>1789</v>
      </c>
      <c r="F25" s="114" t="s">
        <v>1790</v>
      </c>
      <c r="G25" s="116" t="s">
        <v>1791</v>
      </c>
      <c r="H25" s="117" t="s">
        <v>3611</v>
      </c>
      <c r="I25" s="118">
        <v>10</v>
      </c>
      <c r="J25" s="119"/>
      <c r="K25" s="117" t="s">
        <v>3611</v>
      </c>
      <c r="L25" s="118">
        <v>10</v>
      </c>
      <c r="M25" s="120"/>
      <c r="N25" s="123"/>
      <c r="O25" s="31" t="str">
        <f t="shared" si="0"/>
        <v>岸和田市</v>
      </c>
      <c r="P25" s="31">
        <f>COUNTIF($O$4:O25,"岸和田市")</f>
        <v>22</v>
      </c>
    </row>
    <row r="26" spans="1:16" ht="30" customHeight="1" x14ac:dyDescent="0.2">
      <c r="A26" s="113">
        <v>2751120367</v>
      </c>
      <c r="B26" s="114" t="s">
        <v>1875</v>
      </c>
      <c r="C26" s="115" t="s">
        <v>1882</v>
      </c>
      <c r="D26" s="115" t="s">
        <v>1883</v>
      </c>
      <c r="E26" s="115" t="s">
        <v>1884</v>
      </c>
      <c r="F26" s="114" t="s">
        <v>1876</v>
      </c>
      <c r="G26" s="116" t="s">
        <v>1877</v>
      </c>
      <c r="H26" s="117" t="s">
        <v>3611</v>
      </c>
      <c r="I26" s="118">
        <v>10</v>
      </c>
      <c r="J26" s="119"/>
      <c r="K26" s="117" t="s">
        <v>3611</v>
      </c>
      <c r="L26" s="118">
        <v>10</v>
      </c>
      <c r="M26" s="120"/>
      <c r="N26" s="123"/>
      <c r="O26" s="31" t="str">
        <f t="shared" si="0"/>
        <v>岸和田市</v>
      </c>
      <c r="P26" s="31">
        <f>COUNTIF($O$4:O26,"岸和田市")</f>
        <v>23</v>
      </c>
    </row>
    <row r="27" spans="1:16" ht="30" customHeight="1" x14ac:dyDescent="0.2">
      <c r="A27" s="113">
        <v>2751120375</v>
      </c>
      <c r="B27" s="114" t="s">
        <v>2262</v>
      </c>
      <c r="C27" s="115" t="s">
        <v>2268</v>
      </c>
      <c r="D27" s="115" t="s">
        <v>2269</v>
      </c>
      <c r="E27" s="115" t="s">
        <v>2270</v>
      </c>
      <c r="F27" s="114" t="s">
        <v>2271</v>
      </c>
      <c r="G27" s="116" t="s">
        <v>2267</v>
      </c>
      <c r="H27" s="117" t="s">
        <v>3611</v>
      </c>
      <c r="I27" s="118">
        <v>10</v>
      </c>
      <c r="J27" s="119"/>
      <c r="K27" s="117" t="s">
        <v>3611</v>
      </c>
      <c r="L27" s="118">
        <v>10</v>
      </c>
      <c r="M27" s="120"/>
      <c r="N27" s="123"/>
      <c r="O27" s="31" t="str">
        <f t="shared" si="0"/>
        <v>岸和田市</v>
      </c>
      <c r="P27" s="31">
        <f>COUNTIF($O$4:O27,"岸和田市")</f>
        <v>24</v>
      </c>
    </row>
    <row r="28" spans="1:16" ht="30" customHeight="1" x14ac:dyDescent="0.2">
      <c r="A28" s="113">
        <v>2751120383</v>
      </c>
      <c r="B28" s="114" t="s">
        <v>2272</v>
      </c>
      <c r="C28" s="115" t="s">
        <v>2263</v>
      </c>
      <c r="D28" s="115" t="s">
        <v>2264</v>
      </c>
      <c r="E28" s="115" t="s">
        <v>2265</v>
      </c>
      <c r="F28" s="114" t="s">
        <v>2266</v>
      </c>
      <c r="G28" s="116" t="s">
        <v>2267</v>
      </c>
      <c r="H28" s="117" t="s">
        <v>3611</v>
      </c>
      <c r="I28" s="118">
        <v>10</v>
      </c>
      <c r="J28" s="119"/>
      <c r="K28" s="117" t="s">
        <v>3611</v>
      </c>
      <c r="L28" s="118">
        <v>10</v>
      </c>
      <c r="M28" s="120"/>
      <c r="N28" s="123"/>
      <c r="O28" s="31" t="str">
        <f t="shared" si="0"/>
        <v>岸和田市</v>
      </c>
      <c r="P28" s="31">
        <f>COUNTIF($O$4:O28,"岸和田市")</f>
        <v>25</v>
      </c>
    </row>
    <row r="29" spans="1:16" ht="30" customHeight="1" x14ac:dyDescent="0.2">
      <c r="A29" s="113">
        <v>2751320181</v>
      </c>
      <c r="B29" s="114" t="s">
        <v>1728</v>
      </c>
      <c r="C29" s="115" t="s">
        <v>1729</v>
      </c>
      <c r="D29" s="115" t="s">
        <v>1730</v>
      </c>
      <c r="E29" s="115" t="s">
        <v>641</v>
      </c>
      <c r="F29" s="114" t="s">
        <v>2479</v>
      </c>
      <c r="G29" s="125" t="s">
        <v>1182</v>
      </c>
      <c r="H29" s="117" t="s">
        <v>3611</v>
      </c>
      <c r="I29" s="118">
        <v>10</v>
      </c>
      <c r="J29" s="119"/>
      <c r="K29" s="117" t="s">
        <v>3611</v>
      </c>
      <c r="L29" s="118">
        <v>10</v>
      </c>
      <c r="M29" s="120"/>
      <c r="N29" s="123"/>
      <c r="O29" s="31" t="str">
        <f t="shared" si="0"/>
        <v>岸和田市</v>
      </c>
      <c r="P29" s="31">
        <f>COUNTIF($O$4:O29,"岸和田市")</f>
        <v>26</v>
      </c>
    </row>
    <row r="30" spans="1:16" ht="30" customHeight="1" x14ac:dyDescent="0.2">
      <c r="A30" s="113">
        <v>2751120409</v>
      </c>
      <c r="B30" s="114" t="s">
        <v>2564</v>
      </c>
      <c r="C30" s="115" t="s">
        <v>2565</v>
      </c>
      <c r="D30" s="115" t="s">
        <v>2565</v>
      </c>
      <c r="E30" s="115" t="s">
        <v>2566</v>
      </c>
      <c r="F30" s="114" t="s">
        <v>2567</v>
      </c>
      <c r="G30" s="125" t="s">
        <v>2568</v>
      </c>
      <c r="H30" s="117" t="s">
        <v>3611</v>
      </c>
      <c r="I30" s="118">
        <v>10</v>
      </c>
      <c r="J30" s="119"/>
      <c r="K30" s="117" t="s">
        <v>3611</v>
      </c>
      <c r="L30" s="118">
        <v>10</v>
      </c>
      <c r="M30" s="120"/>
      <c r="N30" s="123"/>
      <c r="O30" s="31" t="str">
        <f t="shared" si="0"/>
        <v>岸和田市</v>
      </c>
      <c r="P30" s="31">
        <f>COUNTIF($O$4:O30,"岸和田市")</f>
        <v>27</v>
      </c>
    </row>
    <row r="31" spans="1:16" ht="30" customHeight="1" x14ac:dyDescent="0.2">
      <c r="A31" s="113">
        <v>2751120425</v>
      </c>
      <c r="B31" s="114" t="s">
        <v>2846</v>
      </c>
      <c r="C31" s="115" t="s">
        <v>2754</v>
      </c>
      <c r="D31" s="115" t="s">
        <v>2754</v>
      </c>
      <c r="E31" s="115" t="s">
        <v>2753</v>
      </c>
      <c r="F31" s="114" t="s">
        <v>2749</v>
      </c>
      <c r="G31" s="125" t="s">
        <v>2750</v>
      </c>
      <c r="H31" s="117" t="s">
        <v>3611</v>
      </c>
      <c r="I31" s="118">
        <v>10</v>
      </c>
      <c r="J31" s="119"/>
      <c r="K31" s="117" t="s">
        <v>3611</v>
      </c>
      <c r="L31" s="118">
        <v>10</v>
      </c>
      <c r="M31" s="120"/>
      <c r="N31" s="123"/>
      <c r="O31" s="31" t="str">
        <f t="shared" si="0"/>
        <v>岸和田市</v>
      </c>
      <c r="P31" s="31">
        <f>COUNTIF($O$4:O31,"岸和田市")</f>
        <v>28</v>
      </c>
    </row>
    <row r="32" spans="1:16" ht="30" customHeight="1" x14ac:dyDescent="0.2">
      <c r="A32" s="113">
        <v>2751120433</v>
      </c>
      <c r="B32" s="114" t="s">
        <v>2751</v>
      </c>
      <c r="C32" s="115" t="s">
        <v>2756</v>
      </c>
      <c r="D32" s="115" t="s">
        <v>2756</v>
      </c>
      <c r="E32" s="115" t="s">
        <v>2755</v>
      </c>
      <c r="F32" s="114" t="s">
        <v>2757</v>
      </c>
      <c r="G32" s="125" t="s">
        <v>2752</v>
      </c>
      <c r="H32" s="117" t="s">
        <v>3611</v>
      </c>
      <c r="I32" s="118">
        <v>10</v>
      </c>
      <c r="J32" s="119"/>
      <c r="K32" s="117" t="s">
        <v>3611</v>
      </c>
      <c r="L32" s="118">
        <v>10</v>
      </c>
      <c r="M32" s="120"/>
      <c r="N32" s="123"/>
      <c r="O32" s="31" t="str">
        <f>IF(ISERROR(FIND("群",F32))=FALSE,LEFT(F32,FIND("群",F32)),IF(ISERROR(FIND("市",F32))=FALSE,LEFT(F32,FIND("市",F32)),IF(ISERROR(FIND("町",F32))=FALSE,LEFT(F32,FIND("町",F32)),IF(ISERROR(FIND("村",F32))=FALSE,LEFT(F32,FIND("村",F32))))))</f>
        <v>岸和田市</v>
      </c>
      <c r="P32" s="31">
        <f>COUNTIF($O$4:O32,"岸和田市")</f>
        <v>29</v>
      </c>
    </row>
    <row r="33" spans="1:16" ht="30" customHeight="1" x14ac:dyDescent="0.2">
      <c r="A33" s="113">
        <v>2751120441</v>
      </c>
      <c r="B33" s="114" t="s">
        <v>3130</v>
      </c>
      <c r="C33" s="115" t="s">
        <v>2856</v>
      </c>
      <c r="D33" s="115" t="s">
        <v>2857</v>
      </c>
      <c r="E33" s="115" t="s">
        <v>243</v>
      </c>
      <c r="F33" s="114" t="s">
        <v>2858</v>
      </c>
      <c r="G33" s="125" t="s">
        <v>2859</v>
      </c>
      <c r="H33" s="117" t="s">
        <v>3611</v>
      </c>
      <c r="I33" s="118">
        <v>10</v>
      </c>
      <c r="J33" s="119"/>
      <c r="K33" s="117"/>
      <c r="L33" s="118"/>
      <c r="M33" s="120"/>
      <c r="N33" s="123"/>
      <c r="O33" s="31" t="str">
        <f t="shared" ref="O33" si="1">IF(ISERROR(FIND("群",F33))=FALSE,LEFT(F33,FIND("群",F33)),IF(ISERROR(FIND("市",F33))=FALSE,LEFT(F33,FIND("市",F33)),IF(ISERROR(FIND("町",F33))=FALSE,LEFT(F33,FIND("町",F33)),IF(ISERROR(FIND("村",F33))=FALSE,LEFT(F33,FIND("村",F33))))))</f>
        <v>岸和田市</v>
      </c>
      <c r="P33" s="31">
        <f>COUNTIF($O$4:O33,"岸和田市")</f>
        <v>30</v>
      </c>
    </row>
    <row r="34" spans="1:16" ht="30" customHeight="1" x14ac:dyDescent="0.2">
      <c r="A34" s="113">
        <v>2751120466</v>
      </c>
      <c r="B34" s="114" t="s">
        <v>3015</v>
      </c>
      <c r="C34" s="115" t="s">
        <v>3035</v>
      </c>
      <c r="D34" s="115" t="s">
        <v>3036</v>
      </c>
      <c r="E34" s="115" t="s">
        <v>3037</v>
      </c>
      <c r="F34" s="114" t="s">
        <v>3897</v>
      </c>
      <c r="G34" s="125" t="s">
        <v>3016</v>
      </c>
      <c r="H34" s="117" t="s">
        <v>3611</v>
      </c>
      <c r="I34" s="118">
        <v>10</v>
      </c>
      <c r="J34" s="119"/>
      <c r="K34" s="117" t="s">
        <v>3611</v>
      </c>
      <c r="L34" s="118">
        <v>10</v>
      </c>
      <c r="M34" s="120"/>
      <c r="N34" s="123"/>
      <c r="O34" s="31" t="str">
        <f>IF(ISERROR(FIND("群",F34))=FALSE,LEFT(F34,FIND("群",F34)),IF(ISERROR(FIND("市",F34))=FALSE,LEFT(F34,FIND("市",F34)),IF(ISERROR(FIND("町",F34))=FALSE,LEFT(F34,FIND("町",F34)),IF(ISERROR(FIND("村",F34))=FALSE,LEFT(F34,FIND("村",F34))))))</f>
        <v>岸和田市</v>
      </c>
      <c r="P34" s="31">
        <f>COUNTIF($O$4:O34,"岸和田市")</f>
        <v>31</v>
      </c>
    </row>
    <row r="35" spans="1:16" ht="30" customHeight="1" x14ac:dyDescent="0.2">
      <c r="A35" s="113">
        <v>2751120482</v>
      </c>
      <c r="B35" s="114" t="s">
        <v>3056</v>
      </c>
      <c r="C35" s="115" t="s">
        <v>3090</v>
      </c>
      <c r="D35" s="115" t="s">
        <v>3091</v>
      </c>
      <c r="E35" s="115" t="s">
        <v>3092</v>
      </c>
      <c r="F35" s="114" t="s">
        <v>3057</v>
      </c>
      <c r="G35" s="125" t="s">
        <v>3058</v>
      </c>
      <c r="H35" s="117" t="s">
        <v>3093</v>
      </c>
      <c r="I35" s="118">
        <v>5</v>
      </c>
      <c r="J35" s="119"/>
      <c r="K35" s="117" t="s">
        <v>157</v>
      </c>
      <c r="L35" s="118">
        <v>5</v>
      </c>
      <c r="M35" s="120"/>
      <c r="N35" s="123"/>
      <c r="O35" s="31" t="str">
        <f t="shared" ref="O35" si="2">IF(ISERROR(FIND("群",F35))=FALSE,LEFT(F35,FIND("群",F35)),IF(ISERROR(FIND("市",F35))=FALSE,LEFT(F35,FIND("市",F35)),IF(ISERROR(FIND("町",F35))=FALSE,LEFT(F35,FIND("町",F35)),IF(ISERROR(FIND("村",F35))=FALSE,LEFT(F35,FIND("村",F35))))))</f>
        <v>岸和田市</v>
      </c>
      <c r="P35" s="31">
        <f>COUNTIF($O$4:O35,"岸和田市")</f>
        <v>32</v>
      </c>
    </row>
    <row r="36" spans="1:16" ht="30" customHeight="1" x14ac:dyDescent="0.2">
      <c r="A36" s="113">
        <v>2751120474</v>
      </c>
      <c r="B36" s="114" t="s">
        <v>3053</v>
      </c>
      <c r="C36" s="115" t="s">
        <v>3111</v>
      </c>
      <c r="D36" s="115" t="s">
        <v>3111</v>
      </c>
      <c r="E36" s="115" t="s">
        <v>3112</v>
      </c>
      <c r="F36" s="114" t="s">
        <v>3059</v>
      </c>
      <c r="G36" s="125" t="s">
        <v>3060</v>
      </c>
      <c r="H36" s="117" t="s">
        <v>3611</v>
      </c>
      <c r="I36" s="118">
        <v>10</v>
      </c>
      <c r="J36" s="119"/>
      <c r="K36" s="117" t="s">
        <v>3611</v>
      </c>
      <c r="L36" s="118">
        <v>10</v>
      </c>
      <c r="M36" s="120"/>
      <c r="N36" s="123"/>
      <c r="O36" s="31" t="str">
        <f t="shared" ref="O36" si="3">IF(ISERROR(FIND("群",F36))=FALSE,LEFT(F36,FIND("群",F36)),IF(ISERROR(FIND("市",F36))=FALSE,LEFT(F36,FIND("市",F36)),IF(ISERROR(FIND("町",F36))=FALSE,LEFT(F36,FIND("町",F36)),IF(ISERROR(FIND("村",F36))=FALSE,LEFT(F36,FIND("村",F36))))))</f>
        <v>岸和田市</v>
      </c>
      <c r="P36" s="31">
        <f>COUNTIF($O$4:O36,"岸和田市")</f>
        <v>33</v>
      </c>
    </row>
    <row r="37" spans="1:16" ht="30" customHeight="1" x14ac:dyDescent="0.2">
      <c r="A37" s="113">
        <v>2751120490</v>
      </c>
      <c r="B37" s="114" t="s">
        <v>3131</v>
      </c>
      <c r="C37" s="115" t="s">
        <v>3469</v>
      </c>
      <c r="D37" s="115" t="s">
        <v>3470</v>
      </c>
      <c r="E37" s="115" t="s">
        <v>3148</v>
      </c>
      <c r="F37" s="114" t="s">
        <v>3135</v>
      </c>
      <c r="G37" s="125" t="s">
        <v>3136</v>
      </c>
      <c r="H37" s="117" t="s">
        <v>3611</v>
      </c>
      <c r="I37" s="118">
        <v>10</v>
      </c>
      <c r="J37" s="119"/>
      <c r="K37" s="117" t="s">
        <v>3611</v>
      </c>
      <c r="L37" s="118">
        <v>10</v>
      </c>
      <c r="M37" s="120"/>
      <c r="N37" s="123"/>
      <c r="O37" s="31" t="str">
        <f t="shared" ref="O37" si="4">IF(ISERROR(FIND("群",F37))=FALSE,LEFT(F37,FIND("群",F37)),IF(ISERROR(FIND("市",F37))=FALSE,LEFT(F37,FIND("市",F37)),IF(ISERROR(FIND("町",F37))=FALSE,LEFT(F37,FIND("町",F37)),IF(ISERROR(FIND("村",F37))=FALSE,LEFT(F37,FIND("村",F37))))))</f>
        <v>岸和田市</v>
      </c>
      <c r="P37" s="31">
        <f>COUNTIF($O$4:O37,"岸和田市")</f>
        <v>34</v>
      </c>
    </row>
    <row r="38" spans="1:16" s="174" customFormat="1" ht="30" customHeight="1" x14ac:dyDescent="0.2">
      <c r="A38" s="183">
        <v>2751120508</v>
      </c>
      <c r="B38" s="165" t="s">
        <v>3161</v>
      </c>
      <c r="C38" s="166" t="s">
        <v>3451</v>
      </c>
      <c r="D38" s="166" t="s">
        <v>3173</v>
      </c>
      <c r="E38" s="166" t="s">
        <v>3174</v>
      </c>
      <c r="F38" s="165" t="s">
        <v>3162</v>
      </c>
      <c r="G38" s="188" t="s">
        <v>3163</v>
      </c>
      <c r="H38" s="168" t="s">
        <v>3611</v>
      </c>
      <c r="I38" s="169">
        <v>10</v>
      </c>
      <c r="J38" s="170"/>
      <c r="K38" s="168" t="s">
        <v>3611</v>
      </c>
      <c r="L38" s="169">
        <v>10</v>
      </c>
      <c r="M38" s="171"/>
      <c r="N38" s="175"/>
      <c r="O38" s="173" t="str">
        <f t="shared" ref="O38" si="5">IF(ISERROR(FIND("群",F38))=FALSE,LEFT(F38,FIND("群",F38)),IF(ISERROR(FIND("市",F38))=FALSE,LEFT(F38,FIND("市",F38)),IF(ISERROR(FIND("町",F38))=FALSE,LEFT(F38,FIND("町",F38)),IF(ISERROR(FIND("村",F38))=FALSE,LEFT(F38,FIND("村",F38))))))</f>
        <v>岸和田市</v>
      </c>
      <c r="P38" s="173">
        <f>COUNTIF($O$4:O38,"岸和田市")</f>
        <v>35</v>
      </c>
    </row>
    <row r="39" spans="1:16" s="174" customFormat="1" ht="30" customHeight="1" x14ac:dyDescent="0.2">
      <c r="A39" s="183">
        <v>2751120516</v>
      </c>
      <c r="B39" s="165" t="s">
        <v>3215</v>
      </c>
      <c r="C39" s="166" t="s">
        <v>3228</v>
      </c>
      <c r="D39" s="166" t="s">
        <v>3228</v>
      </c>
      <c r="E39" s="166" t="s">
        <v>3229</v>
      </c>
      <c r="F39" s="165" t="s">
        <v>3216</v>
      </c>
      <c r="G39" s="188" t="s">
        <v>3217</v>
      </c>
      <c r="H39" s="168" t="s">
        <v>3611</v>
      </c>
      <c r="I39" s="169">
        <v>10</v>
      </c>
      <c r="J39" s="170"/>
      <c r="K39" s="168" t="s">
        <v>3611</v>
      </c>
      <c r="L39" s="169">
        <v>10</v>
      </c>
      <c r="M39" s="171"/>
      <c r="N39" s="175"/>
      <c r="O39" s="173" t="str">
        <f t="shared" ref="O39" si="6">IF(ISERROR(FIND("群",F39))=FALSE,LEFT(F39,FIND("群",F39)),IF(ISERROR(FIND("市",F39))=FALSE,LEFT(F39,FIND("市",F39)),IF(ISERROR(FIND("町",F39))=FALSE,LEFT(F39,FIND("町",F39)),IF(ISERROR(FIND("村",F39))=FALSE,LEFT(F39,FIND("村",F39))))))</f>
        <v>岸和田市</v>
      </c>
      <c r="P39" s="173">
        <f>COUNTIF($O$4:O39,"岸和田市")</f>
        <v>36</v>
      </c>
    </row>
    <row r="40" spans="1:16" s="174" customFormat="1" ht="30" customHeight="1" x14ac:dyDescent="0.2">
      <c r="A40" s="183">
        <v>2751120524</v>
      </c>
      <c r="B40" s="165" t="s">
        <v>3246</v>
      </c>
      <c r="C40" s="166" t="s">
        <v>3262</v>
      </c>
      <c r="D40" s="166" t="s">
        <v>3263</v>
      </c>
      <c r="E40" s="166" t="s">
        <v>3264</v>
      </c>
      <c r="F40" s="165" t="s">
        <v>3247</v>
      </c>
      <c r="G40" s="188" t="s">
        <v>3248</v>
      </c>
      <c r="H40" s="168" t="s">
        <v>569</v>
      </c>
      <c r="I40" s="169">
        <v>5</v>
      </c>
      <c r="J40" s="170"/>
      <c r="K40" s="168" t="s">
        <v>157</v>
      </c>
      <c r="L40" s="169">
        <v>5</v>
      </c>
      <c r="M40" s="171"/>
      <c r="N40" s="175"/>
      <c r="O40" s="173" t="str">
        <f t="shared" ref="O40:O41" si="7">IF(ISERROR(FIND("群",F40))=FALSE,LEFT(F40,FIND("群",F40)),IF(ISERROR(FIND("市",F40))=FALSE,LEFT(F40,FIND("市",F40)),IF(ISERROR(FIND("町",F40))=FALSE,LEFT(F40,FIND("町",F40)),IF(ISERROR(FIND("村",F40))=FALSE,LEFT(F40,FIND("村",F40))))))</f>
        <v>岸和田市</v>
      </c>
      <c r="P40" s="173">
        <f>COUNTIF($O$4:O40,"岸和田市")</f>
        <v>37</v>
      </c>
    </row>
    <row r="41" spans="1:16" s="174" customFormat="1" ht="30" customHeight="1" x14ac:dyDescent="0.2">
      <c r="A41" s="183">
        <v>2751120532</v>
      </c>
      <c r="B41" s="165" t="s">
        <v>3513</v>
      </c>
      <c r="C41" s="166" t="s">
        <v>3515</v>
      </c>
      <c r="D41" s="166" t="s">
        <v>3516</v>
      </c>
      <c r="E41" s="166" t="s">
        <v>3517</v>
      </c>
      <c r="F41" s="165" t="s">
        <v>3512</v>
      </c>
      <c r="G41" s="188" t="s">
        <v>3514</v>
      </c>
      <c r="H41" s="168" t="s">
        <v>3614</v>
      </c>
      <c r="I41" s="169">
        <v>10</v>
      </c>
      <c r="J41" s="170"/>
      <c r="K41" s="168" t="s">
        <v>3611</v>
      </c>
      <c r="L41" s="169">
        <v>10</v>
      </c>
      <c r="M41" s="171"/>
      <c r="N41" s="175"/>
      <c r="O41" s="173" t="str">
        <f t="shared" si="7"/>
        <v>岸和田市</v>
      </c>
      <c r="P41" s="173">
        <f>COUNTIF($O$4:O41,"岸和田市")</f>
        <v>38</v>
      </c>
    </row>
    <row r="42" spans="1:16" s="174" customFormat="1" ht="30" customHeight="1" x14ac:dyDescent="0.2">
      <c r="A42" s="183">
        <v>2751120540</v>
      </c>
      <c r="B42" s="165" t="s">
        <v>3535</v>
      </c>
      <c r="C42" s="166" t="s">
        <v>3548</v>
      </c>
      <c r="D42" s="166" t="s">
        <v>3549</v>
      </c>
      <c r="E42" s="166" t="s">
        <v>3550</v>
      </c>
      <c r="F42" s="165" t="s">
        <v>3558</v>
      </c>
      <c r="G42" s="188" t="s">
        <v>3559</v>
      </c>
      <c r="H42" s="168" t="s">
        <v>3611</v>
      </c>
      <c r="I42" s="169">
        <v>10</v>
      </c>
      <c r="J42" s="170"/>
      <c r="K42" s="168" t="s">
        <v>3611</v>
      </c>
      <c r="L42" s="169">
        <v>10</v>
      </c>
      <c r="M42" s="171"/>
      <c r="N42" s="175"/>
      <c r="O42" s="173" t="str">
        <f t="shared" ref="O42:O43" si="8">IF(ISERROR(FIND("群",F42))=FALSE,LEFT(F42,FIND("群",F42)),IF(ISERROR(FIND("市",F42))=FALSE,LEFT(F42,FIND("市",F42)),IF(ISERROR(FIND("町",F42))=FALSE,LEFT(F42,FIND("町",F42)),IF(ISERROR(FIND("村",F42))=FALSE,LEFT(F42,FIND("村",F42))))))</f>
        <v>岸和田市</v>
      </c>
      <c r="P42" s="173">
        <f>COUNTIF($O$4:O42,"岸和田市")</f>
        <v>39</v>
      </c>
    </row>
    <row r="43" spans="1:16" s="174" customFormat="1" ht="30" customHeight="1" x14ac:dyDescent="0.2">
      <c r="A43" s="164">
        <v>2751120557</v>
      </c>
      <c r="B43" s="165" t="s">
        <v>3578</v>
      </c>
      <c r="C43" s="166" t="s">
        <v>3581</v>
      </c>
      <c r="D43" s="166" t="s">
        <v>3582</v>
      </c>
      <c r="E43" s="166" t="s">
        <v>3583</v>
      </c>
      <c r="F43" s="165" t="s">
        <v>3579</v>
      </c>
      <c r="G43" s="167" t="s">
        <v>3580</v>
      </c>
      <c r="H43" s="168" t="s">
        <v>569</v>
      </c>
      <c r="I43" s="169">
        <v>5</v>
      </c>
      <c r="J43" s="170"/>
      <c r="K43" s="168" t="s">
        <v>157</v>
      </c>
      <c r="L43" s="169">
        <v>5</v>
      </c>
      <c r="M43" s="171"/>
      <c r="N43" s="172"/>
      <c r="O43" s="173" t="str">
        <f t="shared" si="8"/>
        <v>岸和田市</v>
      </c>
      <c r="P43" s="173">
        <f>COUNTIF($O$4:O43,"岸和田市")</f>
        <v>40</v>
      </c>
    </row>
    <row r="44" spans="1:16" s="174" customFormat="1" ht="30" customHeight="1" x14ac:dyDescent="0.2">
      <c r="A44" s="183">
        <v>2751120565</v>
      </c>
      <c r="B44" s="165" t="s">
        <v>3696</v>
      </c>
      <c r="C44" s="166" t="s">
        <v>3698</v>
      </c>
      <c r="D44" s="166" t="s">
        <v>3699</v>
      </c>
      <c r="E44" s="166" t="s">
        <v>968</v>
      </c>
      <c r="F44" s="165" t="s">
        <v>3722</v>
      </c>
      <c r="G44" s="167" t="s">
        <v>3697</v>
      </c>
      <c r="H44" s="168" t="s">
        <v>3611</v>
      </c>
      <c r="I44" s="169">
        <v>10</v>
      </c>
      <c r="J44" s="170"/>
      <c r="K44" s="168" t="s">
        <v>3611</v>
      </c>
      <c r="L44" s="169">
        <v>10</v>
      </c>
      <c r="M44" s="171"/>
      <c r="N44" s="172"/>
      <c r="O44" s="173" t="str">
        <f t="shared" ref="O44" si="9">IF(ISERROR(FIND("群",F44))=FALSE,LEFT(F44,FIND("群",F44)),IF(ISERROR(FIND("市",F44))=FALSE,LEFT(F44,FIND("市",F44)),IF(ISERROR(FIND("町",F44))=FALSE,LEFT(F44,FIND("町",F44)),IF(ISERROR(FIND("村",F44))=FALSE,LEFT(F44,FIND("村",F44))))))</f>
        <v>岸和田市</v>
      </c>
      <c r="P44" s="173">
        <f>COUNTIF($O$4:O44,"岸和田市")</f>
        <v>41</v>
      </c>
    </row>
    <row r="45" spans="1:16" s="174" customFormat="1" ht="30" customHeight="1" x14ac:dyDescent="0.2">
      <c r="A45" s="183" t="s">
        <v>3728</v>
      </c>
      <c r="B45" s="165" t="s">
        <v>3727</v>
      </c>
      <c r="C45" s="166" t="s">
        <v>3466</v>
      </c>
      <c r="D45" s="166" t="s">
        <v>3467</v>
      </c>
      <c r="E45" s="166" t="s">
        <v>1979</v>
      </c>
      <c r="F45" s="165" t="s">
        <v>3729</v>
      </c>
      <c r="G45" s="167" t="s">
        <v>3730</v>
      </c>
      <c r="H45" s="168"/>
      <c r="I45" s="169"/>
      <c r="J45" s="170"/>
      <c r="K45" s="168" t="s">
        <v>3611</v>
      </c>
      <c r="L45" s="169">
        <v>10</v>
      </c>
      <c r="M45" s="171"/>
      <c r="N45" s="172"/>
      <c r="O45" s="173" t="str">
        <f t="shared" ref="O45:O46" si="10">IF(ISERROR(FIND("群",F45))=FALSE,LEFT(F45,FIND("群",F45)),IF(ISERROR(FIND("市",F45))=FALSE,LEFT(F45,FIND("市",F45)),IF(ISERROR(FIND("町",F45))=FALSE,LEFT(F45,FIND("町",F45)),IF(ISERROR(FIND("村",F45))=FALSE,LEFT(F45,FIND("村",F45))))))</f>
        <v>岸和田市</v>
      </c>
      <c r="P45" s="173">
        <f>COUNTIF($O$4:O45,"岸和田市")</f>
        <v>42</v>
      </c>
    </row>
    <row r="46" spans="1:16" s="174" customFormat="1" ht="30" customHeight="1" x14ac:dyDescent="0.2">
      <c r="A46" s="183" t="s">
        <v>3733</v>
      </c>
      <c r="B46" s="165" t="s">
        <v>3726</v>
      </c>
      <c r="C46" s="166" t="s">
        <v>605</v>
      </c>
      <c r="D46" s="166" t="s">
        <v>605</v>
      </c>
      <c r="E46" s="166" t="s">
        <v>641</v>
      </c>
      <c r="F46" s="165" t="s">
        <v>3731</v>
      </c>
      <c r="G46" s="167" t="s">
        <v>3732</v>
      </c>
      <c r="H46" s="168"/>
      <c r="I46" s="169"/>
      <c r="J46" s="170"/>
      <c r="K46" s="168" t="s">
        <v>3611</v>
      </c>
      <c r="L46" s="169">
        <v>10</v>
      </c>
      <c r="M46" s="171"/>
      <c r="N46" s="172"/>
      <c r="O46" s="173" t="str">
        <f t="shared" si="10"/>
        <v>岸和田市</v>
      </c>
      <c r="P46" s="173">
        <f>COUNTIF($O$4:O46,"岸和田市")</f>
        <v>43</v>
      </c>
    </row>
    <row r="47" spans="1:16" s="174" customFormat="1" ht="30" customHeight="1" x14ac:dyDescent="0.2">
      <c r="A47" s="183" t="s">
        <v>3806</v>
      </c>
      <c r="B47" s="165" t="s">
        <v>3805</v>
      </c>
      <c r="C47" s="166" t="s">
        <v>3810</v>
      </c>
      <c r="D47" s="166" t="s">
        <v>3810</v>
      </c>
      <c r="E47" s="166" t="s">
        <v>3809</v>
      </c>
      <c r="F47" s="165" t="s">
        <v>3807</v>
      </c>
      <c r="G47" s="167" t="s">
        <v>3808</v>
      </c>
      <c r="H47" s="168" t="s">
        <v>157</v>
      </c>
      <c r="I47" s="169">
        <v>5</v>
      </c>
      <c r="J47" s="170"/>
      <c r="K47" s="168" t="s">
        <v>157</v>
      </c>
      <c r="L47" s="169">
        <v>5</v>
      </c>
      <c r="M47" s="171"/>
      <c r="N47" s="172"/>
      <c r="O47" s="173" t="str">
        <f t="shared" ref="O47:O48" si="11">IF(ISERROR(FIND("群",F47))=FALSE,LEFT(F47,FIND("群",F47)),IF(ISERROR(FIND("市",F47))=FALSE,LEFT(F47,FIND("市",F47)),IF(ISERROR(FIND("町",F47))=FALSE,LEFT(F47,FIND("町",F47)),IF(ISERROR(FIND("村",F47))=FALSE,LEFT(F47,FIND("村",F47))))))</f>
        <v>岸和田市</v>
      </c>
      <c r="P47" s="173">
        <f>COUNTIF($O$4:O47,"岸和田市")</f>
        <v>44</v>
      </c>
    </row>
    <row r="48" spans="1:16" s="174" customFormat="1" ht="30" customHeight="1" x14ac:dyDescent="0.2">
      <c r="A48" s="183" t="s">
        <v>3812</v>
      </c>
      <c r="B48" s="165" t="s">
        <v>3811</v>
      </c>
      <c r="C48" s="166" t="s">
        <v>3815</v>
      </c>
      <c r="D48" s="166" t="s">
        <v>3815</v>
      </c>
      <c r="E48" s="166" t="s">
        <v>3816</v>
      </c>
      <c r="F48" s="165" t="s">
        <v>3813</v>
      </c>
      <c r="G48" s="167" t="s">
        <v>3814</v>
      </c>
      <c r="H48" s="168" t="s">
        <v>3614</v>
      </c>
      <c r="I48" s="169">
        <v>10</v>
      </c>
      <c r="J48" s="170"/>
      <c r="K48" s="168" t="s">
        <v>3614</v>
      </c>
      <c r="L48" s="169">
        <v>10</v>
      </c>
      <c r="M48" s="171"/>
      <c r="N48" s="172"/>
      <c r="O48" s="173" t="str">
        <f t="shared" si="11"/>
        <v>岸和田市</v>
      </c>
      <c r="P48" s="173">
        <f>COUNTIF($O$4:O48,"岸和田市")</f>
        <v>45</v>
      </c>
    </row>
    <row r="49" spans="1:16" s="174" customFormat="1" ht="30" customHeight="1" x14ac:dyDescent="0.2">
      <c r="A49" s="183">
        <v>2751120615</v>
      </c>
      <c r="B49" s="165" t="s">
        <v>3906</v>
      </c>
      <c r="C49" s="166" t="s">
        <v>3907</v>
      </c>
      <c r="D49" s="166" t="s">
        <v>3930</v>
      </c>
      <c r="E49" s="166" t="s">
        <v>968</v>
      </c>
      <c r="F49" s="165" t="s">
        <v>3908</v>
      </c>
      <c r="G49" s="167" t="s">
        <v>300</v>
      </c>
      <c r="H49" s="168" t="s">
        <v>3611</v>
      </c>
      <c r="I49" s="169">
        <v>10</v>
      </c>
      <c r="J49" s="170"/>
      <c r="K49" s="168" t="s">
        <v>3611</v>
      </c>
      <c r="L49" s="169">
        <v>10</v>
      </c>
      <c r="M49" s="171" t="s">
        <v>3611</v>
      </c>
      <c r="N49" s="172"/>
      <c r="O49" s="173" t="str">
        <f t="shared" ref="O49" si="12">IF(ISERROR(FIND("群",F49))=FALSE,LEFT(F49,FIND("群",F49)),IF(ISERROR(FIND("市",F49))=FALSE,LEFT(F49,FIND("市",F49)),IF(ISERROR(FIND("町",F49))=FALSE,LEFT(F49,FIND("町",F49)),IF(ISERROR(FIND("村",F49))=FALSE,LEFT(F49,FIND("村",F49))))))</f>
        <v>岸和田市</v>
      </c>
      <c r="P49" s="173">
        <f>COUNTIF($O$4:O49,"岸和田市")</f>
        <v>46</v>
      </c>
    </row>
    <row r="50" spans="1:16" ht="30" customHeight="1" x14ac:dyDescent="0.2">
      <c r="A50" s="113" t="s">
        <v>3931</v>
      </c>
      <c r="B50" s="114" t="s">
        <v>3932</v>
      </c>
      <c r="C50" s="115" t="s">
        <v>3933</v>
      </c>
      <c r="D50" s="115" t="s">
        <v>3934</v>
      </c>
      <c r="E50" s="115" t="s">
        <v>3935</v>
      </c>
      <c r="F50" s="114" t="s">
        <v>3936</v>
      </c>
      <c r="G50" s="116" t="s">
        <v>3937</v>
      </c>
      <c r="H50" s="117" t="s">
        <v>3614</v>
      </c>
      <c r="I50" s="118">
        <v>10</v>
      </c>
      <c r="J50" s="119"/>
      <c r="K50" s="117" t="s">
        <v>3611</v>
      </c>
      <c r="L50" s="118">
        <v>10</v>
      </c>
      <c r="M50" s="120"/>
      <c r="N50" s="121"/>
      <c r="O50" s="31" t="str">
        <f t="shared" ref="O50" si="13">IF(ISERROR(FIND("群",F50))=FALSE,LEFT(F50,FIND("群",F50)),IF(ISERROR(FIND("市",F50))=FALSE,LEFT(F50,FIND("市",F50)),IF(ISERROR(FIND("町",F50))=FALSE,LEFT(F50,FIND("町",F50)),IF(ISERROR(FIND("村",F50))=FALSE,LEFT(F50,FIND("村",F50))))))</f>
        <v>岸和田市</v>
      </c>
      <c r="P50" s="31">
        <f>COUNTIF($O$4:O50,"岸和田市")</f>
        <v>47</v>
      </c>
    </row>
    <row r="51" spans="1:16" ht="30" customHeight="1" x14ac:dyDescent="0.2">
      <c r="A51" s="113" t="s">
        <v>3939</v>
      </c>
      <c r="B51" s="114" t="s">
        <v>3938</v>
      </c>
      <c r="C51" s="115" t="s">
        <v>3940</v>
      </c>
      <c r="D51" s="115" t="s">
        <v>3941</v>
      </c>
      <c r="E51" s="115" t="s">
        <v>641</v>
      </c>
      <c r="F51" s="114" t="s">
        <v>3942</v>
      </c>
      <c r="G51" s="116" t="s">
        <v>3943</v>
      </c>
      <c r="H51" s="117"/>
      <c r="I51" s="118"/>
      <c r="J51" s="119"/>
      <c r="K51" s="117"/>
      <c r="L51" s="118"/>
      <c r="M51" s="120" t="s">
        <v>3611</v>
      </c>
      <c r="N51" s="121"/>
      <c r="O51" s="31" t="str">
        <f t="shared" ref="O51" si="14">IF(ISERROR(FIND("群",F51))=FALSE,LEFT(F51,FIND("群",F51)),IF(ISERROR(FIND("市",F51))=FALSE,LEFT(F51,FIND("市",F51)),IF(ISERROR(FIND("町",F51))=FALSE,LEFT(F51,FIND("町",F51)),IF(ISERROR(FIND("村",F51))=FALSE,LEFT(F51,FIND("村",F51))))))</f>
        <v>岸和田市</v>
      </c>
      <c r="P51" s="31">
        <f>COUNTIF($O$4:O51,"岸和田市")</f>
        <v>48</v>
      </c>
    </row>
    <row r="52" spans="1:16" ht="30" customHeight="1" x14ac:dyDescent="0.2">
      <c r="A52" s="113">
        <v>2752520029</v>
      </c>
      <c r="B52" s="114" t="s">
        <v>292</v>
      </c>
      <c r="C52" s="115" t="s">
        <v>1982</v>
      </c>
      <c r="D52" s="115" t="s">
        <v>1982</v>
      </c>
      <c r="E52" s="115" t="s">
        <v>295</v>
      </c>
      <c r="F52" s="114" t="s">
        <v>297</v>
      </c>
      <c r="G52" s="116" t="s">
        <v>296</v>
      </c>
      <c r="H52" s="117"/>
      <c r="I52" s="118"/>
      <c r="J52" s="119"/>
      <c r="K52" s="117" t="s">
        <v>3611</v>
      </c>
      <c r="L52" s="118">
        <v>10</v>
      </c>
      <c r="M52" s="120"/>
      <c r="N52" s="123"/>
      <c r="O52" s="31" t="str">
        <f t="shared" si="0"/>
        <v>池田市</v>
      </c>
      <c r="P52" s="31">
        <f>COUNTIF($O$4:O52,"池田市")</f>
        <v>1</v>
      </c>
    </row>
    <row r="53" spans="1:16" ht="30" customHeight="1" x14ac:dyDescent="0.2">
      <c r="A53" s="113">
        <v>2752520037</v>
      </c>
      <c r="B53" s="114" t="s">
        <v>338</v>
      </c>
      <c r="C53" s="115" t="s">
        <v>342</v>
      </c>
      <c r="D53" s="115" t="s">
        <v>343</v>
      </c>
      <c r="E53" s="115" t="s">
        <v>344</v>
      </c>
      <c r="F53" s="114" t="s">
        <v>345</v>
      </c>
      <c r="G53" s="116" t="s">
        <v>361</v>
      </c>
      <c r="H53" s="117" t="s">
        <v>3611</v>
      </c>
      <c r="I53" s="118">
        <v>10</v>
      </c>
      <c r="J53" s="119"/>
      <c r="K53" s="117" t="s">
        <v>3611</v>
      </c>
      <c r="L53" s="118">
        <v>10</v>
      </c>
      <c r="M53" s="120"/>
      <c r="N53" s="123"/>
      <c r="O53" s="31" t="str">
        <f t="shared" si="0"/>
        <v>池田市</v>
      </c>
      <c r="P53" s="31">
        <f>COUNTIF($O$4:O53,"池田市")</f>
        <v>2</v>
      </c>
    </row>
    <row r="54" spans="1:16" ht="30" customHeight="1" x14ac:dyDescent="0.2">
      <c r="A54" s="113">
        <v>2752520045</v>
      </c>
      <c r="B54" s="114" t="s">
        <v>454</v>
      </c>
      <c r="C54" s="115" t="s">
        <v>1406</v>
      </c>
      <c r="D54" s="115" t="s">
        <v>1954</v>
      </c>
      <c r="E54" s="115" t="s">
        <v>1874</v>
      </c>
      <c r="F54" s="114" t="s">
        <v>1983</v>
      </c>
      <c r="G54" s="116" t="s">
        <v>455</v>
      </c>
      <c r="H54" s="117" t="s">
        <v>3611</v>
      </c>
      <c r="I54" s="118">
        <v>10</v>
      </c>
      <c r="J54" s="119"/>
      <c r="K54" s="117" t="s">
        <v>3611</v>
      </c>
      <c r="L54" s="118">
        <v>10</v>
      </c>
      <c r="M54" s="120"/>
      <c r="N54" s="123"/>
      <c r="O54" s="31" t="str">
        <f t="shared" si="0"/>
        <v>池田市</v>
      </c>
      <c r="P54" s="31">
        <f>COUNTIF($O$4:O54,"池田市")</f>
        <v>3</v>
      </c>
    </row>
    <row r="55" spans="1:16" ht="30" customHeight="1" x14ac:dyDescent="0.2">
      <c r="A55" s="113">
        <v>2752520052</v>
      </c>
      <c r="B55" s="114" t="s">
        <v>511</v>
      </c>
      <c r="C55" s="115" t="s">
        <v>521</v>
      </c>
      <c r="D55" s="115" t="s">
        <v>969</v>
      </c>
      <c r="E55" s="115" t="s">
        <v>522</v>
      </c>
      <c r="F55" s="114" t="s">
        <v>512</v>
      </c>
      <c r="G55" s="116" t="s">
        <v>513</v>
      </c>
      <c r="H55" s="117" t="s">
        <v>3611</v>
      </c>
      <c r="I55" s="118">
        <v>10</v>
      </c>
      <c r="J55" s="119"/>
      <c r="K55" s="117" t="s">
        <v>3611</v>
      </c>
      <c r="L55" s="118">
        <v>10</v>
      </c>
      <c r="M55" s="120"/>
      <c r="N55" s="123"/>
      <c r="O55" s="31" t="str">
        <f t="shared" si="0"/>
        <v>池田市</v>
      </c>
      <c r="P55" s="31">
        <f>COUNTIF($O$4:O55,"池田市")</f>
        <v>4</v>
      </c>
    </row>
    <row r="56" spans="1:16" ht="30" customHeight="1" x14ac:dyDescent="0.2">
      <c r="A56" s="113">
        <v>2752520060</v>
      </c>
      <c r="B56" s="114" t="s">
        <v>3856</v>
      </c>
      <c r="C56" s="115" t="s">
        <v>1955</v>
      </c>
      <c r="D56" s="115" t="s">
        <v>1956</v>
      </c>
      <c r="E56" s="115" t="s">
        <v>700</v>
      </c>
      <c r="F56" s="114" t="s">
        <v>3898</v>
      </c>
      <c r="G56" s="116" t="s">
        <v>1438</v>
      </c>
      <c r="H56" s="117" t="s">
        <v>569</v>
      </c>
      <c r="I56" s="118">
        <v>5</v>
      </c>
      <c r="J56" s="119"/>
      <c r="K56" s="117" t="s">
        <v>582</v>
      </c>
      <c r="L56" s="118">
        <v>5</v>
      </c>
      <c r="M56" s="129" t="s">
        <v>3611</v>
      </c>
      <c r="N56" s="123"/>
      <c r="O56" s="31" t="str">
        <f t="shared" si="0"/>
        <v>池田市</v>
      </c>
      <c r="P56" s="31">
        <f>COUNTIF($O$4:O56,"池田市")</f>
        <v>5</v>
      </c>
    </row>
    <row r="57" spans="1:16" ht="30" customHeight="1" x14ac:dyDescent="0.2">
      <c r="A57" s="113">
        <v>2752520094</v>
      </c>
      <c r="B57" s="114" t="s">
        <v>787</v>
      </c>
      <c r="C57" s="115" t="s">
        <v>788</v>
      </c>
      <c r="D57" s="115" t="s">
        <v>789</v>
      </c>
      <c r="E57" s="115" t="s">
        <v>790</v>
      </c>
      <c r="F57" s="114" t="s">
        <v>1953</v>
      </c>
      <c r="G57" s="116" t="s">
        <v>791</v>
      </c>
      <c r="H57" s="117" t="s">
        <v>3611</v>
      </c>
      <c r="I57" s="118">
        <v>10</v>
      </c>
      <c r="J57" s="119"/>
      <c r="K57" s="117" t="s">
        <v>3611</v>
      </c>
      <c r="L57" s="118">
        <v>10</v>
      </c>
      <c r="M57" s="120"/>
      <c r="N57" s="123"/>
      <c r="O57" s="31" t="str">
        <f t="shared" si="0"/>
        <v>池田市</v>
      </c>
      <c r="P57" s="31">
        <f>COUNTIF($O$4:O57,"池田市")</f>
        <v>6</v>
      </c>
    </row>
    <row r="58" spans="1:16" ht="30" customHeight="1" x14ac:dyDescent="0.2">
      <c r="A58" s="113">
        <v>2752520128</v>
      </c>
      <c r="B58" s="114" t="s">
        <v>1183</v>
      </c>
      <c r="C58" s="115" t="s">
        <v>1204</v>
      </c>
      <c r="D58" s="115" t="s">
        <v>1204</v>
      </c>
      <c r="E58" s="115" t="s">
        <v>1205</v>
      </c>
      <c r="F58" s="114" t="s">
        <v>1184</v>
      </c>
      <c r="G58" s="116" t="s">
        <v>1185</v>
      </c>
      <c r="H58" s="117"/>
      <c r="I58" s="118"/>
      <c r="J58" s="119"/>
      <c r="K58" s="117" t="s">
        <v>3611</v>
      </c>
      <c r="L58" s="118">
        <v>10</v>
      </c>
      <c r="M58" s="120"/>
      <c r="N58" s="123"/>
      <c r="O58" s="31" t="str">
        <f t="shared" si="0"/>
        <v>池田市</v>
      </c>
      <c r="P58" s="31">
        <f>COUNTIF($O$4:O58,"池田市")</f>
        <v>7</v>
      </c>
    </row>
    <row r="59" spans="1:16" ht="30" customHeight="1" x14ac:dyDescent="0.2">
      <c r="A59" s="113">
        <v>2752520144</v>
      </c>
      <c r="B59" s="114" t="s">
        <v>1442</v>
      </c>
      <c r="C59" s="115" t="s">
        <v>1445</v>
      </c>
      <c r="D59" s="115" t="s">
        <v>1445</v>
      </c>
      <c r="E59" s="115" t="s">
        <v>1439</v>
      </c>
      <c r="F59" s="114" t="s">
        <v>1446</v>
      </c>
      <c r="G59" s="116" t="s">
        <v>1447</v>
      </c>
      <c r="H59" s="117"/>
      <c r="I59" s="118"/>
      <c r="J59" s="119"/>
      <c r="K59" s="117" t="s">
        <v>3611</v>
      </c>
      <c r="L59" s="118">
        <v>10</v>
      </c>
      <c r="M59" s="120"/>
      <c r="N59" s="123"/>
      <c r="O59" s="31" t="str">
        <f t="shared" si="0"/>
        <v>池田市</v>
      </c>
      <c r="P59" s="31">
        <f>COUNTIF($O$4:O59,"池田市")</f>
        <v>8</v>
      </c>
    </row>
    <row r="60" spans="1:16" ht="30" customHeight="1" x14ac:dyDescent="0.2">
      <c r="A60" s="113">
        <v>2752520169</v>
      </c>
      <c r="B60" s="114" t="s">
        <v>1543</v>
      </c>
      <c r="C60" s="115" t="s">
        <v>1550</v>
      </c>
      <c r="D60" s="115" t="s">
        <v>1551</v>
      </c>
      <c r="E60" s="115" t="s">
        <v>1552</v>
      </c>
      <c r="F60" s="114" t="s">
        <v>1545</v>
      </c>
      <c r="G60" s="116" t="s">
        <v>1544</v>
      </c>
      <c r="H60" s="117" t="s">
        <v>3611</v>
      </c>
      <c r="I60" s="118">
        <v>10</v>
      </c>
      <c r="J60" s="119"/>
      <c r="K60" s="117" t="s">
        <v>3611</v>
      </c>
      <c r="L60" s="118">
        <v>10</v>
      </c>
      <c r="M60" s="120" t="s">
        <v>3611</v>
      </c>
      <c r="N60" s="123"/>
      <c r="O60" s="31" t="str">
        <f t="shared" si="0"/>
        <v>池田市</v>
      </c>
      <c r="P60" s="31">
        <f>COUNTIF($O$4:O60,"池田市")</f>
        <v>9</v>
      </c>
    </row>
    <row r="61" spans="1:16" ht="30" customHeight="1" x14ac:dyDescent="0.2">
      <c r="A61" s="113">
        <v>2752520177</v>
      </c>
      <c r="B61" s="114" t="s">
        <v>1952</v>
      </c>
      <c r="C61" s="115" t="s">
        <v>1606</v>
      </c>
      <c r="D61" s="115" t="s">
        <v>1607</v>
      </c>
      <c r="E61" s="115" t="s">
        <v>1608</v>
      </c>
      <c r="F61" s="114" t="s">
        <v>1609</v>
      </c>
      <c r="G61" s="116" t="s">
        <v>1610</v>
      </c>
      <c r="H61" s="117" t="s">
        <v>3611</v>
      </c>
      <c r="I61" s="118">
        <v>10</v>
      </c>
      <c r="J61" s="119"/>
      <c r="K61" s="117" t="s">
        <v>3611</v>
      </c>
      <c r="L61" s="118">
        <v>10</v>
      </c>
      <c r="M61" s="120"/>
      <c r="N61" s="123"/>
      <c r="O61" s="31" t="str">
        <f t="shared" si="0"/>
        <v>池田市</v>
      </c>
      <c r="P61" s="31">
        <f>COUNTIF($O$4:O61,"池田市")</f>
        <v>10</v>
      </c>
    </row>
    <row r="62" spans="1:16" ht="30" customHeight="1" x14ac:dyDescent="0.2">
      <c r="A62" s="113">
        <v>2752520185</v>
      </c>
      <c r="B62" s="114" t="s">
        <v>1665</v>
      </c>
      <c r="C62" s="115" t="s">
        <v>1666</v>
      </c>
      <c r="D62" s="115" t="s">
        <v>1667</v>
      </c>
      <c r="E62" s="115" t="s">
        <v>1668</v>
      </c>
      <c r="F62" s="114" t="s">
        <v>1669</v>
      </c>
      <c r="G62" s="116" t="s">
        <v>1670</v>
      </c>
      <c r="H62" s="117" t="s">
        <v>3611</v>
      </c>
      <c r="I62" s="118">
        <v>10</v>
      </c>
      <c r="J62" s="119"/>
      <c r="K62" s="117" t="s">
        <v>3611</v>
      </c>
      <c r="L62" s="118">
        <v>10</v>
      </c>
      <c r="M62" s="120"/>
      <c r="N62" s="123"/>
      <c r="O62" s="31" t="str">
        <f t="shared" si="0"/>
        <v>池田市</v>
      </c>
      <c r="P62" s="31">
        <f>COUNTIF($O$4:O62,"池田市")</f>
        <v>11</v>
      </c>
    </row>
    <row r="63" spans="1:16" ht="30" customHeight="1" x14ac:dyDescent="0.2">
      <c r="A63" s="113">
        <v>2752520193</v>
      </c>
      <c r="B63" s="114" t="s">
        <v>1103</v>
      </c>
      <c r="C63" s="115" t="s">
        <v>1659</v>
      </c>
      <c r="D63" s="115" t="s">
        <v>1660</v>
      </c>
      <c r="E63" s="115" t="s">
        <v>790</v>
      </c>
      <c r="F63" s="114" t="s">
        <v>1815</v>
      </c>
      <c r="G63" s="116" t="s">
        <v>1816</v>
      </c>
      <c r="H63" s="117"/>
      <c r="I63" s="118"/>
      <c r="J63" s="119"/>
      <c r="K63" s="117" t="s">
        <v>3611</v>
      </c>
      <c r="L63" s="118">
        <v>10</v>
      </c>
      <c r="M63" s="120"/>
      <c r="N63" s="123"/>
      <c r="O63" s="31" t="str">
        <f t="shared" si="0"/>
        <v>池田市</v>
      </c>
      <c r="P63" s="31">
        <f>COUNTIF($O$4:O63,"池田市")</f>
        <v>12</v>
      </c>
    </row>
    <row r="64" spans="1:16" ht="30" customHeight="1" x14ac:dyDescent="0.2">
      <c r="A64" s="113">
        <v>2752520201</v>
      </c>
      <c r="B64" s="114" t="s">
        <v>2055</v>
      </c>
      <c r="C64" s="115" t="s">
        <v>2095</v>
      </c>
      <c r="D64" s="115" t="s">
        <v>2096</v>
      </c>
      <c r="E64" s="115" t="s">
        <v>2097</v>
      </c>
      <c r="F64" s="114" t="s">
        <v>2098</v>
      </c>
      <c r="G64" s="116" t="s">
        <v>2056</v>
      </c>
      <c r="H64" s="117" t="s">
        <v>2099</v>
      </c>
      <c r="I64" s="118">
        <v>5</v>
      </c>
      <c r="J64" s="119"/>
      <c r="K64" s="117" t="s">
        <v>2100</v>
      </c>
      <c r="L64" s="118">
        <v>5</v>
      </c>
      <c r="M64" s="120"/>
      <c r="N64" s="123"/>
      <c r="O64" s="31" t="str">
        <f t="shared" si="0"/>
        <v>池田市</v>
      </c>
      <c r="P64" s="31">
        <f>COUNTIF($O$4:O64,"池田市")</f>
        <v>13</v>
      </c>
    </row>
    <row r="65" spans="1:16" ht="30" customHeight="1" x14ac:dyDescent="0.2">
      <c r="A65" s="113">
        <v>2752520219</v>
      </c>
      <c r="B65" s="114" t="s">
        <v>1467</v>
      </c>
      <c r="C65" s="115" t="s">
        <v>1448</v>
      </c>
      <c r="D65" s="115" t="s">
        <v>1449</v>
      </c>
      <c r="E65" s="115" t="s">
        <v>1450</v>
      </c>
      <c r="F65" s="114" t="s">
        <v>1451</v>
      </c>
      <c r="G65" s="116" t="s">
        <v>2112</v>
      </c>
      <c r="H65" s="117" t="s">
        <v>3611</v>
      </c>
      <c r="I65" s="118">
        <v>10</v>
      </c>
      <c r="J65" s="119"/>
      <c r="K65" s="117" t="s">
        <v>3611</v>
      </c>
      <c r="L65" s="118">
        <v>10</v>
      </c>
      <c r="M65" s="120" t="s">
        <v>3611</v>
      </c>
      <c r="N65" s="123"/>
      <c r="O65" s="31" t="str">
        <f t="shared" si="0"/>
        <v>池田市</v>
      </c>
      <c r="P65" s="31">
        <f>COUNTIF($O$4:O65,"池田市")</f>
        <v>14</v>
      </c>
    </row>
    <row r="66" spans="1:16" ht="30" customHeight="1" x14ac:dyDescent="0.2">
      <c r="A66" s="113">
        <v>2752520235</v>
      </c>
      <c r="B66" s="114" t="s">
        <v>2170</v>
      </c>
      <c r="C66" s="115" t="s">
        <v>2171</v>
      </c>
      <c r="D66" s="115" t="s">
        <v>2172</v>
      </c>
      <c r="E66" s="115" t="s">
        <v>2173</v>
      </c>
      <c r="F66" s="114" t="s">
        <v>2174</v>
      </c>
      <c r="G66" s="116" t="s">
        <v>2175</v>
      </c>
      <c r="H66" s="117" t="s">
        <v>3611</v>
      </c>
      <c r="I66" s="118">
        <v>10</v>
      </c>
      <c r="J66" s="119"/>
      <c r="K66" s="117" t="s">
        <v>3611</v>
      </c>
      <c r="L66" s="118">
        <v>10</v>
      </c>
      <c r="M66" s="120"/>
      <c r="N66" s="123"/>
      <c r="O66" s="31" t="str">
        <f t="shared" si="0"/>
        <v>池田市</v>
      </c>
      <c r="P66" s="31">
        <f>COUNTIF($O$4:O66,"池田市")</f>
        <v>15</v>
      </c>
    </row>
    <row r="67" spans="1:16" ht="30" customHeight="1" x14ac:dyDescent="0.2">
      <c r="A67" s="113">
        <v>2752520243</v>
      </c>
      <c r="B67" s="114" t="s">
        <v>2240</v>
      </c>
      <c r="C67" s="115" t="s">
        <v>2241</v>
      </c>
      <c r="D67" s="115" t="s">
        <v>2241</v>
      </c>
      <c r="E67" s="115" t="s">
        <v>2242</v>
      </c>
      <c r="F67" s="114" t="s">
        <v>2243</v>
      </c>
      <c r="G67" s="116" t="s">
        <v>2244</v>
      </c>
      <c r="H67" s="117" t="s">
        <v>3611</v>
      </c>
      <c r="I67" s="118">
        <v>10</v>
      </c>
      <c r="J67" s="119"/>
      <c r="K67" s="117" t="s">
        <v>3611</v>
      </c>
      <c r="L67" s="118">
        <v>10</v>
      </c>
      <c r="M67" s="120"/>
      <c r="N67" s="123"/>
      <c r="O67" s="31" t="str">
        <f t="shared" si="0"/>
        <v>池田市</v>
      </c>
      <c r="P67" s="31">
        <f>COUNTIF($O$4:O67,"池田市")</f>
        <v>16</v>
      </c>
    </row>
    <row r="68" spans="1:16" ht="30" customHeight="1" x14ac:dyDescent="0.2">
      <c r="A68" s="113">
        <v>2752520250</v>
      </c>
      <c r="B68" s="114" t="s">
        <v>2273</v>
      </c>
      <c r="C68" s="115" t="s">
        <v>2274</v>
      </c>
      <c r="D68" s="115" t="s">
        <v>2274</v>
      </c>
      <c r="E68" s="115" t="s">
        <v>2275</v>
      </c>
      <c r="F68" s="114" t="s">
        <v>2276</v>
      </c>
      <c r="G68" s="116" t="s">
        <v>2277</v>
      </c>
      <c r="H68" s="117" t="s">
        <v>3611</v>
      </c>
      <c r="I68" s="118">
        <v>10</v>
      </c>
      <c r="J68" s="119"/>
      <c r="K68" s="117" t="s">
        <v>3611</v>
      </c>
      <c r="L68" s="118">
        <v>10</v>
      </c>
      <c r="M68" s="120"/>
      <c r="N68" s="123"/>
      <c r="O68" s="31" t="str">
        <f t="shared" si="0"/>
        <v>池田市</v>
      </c>
      <c r="P68" s="31">
        <f>COUNTIF($O$4:O68,"池田市")</f>
        <v>17</v>
      </c>
    </row>
    <row r="69" spans="1:16" ht="30" customHeight="1" x14ac:dyDescent="0.2">
      <c r="A69" s="113">
        <v>2752520284</v>
      </c>
      <c r="B69" s="114" t="s">
        <v>2373</v>
      </c>
      <c r="C69" s="115" t="s">
        <v>2527</v>
      </c>
      <c r="D69" s="115" t="s">
        <v>2528</v>
      </c>
      <c r="E69" s="115" t="s">
        <v>2375</v>
      </c>
      <c r="F69" s="114" t="s">
        <v>2376</v>
      </c>
      <c r="G69" s="116" t="s">
        <v>2377</v>
      </c>
      <c r="H69" s="117" t="s">
        <v>3611</v>
      </c>
      <c r="I69" s="118">
        <v>10</v>
      </c>
      <c r="J69" s="119"/>
      <c r="K69" s="117"/>
      <c r="L69" s="118"/>
      <c r="M69" s="120" t="s">
        <v>3611</v>
      </c>
      <c r="N69" s="123"/>
      <c r="O69" s="31" t="str">
        <f t="shared" si="0"/>
        <v>池田市</v>
      </c>
      <c r="P69" s="31">
        <f>COUNTIF($O$4:O69,"池田市")</f>
        <v>18</v>
      </c>
    </row>
    <row r="70" spans="1:16" ht="30" customHeight="1" x14ac:dyDescent="0.2">
      <c r="A70" s="128">
        <v>2752520292</v>
      </c>
      <c r="B70" s="114" t="s">
        <v>2638</v>
      </c>
      <c r="C70" s="115" t="s">
        <v>2639</v>
      </c>
      <c r="D70" s="115" t="s">
        <v>2640</v>
      </c>
      <c r="E70" s="115" t="s">
        <v>2641</v>
      </c>
      <c r="F70" s="114" t="s">
        <v>2642</v>
      </c>
      <c r="G70" s="116" t="s">
        <v>2643</v>
      </c>
      <c r="H70" s="117" t="s">
        <v>3611</v>
      </c>
      <c r="I70" s="118">
        <v>10</v>
      </c>
      <c r="J70" s="119"/>
      <c r="K70" s="117" t="s">
        <v>3611</v>
      </c>
      <c r="L70" s="118">
        <v>10</v>
      </c>
      <c r="M70" s="120" t="s">
        <v>3611</v>
      </c>
      <c r="N70" s="123"/>
      <c r="O70" s="31" t="str">
        <f t="shared" si="0"/>
        <v>池田市</v>
      </c>
      <c r="P70" s="31">
        <f>COUNTIF($O$4:O70,"池田市")</f>
        <v>19</v>
      </c>
    </row>
    <row r="71" spans="1:16" ht="30" customHeight="1" x14ac:dyDescent="0.2">
      <c r="A71" s="128">
        <v>2752520300</v>
      </c>
      <c r="B71" s="114" t="s">
        <v>2712</v>
      </c>
      <c r="C71" s="115" t="s">
        <v>2704</v>
      </c>
      <c r="D71" s="115" t="s">
        <v>2705</v>
      </c>
      <c r="E71" s="115" t="s">
        <v>2706</v>
      </c>
      <c r="F71" s="114" t="s">
        <v>2169</v>
      </c>
      <c r="G71" s="116" t="s">
        <v>2703</v>
      </c>
      <c r="H71" s="117" t="s">
        <v>3611</v>
      </c>
      <c r="I71" s="118">
        <v>10</v>
      </c>
      <c r="J71" s="119"/>
      <c r="K71" s="117" t="s">
        <v>3611</v>
      </c>
      <c r="L71" s="118">
        <v>10</v>
      </c>
      <c r="M71" s="120"/>
      <c r="N71" s="123"/>
      <c r="O71" s="31" t="str">
        <f t="shared" si="0"/>
        <v>池田市</v>
      </c>
      <c r="P71" s="31">
        <f>COUNTIF($O$4:O71,"池田市")</f>
        <v>20</v>
      </c>
    </row>
    <row r="72" spans="1:16" ht="30" customHeight="1" x14ac:dyDescent="0.2">
      <c r="A72" s="128">
        <v>2752520318</v>
      </c>
      <c r="B72" s="114" t="s">
        <v>2758</v>
      </c>
      <c r="C72" s="115" t="s">
        <v>2847</v>
      </c>
      <c r="D72" s="115"/>
      <c r="E72" s="115" t="s">
        <v>1439</v>
      </c>
      <c r="F72" s="130" t="s">
        <v>2759</v>
      </c>
      <c r="G72" s="116" t="s">
        <v>2760</v>
      </c>
      <c r="H72" s="117" t="s">
        <v>3611</v>
      </c>
      <c r="I72" s="118">
        <v>10</v>
      </c>
      <c r="J72" s="119"/>
      <c r="K72" s="117" t="s">
        <v>3611</v>
      </c>
      <c r="L72" s="118">
        <v>10</v>
      </c>
      <c r="M72" s="120"/>
      <c r="N72" s="123"/>
      <c r="O72" s="31" t="str">
        <f t="shared" si="0"/>
        <v>池田市</v>
      </c>
      <c r="P72" s="31">
        <f>COUNTIF($O$4:O72,"池田市")</f>
        <v>21</v>
      </c>
    </row>
    <row r="73" spans="1:16" ht="30" customHeight="1" x14ac:dyDescent="0.2">
      <c r="A73" s="128">
        <v>2752520326</v>
      </c>
      <c r="B73" s="114" t="s">
        <v>2761</v>
      </c>
      <c r="C73" s="115" t="s">
        <v>2769</v>
      </c>
      <c r="D73" s="115" t="s">
        <v>2769</v>
      </c>
      <c r="E73" s="115" t="s">
        <v>2768</v>
      </c>
      <c r="F73" s="114" t="s">
        <v>2762</v>
      </c>
      <c r="G73" s="116" t="s">
        <v>2763</v>
      </c>
      <c r="H73" s="117" t="s">
        <v>3611</v>
      </c>
      <c r="I73" s="118">
        <v>10</v>
      </c>
      <c r="J73" s="119"/>
      <c r="K73" s="117" t="s">
        <v>3611</v>
      </c>
      <c r="L73" s="118">
        <v>10</v>
      </c>
      <c r="M73" s="120"/>
      <c r="N73" s="123"/>
      <c r="O73" s="31" t="str">
        <f t="shared" si="0"/>
        <v>池田市</v>
      </c>
      <c r="P73" s="31">
        <f>COUNTIF($O$4:O73,"池田市")</f>
        <v>22</v>
      </c>
    </row>
    <row r="74" spans="1:16" ht="30" customHeight="1" x14ac:dyDescent="0.2">
      <c r="A74" s="128">
        <v>2752520334</v>
      </c>
      <c r="B74" s="114" t="s">
        <v>2764</v>
      </c>
      <c r="C74" s="115" t="s">
        <v>2770</v>
      </c>
      <c r="D74" s="115" t="s">
        <v>2770</v>
      </c>
      <c r="E74" s="115" t="s">
        <v>700</v>
      </c>
      <c r="F74" s="114" t="s">
        <v>2765</v>
      </c>
      <c r="G74" s="116" t="s">
        <v>2766</v>
      </c>
      <c r="H74" s="117" t="s">
        <v>3611</v>
      </c>
      <c r="I74" s="118">
        <v>10</v>
      </c>
      <c r="J74" s="119"/>
      <c r="K74" s="117" t="s">
        <v>3611</v>
      </c>
      <c r="L74" s="118">
        <v>10</v>
      </c>
      <c r="M74" s="120"/>
      <c r="N74" s="123"/>
      <c r="O74" s="31" t="str">
        <f t="shared" si="0"/>
        <v>池田市</v>
      </c>
      <c r="P74" s="31">
        <f>COUNTIF($O$4:O74,"池田市")</f>
        <v>23</v>
      </c>
    </row>
    <row r="75" spans="1:16" ht="30" customHeight="1" x14ac:dyDescent="0.2">
      <c r="A75" s="128">
        <v>2752520342</v>
      </c>
      <c r="B75" s="114" t="s">
        <v>3511</v>
      </c>
      <c r="C75" s="115" t="s">
        <v>2771</v>
      </c>
      <c r="D75" s="115" t="s">
        <v>2772</v>
      </c>
      <c r="E75" s="115" t="s">
        <v>1552</v>
      </c>
      <c r="F75" s="114" t="s">
        <v>2855</v>
      </c>
      <c r="G75" s="116" t="s">
        <v>2767</v>
      </c>
      <c r="H75" s="117" t="s">
        <v>3611</v>
      </c>
      <c r="I75" s="118">
        <v>10</v>
      </c>
      <c r="J75" s="119"/>
      <c r="K75" s="117" t="s">
        <v>3611</v>
      </c>
      <c r="L75" s="118">
        <v>10</v>
      </c>
      <c r="M75" s="120"/>
      <c r="N75" s="123"/>
      <c r="O75" s="31" t="str">
        <f t="shared" si="0"/>
        <v>池田市</v>
      </c>
      <c r="P75" s="31">
        <f>COUNTIF($O$4:O75,"池田市")</f>
        <v>24</v>
      </c>
    </row>
    <row r="76" spans="1:16" ht="30" customHeight="1" x14ac:dyDescent="0.2">
      <c r="A76" s="128">
        <v>2752520359</v>
      </c>
      <c r="B76" s="114" t="s">
        <v>2889</v>
      </c>
      <c r="C76" s="115" t="s">
        <v>2890</v>
      </c>
      <c r="D76" s="115" t="s">
        <v>2940</v>
      </c>
      <c r="E76" s="115" t="s">
        <v>2891</v>
      </c>
      <c r="F76" s="114" t="s">
        <v>2888</v>
      </c>
      <c r="G76" s="116" t="s">
        <v>2892</v>
      </c>
      <c r="H76" s="117" t="s">
        <v>3611</v>
      </c>
      <c r="I76" s="118">
        <v>10</v>
      </c>
      <c r="J76" s="119"/>
      <c r="K76" s="117"/>
      <c r="L76" s="118"/>
      <c r="M76" s="120"/>
      <c r="N76" s="123"/>
      <c r="O76" s="31" t="str">
        <f t="shared" si="0"/>
        <v>池田市</v>
      </c>
      <c r="P76" s="31">
        <f>COUNTIF($O$4:O76,"池田市")</f>
        <v>25</v>
      </c>
    </row>
    <row r="77" spans="1:16" ht="30" customHeight="1" x14ac:dyDescent="0.2">
      <c r="A77" s="128">
        <v>2752520367</v>
      </c>
      <c r="B77" s="114" t="s">
        <v>2942</v>
      </c>
      <c r="C77" s="115" t="s">
        <v>2971</v>
      </c>
      <c r="D77" s="115" t="s">
        <v>2972</v>
      </c>
      <c r="E77" s="115" t="s">
        <v>2973</v>
      </c>
      <c r="F77" s="114" t="s">
        <v>2945</v>
      </c>
      <c r="G77" s="116" t="s">
        <v>2946</v>
      </c>
      <c r="H77" s="117" t="s">
        <v>3611</v>
      </c>
      <c r="I77" s="118">
        <v>10</v>
      </c>
      <c r="J77" s="119"/>
      <c r="K77" s="117" t="s">
        <v>3611</v>
      </c>
      <c r="L77" s="118">
        <v>10</v>
      </c>
      <c r="M77" s="120"/>
      <c r="N77" s="123"/>
      <c r="O77" s="31" t="str">
        <f t="shared" si="0"/>
        <v>池田市</v>
      </c>
      <c r="P77" s="31">
        <f>COUNTIF($O$4:O77,"池田市")</f>
        <v>26</v>
      </c>
    </row>
    <row r="78" spans="1:16" s="174" customFormat="1" ht="30" customHeight="1" x14ac:dyDescent="0.2">
      <c r="A78" s="186">
        <v>2752520375</v>
      </c>
      <c r="B78" s="165" t="s">
        <v>3137</v>
      </c>
      <c r="C78" s="166" t="s">
        <v>3149</v>
      </c>
      <c r="D78" s="166" t="s">
        <v>3150</v>
      </c>
      <c r="E78" s="166" t="s">
        <v>3151</v>
      </c>
      <c r="F78" s="165" t="s">
        <v>3138</v>
      </c>
      <c r="G78" s="167" t="s">
        <v>3139</v>
      </c>
      <c r="H78" s="168" t="s">
        <v>3611</v>
      </c>
      <c r="I78" s="169">
        <v>10</v>
      </c>
      <c r="J78" s="170"/>
      <c r="K78" s="168" t="s">
        <v>3611</v>
      </c>
      <c r="L78" s="169">
        <v>10</v>
      </c>
      <c r="M78" s="171"/>
      <c r="N78" s="175"/>
      <c r="O78" s="173" t="str">
        <f t="shared" ref="O78" si="15">IF(ISERROR(FIND("群",F78))=FALSE,LEFT(F78,FIND("群",F78)),IF(ISERROR(FIND("市",F78))=FALSE,LEFT(F78,FIND("市",F78)),IF(ISERROR(FIND("町",F78))=FALSE,LEFT(F78,FIND("町",F78)),IF(ISERROR(FIND("村",F78))=FALSE,LEFT(F78,FIND("村",F78))))))</f>
        <v>池田市</v>
      </c>
      <c r="P78" s="173">
        <f>COUNTIF($O$4:O78,"池田市")</f>
        <v>27</v>
      </c>
    </row>
    <row r="79" spans="1:16" s="174" customFormat="1" ht="30" customHeight="1" x14ac:dyDescent="0.2">
      <c r="A79" s="186">
        <v>2752520383</v>
      </c>
      <c r="B79" s="165" t="s">
        <v>3140</v>
      </c>
      <c r="C79" s="166" t="s">
        <v>3152</v>
      </c>
      <c r="D79" s="166" t="s">
        <v>3153</v>
      </c>
      <c r="E79" s="166" t="s">
        <v>3154</v>
      </c>
      <c r="F79" s="165" t="s">
        <v>3141</v>
      </c>
      <c r="G79" s="167" t="s">
        <v>3142</v>
      </c>
      <c r="H79" s="168" t="s">
        <v>3155</v>
      </c>
      <c r="I79" s="169">
        <v>5</v>
      </c>
      <c r="J79" s="170"/>
      <c r="K79" s="168" t="s">
        <v>3155</v>
      </c>
      <c r="L79" s="169">
        <v>5</v>
      </c>
      <c r="M79" s="171"/>
      <c r="N79" s="175"/>
      <c r="O79" s="173" t="str">
        <f t="shared" ref="O79" si="16">IF(ISERROR(FIND("群",F79))=FALSE,LEFT(F79,FIND("群",F79)),IF(ISERROR(FIND("市",F79))=FALSE,LEFT(F79,FIND("市",F79)),IF(ISERROR(FIND("町",F79))=FALSE,LEFT(F79,FIND("町",F79)),IF(ISERROR(FIND("村",F79))=FALSE,LEFT(F79,FIND("村",F79))))))</f>
        <v>池田市</v>
      </c>
      <c r="P79" s="173">
        <f>COUNTIF($O$4:O79,"池田市")</f>
        <v>28</v>
      </c>
    </row>
    <row r="80" spans="1:16" s="174" customFormat="1" ht="30" customHeight="1" x14ac:dyDescent="0.2">
      <c r="A80" s="186">
        <v>2752520391</v>
      </c>
      <c r="B80" s="165" t="s">
        <v>3164</v>
      </c>
      <c r="C80" s="166" t="s">
        <v>3178</v>
      </c>
      <c r="D80" s="166" t="s">
        <v>3179</v>
      </c>
      <c r="E80" s="166" t="s">
        <v>3180</v>
      </c>
      <c r="F80" s="165" t="s">
        <v>3165</v>
      </c>
      <c r="G80" s="167" t="s">
        <v>3166</v>
      </c>
      <c r="H80" s="168"/>
      <c r="I80" s="169"/>
      <c r="J80" s="170"/>
      <c r="K80" s="168" t="s">
        <v>3611</v>
      </c>
      <c r="L80" s="169">
        <v>10</v>
      </c>
      <c r="M80" s="171"/>
      <c r="N80" s="175"/>
      <c r="O80" s="173" t="str">
        <f t="shared" ref="O80" si="17">IF(ISERROR(FIND("群",F80))=FALSE,LEFT(F80,FIND("群",F80)),IF(ISERROR(FIND("市",F80))=FALSE,LEFT(F80,FIND("市",F80)),IF(ISERROR(FIND("町",F80))=FALSE,LEFT(F80,FIND("町",F80)),IF(ISERROR(FIND("村",F80))=FALSE,LEFT(F80,FIND("村",F80))))))</f>
        <v>池田市</v>
      </c>
      <c r="P80" s="173">
        <f>COUNTIF($O$4:O80,"池田市")</f>
        <v>29</v>
      </c>
    </row>
    <row r="81" spans="1:16" s="174" customFormat="1" ht="30" customHeight="1" x14ac:dyDescent="0.2">
      <c r="A81" s="183">
        <v>2752520409</v>
      </c>
      <c r="B81" s="165" t="s">
        <v>4205</v>
      </c>
      <c r="C81" s="166" t="s">
        <v>4206</v>
      </c>
      <c r="D81" s="166" t="s">
        <v>4207</v>
      </c>
      <c r="E81" s="166" t="s">
        <v>4208</v>
      </c>
      <c r="F81" s="165" t="s">
        <v>4209</v>
      </c>
      <c r="G81" s="167" t="s">
        <v>4210</v>
      </c>
      <c r="H81" s="168" t="s">
        <v>3614</v>
      </c>
      <c r="I81" s="169">
        <v>10</v>
      </c>
      <c r="J81" s="170"/>
      <c r="K81" s="168" t="s">
        <v>3614</v>
      </c>
      <c r="L81" s="169">
        <v>10</v>
      </c>
      <c r="M81" s="171"/>
      <c r="N81" s="175"/>
      <c r="O81" s="173" t="s">
        <v>4177</v>
      </c>
      <c r="P81" s="173">
        <v>30</v>
      </c>
    </row>
    <row r="82" spans="1:16" s="174" customFormat="1" ht="30" customHeight="1" x14ac:dyDescent="0.2">
      <c r="A82" s="186">
        <v>2752520417</v>
      </c>
      <c r="B82" s="165" t="s">
        <v>3218</v>
      </c>
      <c r="C82" s="166" t="s">
        <v>4107</v>
      </c>
      <c r="D82" s="166" t="s">
        <v>3233</v>
      </c>
      <c r="E82" s="166" t="s">
        <v>3234</v>
      </c>
      <c r="F82" s="165" t="s">
        <v>3219</v>
      </c>
      <c r="G82" s="167" t="s">
        <v>3220</v>
      </c>
      <c r="H82" s="168"/>
      <c r="I82" s="169"/>
      <c r="J82" s="170"/>
      <c r="K82" s="168" t="s">
        <v>3611</v>
      </c>
      <c r="L82" s="169">
        <v>10</v>
      </c>
      <c r="M82" s="171"/>
      <c r="N82" s="175"/>
      <c r="O82" s="173" t="str">
        <f t="shared" ref="O82" si="18">IF(ISERROR(FIND("群",F82))=FALSE,LEFT(F82,FIND("群",F82)),IF(ISERROR(FIND("市",F82))=FALSE,LEFT(F82,FIND("市",F82)),IF(ISERROR(FIND("町",F82))=FALSE,LEFT(F82,FIND("町",F82)),IF(ISERROR(FIND("村",F82))=FALSE,LEFT(F82,FIND("村",F82))))))</f>
        <v>池田市</v>
      </c>
      <c r="P82" s="173">
        <f>COUNTIF($O$4:O82,"池田市")</f>
        <v>31</v>
      </c>
    </row>
    <row r="83" spans="1:16" s="174" customFormat="1" ht="30" customHeight="1" x14ac:dyDescent="0.2">
      <c r="A83" s="164" t="s">
        <v>3415</v>
      </c>
      <c r="B83" s="165" t="s">
        <v>3416</v>
      </c>
      <c r="C83" s="166" t="s">
        <v>3444</v>
      </c>
      <c r="D83" s="166" t="s">
        <v>3434</v>
      </c>
      <c r="E83" s="166" t="s">
        <v>3435</v>
      </c>
      <c r="F83" s="165" t="s">
        <v>3417</v>
      </c>
      <c r="G83" s="167" t="s">
        <v>3418</v>
      </c>
      <c r="H83" s="168" t="s">
        <v>3611</v>
      </c>
      <c r="I83" s="169">
        <v>10</v>
      </c>
      <c r="J83" s="170"/>
      <c r="K83" s="168" t="s">
        <v>3611</v>
      </c>
      <c r="L83" s="169">
        <v>10</v>
      </c>
      <c r="M83" s="171"/>
      <c r="N83" s="175"/>
      <c r="O83" s="173" t="str">
        <f t="shared" ref="O83:O84" si="19">IF(ISERROR(FIND("群",F83))=FALSE,LEFT(F83,FIND("群",F83)),IF(ISERROR(FIND("市",F83))=FALSE,LEFT(F83,FIND("市",F83)),IF(ISERROR(FIND("町",F83))=FALSE,LEFT(F83,FIND("町",F83)),IF(ISERROR(FIND("村",F83))=FALSE,LEFT(F83,FIND("村",F83))))))</f>
        <v>池田市</v>
      </c>
      <c r="P83" s="173">
        <f>COUNTIF($O$4:O83,"池田市")</f>
        <v>32</v>
      </c>
    </row>
    <row r="84" spans="1:16" s="174" customFormat="1" ht="30" customHeight="1" x14ac:dyDescent="0.2">
      <c r="A84" s="164">
        <v>2752520433</v>
      </c>
      <c r="B84" s="165" t="s">
        <v>3499</v>
      </c>
      <c r="C84" s="166" t="s">
        <v>3502</v>
      </c>
      <c r="D84" s="166" t="s">
        <v>3502</v>
      </c>
      <c r="E84" s="166" t="s">
        <v>1608</v>
      </c>
      <c r="F84" s="165" t="s">
        <v>3500</v>
      </c>
      <c r="G84" s="167" t="s">
        <v>3501</v>
      </c>
      <c r="H84" s="168" t="s">
        <v>3611</v>
      </c>
      <c r="I84" s="169">
        <v>10</v>
      </c>
      <c r="J84" s="170"/>
      <c r="K84" s="168" t="s">
        <v>3611</v>
      </c>
      <c r="L84" s="169">
        <v>10</v>
      </c>
      <c r="M84" s="171"/>
      <c r="N84" s="175"/>
      <c r="O84" s="173" t="str">
        <f t="shared" si="19"/>
        <v>池田市</v>
      </c>
      <c r="P84" s="173">
        <f>COUNTIF($O$4:O84,"池田市")</f>
        <v>33</v>
      </c>
    </row>
    <row r="85" spans="1:16" s="174" customFormat="1" ht="30" customHeight="1" x14ac:dyDescent="0.2">
      <c r="A85" s="164">
        <v>2752520441</v>
      </c>
      <c r="B85" s="165" t="s">
        <v>3518</v>
      </c>
      <c r="C85" s="166" t="s">
        <v>3522</v>
      </c>
      <c r="D85" s="166" t="s">
        <v>3523</v>
      </c>
      <c r="E85" s="166" t="s">
        <v>3524</v>
      </c>
      <c r="F85" s="165" t="s">
        <v>3519</v>
      </c>
      <c r="G85" s="167" t="s">
        <v>3520</v>
      </c>
      <c r="H85" s="168" t="s">
        <v>3521</v>
      </c>
      <c r="I85" s="169">
        <v>5</v>
      </c>
      <c r="J85" s="170"/>
      <c r="K85" s="168" t="s">
        <v>157</v>
      </c>
      <c r="L85" s="169">
        <v>5</v>
      </c>
      <c r="M85" s="171"/>
      <c r="N85" s="172"/>
      <c r="O85" s="173" t="str">
        <f t="shared" ref="O85" si="20">IF(ISERROR(FIND("群",F85))=FALSE,LEFT(F85,FIND("群",F85)),IF(ISERROR(FIND("市",F85))=FALSE,LEFT(F85,FIND("市",F85)),IF(ISERROR(FIND("町",F85))=FALSE,LEFT(F85,FIND("町",F85)),IF(ISERROR(FIND("村",F85))=FALSE,LEFT(F85,FIND("村",F85))))))</f>
        <v>池田市</v>
      </c>
      <c r="P85" s="173">
        <f>COUNTIF($O$4:O85,"池田市")</f>
        <v>34</v>
      </c>
    </row>
    <row r="86" spans="1:16" s="174" customFormat="1" ht="30" customHeight="1" x14ac:dyDescent="0.2">
      <c r="A86" s="164">
        <v>2752520458</v>
      </c>
      <c r="B86" s="165" t="s">
        <v>3648</v>
      </c>
      <c r="C86" s="166" t="s">
        <v>3649</v>
      </c>
      <c r="D86" s="166" t="s">
        <v>2374</v>
      </c>
      <c r="E86" s="166" t="s">
        <v>700</v>
      </c>
      <c r="F86" s="165" t="s">
        <v>3647</v>
      </c>
      <c r="G86" s="167" t="s">
        <v>3648</v>
      </c>
      <c r="H86" s="168" t="s">
        <v>3611</v>
      </c>
      <c r="I86" s="169">
        <v>10</v>
      </c>
      <c r="J86" s="170"/>
      <c r="K86" s="168" t="s">
        <v>3611</v>
      </c>
      <c r="L86" s="169">
        <v>10</v>
      </c>
      <c r="M86" s="171" t="s">
        <v>3611</v>
      </c>
      <c r="N86" s="172"/>
      <c r="O86" s="173" t="str">
        <f t="shared" ref="O86" si="21">IF(ISERROR(FIND("群",F86))=FALSE,LEFT(F86,FIND("群",F86)),IF(ISERROR(FIND("市",F86))=FALSE,LEFT(F86,FIND("市",F86)),IF(ISERROR(FIND("町",F86))=FALSE,LEFT(F86,FIND("町",F86)),IF(ISERROR(FIND("村",F86))=FALSE,LEFT(F86,FIND("村",F86))))))</f>
        <v>池田市</v>
      </c>
      <c r="P86" s="173">
        <f>COUNTIF($O$4:O86,"池田市")</f>
        <v>35</v>
      </c>
    </row>
    <row r="87" spans="1:16" s="174" customFormat="1" ht="30" customHeight="1" x14ac:dyDescent="0.2">
      <c r="A87" s="164" t="s">
        <v>3715</v>
      </c>
      <c r="B87" s="165" t="s">
        <v>3712</v>
      </c>
      <c r="C87" s="166" t="s">
        <v>3716</v>
      </c>
      <c r="D87" s="166" t="s">
        <v>3716</v>
      </c>
      <c r="E87" s="166" t="s">
        <v>1439</v>
      </c>
      <c r="F87" s="165" t="s">
        <v>3714</v>
      </c>
      <c r="G87" s="167" t="s">
        <v>3713</v>
      </c>
      <c r="H87" s="168" t="s">
        <v>3611</v>
      </c>
      <c r="I87" s="169">
        <v>10</v>
      </c>
      <c r="J87" s="170"/>
      <c r="K87" s="168" t="s">
        <v>3611</v>
      </c>
      <c r="L87" s="169">
        <v>10</v>
      </c>
      <c r="M87" s="171" t="s">
        <v>3611</v>
      </c>
      <c r="N87" s="172"/>
      <c r="O87" s="173" t="str">
        <f t="shared" ref="O87" si="22">IF(ISERROR(FIND("群",F87))=FALSE,LEFT(F87,FIND("群",F87)),IF(ISERROR(FIND("市",F87))=FALSE,LEFT(F87,FIND("市",F87)),IF(ISERROR(FIND("町",F87))=FALSE,LEFT(F87,FIND("町",F87)),IF(ISERROR(FIND("村",F87))=FALSE,LEFT(F87,FIND("村",F87))))))</f>
        <v>池田市</v>
      </c>
      <c r="P87" s="173">
        <f>COUNTIF($O$4:O87,"池田市")</f>
        <v>36</v>
      </c>
    </row>
    <row r="88" spans="1:16" s="174" customFormat="1" ht="30" customHeight="1" x14ac:dyDescent="0.2">
      <c r="A88" s="164" t="s">
        <v>3739</v>
      </c>
      <c r="B88" s="165" t="s">
        <v>3738</v>
      </c>
      <c r="C88" s="166" t="s">
        <v>3780</v>
      </c>
      <c r="D88" s="166" t="s">
        <v>3781</v>
      </c>
      <c r="E88" s="166" t="s">
        <v>2375</v>
      </c>
      <c r="F88" s="165" t="s">
        <v>3740</v>
      </c>
      <c r="G88" s="167" t="s">
        <v>3741</v>
      </c>
      <c r="H88" s="168" t="s">
        <v>3611</v>
      </c>
      <c r="I88" s="169">
        <v>10</v>
      </c>
      <c r="J88" s="170"/>
      <c r="K88" s="168" t="s">
        <v>3611</v>
      </c>
      <c r="L88" s="169">
        <v>10</v>
      </c>
      <c r="M88" s="171"/>
      <c r="N88" s="172"/>
      <c r="O88" s="173" t="str">
        <f t="shared" ref="O88:O89" si="23">IF(ISERROR(FIND("群",F88))=FALSE,LEFT(F88,FIND("群",F88)),IF(ISERROR(FIND("市",F88))=FALSE,LEFT(F88,FIND("市",F88)),IF(ISERROR(FIND("町",F88))=FALSE,LEFT(F88,FIND("町",F88)),IF(ISERROR(FIND("村",F88))=FALSE,LEFT(F88,FIND("村",F88))))))</f>
        <v>池田市</v>
      </c>
      <c r="P88" s="173">
        <f>COUNTIF($O$4:O88,"池田市")</f>
        <v>37</v>
      </c>
    </row>
    <row r="89" spans="1:16" s="174" customFormat="1" ht="30" customHeight="1" x14ac:dyDescent="0.2">
      <c r="A89" s="164" t="s">
        <v>3745</v>
      </c>
      <c r="B89" s="165" t="s">
        <v>3742</v>
      </c>
      <c r="C89" s="166" t="s">
        <v>3782</v>
      </c>
      <c r="D89" s="166" t="s">
        <v>3783</v>
      </c>
      <c r="E89" s="166" t="s">
        <v>700</v>
      </c>
      <c r="F89" s="165" t="s">
        <v>3743</v>
      </c>
      <c r="G89" s="167" t="s">
        <v>3744</v>
      </c>
      <c r="H89" s="168" t="s">
        <v>3611</v>
      </c>
      <c r="I89" s="169">
        <v>20</v>
      </c>
      <c r="J89" s="170"/>
      <c r="K89" s="168" t="s">
        <v>3611</v>
      </c>
      <c r="L89" s="169">
        <v>10</v>
      </c>
      <c r="M89" s="171" t="s">
        <v>3611</v>
      </c>
      <c r="N89" s="172"/>
      <c r="O89" s="173" t="str">
        <f t="shared" si="23"/>
        <v>池田市</v>
      </c>
      <c r="P89" s="173">
        <f>COUNTIF($O$4:O89,"池田市")</f>
        <v>38</v>
      </c>
    </row>
    <row r="90" spans="1:16" s="174" customFormat="1" ht="30" customHeight="1" x14ac:dyDescent="0.2">
      <c r="A90" s="164">
        <v>2752520490</v>
      </c>
      <c r="B90" s="165" t="s">
        <v>3909</v>
      </c>
      <c r="C90" s="166" t="s">
        <v>3910</v>
      </c>
      <c r="D90" s="166" t="s">
        <v>3911</v>
      </c>
      <c r="E90" s="166" t="s">
        <v>1439</v>
      </c>
      <c r="F90" s="165" t="s">
        <v>3912</v>
      </c>
      <c r="G90" s="167" t="s">
        <v>3913</v>
      </c>
      <c r="H90" s="168" t="s">
        <v>3611</v>
      </c>
      <c r="I90" s="169">
        <v>10</v>
      </c>
      <c r="J90" s="170"/>
      <c r="K90" s="168" t="s">
        <v>3611</v>
      </c>
      <c r="L90" s="169">
        <v>10</v>
      </c>
      <c r="M90" s="171"/>
      <c r="N90" s="172"/>
      <c r="O90" s="173" t="str">
        <f t="shared" ref="O90" si="24">IF(ISERROR(FIND("群",F90))=FALSE,LEFT(F90,FIND("群",F90)),IF(ISERROR(FIND("市",F90))=FALSE,LEFT(F90,FIND("市",F90)),IF(ISERROR(FIND("町",F90))=FALSE,LEFT(F90,FIND("町",F90)),IF(ISERROR(FIND("村",F90))=FALSE,LEFT(F90,FIND("村",F90))))))</f>
        <v>池田市</v>
      </c>
      <c r="P90" s="173">
        <f>COUNTIF($O$4:O90,"池田市")</f>
        <v>39</v>
      </c>
    </row>
    <row r="91" spans="1:16" s="174" customFormat="1" ht="30" customHeight="1" x14ac:dyDescent="0.2">
      <c r="A91" s="164" t="s">
        <v>3982</v>
      </c>
      <c r="B91" s="165" t="s">
        <v>3983</v>
      </c>
      <c r="C91" s="166" t="s">
        <v>3984</v>
      </c>
      <c r="D91" s="166" t="s">
        <v>3985</v>
      </c>
      <c r="E91" s="166" t="s">
        <v>1450</v>
      </c>
      <c r="F91" s="165" t="s">
        <v>3986</v>
      </c>
      <c r="G91" s="167" t="s">
        <v>2760</v>
      </c>
      <c r="H91" s="168" t="s">
        <v>3611</v>
      </c>
      <c r="I91" s="169">
        <v>10</v>
      </c>
      <c r="J91" s="170"/>
      <c r="K91" s="168" t="s">
        <v>3611</v>
      </c>
      <c r="L91" s="169">
        <v>10</v>
      </c>
      <c r="M91" s="171" t="s">
        <v>3611</v>
      </c>
      <c r="N91" s="172"/>
      <c r="O91" s="173" t="str">
        <f t="shared" ref="O91:O92" si="25">IF(ISERROR(FIND("群",F91))=FALSE,LEFT(F91,FIND("群",F91)),IF(ISERROR(FIND("市",F91))=FALSE,LEFT(F91,FIND("市",F91)),IF(ISERROR(FIND("町",F91))=FALSE,LEFT(F91,FIND("町",F91)),IF(ISERROR(FIND("村",F91))=FALSE,LEFT(F91,FIND("村",F91))))))</f>
        <v>池田市</v>
      </c>
      <c r="P91" s="173">
        <f>COUNTIF($O$4:O91,"池田市")</f>
        <v>40</v>
      </c>
    </row>
    <row r="92" spans="1:16" s="174" customFormat="1" ht="30" customHeight="1" x14ac:dyDescent="0.2">
      <c r="A92" s="164" t="s">
        <v>4116</v>
      </c>
      <c r="B92" s="165" t="s">
        <v>4117</v>
      </c>
      <c r="C92" s="166" t="s">
        <v>4118</v>
      </c>
      <c r="D92" s="166"/>
      <c r="E92" s="166" t="s">
        <v>700</v>
      </c>
      <c r="F92" s="165" t="s">
        <v>4119</v>
      </c>
      <c r="G92" s="167" t="s">
        <v>4115</v>
      </c>
      <c r="H92" s="168" t="s">
        <v>3611</v>
      </c>
      <c r="I92" s="169">
        <v>10</v>
      </c>
      <c r="J92" s="170"/>
      <c r="K92" s="168" t="s">
        <v>3611</v>
      </c>
      <c r="L92" s="169">
        <v>10</v>
      </c>
      <c r="M92" s="171"/>
      <c r="N92" s="172"/>
      <c r="O92" s="173" t="str">
        <f t="shared" si="25"/>
        <v>池田市</v>
      </c>
      <c r="P92" s="173">
        <v>41</v>
      </c>
    </row>
    <row r="93" spans="1:16" s="174" customFormat="1" ht="30" customHeight="1" x14ac:dyDescent="0.2">
      <c r="A93" s="164" t="s">
        <v>4178</v>
      </c>
      <c r="B93" s="165" t="s">
        <v>4179</v>
      </c>
      <c r="C93" s="166" t="s">
        <v>4180</v>
      </c>
      <c r="D93" s="166" t="s">
        <v>4180</v>
      </c>
      <c r="E93" s="166" t="s">
        <v>4181</v>
      </c>
      <c r="F93" s="165" t="s">
        <v>2762</v>
      </c>
      <c r="G93" s="167" t="s">
        <v>2766</v>
      </c>
      <c r="H93" s="168" t="s">
        <v>3614</v>
      </c>
      <c r="I93" s="169">
        <v>10</v>
      </c>
      <c r="J93" s="170"/>
      <c r="K93" s="168" t="s">
        <v>3614</v>
      </c>
      <c r="L93" s="169">
        <v>10</v>
      </c>
      <c r="M93" s="171"/>
      <c r="N93" s="172"/>
      <c r="O93" s="173" t="s">
        <v>4177</v>
      </c>
      <c r="P93" s="173">
        <v>42</v>
      </c>
    </row>
    <row r="94" spans="1:16" ht="31.2" customHeight="1" x14ac:dyDescent="0.2">
      <c r="A94" s="122">
        <v>2750620011</v>
      </c>
      <c r="B94" s="114" t="s">
        <v>1318</v>
      </c>
      <c r="C94" s="115" t="s">
        <v>191</v>
      </c>
      <c r="D94" s="115" t="s">
        <v>192</v>
      </c>
      <c r="E94" s="115" t="s">
        <v>729</v>
      </c>
      <c r="F94" s="114" t="s">
        <v>1145</v>
      </c>
      <c r="G94" s="131" t="s">
        <v>1819</v>
      </c>
      <c r="H94" s="117" t="s">
        <v>3611</v>
      </c>
      <c r="I94" s="118">
        <v>10</v>
      </c>
      <c r="J94" s="119"/>
      <c r="K94" s="117" t="s">
        <v>3611</v>
      </c>
      <c r="L94" s="118">
        <v>10</v>
      </c>
      <c r="M94" s="120"/>
      <c r="N94" s="123"/>
      <c r="O94" s="31" t="str">
        <f t="shared" si="0"/>
        <v>泉大津市</v>
      </c>
      <c r="P94" s="31">
        <f>COUNTIF($O$4:O94,"泉大津市")</f>
        <v>1</v>
      </c>
    </row>
    <row r="95" spans="1:16" ht="30" customHeight="1" x14ac:dyDescent="0.2">
      <c r="A95" s="122">
        <v>2750620029</v>
      </c>
      <c r="B95" s="114" t="s">
        <v>482</v>
      </c>
      <c r="C95" s="115" t="s">
        <v>495</v>
      </c>
      <c r="D95" s="115" t="s">
        <v>496</v>
      </c>
      <c r="E95" s="115" t="s">
        <v>502</v>
      </c>
      <c r="F95" s="114" t="s">
        <v>1144</v>
      </c>
      <c r="G95" s="116" t="s">
        <v>483</v>
      </c>
      <c r="H95" s="117" t="s">
        <v>3611</v>
      </c>
      <c r="I95" s="118">
        <v>10</v>
      </c>
      <c r="J95" s="119"/>
      <c r="K95" s="117" t="s">
        <v>3611</v>
      </c>
      <c r="L95" s="118">
        <v>10</v>
      </c>
      <c r="M95" s="120"/>
      <c r="N95" s="123"/>
      <c r="O95" s="31" t="str">
        <f t="shared" si="0"/>
        <v>泉大津市</v>
      </c>
      <c r="P95" s="31">
        <f>COUNTIF($O$4:O95,"泉大津市")</f>
        <v>2</v>
      </c>
    </row>
    <row r="96" spans="1:16" ht="30" customHeight="1" x14ac:dyDescent="0.2">
      <c r="A96" s="122">
        <v>2750620086</v>
      </c>
      <c r="B96" s="114" t="s">
        <v>3506</v>
      </c>
      <c r="C96" s="115" t="s">
        <v>745</v>
      </c>
      <c r="D96" s="115" t="s">
        <v>746</v>
      </c>
      <c r="E96" s="115" t="s">
        <v>747</v>
      </c>
      <c r="F96" s="114" t="s">
        <v>741</v>
      </c>
      <c r="G96" s="116" t="s">
        <v>734</v>
      </c>
      <c r="H96" s="117" t="s">
        <v>3611</v>
      </c>
      <c r="I96" s="118">
        <v>10</v>
      </c>
      <c r="J96" s="119"/>
      <c r="K96" s="117" t="s">
        <v>3611</v>
      </c>
      <c r="L96" s="118">
        <v>10</v>
      </c>
      <c r="M96" s="120"/>
      <c r="N96" s="123"/>
      <c r="O96" s="31" t="str">
        <f t="shared" ref="O96:O159" si="26">IF(ISERROR(FIND("群",F96))=FALSE,LEFT(F96,FIND("群",F96)),IF(ISERROR(FIND("市",F96))=FALSE,LEFT(F96,FIND("市",F96)),IF(ISERROR(FIND("町",F96))=FALSE,LEFT(F96,FIND("町",F96)),IF(ISERROR(FIND("村",F96))=FALSE,LEFT(F96,FIND("村",F96))))))</f>
        <v>泉大津市</v>
      </c>
      <c r="P96" s="31">
        <f>COUNTIF($O$4:O96,"泉大津市")</f>
        <v>3</v>
      </c>
    </row>
    <row r="97" spans="1:16" ht="30" customHeight="1" x14ac:dyDescent="0.2">
      <c r="A97" s="122">
        <v>2750620094</v>
      </c>
      <c r="B97" s="114" t="s">
        <v>1186</v>
      </c>
      <c r="C97" s="115" t="s">
        <v>1198</v>
      </c>
      <c r="D97" s="115" t="s">
        <v>1199</v>
      </c>
      <c r="E97" s="115" t="s">
        <v>1200</v>
      </c>
      <c r="F97" s="114" t="s">
        <v>1187</v>
      </c>
      <c r="G97" s="116" t="s">
        <v>1188</v>
      </c>
      <c r="H97" s="117" t="s">
        <v>3611</v>
      </c>
      <c r="I97" s="118">
        <v>7</v>
      </c>
      <c r="J97" s="119"/>
      <c r="K97" s="117" t="s">
        <v>3611</v>
      </c>
      <c r="L97" s="118">
        <v>7</v>
      </c>
      <c r="M97" s="120"/>
      <c r="N97" s="123"/>
      <c r="O97" s="31" t="str">
        <f t="shared" si="26"/>
        <v>泉大津市</v>
      </c>
      <c r="P97" s="31">
        <f>COUNTIF($O$4:O97,"泉大津市")</f>
        <v>4</v>
      </c>
    </row>
    <row r="98" spans="1:16" ht="30" customHeight="1" x14ac:dyDescent="0.2">
      <c r="A98" s="122">
        <v>2750620169</v>
      </c>
      <c r="B98" s="114" t="s">
        <v>1574</v>
      </c>
      <c r="C98" s="115" t="s">
        <v>1986</v>
      </c>
      <c r="D98" s="115" t="s">
        <v>1987</v>
      </c>
      <c r="E98" s="115" t="s">
        <v>1576</v>
      </c>
      <c r="F98" s="114" t="s">
        <v>1575</v>
      </c>
      <c r="G98" s="116" t="s">
        <v>1577</v>
      </c>
      <c r="H98" s="117" t="s">
        <v>3611</v>
      </c>
      <c r="I98" s="118">
        <v>10</v>
      </c>
      <c r="J98" s="119"/>
      <c r="K98" s="117" t="s">
        <v>3611</v>
      </c>
      <c r="L98" s="118">
        <v>10</v>
      </c>
      <c r="M98" s="120"/>
      <c r="N98" s="123"/>
      <c r="O98" s="31" t="str">
        <f t="shared" si="26"/>
        <v>泉大津市</v>
      </c>
      <c r="P98" s="31">
        <f>COUNTIF($O$4:O98,"泉大津市")</f>
        <v>5</v>
      </c>
    </row>
    <row r="99" spans="1:16" ht="30" customHeight="1" x14ac:dyDescent="0.2">
      <c r="A99" s="122">
        <v>2750620177</v>
      </c>
      <c r="B99" s="114" t="s">
        <v>1792</v>
      </c>
      <c r="C99" s="115" t="s">
        <v>1793</v>
      </c>
      <c r="D99" s="115" t="s">
        <v>1794</v>
      </c>
      <c r="E99" s="115" t="s">
        <v>1805</v>
      </c>
      <c r="F99" s="114" t="s">
        <v>1795</v>
      </c>
      <c r="G99" s="116" t="s">
        <v>1112</v>
      </c>
      <c r="H99" s="117" t="s">
        <v>1716</v>
      </c>
      <c r="I99" s="118">
        <v>5</v>
      </c>
      <c r="J99" s="119"/>
      <c r="K99" s="117" t="s">
        <v>1804</v>
      </c>
      <c r="L99" s="118">
        <v>5</v>
      </c>
      <c r="M99" s="120"/>
      <c r="N99" s="123"/>
      <c r="O99" s="31" t="str">
        <f t="shared" si="26"/>
        <v>泉大津市</v>
      </c>
      <c r="P99" s="31">
        <f>COUNTIF($O$4:O99,"泉大津市")</f>
        <v>6</v>
      </c>
    </row>
    <row r="100" spans="1:16" ht="30" customHeight="1" x14ac:dyDescent="0.2">
      <c r="A100" s="122">
        <v>2750620250</v>
      </c>
      <c r="B100" s="114" t="s">
        <v>2211</v>
      </c>
      <c r="C100" s="115" t="s">
        <v>2212</v>
      </c>
      <c r="D100" s="115" t="s">
        <v>2213</v>
      </c>
      <c r="E100" s="115" t="s">
        <v>2214</v>
      </c>
      <c r="F100" s="114" t="s">
        <v>3333</v>
      </c>
      <c r="G100" s="116" t="s">
        <v>2215</v>
      </c>
      <c r="H100" s="117" t="s">
        <v>3611</v>
      </c>
      <c r="I100" s="118">
        <v>10</v>
      </c>
      <c r="J100" s="119"/>
      <c r="K100" s="117" t="s">
        <v>3611</v>
      </c>
      <c r="L100" s="118">
        <v>10</v>
      </c>
      <c r="M100" s="120"/>
      <c r="N100" s="123"/>
      <c r="O100" s="31" t="str">
        <f t="shared" si="26"/>
        <v>泉大津市</v>
      </c>
      <c r="P100" s="31">
        <f>COUNTIF($O$4:O100,"泉大津市")</f>
        <v>7</v>
      </c>
    </row>
    <row r="101" spans="1:16" ht="30" customHeight="1" x14ac:dyDescent="0.2">
      <c r="A101" s="122">
        <v>2750620268</v>
      </c>
      <c r="B101" s="114" t="s">
        <v>2348</v>
      </c>
      <c r="C101" s="115" t="s">
        <v>2319</v>
      </c>
      <c r="D101" s="115" t="s">
        <v>2320</v>
      </c>
      <c r="E101" s="115" t="s">
        <v>2321</v>
      </c>
      <c r="F101" s="114" t="s">
        <v>2325</v>
      </c>
      <c r="G101" s="116" t="s">
        <v>2347</v>
      </c>
      <c r="H101" s="117" t="s">
        <v>3611</v>
      </c>
      <c r="I101" s="118">
        <v>10</v>
      </c>
      <c r="J101" s="119"/>
      <c r="K101" s="117" t="s">
        <v>3611</v>
      </c>
      <c r="L101" s="118">
        <v>10</v>
      </c>
      <c r="M101" s="120"/>
      <c r="N101" s="123"/>
      <c r="O101" s="31" t="str">
        <f t="shared" si="26"/>
        <v>泉大津市</v>
      </c>
      <c r="P101" s="31">
        <f>COUNTIF($O$4:O101,"泉大津市")</f>
        <v>8</v>
      </c>
    </row>
    <row r="102" spans="1:16" ht="30" customHeight="1" x14ac:dyDescent="0.2">
      <c r="A102" s="122">
        <v>2750620276</v>
      </c>
      <c r="B102" s="114" t="s">
        <v>2327</v>
      </c>
      <c r="C102" s="115" t="s">
        <v>2322</v>
      </c>
      <c r="D102" s="115" t="s">
        <v>2323</v>
      </c>
      <c r="E102" s="115" t="s">
        <v>2324</v>
      </c>
      <c r="F102" s="114" t="s">
        <v>2326</v>
      </c>
      <c r="G102" s="116" t="s">
        <v>2346</v>
      </c>
      <c r="H102" s="117" t="s">
        <v>3611</v>
      </c>
      <c r="I102" s="118">
        <v>10</v>
      </c>
      <c r="J102" s="119"/>
      <c r="K102" s="117" t="s">
        <v>3611</v>
      </c>
      <c r="L102" s="118">
        <v>10</v>
      </c>
      <c r="M102" s="120"/>
      <c r="N102" s="123"/>
      <c r="O102" s="31" t="str">
        <f t="shared" si="26"/>
        <v>泉大津市</v>
      </c>
      <c r="P102" s="31">
        <f>COUNTIF($O$4:O102,"泉大津市")</f>
        <v>9</v>
      </c>
    </row>
    <row r="103" spans="1:16" ht="30" customHeight="1" x14ac:dyDescent="0.2">
      <c r="A103" s="122">
        <v>2750620284</v>
      </c>
      <c r="B103" s="114" t="s">
        <v>2378</v>
      </c>
      <c r="C103" s="115" t="s">
        <v>2379</v>
      </c>
      <c r="D103" s="115" t="s">
        <v>2374</v>
      </c>
      <c r="E103" s="115" t="s">
        <v>2380</v>
      </c>
      <c r="F103" s="114" t="s">
        <v>2381</v>
      </c>
      <c r="G103" s="116" t="s">
        <v>2382</v>
      </c>
      <c r="H103" s="117" t="s">
        <v>3611</v>
      </c>
      <c r="I103" s="118">
        <v>10</v>
      </c>
      <c r="J103" s="119"/>
      <c r="K103" s="117" t="s">
        <v>3611</v>
      </c>
      <c r="L103" s="118">
        <v>10</v>
      </c>
      <c r="M103" s="120"/>
      <c r="N103" s="123"/>
      <c r="O103" s="31" t="str">
        <f t="shared" si="26"/>
        <v>泉大津市</v>
      </c>
      <c r="P103" s="31">
        <f>COUNTIF($O$4:O103,"泉大津市")</f>
        <v>10</v>
      </c>
    </row>
    <row r="104" spans="1:16" ht="30" customHeight="1" x14ac:dyDescent="0.2">
      <c r="A104" s="122">
        <v>2750620300</v>
      </c>
      <c r="B104" s="114" t="s">
        <v>2425</v>
      </c>
      <c r="C104" s="115" t="s">
        <v>2428</v>
      </c>
      <c r="D104" s="115" t="s">
        <v>2429</v>
      </c>
      <c r="E104" s="115" t="s">
        <v>2430</v>
      </c>
      <c r="F104" s="114" t="s">
        <v>2426</v>
      </c>
      <c r="G104" s="116" t="s">
        <v>2427</v>
      </c>
      <c r="H104" s="117" t="s">
        <v>3611</v>
      </c>
      <c r="I104" s="118">
        <v>10</v>
      </c>
      <c r="J104" s="119"/>
      <c r="K104" s="117"/>
      <c r="L104" s="118"/>
      <c r="M104" s="120"/>
      <c r="N104" s="123"/>
      <c r="O104" s="31" t="str">
        <f t="shared" si="26"/>
        <v>泉大津市</v>
      </c>
      <c r="P104" s="31">
        <f>COUNTIF($O$4:O104,"泉大津市")</f>
        <v>11</v>
      </c>
    </row>
    <row r="105" spans="1:16" ht="30" customHeight="1" x14ac:dyDescent="0.2">
      <c r="A105" s="122">
        <v>2750620318</v>
      </c>
      <c r="B105" s="114" t="s">
        <v>2480</v>
      </c>
      <c r="C105" s="115" t="s">
        <v>2481</v>
      </c>
      <c r="D105" s="115" t="s">
        <v>2482</v>
      </c>
      <c r="E105" s="115" t="s">
        <v>2483</v>
      </c>
      <c r="F105" s="114" t="s">
        <v>2484</v>
      </c>
      <c r="G105" s="116" t="s">
        <v>2485</v>
      </c>
      <c r="H105" s="117" t="s">
        <v>3611</v>
      </c>
      <c r="I105" s="118">
        <v>10</v>
      </c>
      <c r="J105" s="119"/>
      <c r="K105" s="117" t="s">
        <v>3611</v>
      </c>
      <c r="L105" s="118">
        <v>10</v>
      </c>
      <c r="M105" s="120"/>
      <c r="N105" s="123"/>
      <c r="O105" s="31" t="str">
        <f t="shared" si="26"/>
        <v>泉大津市</v>
      </c>
      <c r="P105" s="31">
        <f>COUNTIF($O$4:O105,"泉大津市")</f>
        <v>12</v>
      </c>
    </row>
    <row r="106" spans="1:16" ht="30" customHeight="1" x14ac:dyDescent="0.2">
      <c r="A106" s="122">
        <v>2750620334</v>
      </c>
      <c r="B106" s="114" t="s">
        <v>2773</v>
      </c>
      <c r="C106" s="115" t="s">
        <v>2776</v>
      </c>
      <c r="D106" s="115" t="s">
        <v>2777</v>
      </c>
      <c r="E106" s="115" t="s">
        <v>502</v>
      </c>
      <c r="F106" s="114" t="s">
        <v>2774</v>
      </c>
      <c r="G106" s="116" t="s">
        <v>2775</v>
      </c>
      <c r="H106" s="117" t="s">
        <v>3611</v>
      </c>
      <c r="I106" s="118">
        <v>10</v>
      </c>
      <c r="J106" s="119"/>
      <c r="K106" s="117" t="s">
        <v>3611</v>
      </c>
      <c r="L106" s="118">
        <v>10</v>
      </c>
      <c r="M106" s="120"/>
      <c r="N106" s="123"/>
      <c r="O106" s="31" t="str">
        <f t="shared" si="26"/>
        <v>泉大津市</v>
      </c>
      <c r="P106" s="31">
        <f>COUNTIF($O$4:O106,"泉大津市")</f>
        <v>13</v>
      </c>
    </row>
    <row r="107" spans="1:16" ht="30" customHeight="1" x14ac:dyDescent="0.2">
      <c r="A107" s="122">
        <v>2750620359</v>
      </c>
      <c r="B107" s="114" t="s">
        <v>3009</v>
      </c>
      <c r="C107" s="115" t="s">
        <v>3029</v>
      </c>
      <c r="D107" s="115" t="s">
        <v>3030</v>
      </c>
      <c r="E107" s="115" t="s">
        <v>3031</v>
      </c>
      <c r="F107" s="114" t="s">
        <v>3010</v>
      </c>
      <c r="G107" s="116" t="s">
        <v>3011</v>
      </c>
      <c r="H107" s="117" t="s">
        <v>3611</v>
      </c>
      <c r="I107" s="118">
        <v>10</v>
      </c>
      <c r="J107" s="119"/>
      <c r="K107" s="117" t="s">
        <v>3611</v>
      </c>
      <c r="L107" s="118">
        <v>10</v>
      </c>
      <c r="M107" s="120"/>
      <c r="N107" s="123"/>
      <c r="O107" s="31" t="str">
        <f t="shared" ref="O107:O108" si="27">IF(ISERROR(FIND("群",F107))=FALSE,LEFT(F107,FIND("群",F107)),IF(ISERROR(FIND("市",F107))=FALSE,LEFT(F107,FIND("市",F107)),IF(ISERROR(FIND("町",F107))=FALSE,LEFT(F107,FIND("町",F107)),IF(ISERROR(FIND("村",F107))=FALSE,LEFT(F107,FIND("村",F107))))))</f>
        <v>泉大津市</v>
      </c>
      <c r="P107" s="31">
        <f>COUNTIF($O$4:O107,"泉大津市")</f>
        <v>14</v>
      </c>
    </row>
    <row r="108" spans="1:16" ht="30" customHeight="1" x14ac:dyDescent="0.2">
      <c r="A108" s="122">
        <v>2750620367</v>
      </c>
      <c r="B108" s="114" t="s">
        <v>3061</v>
      </c>
      <c r="C108" s="115" t="s">
        <v>3085</v>
      </c>
      <c r="D108" s="115" t="s">
        <v>3086</v>
      </c>
      <c r="E108" s="115" t="s">
        <v>3087</v>
      </c>
      <c r="F108" s="114" t="s">
        <v>3062</v>
      </c>
      <c r="G108" s="116" t="s">
        <v>3063</v>
      </c>
      <c r="H108" s="117" t="s">
        <v>3611</v>
      </c>
      <c r="I108" s="118">
        <v>10</v>
      </c>
      <c r="J108" s="119"/>
      <c r="K108" s="117" t="s">
        <v>3611</v>
      </c>
      <c r="L108" s="118">
        <v>10</v>
      </c>
      <c r="M108" s="120"/>
      <c r="N108" s="123"/>
      <c r="O108" s="31" t="str">
        <f t="shared" si="27"/>
        <v>泉大津市</v>
      </c>
      <c r="P108" s="31">
        <f>COUNTIF($O$4:O108,"泉大津市")</f>
        <v>15</v>
      </c>
    </row>
    <row r="109" spans="1:16" ht="30" customHeight="1" x14ac:dyDescent="0.2">
      <c r="A109" s="122">
        <v>2750620375</v>
      </c>
      <c r="B109" s="114" t="s">
        <v>3249</v>
      </c>
      <c r="C109" s="115" t="s">
        <v>3537</v>
      </c>
      <c r="D109" s="115" t="s">
        <v>3538</v>
      </c>
      <c r="E109" s="115" t="s">
        <v>3259</v>
      </c>
      <c r="F109" s="114" t="s">
        <v>3250</v>
      </c>
      <c r="G109" s="116" t="s">
        <v>3251</v>
      </c>
      <c r="H109" s="117" t="s">
        <v>3611</v>
      </c>
      <c r="I109" s="118">
        <v>10</v>
      </c>
      <c r="J109" s="119"/>
      <c r="K109" s="117" t="s">
        <v>3611</v>
      </c>
      <c r="L109" s="118">
        <v>10</v>
      </c>
      <c r="M109" s="120"/>
      <c r="N109" s="123"/>
      <c r="O109" s="31" t="str">
        <f t="shared" ref="O109:O110" si="28">IF(ISERROR(FIND("群",F109))=FALSE,LEFT(F109,FIND("群",F109)),IF(ISERROR(FIND("市",F109))=FALSE,LEFT(F109,FIND("市",F109)),IF(ISERROR(FIND("町",F109))=FALSE,LEFT(F109,FIND("町",F109)),IF(ISERROR(FIND("村",F109))=FALSE,LEFT(F109,FIND("村",F109))))))</f>
        <v>泉大津市</v>
      </c>
      <c r="P109" s="31">
        <f>COUNTIF($O$4:O109,"泉大津市")</f>
        <v>16</v>
      </c>
    </row>
    <row r="110" spans="1:16" ht="30" customHeight="1" x14ac:dyDescent="0.2">
      <c r="A110" s="122">
        <v>2750620383</v>
      </c>
      <c r="B110" s="114" t="s">
        <v>3252</v>
      </c>
      <c r="C110" s="115" t="s">
        <v>3260</v>
      </c>
      <c r="D110" s="115" t="s">
        <v>3260</v>
      </c>
      <c r="E110" s="115" t="s">
        <v>3261</v>
      </c>
      <c r="F110" s="114" t="s">
        <v>3253</v>
      </c>
      <c r="G110" s="116" t="s">
        <v>3254</v>
      </c>
      <c r="H110" s="117" t="s">
        <v>3611</v>
      </c>
      <c r="I110" s="118">
        <v>10</v>
      </c>
      <c r="J110" s="119"/>
      <c r="K110" s="117" t="s">
        <v>3611</v>
      </c>
      <c r="L110" s="118">
        <v>10</v>
      </c>
      <c r="M110" s="120"/>
      <c r="N110" s="123"/>
      <c r="O110" s="31" t="str">
        <f t="shared" si="28"/>
        <v>泉大津市</v>
      </c>
      <c r="P110" s="31">
        <f>COUNTIF($O$4:O110,"泉大津市")</f>
        <v>17</v>
      </c>
    </row>
    <row r="111" spans="1:16" ht="30" customHeight="1" x14ac:dyDescent="0.2">
      <c r="A111" s="122">
        <v>2750620391</v>
      </c>
      <c r="B111" s="114" t="s">
        <v>3490</v>
      </c>
      <c r="C111" s="115" t="s">
        <v>3493</v>
      </c>
      <c r="D111" s="115" t="s">
        <v>3494</v>
      </c>
      <c r="E111" s="115" t="s">
        <v>2214</v>
      </c>
      <c r="F111" s="114" t="s">
        <v>3491</v>
      </c>
      <c r="G111" s="116" t="s">
        <v>3492</v>
      </c>
      <c r="H111" s="117" t="s">
        <v>3611</v>
      </c>
      <c r="I111" s="118">
        <v>10</v>
      </c>
      <c r="J111" s="119"/>
      <c r="K111" s="117" t="s">
        <v>3611</v>
      </c>
      <c r="L111" s="118">
        <v>10</v>
      </c>
      <c r="M111" s="120"/>
      <c r="N111" s="123"/>
      <c r="O111" s="31" t="str">
        <f t="shared" ref="O111:O112" si="29">IF(ISERROR(FIND("群",F111))=FALSE,LEFT(F111,FIND("群",F111)),IF(ISERROR(FIND("市",F111))=FALSE,LEFT(F111,FIND("市",F111)),IF(ISERROR(FIND("町",F111))=FALSE,LEFT(F111,FIND("町",F111)),IF(ISERROR(FIND("村",F111))=FALSE,LEFT(F111,FIND("村",F111))))))</f>
        <v>泉大津市</v>
      </c>
      <c r="P111" s="31">
        <f>COUNTIF($O$4:O111,"泉大津市")</f>
        <v>18</v>
      </c>
    </row>
    <row r="112" spans="1:16" ht="30" customHeight="1" x14ac:dyDescent="0.2">
      <c r="A112" s="122">
        <v>2750520435</v>
      </c>
      <c r="B112" s="114" t="s">
        <v>3503</v>
      </c>
      <c r="C112" s="115" t="s">
        <v>1640</v>
      </c>
      <c r="D112" s="115" t="s">
        <v>1641</v>
      </c>
      <c r="E112" s="115" t="s">
        <v>506</v>
      </c>
      <c r="F112" s="114" t="s">
        <v>3504</v>
      </c>
      <c r="G112" s="116" t="s">
        <v>3505</v>
      </c>
      <c r="H112" s="117" t="s">
        <v>3611</v>
      </c>
      <c r="I112" s="118">
        <v>10</v>
      </c>
      <c r="J112" s="119"/>
      <c r="K112" s="117" t="s">
        <v>3611</v>
      </c>
      <c r="L112" s="118">
        <v>10</v>
      </c>
      <c r="M112" s="120"/>
      <c r="N112" s="123"/>
      <c r="O112" s="31" t="str">
        <f t="shared" si="29"/>
        <v>泉大津市</v>
      </c>
      <c r="P112" s="31">
        <f>COUNTIF($O$4:O112,"泉大津市")</f>
        <v>19</v>
      </c>
    </row>
    <row r="113" spans="1:16" ht="30" customHeight="1" x14ac:dyDescent="0.2">
      <c r="A113" s="122">
        <v>2750620409</v>
      </c>
      <c r="B113" s="114" t="s">
        <v>3650</v>
      </c>
      <c r="C113" s="115" t="s">
        <v>3654</v>
      </c>
      <c r="D113" s="115" t="s">
        <v>3655</v>
      </c>
      <c r="E113" s="115" t="s">
        <v>3653</v>
      </c>
      <c r="F113" s="114" t="s">
        <v>3651</v>
      </c>
      <c r="G113" s="116" t="s">
        <v>3652</v>
      </c>
      <c r="H113" s="117"/>
      <c r="I113" s="118"/>
      <c r="J113" s="119"/>
      <c r="K113" s="117" t="s">
        <v>3611</v>
      </c>
      <c r="L113" s="118">
        <v>10</v>
      </c>
      <c r="M113" s="120"/>
      <c r="N113" s="123"/>
      <c r="O113" s="31" t="str">
        <f t="shared" ref="O113" si="30">IF(ISERROR(FIND("群",F113))=FALSE,LEFT(F113,FIND("群",F113)),IF(ISERROR(FIND("市",F113))=FALSE,LEFT(F113,FIND("市",F113)),IF(ISERROR(FIND("町",F113))=FALSE,LEFT(F113,FIND("町",F113)),IF(ISERROR(FIND("村",F113))=FALSE,LEFT(F113,FIND("村",F113))))))</f>
        <v>泉大津市</v>
      </c>
      <c r="P113" s="31">
        <f>COUNTIF($O$4:O113,"泉大津市")</f>
        <v>20</v>
      </c>
    </row>
    <row r="114" spans="1:16" ht="30" customHeight="1" x14ac:dyDescent="0.2">
      <c r="A114" s="122">
        <v>2750620417</v>
      </c>
      <c r="B114" s="114" t="s">
        <v>3860</v>
      </c>
      <c r="C114" s="115" t="s">
        <v>3876</v>
      </c>
      <c r="D114" s="115" t="s">
        <v>3877</v>
      </c>
      <c r="E114" s="115" t="s">
        <v>3653</v>
      </c>
      <c r="F114" s="114" t="s">
        <v>3859</v>
      </c>
      <c r="G114" s="116" t="s">
        <v>2427</v>
      </c>
      <c r="H114" s="117" t="s">
        <v>3611</v>
      </c>
      <c r="I114" s="118">
        <v>10</v>
      </c>
      <c r="J114" s="119"/>
      <c r="K114" s="117"/>
      <c r="L114" s="118"/>
      <c r="M114" s="120"/>
      <c r="N114" s="123"/>
      <c r="O114" s="31" t="str">
        <f t="shared" ref="O114" si="31">IF(ISERROR(FIND("群",F114))=FALSE,LEFT(F114,FIND("群",F114)),IF(ISERROR(FIND("市",F114))=FALSE,LEFT(F114,FIND("市",F114)),IF(ISERROR(FIND("町",F114))=FALSE,LEFT(F114,FIND("町",F114)),IF(ISERROR(FIND("村",F114))=FALSE,LEFT(F114,FIND("村",F114))))))</f>
        <v>泉大津市</v>
      </c>
      <c r="P114" s="31">
        <f>COUNTIF($O$4:O114,"泉大津市")</f>
        <v>21</v>
      </c>
    </row>
    <row r="115" spans="1:16" ht="28.8" customHeight="1" x14ac:dyDescent="0.2">
      <c r="A115" s="122">
        <v>2751120458</v>
      </c>
      <c r="B115" s="114" t="s">
        <v>3960</v>
      </c>
      <c r="C115" s="115" t="s">
        <v>3962</v>
      </c>
      <c r="D115" s="115" t="s">
        <v>3961</v>
      </c>
      <c r="E115" s="115" t="s">
        <v>747</v>
      </c>
      <c r="F115" s="114" t="s">
        <v>3963</v>
      </c>
      <c r="G115" s="116" t="s">
        <v>3959</v>
      </c>
      <c r="H115" s="117" t="s">
        <v>3611</v>
      </c>
      <c r="I115" s="118">
        <v>10</v>
      </c>
      <c r="J115" s="119"/>
      <c r="K115" s="117" t="s">
        <v>3611</v>
      </c>
      <c r="L115" s="118">
        <v>10</v>
      </c>
      <c r="M115" s="120"/>
      <c r="N115" s="123"/>
      <c r="O115" s="31" t="str">
        <f t="shared" ref="O115" si="32">IF(ISERROR(FIND("群",F115))=FALSE,LEFT(F115,FIND("群",F115)),IF(ISERROR(FIND("市",F115))=FALSE,LEFT(F115,FIND("市",F115)),IF(ISERROR(FIND("町",F115))=FALSE,LEFT(F115,FIND("町",F115)),IF(ISERROR(FIND("村",F115))=FALSE,LEFT(F115,FIND("村",F115))))))</f>
        <v>泉大津市</v>
      </c>
      <c r="P115" s="31">
        <f>COUNTIF($O$4:O115,"泉大津市")</f>
        <v>22</v>
      </c>
    </row>
    <row r="116" spans="1:16" ht="30" customHeight="1" x14ac:dyDescent="0.2">
      <c r="A116" s="132">
        <v>2751320017</v>
      </c>
      <c r="B116" s="114" t="s">
        <v>4</v>
      </c>
      <c r="C116" s="115" t="s">
        <v>38</v>
      </c>
      <c r="D116" s="115" t="s">
        <v>38</v>
      </c>
      <c r="E116" s="115" t="s">
        <v>5</v>
      </c>
      <c r="F116" s="114" t="s">
        <v>195</v>
      </c>
      <c r="G116" s="116" t="s">
        <v>184</v>
      </c>
      <c r="H116" s="117" t="s">
        <v>3611</v>
      </c>
      <c r="I116" s="118">
        <v>10</v>
      </c>
      <c r="J116" s="119"/>
      <c r="K116" s="117" t="s">
        <v>3611</v>
      </c>
      <c r="L116" s="118">
        <v>10</v>
      </c>
      <c r="M116" s="120"/>
      <c r="N116" s="123"/>
      <c r="O116" s="31" t="str">
        <f t="shared" si="26"/>
        <v>貝塚市</v>
      </c>
      <c r="P116" s="31">
        <f>COUNTIF($O$4:O116,"貝塚市")</f>
        <v>1</v>
      </c>
    </row>
    <row r="117" spans="1:16" ht="30" customHeight="1" x14ac:dyDescent="0.2">
      <c r="A117" s="122">
        <v>2751320025</v>
      </c>
      <c r="B117" s="114" t="s">
        <v>306</v>
      </c>
      <c r="C117" s="115" t="s">
        <v>321</v>
      </c>
      <c r="D117" s="115" t="s">
        <v>322</v>
      </c>
      <c r="E117" s="115" t="s">
        <v>323</v>
      </c>
      <c r="F117" s="114" t="s">
        <v>307</v>
      </c>
      <c r="G117" s="116" t="s">
        <v>308</v>
      </c>
      <c r="H117" s="117" t="s">
        <v>3611</v>
      </c>
      <c r="I117" s="118">
        <v>10</v>
      </c>
      <c r="J117" s="119"/>
      <c r="K117" s="117" t="s">
        <v>3611</v>
      </c>
      <c r="L117" s="118">
        <v>10</v>
      </c>
      <c r="M117" s="120"/>
      <c r="N117" s="123"/>
      <c r="O117" s="31" t="str">
        <f t="shared" si="26"/>
        <v>貝塚市</v>
      </c>
      <c r="P117" s="31">
        <f>COUNTIF($O$4:O117,"貝塚市")</f>
        <v>2</v>
      </c>
    </row>
    <row r="118" spans="1:16" ht="30" customHeight="1" x14ac:dyDescent="0.2">
      <c r="A118" s="122">
        <v>2751320033</v>
      </c>
      <c r="B118" s="114" t="s">
        <v>341</v>
      </c>
      <c r="C118" s="115" t="s">
        <v>360</v>
      </c>
      <c r="D118" s="115" t="s">
        <v>360</v>
      </c>
      <c r="E118" s="115" t="s">
        <v>357</v>
      </c>
      <c r="F118" s="114" t="s">
        <v>358</v>
      </c>
      <c r="G118" s="116" t="s">
        <v>359</v>
      </c>
      <c r="H118" s="117"/>
      <c r="I118" s="118"/>
      <c r="J118" s="119"/>
      <c r="K118" s="117" t="s">
        <v>3611</v>
      </c>
      <c r="L118" s="118">
        <v>10</v>
      </c>
      <c r="M118" s="120"/>
      <c r="N118" s="123"/>
      <c r="O118" s="31" t="str">
        <f t="shared" si="26"/>
        <v>貝塚市</v>
      </c>
      <c r="P118" s="31">
        <f>COUNTIF($O$4:O118,"貝塚市")</f>
        <v>3</v>
      </c>
    </row>
    <row r="119" spans="1:16" ht="30" customHeight="1" x14ac:dyDescent="0.2">
      <c r="A119" s="122">
        <v>2751320041</v>
      </c>
      <c r="B119" s="114" t="s">
        <v>465</v>
      </c>
      <c r="C119" s="115" t="s">
        <v>470</v>
      </c>
      <c r="D119" s="115" t="s">
        <v>471</v>
      </c>
      <c r="E119" s="115" t="s">
        <v>472</v>
      </c>
      <c r="F119" s="114" t="s">
        <v>469</v>
      </c>
      <c r="G119" s="116" t="s">
        <v>468</v>
      </c>
      <c r="H119" s="117" t="s">
        <v>3611</v>
      </c>
      <c r="I119" s="118">
        <v>10</v>
      </c>
      <c r="J119" s="119"/>
      <c r="K119" s="117" t="s">
        <v>3611</v>
      </c>
      <c r="L119" s="118">
        <v>10</v>
      </c>
      <c r="M119" s="120"/>
      <c r="N119" s="123"/>
      <c r="O119" s="31" t="str">
        <f t="shared" si="26"/>
        <v>貝塚市</v>
      </c>
      <c r="P119" s="31">
        <f>COUNTIF($O$4:O119,"貝塚市")</f>
        <v>4</v>
      </c>
    </row>
    <row r="120" spans="1:16" ht="30" customHeight="1" x14ac:dyDescent="0.2">
      <c r="A120" s="122">
        <v>2751320066</v>
      </c>
      <c r="B120" s="114" t="s">
        <v>3158</v>
      </c>
      <c r="C120" s="115" t="s">
        <v>606</v>
      </c>
      <c r="D120" s="115" t="s">
        <v>607</v>
      </c>
      <c r="E120" s="115" t="s">
        <v>608</v>
      </c>
      <c r="F120" s="114" t="s">
        <v>609</v>
      </c>
      <c r="G120" s="116" t="s">
        <v>610</v>
      </c>
      <c r="H120" s="117" t="s">
        <v>3611</v>
      </c>
      <c r="I120" s="118">
        <v>10</v>
      </c>
      <c r="J120" s="119"/>
      <c r="K120" s="117" t="s">
        <v>3611</v>
      </c>
      <c r="L120" s="118">
        <v>10</v>
      </c>
      <c r="M120" s="120"/>
      <c r="N120" s="123"/>
      <c r="O120" s="31" t="str">
        <f t="shared" si="26"/>
        <v>貝塚市</v>
      </c>
      <c r="P120" s="31">
        <f>COUNTIF($O$4:O120,"貝塚市")</f>
        <v>5</v>
      </c>
    </row>
    <row r="121" spans="1:16" ht="30" customHeight="1" x14ac:dyDescent="0.2">
      <c r="A121" s="113">
        <v>2751320090</v>
      </c>
      <c r="B121" s="114" t="s">
        <v>860</v>
      </c>
      <c r="C121" s="115" t="s">
        <v>894</v>
      </c>
      <c r="D121" s="115" t="s">
        <v>895</v>
      </c>
      <c r="E121" s="115" t="s">
        <v>893</v>
      </c>
      <c r="F121" s="114" t="s">
        <v>865</v>
      </c>
      <c r="G121" s="116" t="s">
        <v>359</v>
      </c>
      <c r="H121" s="117"/>
      <c r="I121" s="118"/>
      <c r="J121" s="119"/>
      <c r="K121" s="117" t="s">
        <v>3611</v>
      </c>
      <c r="L121" s="118">
        <v>10</v>
      </c>
      <c r="M121" s="120"/>
      <c r="N121" s="123"/>
      <c r="O121" s="31" t="str">
        <f t="shared" si="26"/>
        <v>貝塚市</v>
      </c>
      <c r="P121" s="31">
        <f>COUNTIF($O$4:O121,"貝塚市")</f>
        <v>6</v>
      </c>
    </row>
    <row r="122" spans="1:16" ht="30" customHeight="1" x14ac:dyDescent="0.2">
      <c r="A122" s="113">
        <v>2751320108</v>
      </c>
      <c r="B122" s="114" t="s">
        <v>913</v>
      </c>
      <c r="C122" s="115" t="s">
        <v>914</v>
      </c>
      <c r="D122" s="115" t="s">
        <v>914</v>
      </c>
      <c r="E122" s="115" t="s">
        <v>1984</v>
      </c>
      <c r="F122" s="114" t="s">
        <v>915</v>
      </c>
      <c r="G122" s="116" t="s">
        <v>916</v>
      </c>
      <c r="H122" s="117" t="s">
        <v>3611</v>
      </c>
      <c r="I122" s="118">
        <v>10</v>
      </c>
      <c r="J122" s="119"/>
      <c r="K122" s="117" t="s">
        <v>3611</v>
      </c>
      <c r="L122" s="118">
        <v>10</v>
      </c>
      <c r="M122" s="120"/>
      <c r="N122" s="123"/>
      <c r="O122" s="31" t="str">
        <f t="shared" si="26"/>
        <v>貝塚市</v>
      </c>
      <c r="P122" s="31">
        <f>COUNTIF($O$4:O122,"貝塚市")</f>
        <v>7</v>
      </c>
    </row>
    <row r="123" spans="1:16" ht="30" customHeight="1" x14ac:dyDescent="0.2">
      <c r="A123" s="113">
        <v>2751320124</v>
      </c>
      <c r="B123" s="114" t="s">
        <v>985</v>
      </c>
      <c r="C123" s="115" t="s">
        <v>1016</v>
      </c>
      <c r="D123" s="115" t="s">
        <v>1017</v>
      </c>
      <c r="E123" s="115" t="s">
        <v>1018</v>
      </c>
      <c r="F123" s="114" t="s">
        <v>986</v>
      </c>
      <c r="G123" s="116" t="s">
        <v>987</v>
      </c>
      <c r="H123" s="117" t="s">
        <v>3611</v>
      </c>
      <c r="I123" s="118">
        <v>10</v>
      </c>
      <c r="J123" s="119"/>
      <c r="K123" s="117" t="s">
        <v>3611</v>
      </c>
      <c r="L123" s="118">
        <v>10</v>
      </c>
      <c r="M123" s="120"/>
      <c r="N123" s="123"/>
      <c r="O123" s="31" t="str">
        <f t="shared" si="26"/>
        <v>貝塚市</v>
      </c>
      <c r="P123" s="31">
        <f>COUNTIF($O$4:O123,"貝塚市")</f>
        <v>8</v>
      </c>
    </row>
    <row r="124" spans="1:16" ht="30" customHeight="1" x14ac:dyDescent="0.2">
      <c r="A124" s="113">
        <v>2751320132</v>
      </c>
      <c r="B124" s="114" t="s">
        <v>1035</v>
      </c>
      <c r="C124" s="115" t="s">
        <v>1045</v>
      </c>
      <c r="D124" s="115" t="s">
        <v>1046</v>
      </c>
      <c r="E124" s="115" t="s">
        <v>1047</v>
      </c>
      <c r="F124" s="114" t="s">
        <v>1039</v>
      </c>
      <c r="G124" s="116" t="s">
        <v>1036</v>
      </c>
      <c r="H124" s="117" t="s">
        <v>3611</v>
      </c>
      <c r="I124" s="118">
        <v>10</v>
      </c>
      <c r="J124" s="119"/>
      <c r="K124" s="117" t="s">
        <v>3611</v>
      </c>
      <c r="L124" s="118">
        <v>10</v>
      </c>
      <c r="M124" s="120"/>
      <c r="N124" s="123"/>
      <c r="O124" s="31" t="str">
        <f t="shared" si="26"/>
        <v>貝塚市</v>
      </c>
      <c r="P124" s="31">
        <f>COUNTIF($O$4:O124,"貝塚市")</f>
        <v>9</v>
      </c>
    </row>
    <row r="125" spans="1:16" ht="30" customHeight="1" x14ac:dyDescent="0.2">
      <c r="A125" s="113">
        <v>2751320199</v>
      </c>
      <c r="B125" s="114" t="s">
        <v>1894</v>
      </c>
      <c r="C125" s="115" t="s">
        <v>1896</v>
      </c>
      <c r="D125" s="115" t="s">
        <v>1897</v>
      </c>
      <c r="E125" s="115" t="s">
        <v>1898</v>
      </c>
      <c r="F125" s="114" t="s">
        <v>1899</v>
      </c>
      <c r="G125" s="125" t="s">
        <v>1895</v>
      </c>
      <c r="H125" s="117" t="s">
        <v>1900</v>
      </c>
      <c r="I125" s="118">
        <v>5</v>
      </c>
      <c r="J125" s="119"/>
      <c r="K125" s="117" t="s">
        <v>1901</v>
      </c>
      <c r="L125" s="118">
        <v>5</v>
      </c>
      <c r="M125" s="120"/>
      <c r="N125" s="123"/>
      <c r="O125" s="31" t="str">
        <f t="shared" si="26"/>
        <v>貝塚市</v>
      </c>
      <c r="P125" s="31">
        <f>COUNTIF($O$4:O125,"貝塚市")</f>
        <v>10</v>
      </c>
    </row>
    <row r="126" spans="1:16" ht="30" customHeight="1" x14ac:dyDescent="0.2">
      <c r="A126" s="113">
        <v>2751320207</v>
      </c>
      <c r="B126" s="114" t="s">
        <v>1907</v>
      </c>
      <c r="C126" s="115" t="s">
        <v>1908</v>
      </c>
      <c r="D126" s="115" t="s">
        <v>1909</v>
      </c>
      <c r="E126" s="115" t="s">
        <v>1910</v>
      </c>
      <c r="F126" s="114" t="s">
        <v>1911</v>
      </c>
      <c r="G126" s="125" t="s">
        <v>1912</v>
      </c>
      <c r="H126" s="117" t="s">
        <v>3611</v>
      </c>
      <c r="I126" s="118">
        <v>10</v>
      </c>
      <c r="J126" s="119"/>
      <c r="K126" s="117" t="s">
        <v>3611</v>
      </c>
      <c r="L126" s="118">
        <v>10</v>
      </c>
      <c r="M126" s="120"/>
      <c r="N126" s="123"/>
      <c r="O126" s="31" t="str">
        <f t="shared" si="26"/>
        <v>貝塚市</v>
      </c>
      <c r="P126" s="31">
        <f>COUNTIF($O$4:O126,"貝塚市")</f>
        <v>11</v>
      </c>
    </row>
    <row r="127" spans="1:16" ht="30" customHeight="1" x14ac:dyDescent="0.2">
      <c r="A127" s="113">
        <v>2751320231</v>
      </c>
      <c r="B127" s="124" t="s">
        <v>2328</v>
      </c>
      <c r="C127" s="115" t="s">
        <v>2329</v>
      </c>
      <c r="D127" s="115" t="s">
        <v>2330</v>
      </c>
      <c r="E127" s="115" t="s">
        <v>2331</v>
      </c>
      <c r="F127" s="114" t="s">
        <v>2332</v>
      </c>
      <c r="G127" s="125" t="s">
        <v>2345</v>
      </c>
      <c r="H127" s="117" t="s">
        <v>3611</v>
      </c>
      <c r="I127" s="118">
        <v>10</v>
      </c>
      <c r="J127" s="119"/>
      <c r="K127" s="117" t="s">
        <v>3611</v>
      </c>
      <c r="L127" s="118">
        <v>10</v>
      </c>
      <c r="M127" s="120"/>
      <c r="N127" s="123"/>
      <c r="O127" s="31" t="str">
        <f t="shared" si="26"/>
        <v>貝塚市</v>
      </c>
      <c r="P127" s="31">
        <f>COUNTIF($O$4:O127,"貝塚市")</f>
        <v>12</v>
      </c>
    </row>
    <row r="128" spans="1:16" ht="30" customHeight="1" x14ac:dyDescent="0.2">
      <c r="A128" s="113">
        <v>2751320249</v>
      </c>
      <c r="B128" s="124" t="s">
        <v>2383</v>
      </c>
      <c r="C128" s="115" t="s">
        <v>2384</v>
      </c>
      <c r="D128" s="115" t="s">
        <v>2385</v>
      </c>
      <c r="E128" s="115" t="s">
        <v>2386</v>
      </c>
      <c r="F128" s="114" t="s">
        <v>2423</v>
      </c>
      <c r="G128" s="125" t="s">
        <v>2387</v>
      </c>
      <c r="H128" s="117" t="s">
        <v>3611</v>
      </c>
      <c r="I128" s="118">
        <v>10</v>
      </c>
      <c r="J128" s="119"/>
      <c r="K128" s="117" t="s">
        <v>3611</v>
      </c>
      <c r="L128" s="118">
        <v>10</v>
      </c>
      <c r="M128" s="120" t="s">
        <v>3611</v>
      </c>
      <c r="N128" s="123"/>
      <c r="O128" s="31" t="str">
        <f t="shared" si="26"/>
        <v>貝塚市</v>
      </c>
      <c r="P128" s="31">
        <f>COUNTIF($O$4:O128,"貝塚市")</f>
        <v>13</v>
      </c>
    </row>
    <row r="129" spans="1:16" ht="30" customHeight="1" x14ac:dyDescent="0.2">
      <c r="A129" s="113">
        <v>2751320256</v>
      </c>
      <c r="B129" s="124" t="s">
        <v>2486</v>
      </c>
      <c r="C129" s="115" t="s">
        <v>2487</v>
      </c>
      <c r="D129" s="115" t="s">
        <v>2488</v>
      </c>
      <c r="E129" s="115" t="s">
        <v>2489</v>
      </c>
      <c r="F129" s="114" t="s">
        <v>2490</v>
      </c>
      <c r="G129" s="125" t="s">
        <v>2491</v>
      </c>
      <c r="H129" s="117" t="s">
        <v>2492</v>
      </c>
      <c r="I129" s="118">
        <v>5</v>
      </c>
      <c r="J129" s="119"/>
      <c r="K129" s="117" t="s">
        <v>157</v>
      </c>
      <c r="L129" s="118">
        <v>5</v>
      </c>
      <c r="M129" s="120"/>
      <c r="N129" s="123"/>
      <c r="O129" s="31" t="str">
        <f t="shared" si="26"/>
        <v>貝塚市</v>
      </c>
      <c r="P129" s="31">
        <f>COUNTIF($O$4:O129,"貝塚市")</f>
        <v>14</v>
      </c>
    </row>
    <row r="130" spans="1:16" ht="30" customHeight="1" x14ac:dyDescent="0.2">
      <c r="A130" s="113">
        <v>2751320264</v>
      </c>
      <c r="B130" s="124" t="s">
        <v>2894</v>
      </c>
      <c r="C130" s="115" t="s">
        <v>2937</v>
      </c>
      <c r="D130" s="115" t="s">
        <v>2938</v>
      </c>
      <c r="E130" s="115" t="s">
        <v>2939</v>
      </c>
      <c r="F130" s="114" t="s">
        <v>2893</v>
      </c>
      <c r="G130" s="125" t="s">
        <v>2907</v>
      </c>
      <c r="H130" s="117" t="s">
        <v>3611</v>
      </c>
      <c r="I130" s="118">
        <v>10</v>
      </c>
      <c r="J130" s="119"/>
      <c r="K130" s="117" t="s">
        <v>3611</v>
      </c>
      <c r="L130" s="118">
        <v>10</v>
      </c>
      <c r="M130" s="120"/>
      <c r="N130" s="123"/>
      <c r="O130" s="31" t="str">
        <f t="shared" ref="O130:O135" si="33">IF(ISERROR(FIND("群",F130))=FALSE,LEFT(F130,FIND("群",F130)),IF(ISERROR(FIND("市",F130))=FALSE,LEFT(F130,FIND("市",F130)),IF(ISERROR(FIND("町",F130))=FALSE,LEFT(F130,FIND("町",F130)),IF(ISERROR(FIND("村",F130))=FALSE,LEFT(F130,FIND("村",F130))))))</f>
        <v>貝塚市</v>
      </c>
      <c r="P130" s="31">
        <f>COUNTIF($O$4:O130,"貝塚市")</f>
        <v>15</v>
      </c>
    </row>
    <row r="131" spans="1:16" s="174" customFormat="1" ht="30" customHeight="1" x14ac:dyDescent="0.2">
      <c r="A131" s="183">
        <v>2751320272</v>
      </c>
      <c r="B131" s="187" t="s">
        <v>3160</v>
      </c>
      <c r="C131" s="166" t="s">
        <v>3175</v>
      </c>
      <c r="D131" s="166" t="s">
        <v>3176</v>
      </c>
      <c r="E131" s="166" t="s">
        <v>3177</v>
      </c>
      <c r="F131" s="165" t="s">
        <v>3167</v>
      </c>
      <c r="G131" s="188" t="s">
        <v>3168</v>
      </c>
      <c r="H131" s="168" t="s">
        <v>3611</v>
      </c>
      <c r="I131" s="169">
        <v>10</v>
      </c>
      <c r="J131" s="170"/>
      <c r="K131" s="168" t="s">
        <v>3611</v>
      </c>
      <c r="L131" s="169">
        <v>10</v>
      </c>
      <c r="M131" s="171"/>
      <c r="N131" s="175"/>
      <c r="O131" s="173" t="str">
        <f t="shared" si="33"/>
        <v>貝塚市</v>
      </c>
      <c r="P131" s="173">
        <f>COUNTIF($O$4:O131,"貝塚市")</f>
        <v>16</v>
      </c>
    </row>
    <row r="132" spans="1:16" s="174" customFormat="1" ht="30" customHeight="1" x14ac:dyDescent="0.2">
      <c r="A132" s="183" t="s">
        <v>3272</v>
      </c>
      <c r="B132" s="187" t="s">
        <v>3273</v>
      </c>
      <c r="C132" s="166" t="s">
        <v>3339</v>
      </c>
      <c r="D132" s="166" t="s">
        <v>3340</v>
      </c>
      <c r="E132" s="166" t="s">
        <v>3341</v>
      </c>
      <c r="F132" s="165" t="s">
        <v>3274</v>
      </c>
      <c r="G132" s="188" t="s">
        <v>3275</v>
      </c>
      <c r="H132" s="168" t="s">
        <v>3611</v>
      </c>
      <c r="I132" s="169">
        <v>10</v>
      </c>
      <c r="J132" s="170"/>
      <c r="K132" s="168" t="s">
        <v>3611</v>
      </c>
      <c r="L132" s="169">
        <v>10</v>
      </c>
      <c r="M132" s="171"/>
      <c r="N132" s="175"/>
      <c r="O132" s="173" t="str">
        <f t="shared" si="33"/>
        <v>貝塚市</v>
      </c>
      <c r="P132" s="173">
        <f>COUNTIF($O$4:O132,"貝塚市")</f>
        <v>17</v>
      </c>
    </row>
    <row r="133" spans="1:16" s="174" customFormat="1" ht="30" customHeight="1" x14ac:dyDescent="0.2">
      <c r="A133" s="183">
        <v>2751320298</v>
      </c>
      <c r="B133" s="187" t="s">
        <v>3526</v>
      </c>
      <c r="C133" s="166" t="s">
        <v>3527</v>
      </c>
      <c r="D133" s="166" t="s">
        <v>3528</v>
      </c>
      <c r="E133" s="166" t="s">
        <v>3529</v>
      </c>
      <c r="F133" s="165" t="s">
        <v>3530</v>
      </c>
      <c r="G133" s="188" t="s">
        <v>3525</v>
      </c>
      <c r="H133" s="168" t="s">
        <v>3611</v>
      </c>
      <c r="I133" s="169">
        <v>10</v>
      </c>
      <c r="J133" s="170"/>
      <c r="K133" s="168" t="s">
        <v>3611</v>
      </c>
      <c r="L133" s="169">
        <v>10</v>
      </c>
      <c r="M133" s="171"/>
      <c r="N133" s="175"/>
      <c r="O133" s="173" t="str">
        <f t="shared" si="33"/>
        <v>貝塚市</v>
      </c>
      <c r="P133" s="173">
        <f>COUNTIF($O$4:O133,"貝塚市")</f>
        <v>18</v>
      </c>
    </row>
    <row r="134" spans="1:16" s="174" customFormat="1" ht="30" customHeight="1" x14ac:dyDescent="0.2">
      <c r="A134" s="183">
        <v>2751320306</v>
      </c>
      <c r="B134" s="187" t="s">
        <v>1435</v>
      </c>
      <c r="C134" s="166" t="s">
        <v>3645</v>
      </c>
      <c r="D134" s="166" t="s">
        <v>3645</v>
      </c>
      <c r="E134" s="166" t="s">
        <v>1018</v>
      </c>
      <c r="F134" s="165" t="s">
        <v>3584</v>
      </c>
      <c r="G134" s="188" t="s">
        <v>3585</v>
      </c>
      <c r="H134" s="168"/>
      <c r="I134" s="169"/>
      <c r="J134" s="170"/>
      <c r="K134" s="168" t="s">
        <v>3611</v>
      </c>
      <c r="L134" s="169">
        <v>10</v>
      </c>
      <c r="M134" s="171"/>
      <c r="N134" s="175"/>
      <c r="O134" s="173" t="str">
        <f t="shared" si="33"/>
        <v>貝塚市</v>
      </c>
      <c r="P134" s="173">
        <f>COUNTIF($O$4:O134,"貝塚市")</f>
        <v>19</v>
      </c>
    </row>
    <row r="135" spans="1:16" s="174" customFormat="1" ht="30" customHeight="1" x14ac:dyDescent="0.2">
      <c r="A135" s="183" t="s">
        <v>3944</v>
      </c>
      <c r="B135" s="187" t="s">
        <v>3945</v>
      </c>
      <c r="C135" s="166" t="s">
        <v>3946</v>
      </c>
      <c r="D135" s="166" t="s">
        <v>3946</v>
      </c>
      <c r="E135" s="166" t="s">
        <v>3947</v>
      </c>
      <c r="F135" s="165" t="s">
        <v>3948</v>
      </c>
      <c r="G135" s="188" t="s">
        <v>3949</v>
      </c>
      <c r="H135" s="168"/>
      <c r="I135" s="169"/>
      <c r="J135" s="170"/>
      <c r="K135" s="168" t="s">
        <v>3611</v>
      </c>
      <c r="L135" s="169">
        <v>10</v>
      </c>
      <c r="M135" s="171"/>
      <c r="N135" s="175"/>
      <c r="O135" s="173" t="str">
        <f t="shared" si="33"/>
        <v>貝塚市</v>
      </c>
      <c r="P135" s="173">
        <f>COUNTIF($O$4:O135,"貝塚市")</f>
        <v>20</v>
      </c>
    </row>
    <row r="136" spans="1:16" s="174" customFormat="1" ht="30" customHeight="1" x14ac:dyDescent="0.2">
      <c r="A136" s="183" t="s">
        <v>4069</v>
      </c>
      <c r="B136" s="187" t="s">
        <v>4068</v>
      </c>
      <c r="C136" s="166" t="s">
        <v>4070</v>
      </c>
      <c r="D136" s="166" t="s">
        <v>4071</v>
      </c>
      <c r="E136" s="166" t="s">
        <v>4072</v>
      </c>
      <c r="F136" s="165" t="s">
        <v>4073</v>
      </c>
      <c r="G136" s="188" t="s">
        <v>4074</v>
      </c>
      <c r="H136" s="168" t="s">
        <v>3614</v>
      </c>
      <c r="I136" s="169">
        <v>8</v>
      </c>
      <c r="J136" s="170"/>
      <c r="K136" s="168" t="s">
        <v>3614</v>
      </c>
      <c r="L136" s="169">
        <v>8</v>
      </c>
      <c r="M136" s="171"/>
      <c r="N136" s="175" t="s">
        <v>1599</v>
      </c>
      <c r="O136" s="173" t="s">
        <v>4067</v>
      </c>
      <c r="P136" s="173">
        <v>21</v>
      </c>
    </row>
    <row r="137" spans="1:16" s="174" customFormat="1" ht="30" customHeight="1" x14ac:dyDescent="0.2">
      <c r="A137" s="164" t="s">
        <v>4110</v>
      </c>
      <c r="B137" s="165" t="s">
        <v>4111</v>
      </c>
      <c r="C137" s="166" t="s">
        <v>4112</v>
      </c>
      <c r="D137" s="166" t="s">
        <v>4113</v>
      </c>
      <c r="E137" s="166" t="s">
        <v>2939</v>
      </c>
      <c r="F137" s="165" t="s">
        <v>4114</v>
      </c>
      <c r="G137" s="167" t="s">
        <v>2427</v>
      </c>
      <c r="H137" s="168" t="s">
        <v>3614</v>
      </c>
      <c r="I137" s="169">
        <v>10</v>
      </c>
      <c r="J137" s="170"/>
      <c r="K137" s="168"/>
      <c r="L137" s="169"/>
      <c r="M137" s="171"/>
      <c r="N137" s="175"/>
      <c r="O137" s="173" t="s">
        <v>4067</v>
      </c>
      <c r="P137" s="173">
        <v>22</v>
      </c>
    </row>
    <row r="138" spans="1:16" s="174" customFormat="1" ht="30" customHeight="1" x14ac:dyDescent="0.2">
      <c r="A138" s="164">
        <v>2753220041</v>
      </c>
      <c r="B138" s="165" t="s">
        <v>315</v>
      </c>
      <c r="C138" s="166" t="s">
        <v>329</v>
      </c>
      <c r="D138" s="166" t="s">
        <v>330</v>
      </c>
      <c r="E138" s="166" t="s">
        <v>331</v>
      </c>
      <c r="F138" s="165" t="s">
        <v>316</v>
      </c>
      <c r="G138" s="167" t="s">
        <v>317</v>
      </c>
      <c r="H138" s="168"/>
      <c r="I138" s="169"/>
      <c r="J138" s="170"/>
      <c r="K138" s="168" t="s">
        <v>3611</v>
      </c>
      <c r="L138" s="169">
        <v>10</v>
      </c>
      <c r="M138" s="171"/>
      <c r="N138" s="175"/>
      <c r="O138" s="173" t="str">
        <f t="shared" si="26"/>
        <v>守口市</v>
      </c>
      <c r="P138" s="173">
        <f>COUNTIF($O$4:O138,"守口市")</f>
        <v>1</v>
      </c>
    </row>
    <row r="139" spans="1:16" s="174" customFormat="1" ht="30" customHeight="1" x14ac:dyDescent="0.2">
      <c r="A139" s="164">
        <v>2753220058</v>
      </c>
      <c r="B139" s="165" t="s">
        <v>411</v>
      </c>
      <c r="C139" s="166" t="s">
        <v>426</v>
      </c>
      <c r="D139" s="166" t="s">
        <v>427</v>
      </c>
      <c r="E139" s="166" t="s">
        <v>428</v>
      </c>
      <c r="F139" s="165" t="s">
        <v>429</v>
      </c>
      <c r="G139" s="167" t="s">
        <v>412</v>
      </c>
      <c r="H139" s="168" t="s">
        <v>3611</v>
      </c>
      <c r="I139" s="169">
        <v>10</v>
      </c>
      <c r="J139" s="170"/>
      <c r="K139" s="168" t="s">
        <v>3611</v>
      </c>
      <c r="L139" s="169">
        <v>10</v>
      </c>
      <c r="M139" s="171"/>
      <c r="N139" s="175"/>
      <c r="O139" s="173" t="str">
        <f t="shared" si="26"/>
        <v>守口市</v>
      </c>
      <c r="P139" s="173">
        <f>COUNTIF($O$4:O139,"守口市")</f>
        <v>2</v>
      </c>
    </row>
    <row r="140" spans="1:16" s="174" customFormat="1" ht="30" customHeight="1" x14ac:dyDescent="0.2">
      <c r="A140" s="179">
        <v>2753220066</v>
      </c>
      <c r="B140" s="165" t="s">
        <v>3617</v>
      </c>
      <c r="C140" s="166" t="s">
        <v>523</v>
      </c>
      <c r="D140" s="166" t="s">
        <v>524</v>
      </c>
      <c r="E140" s="166" t="s">
        <v>525</v>
      </c>
      <c r="F140" s="165" t="s">
        <v>514</v>
      </c>
      <c r="G140" s="167" t="s">
        <v>515</v>
      </c>
      <c r="H140" s="168" t="s">
        <v>3611</v>
      </c>
      <c r="I140" s="169">
        <v>10</v>
      </c>
      <c r="J140" s="170"/>
      <c r="K140" s="168" t="s">
        <v>3611</v>
      </c>
      <c r="L140" s="169">
        <v>10</v>
      </c>
      <c r="M140" s="171"/>
      <c r="N140" s="175"/>
      <c r="O140" s="173" t="str">
        <f t="shared" si="26"/>
        <v>守口市</v>
      </c>
      <c r="P140" s="173">
        <f>COUNTIF($O$4:O140,"守口市")</f>
        <v>3</v>
      </c>
    </row>
    <row r="141" spans="1:16" s="174" customFormat="1" ht="30" customHeight="1" x14ac:dyDescent="0.2">
      <c r="A141" s="164">
        <v>2753220090</v>
      </c>
      <c r="B141" s="165" t="s">
        <v>3441</v>
      </c>
      <c r="C141" s="166" t="s">
        <v>714</v>
      </c>
      <c r="D141" s="166" t="s">
        <v>727</v>
      </c>
      <c r="E141" s="166" t="s">
        <v>715</v>
      </c>
      <c r="F141" s="165" t="s">
        <v>720</v>
      </c>
      <c r="G141" s="167" t="s">
        <v>691</v>
      </c>
      <c r="H141" s="168"/>
      <c r="I141" s="169"/>
      <c r="J141" s="170"/>
      <c r="K141" s="168" t="s">
        <v>3611</v>
      </c>
      <c r="L141" s="169">
        <v>10</v>
      </c>
      <c r="M141" s="171"/>
      <c r="N141" s="175"/>
      <c r="O141" s="173" t="str">
        <f t="shared" si="26"/>
        <v>守口市</v>
      </c>
      <c r="P141" s="173">
        <f>COUNTIF($O$4:O141,"守口市")</f>
        <v>4</v>
      </c>
    </row>
    <row r="142" spans="1:16" s="174" customFormat="1" ht="30" customHeight="1" x14ac:dyDescent="0.2">
      <c r="A142" s="164">
        <v>2753220108</v>
      </c>
      <c r="B142" s="165" t="s">
        <v>820</v>
      </c>
      <c r="C142" s="166" t="s">
        <v>838</v>
      </c>
      <c r="D142" s="166" t="s">
        <v>838</v>
      </c>
      <c r="E142" s="166" t="s">
        <v>839</v>
      </c>
      <c r="F142" s="165" t="s">
        <v>826</v>
      </c>
      <c r="G142" s="167" t="s">
        <v>827</v>
      </c>
      <c r="H142" s="168" t="s">
        <v>3611</v>
      </c>
      <c r="I142" s="169">
        <v>10</v>
      </c>
      <c r="J142" s="170"/>
      <c r="K142" s="168" t="s">
        <v>3611</v>
      </c>
      <c r="L142" s="169">
        <v>10</v>
      </c>
      <c r="M142" s="171"/>
      <c r="N142" s="175"/>
      <c r="O142" s="173" t="str">
        <f t="shared" si="26"/>
        <v>守口市</v>
      </c>
      <c r="P142" s="173">
        <f>COUNTIF($O$4:O142,"守口市")</f>
        <v>5</v>
      </c>
    </row>
    <row r="143" spans="1:16" ht="30" customHeight="1" x14ac:dyDescent="0.2">
      <c r="A143" s="122">
        <v>2753220116</v>
      </c>
      <c r="B143" s="114" t="s">
        <v>856</v>
      </c>
      <c r="C143" s="115" t="s">
        <v>877</v>
      </c>
      <c r="D143" s="115" t="s">
        <v>878</v>
      </c>
      <c r="E143" s="115" t="s">
        <v>903</v>
      </c>
      <c r="F143" s="114" t="s">
        <v>870</v>
      </c>
      <c r="G143" s="116" t="s">
        <v>855</v>
      </c>
      <c r="H143" s="117" t="s">
        <v>3611</v>
      </c>
      <c r="I143" s="118">
        <v>10</v>
      </c>
      <c r="J143" s="119"/>
      <c r="K143" s="117" t="s">
        <v>3611</v>
      </c>
      <c r="L143" s="118">
        <v>10</v>
      </c>
      <c r="M143" s="120"/>
      <c r="N143" s="123"/>
      <c r="O143" s="31" t="str">
        <f t="shared" si="26"/>
        <v>守口市</v>
      </c>
      <c r="P143" s="31">
        <f>COUNTIF($O$4:O143,"守口市")</f>
        <v>6</v>
      </c>
    </row>
    <row r="144" spans="1:16" ht="30" customHeight="1" x14ac:dyDescent="0.2">
      <c r="A144" s="122">
        <v>2753220124</v>
      </c>
      <c r="B144" s="114" t="s">
        <v>857</v>
      </c>
      <c r="C144" s="115" t="s">
        <v>882</v>
      </c>
      <c r="D144" s="115" t="s">
        <v>883</v>
      </c>
      <c r="E144" s="115" t="s">
        <v>881</v>
      </c>
      <c r="F144" s="114" t="s">
        <v>871</v>
      </c>
      <c r="G144" s="116" t="s">
        <v>858</v>
      </c>
      <c r="H144" s="117"/>
      <c r="I144" s="118"/>
      <c r="J144" s="119"/>
      <c r="K144" s="117" t="s">
        <v>3611</v>
      </c>
      <c r="L144" s="118">
        <v>10</v>
      </c>
      <c r="M144" s="120"/>
      <c r="N144" s="123"/>
      <c r="O144" s="31" t="str">
        <f t="shared" si="26"/>
        <v>守口市</v>
      </c>
      <c r="P144" s="31">
        <f>COUNTIF($O$4:O144,"守口市")</f>
        <v>7</v>
      </c>
    </row>
    <row r="145" spans="1:16" ht="30" customHeight="1" x14ac:dyDescent="0.2">
      <c r="A145" s="122">
        <v>2753220173</v>
      </c>
      <c r="B145" s="114" t="s">
        <v>947</v>
      </c>
      <c r="C145" s="115" t="s">
        <v>949</v>
      </c>
      <c r="D145" s="115" t="s">
        <v>948</v>
      </c>
      <c r="E145" s="115" t="s">
        <v>950</v>
      </c>
      <c r="F145" s="114" t="s">
        <v>959</v>
      </c>
      <c r="G145" s="116" t="s">
        <v>960</v>
      </c>
      <c r="H145" s="117" t="s">
        <v>3611</v>
      </c>
      <c r="I145" s="118">
        <v>10</v>
      </c>
      <c r="J145" s="119"/>
      <c r="K145" s="117" t="s">
        <v>3611</v>
      </c>
      <c r="L145" s="118">
        <v>10</v>
      </c>
      <c r="M145" s="120"/>
      <c r="N145" s="123"/>
      <c r="O145" s="31" t="str">
        <f t="shared" si="26"/>
        <v>守口市</v>
      </c>
      <c r="P145" s="31">
        <f>COUNTIF($O$4:O145,"守口市")</f>
        <v>8</v>
      </c>
    </row>
    <row r="146" spans="1:16" ht="30" customHeight="1" x14ac:dyDescent="0.2">
      <c r="A146" s="122">
        <v>2753220181</v>
      </c>
      <c r="B146" s="114" t="s">
        <v>1115</v>
      </c>
      <c r="C146" s="115" t="s">
        <v>1425</v>
      </c>
      <c r="D146" s="115" t="s">
        <v>1352</v>
      </c>
      <c r="E146" s="115" t="s">
        <v>1127</v>
      </c>
      <c r="F146" s="114" t="s">
        <v>1128</v>
      </c>
      <c r="G146" s="116" t="s">
        <v>1116</v>
      </c>
      <c r="H146" s="117" t="s">
        <v>3611</v>
      </c>
      <c r="I146" s="118">
        <v>10</v>
      </c>
      <c r="J146" s="119"/>
      <c r="K146" s="117" t="s">
        <v>3611</v>
      </c>
      <c r="L146" s="118">
        <v>10</v>
      </c>
      <c r="M146" s="120"/>
      <c r="N146" s="123"/>
      <c r="O146" s="31" t="str">
        <f t="shared" si="26"/>
        <v>守口市</v>
      </c>
      <c r="P146" s="31">
        <f>COUNTIF($O$4:O146,"守口市")</f>
        <v>9</v>
      </c>
    </row>
    <row r="147" spans="1:16" ht="30" customHeight="1" x14ac:dyDescent="0.2">
      <c r="A147" s="122">
        <v>2753220199</v>
      </c>
      <c r="B147" s="114" t="s">
        <v>1151</v>
      </c>
      <c r="C147" s="115" t="s">
        <v>1154</v>
      </c>
      <c r="D147" s="115" t="s">
        <v>1155</v>
      </c>
      <c r="E147" s="115" t="s">
        <v>1156</v>
      </c>
      <c r="F147" s="114" t="s">
        <v>1152</v>
      </c>
      <c r="G147" s="116" t="s">
        <v>1153</v>
      </c>
      <c r="H147" s="117"/>
      <c r="I147" s="118"/>
      <c r="J147" s="119"/>
      <c r="K147" s="117" t="s">
        <v>3611</v>
      </c>
      <c r="L147" s="118">
        <v>10</v>
      </c>
      <c r="M147" s="120"/>
      <c r="N147" s="123"/>
      <c r="O147" s="31" t="str">
        <f t="shared" si="26"/>
        <v>守口市</v>
      </c>
      <c r="P147" s="31">
        <f>COUNTIF($O$4:O147,"守口市")</f>
        <v>10</v>
      </c>
    </row>
    <row r="148" spans="1:16" ht="30" customHeight="1" x14ac:dyDescent="0.2">
      <c r="A148" s="122">
        <v>2753220223</v>
      </c>
      <c r="B148" s="114" t="s">
        <v>3618</v>
      </c>
      <c r="C148" s="115" t="s">
        <v>1517</v>
      </c>
      <c r="D148" s="115" t="s">
        <v>1518</v>
      </c>
      <c r="E148" s="115" t="s">
        <v>1519</v>
      </c>
      <c r="F148" s="114" t="s">
        <v>1523</v>
      </c>
      <c r="G148" s="116" t="s">
        <v>515</v>
      </c>
      <c r="H148" s="117" t="s">
        <v>3611</v>
      </c>
      <c r="I148" s="118">
        <v>10</v>
      </c>
      <c r="J148" s="119"/>
      <c r="K148" s="117" t="s">
        <v>3611</v>
      </c>
      <c r="L148" s="118">
        <v>10</v>
      </c>
      <c r="M148" s="120"/>
      <c r="N148" s="123"/>
      <c r="O148" s="31" t="str">
        <f t="shared" si="26"/>
        <v>守口市</v>
      </c>
      <c r="P148" s="31">
        <f>COUNTIF($O$4:O148,"守口市")</f>
        <v>11</v>
      </c>
    </row>
    <row r="149" spans="1:16" ht="30" customHeight="1" x14ac:dyDescent="0.2">
      <c r="A149" s="122">
        <v>2753220264</v>
      </c>
      <c r="B149" s="114" t="s">
        <v>1703</v>
      </c>
      <c r="C149" s="115" t="s">
        <v>1704</v>
      </c>
      <c r="D149" s="115" t="s">
        <v>1705</v>
      </c>
      <c r="E149" s="115" t="s">
        <v>1706</v>
      </c>
      <c r="F149" s="114" t="s">
        <v>1707</v>
      </c>
      <c r="G149" s="116" t="s">
        <v>1708</v>
      </c>
      <c r="H149" s="117" t="s">
        <v>157</v>
      </c>
      <c r="I149" s="118">
        <v>5</v>
      </c>
      <c r="J149" s="119"/>
      <c r="K149" s="117" t="s">
        <v>157</v>
      </c>
      <c r="L149" s="118">
        <v>5</v>
      </c>
      <c r="M149" s="120"/>
      <c r="N149" s="123"/>
      <c r="O149" s="31" t="str">
        <f t="shared" si="26"/>
        <v>守口市</v>
      </c>
      <c r="P149" s="31">
        <f>COUNTIF($O$4:O149,"守口市")</f>
        <v>12</v>
      </c>
    </row>
    <row r="150" spans="1:16" ht="30" customHeight="1" x14ac:dyDescent="0.2">
      <c r="A150" s="122">
        <v>2753220272</v>
      </c>
      <c r="B150" s="114" t="s">
        <v>1731</v>
      </c>
      <c r="C150" s="115" t="s">
        <v>1735</v>
      </c>
      <c r="D150" s="115" t="s">
        <v>1736</v>
      </c>
      <c r="E150" s="115" t="s">
        <v>1732</v>
      </c>
      <c r="F150" s="114" t="s">
        <v>1733</v>
      </c>
      <c r="G150" s="116" t="s">
        <v>1734</v>
      </c>
      <c r="H150" s="117" t="s">
        <v>3611</v>
      </c>
      <c r="I150" s="118">
        <v>10</v>
      </c>
      <c r="J150" s="119"/>
      <c r="K150" s="117" t="s">
        <v>3611</v>
      </c>
      <c r="L150" s="118">
        <v>10</v>
      </c>
      <c r="M150" s="120"/>
      <c r="N150" s="123"/>
      <c r="O150" s="31" t="str">
        <f t="shared" si="26"/>
        <v>守口市</v>
      </c>
      <c r="P150" s="31">
        <f>COUNTIF($O$4:O150,"守口市")</f>
        <v>13</v>
      </c>
    </row>
    <row r="151" spans="1:16" ht="30" customHeight="1" x14ac:dyDescent="0.2">
      <c r="A151" s="122">
        <v>2753220280</v>
      </c>
      <c r="B151" s="114" t="s">
        <v>1761</v>
      </c>
      <c r="C151" s="115" t="s">
        <v>1988</v>
      </c>
      <c r="D151" s="115" t="s">
        <v>1989</v>
      </c>
      <c r="E151" s="115" t="s">
        <v>1796</v>
      </c>
      <c r="F151" s="114" t="s">
        <v>1762</v>
      </c>
      <c r="G151" s="116" t="s">
        <v>2458</v>
      </c>
      <c r="H151" s="117"/>
      <c r="I151" s="118"/>
      <c r="J151" s="119"/>
      <c r="K151" s="117" t="s">
        <v>3611</v>
      </c>
      <c r="L151" s="118">
        <v>10</v>
      </c>
      <c r="M151" s="120"/>
      <c r="N151" s="123"/>
      <c r="O151" s="31" t="str">
        <f t="shared" si="26"/>
        <v>守口市</v>
      </c>
      <c r="P151" s="31">
        <f>COUNTIF($O$4:O151,"守口市")</f>
        <v>14</v>
      </c>
    </row>
    <row r="152" spans="1:16" ht="30" customHeight="1" x14ac:dyDescent="0.2">
      <c r="A152" s="122">
        <v>2753220306</v>
      </c>
      <c r="B152" s="114" t="s">
        <v>1820</v>
      </c>
      <c r="C152" s="115" t="s">
        <v>1821</v>
      </c>
      <c r="D152" s="115" t="s">
        <v>1822</v>
      </c>
      <c r="E152" s="115" t="s">
        <v>1823</v>
      </c>
      <c r="F152" s="114" t="s">
        <v>1824</v>
      </c>
      <c r="G152" s="116" t="s">
        <v>1825</v>
      </c>
      <c r="H152" s="117" t="s">
        <v>157</v>
      </c>
      <c r="I152" s="118">
        <v>5</v>
      </c>
      <c r="J152" s="119"/>
      <c r="K152" s="117" t="s">
        <v>157</v>
      </c>
      <c r="L152" s="118">
        <v>5</v>
      </c>
      <c r="M152" s="120"/>
      <c r="N152" s="123"/>
      <c r="O152" s="31" t="str">
        <f t="shared" si="26"/>
        <v>守口市</v>
      </c>
      <c r="P152" s="31">
        <f>COUNTIF($O$4:O152,"守口市")</f>
        <v>15</v>
      </c>
    </row>
    <row r="153" spans="1:16" s="174" customFormat="1" ht="30" customHeight="1" x14ac:dyDescent="0.2">
      <c r="A153" s="164">
        <v>2753220314</v>
      </c>
      <c r="B153" s="165" t="s">
        <v>451</v>
      </c>
      <c r="C153" s="166" t="s">
        <v>2562</v>
      </c>
      <c r="D153" s="166" t="s">
        <v>792</v>
      </c>
      <c r="E153" s="166" t="s">
        <v>6</v>
      </c>
      <c r="F153" s="165" t="s">
        <v>196</v>
      </c>
      <c r="G153" s="167" t="s">
        <v>1855</v>
      </c>
      <c r="H153" s="168" t="s">
        <v>3612</v>
      </c>
      <c r="I153" s="169">
        <v>15</v>
      </c>
      <c r="J153" s="170" t="s">
        <v>3611</v>
      </c>
      <c r="K153" s="168" t="s">
        <v>3612</v>
      </c>
      <c r="L153" s="169">
        <v>15</v>
      </c>
      <c r="M153" s="171" t="s">
        <v>3611</v>
      </c>
      <c r="N153" s="175"/>
      <c r="O153" s="173" t="str">
        <f t="shared" si="26"/>
        <v>守口市</v>
      </c>
      <c r="P153" s="173">
        <f>COUNTIF($O$4:O153,"守口市")</f>
        <v>16</v>
      </c>
    </row>
    <row r="154" spans="1:16" ht="30" customHeight="1" x14ac:dyDescent="0.2">
      <c r="A154" s="122">
        <v>2753220322</v>
      </c>
      <c r="B154" s="114" t="s">
        <v>1493</v>
      </c>
      <c r="C154" s="115" t="s">
        <v>1913</v>
      </c>
      <c r="D154" s="115" t="s">
        <v>1914</v>
      </c>
      <c r="E154" s="115" t="s">
        <v>1915</v>
      </c>
      <c r="F154" s="114" t="s">
        <v>1916</v>
      </c>
      <c r="G154" s="116" t="s">
        <v>1917</v>
      </c>
      <c r="H154" s="117"/>
      <c r="I154" s="118"/>
      <c r="J154" s="119"/>
      <c r="K154" s="117" t="s">
        <v>3611</v>
      </c>
      <c r="L154" s="118">
        <v>10</v>
      </c>
      <c r="M154" s="120"/>
      <c r="N154" s="123"/>
      <c r="O154" s="31" t="str">
        <f t="shared" si="26"/>
        <v>守口市</v>
      </c>
      <c r="P154" s="31">
        <f>COUNTIF($O$4:O154,"守口市")</f>
        <v>17</v>
      </c>
    </row>
    <row r="155" spans="1:16" ht="30" customHeight="1" x14ac:dyDescent="0.2">
      <c r="A155" s="122">
        <v>2753220330</v>
      </c>
      <c r="B155" s="114" t="s">
        <v>1918</v>
      </c>
      <c r="C155" s="115" t="s">
        <v>1919</v>
      </c>
      <c r="D155" s="115" t="s">
        <v>1920</v>
      </c>
      <c r="E155" s="115" t="s">
        <v>1921</v>
      </c>
      <c r="F155" s="114" t="s">
        <v>1922</v>
      </c>
      <c r="G155" s="116" t="s">
        <v>1923</v>
      </c>
      <c r="H155" s="117"/>
      <c r="I155" s="118"/>
      <c r="J155" s="119"/>
      <c r="K155" s="117" t="s">
        <v>157</v>
      </c>
      <c r="L155" s="118">
        <v>5</v>
      </c>
      <c r="M155" s="120"/>
      <c r="N155" s="123"/>
      <c r="O155" s="31" t="str">
        <f t="shared" si="26"/>
        <v>守口市</v>
      </c>
      <c r="P155" s="31">
        <f>COUNTIF($O$4:O155,"守口市")</f>
        <v>18</v>
      </c>
    </row>
    <row r="156" spans="1:16" ht="30" customHeight="1" x14ac:dyDescent="0.2">
      <c r="A156" s="122">
        <v>2753220348</v>
      </c>
      <c r="B156" s="114" t="s">
        <v>2632</v>
      </c>
      <c r="C156" s="115" t="s">
        <v>3644</v>
      </c>
      <c r="D156" s="115" t="s">
        <v>2460</v>
      </c>
      <c r="E156" s="115" t="s">
        <v>2459</v>
      </c>
      <c r="F156" s="114" t="s">
        <v>2163</v>
      </c>
      <c r="G156" s="116" t="s">
        <v>2633</v>
      </c>
      <c r="H156" s="117" t="s">
        <v>3611</v>
      </c>
      <c r="I156" s="118">
        <v>10</v>
      </c>
      <c r="J156" s="119"/>
      <c r="K156" s="117" t="s">
        <v>3611</v>
      </c>
      <c r="L156" s="118">
        <v>10</v>
      </c>
      <c r="M156" s="120" t="s">
        <v>3611</v>
      </c>
      <c r="N156" s="123"/>
      <c r="O156" s="31" t="str">
        <f t="shared" si="26"/>
        <v>守口市</v>
      </c>
      <c r="P156" s="31">
        <f>COUNTIF($O$4:O156,"守口市")</f>
        <v>19</v>
      </c>
    </row>
    <row r="157" spans="1:16" ht="30" customHeight="1" x14ac:dyDescent="0.2">
      <c r="A157" s="122">
        <v>2753220363</v>
      </c>
      <c r="B157" s="114" t="s">
        <v>2493</v>
      </c>
      <c r="C157" s="115" t="s">
        <v>2494</v>
      </c>
      <c r="D157" s="115" t="s">
        <v>2495</v>
      </c>
      <c r="E157" s="115" t="s">
        <v>2496</v>
      </c>
      <c r="F157" s="114" t="s">
        <v>2497</v>
      </c>
      <c r="G157" s="116" t="s">
        <v>2504</v>
      </c>
      <c r="H157" s="117" t="s">
        <v>3611</v>
      </c>
      <c r="I157" s="118">
        <v>10</v>
      </c>
      <c r="J157" s="119"/>
      <c r="K157" s="117" t="s">
        <v>3611</v>
      </c>
      <c r="L157" s="118">
        <v>10</v>
      </c>
      <c r="M157" s="120"/>
      <c r="N157" s="123"/>
      <c r="O157" s="31" t="str">
        <f t="shared" si="26"/>
        <v>守口市</v>
      </c>
      <c r="P157" s="31">
        <f>COUNTIF($O$4:O157,"守口市")</f>
        <v>20</v>
      </c>
    </row>
    <row r="158" spans="1:16" ht="30" customHeight="1" x14ac:dyDescent="0.2">
      <c r="A158" s="122">
        <v>2753220371</v>
      </c>
      <c r="B158" s="114" t="s">
        <v>2540</v>
      </c>
      <c r="C158" s="115" t="s">
        <v>2541</v>
      </c>
      <c r="D158" s="115" t="s">
        <v>2542</v>
      </c>
      <c r="E158" s="115" t="s">
        <v>2543</v>
      </c>
      <c r="F158" s="114" t="s">
        <v>2544</v>
      </c>
      <c r="G158" s="116" t="s">
        <v>2545</v>
      </c>
      <c r="H158" s="117" t="s">
        <v>3611</v>
      </c>
      <c r="I158" s="118">
        <v>10</v>
      </c>
      <c r="J158" s="119"/>
      <c r="K158" s="117"/>
      <c r="L158" s="118"/>
      <c r="M158" s="120"/>
      <c r="N158" s="123"/>
      <c r="O158" s="31" t="str">
        <f t="shared" si="26"/>
        <v>守口市</v>
      </c>
      <c r="P158" s="31">
        <f>COUNTIF($O$4:O158,"守口市")</f>
        <v>21</v>
      </c>
    </row>
    <row r="159" spans="1:16" ht="30" customHeight="1" x14ac:dyDescent="0.2">
      <c r="A159" s="122">
        <v>2753220389</v>
      </c>
      <c r="B159" s="114" t="s">
        <v>2546</v>
      </c>
      <c r="C159" s="115" t="s">
        <v>2547</v>
      </c>
      <c r="D159" s="115" t="s">
        <v>2547</v>
      </c>
      <c r="E159" s="115" t="s">
        <v>2548</v>
      </c>
      <c r="F159" s="114" t="s">
        <v>2549</v>
      </c>
      <c r="G159" s="116" t="s">
        <v>2550</v>
      </c>
      <c r="H159" s="117" t="s">
        <v>3611</v>
      </c>
      <c r="I159" s="118">
        <v>10</v>
      </c>
      <c r="J159" s="119"/>
      <c r="K159" s="117" t="s">
        <v>3611</v>
      </c>
      <c r="L159" s="118">
        <v>10</v>
      </c>
      <c r="M159" s="120"/>
      <c r="N159" s="123"/>
      <c r="O159" s="31" t="str">
        <f t="shared" si="26"/>
        <v>守口市</v>
      </c>
      <c r="P159" s="31">
        <f>COUNTIF($O$4:O159,"守口市")</f>
        <v>22</v>
      </c>
    </row>
    <row r="160" spans="1:16" ht="30" customHeight="1" x14ac:dyDescent="0.2">
      <c r="A160" s="122">
        <v>2753220397</v>
      </c>
      <c r="B160" s="114" t="s">
        <v>2569</v>
      </c>
      <c r="C160" s="115" t="s">
        <v>2570</v>
      </c>
      <c r="D160" s="115" t="s">
        <v>2571</v>
      </c>
      <c r="E160" s="115" t="s">
        <v>2572</v>
      </c>
      <c r="F160" s="114" t="s">
        <v>2573</v>
      </c>
      <c r="G160" s="116" t="s">
        <v>2574</v>
      </c>
      <c r="H160" s="117" t="s">
        <v>3611</v>
      </c>
      <c r="I160" s="118">
        <v>10</v>
      </c>
      <c r="J160" s="119"/>
      <c r="K160" s="117" t="s">
        <v>3611</v>
      </c>
      <c r="L160" s="118">
        <v>10</v>
      </c>
      <c r="M160" s="120"/>
      <c r="N160" s="123"/>
      <c r="O160" s="31" t="str">
        <f t="shared" ref="O160:O244" si="34">IF(ISERROR(FIND("群",F160))=FALSE,LEFT(F160,FIND("群",F160)),IF(ISERROR(FIND("市",F160))=FALSE,LEFT(F160,FIND("市",F160)),IF(ISERROR(FIND("町",F160))=FALSE,LEFT(F160,FIND("町",F160)),IF(ISERROR(FIND("村",F160))=FALSE,LEFT(F160,FIND("村",F160))))))</f>
        <v>守口市</v>
      </c>
      <c r="P160" s="31">
        <f>COUNTIF($O$4:O160,"守口市")</f>
        <v>23</v>
      </c>
    </row>
    <row r="161" spans="1:16" ht="30" customHeight="1" x14ac:dyDescent="0.2">
      <c r="A161" s="122">
        <v>2753220405</v>
      </c>
      <c r="B161" s="114" t="s">
        <v>2727</v>
      </c>
      <c r="C161" s="115" t="s">
        <v>2728</v>
      </c>
      <c r="D161" s="115" t="s">
        <v>2729</v>
      </c>
      <c r="E161" s="115" t="s">
        <v>2730</v>
      </c>
      <c r="F161" s="114" t="s">
        <v>2748</v>
      </c>
      <c r="G161" s="116" t="s">
        <v>2731</v>
      </c>
      <c r="H161" s="117" t="s">
        <v>3611</v>
      </c>
      <c r="I161" s="118">
        <v>10</v>
      </c>
      <c r="J161" s="119"/>
      <c r="K161" s="117" t="s">
        <v>3611</v>
      </c>
      <c r="L161" s="118">
        <v>10</v>
      </c>
      <c r="M161" s="120"/>
      <c r="N161" s="123"/>
      <c r="O161" s="31" t="str">
        <f t="shared" si="34"/>
        <v>守口市</v>
      </c>
      <c r="P161" s="31">
        <f>COUNTIF($O$4:O161,"守口市")</f>
        <v>24</v>
      </c>
    </row>
    <row r="162" spans="1:16" ht="30" customHeight="1" x14ac:dyDescent="0.2">
      <c r="A162" s="113">
        <v>2753220413</v>
      </c>
      <c r="B162" s="114" t="s">
        <v>2860</v>
      </c>
      <c r="C162" s="115" t="s">
        <v>2861</v>
      </c>
      <c r="D162" s="115" t="s">
        <v>2862</v>
      </c>
      <c r="E162" s="115" t="s">
        <v>2863</v>
      </c>
      <c r="F162" s="114" t="s">
        <v>2864</v>
      </c>
      <c r="G162" s="116" t="s">
        <v>2865</v>
      </c>
      <c r="H162" s="117" t="s">
        <v>3611</v>
      </c>
      <c r="I162" s="118">
        <v>10</v>
      </c>
      <c r="J162" s="119"/>
      <c r="K162" s="117" t="s">
        <v>3611</v>
      </c>
      <c r="L162" s="118">
        <v>10</v>
      </c>
      <c r="M162" s="120"/>
      <c r="N162" s="123"/>
      <c r="O162" s="31" t="str">
        <f t="shared" si="34"/>
        <v>守口市</v>
      </c>
      <c r="P162" s="31">
        <f>COUNTIF($O$4:O162,"守口市")</f>
        <v>25</v>
      </c>
    </row>
    <row r="163" spans="1:16" ht="30" customHeight="1" x14ac:dyDescent="0.2">
      <c r="A163" s="113">
        <v>2753220421</v>
      </c>
      <c r="B163" s="114" t="s">
        <v>2866</v>
      </c>
      <c r="C163" s="115" t="s">
        <v>2867</v>
      </c>
      <c r="D163" s="115" t="s">
        <v>3349</v>
      </c>
      <c r="E163" s="115" t="s">
        <v>839</v>
      </c>
      <c r="F163" s="114" t="s">
        <v>2868</v>
      </c>
      <c r="G163" s="116" t="s">
        <v>2869</v>
      </c>
      <c r="H163" s="117" t="s">
        <v>3611</v>
      </c>
      <c r="I163" s="118">
        <v>10</v>
      </c>
      <c r="J163" s="119"/>
      <c r="K163" s="117" t="s">
        <v>3611</v>
      </c>
      <c r="L163" s="118">
        <v>10</v>
      </c>
      <c r="M163" s="120"/>
      <c r="N163" s="123" t="s">
        <v>1599</v>
      </c>
      <c r="O163" s="31" t="str">
        <f t="shared" si="34"/>
        <v>守口市</v>
      </c>
      <c r="P163" s="31">
        <f>COUNTIF($O$4:O163,"守口市")</f>
        <v>26</v>
      </c>
    </row>
    <row r="164" spans="1:16" ht="30" customHeight="1" x14ac:dyDescent="0.2">
      <c r="A164" s="113">
        <v>2753220439</v>
      </c>
      <c r="B164" s="114" t="s">
        <v>3064</v>
      </c>
      <c r="C164" s="115" t="s">
        <v>3100</v>
      </c>
      <c r="D164" s="115" t="s">
        <v>3101</v>
      </c>
      <c r="E164" s="115" t="s">
        <v>3102</v>
      </c>
      <c r="F164" s="114" t="s">
        <v>3065</v>
      </c>
      <c r="G164" s="116" t="s">
        <v>3066</v>
      </c>
      <c r="H164" s="117" t="s">
        <v>3611</v>
      </c>
      <c r="I164" s="118">
        <v>10</v>
      </c>
      <c r="J164" s="119"/>
      <c r="K164" s="117"/>
      <c r="L164" s="118"/>
      <c r="M164" s="120"/>
      <c r="N164" s="123"/>
      <c r="O164" s="31" t="str">
        <f t="shared" ref="O164" si="35">IF(ISERROR(FIND("群",F164))=FALSE,LEFT(F164,FIND("群",F164)),IF(ISERROR(FIND("市",F164))=FALSE,LEFT(F164,FIND("市",F164)),IF(ISERROR(FIND("町",F164))=FALSE,LEFT(F164,FIND("町",F164)),IF(ISERROR(FIND("村",F164))=FALSE,LEFT(F164,FIND("村",F164))))))</f>
        <v>守口市</v>
      </c>
      <c r="P164" s="31">
        <f>COUNTIF($O$4:O164,"守口市")</f>
        <v>27</v>
      </c>
    </row>
    <row r="165" spans="1:16" s="174" customFormat="1" ht="30" customHeight="1" x14ac:dyDescent="0.2">
      <c r="A165" s="183">
        <v>2753220447</v>
      </c>
      <c r="B165" s="165" t="s">
        <v>3186</v>
      </c>
      <c r="C165" s="166" t="s">
        <v>3198</v>
      </c>
      <c r="D165" s="166" t="s">
        <v>3199</v>
      </c>
      <c r="E165" s="166" t="s">
        <v>3200</v>
      </c>
      <c r="F165" s="165" t="s">
        <v>3197</v>
      </c>
      <c r="G165" s="167" t="s">
        <v>3188</v>
      </c>
      <c r="H165" s="168" t="s">
        <v>3611</v>
      </c>
      <c r="I165" s="169">
        <v>10</v>
      </c>
      <c r="J165" s="170"/>
      <c r="K165" s="168" t="s">
        <v>3611</v>
      </c>
      <c r="L165" s="169">
        <v>10</v>
      </c>
      <c r="M165" s="171"/>
      <c r="N165" s="175"/>
      <c r="O165" s="173" t="str">
        <f t="shared" ref="O165:O166" si="36">IF(ISERROR(FIND("群",F165))=FALSE,LEFT(F165,FIND("群",F165)),IF(ISERROR(FIND("市",F165))=FALSE,LEFT(F165,FIND("市",F165)),IF(ISERROR(FIND("町",F165))=FALSE,LEFT(F165,FIND("町",F165)),IF(ISERROR(FIND("村",F165))=FALSE,LEFT(F165,FIND("村",F165))))))</f>
        <v>守口市</v>
      </c>
      <c r="P165" s="173">
        <f>COUNTIF($O$4:O165,"守口市")</f>
        <v>28</v>
      </c>
    </row>
    <row r="166" spans="1:16" ht="30" customHeight="1" x14ac:dyDescent="0.2">
      <c r="A166" s="113" t="s">
        <v>3276</v>
      </c>
      <c r="B166" s="114" t="s">
        <v>3277</v>
      </c>
      <c r="C166" s="115" t="s">
        <v>3350</v>
      </c>
      <c r="D166" s="115" t="s">
        <v>3351</v>
      </c>
      <c r="E166" s="115" t="s">
        <v>3352</v>
      </c>
      <c r="F166" s="114" t="s">
        <v>3278</v>
      </c>
      <c r="G166" s="116" t="s">
        <v>3279</v>
      </c>
      <c r="H166" s="117" t="s">
        <v>3611</v>
      </c>
      <c r="I166" s="118">
        <v>10</v>
      </c>
      <c r="J166" s="119"/>
      <c r="K166" s="117" t="s">
        <v>3611</v>
      </c>
      <c r="L166" s="118">
        <v>10</v>
      </c>
      <c r="M166" s="120"/>
      <c r="N166" s="123"/>
      <c r="O166" s="31" t="str">
        <f t="shared" si="36"/>
        <v>守口市</v>
      </c>
      <c r="P166" s="31">
        <f>COUNTIF($O$4:O166,"守口市")</f>
        <v>29</v>
      </c>
    </row>
    <row r="167" spans="1:16" ht="30" customHeight="1" x14ac:dyDescent="0.2">
      <c r="A167" s="113">
        <v>2753220462</v>
      </c>
      <c r="B167" s="114" t="s">
        <v>3625</v>
      </c>
      <c r="C167" s="115" t="s">
        <v>3637</v>
      </c>
      <c r="D167" s="115" t="s">
        <v>3638</v>
      </c>
      <c r="E167" s="115" t="s">
        <v>3641</v>
      </c>
      <c r="F167" s="114" t="s">
        <v>3629</v>
      </c>
      <c r="G167" s="116" t="s">
        <v>3630</v>
      </c>
      <c r="H167" s="117" t="s">
        <v>3611</v>
      </c>
      <c r="I167" s="118">
        <v>10</v>
      </c>
      <c r="J167" s="119"/>
      <c r="K167" s="117" t="s">
        <v>3611</v>
      </c>
      <c r="L167" s="118">
        <v>10</v>
      </c>
      <c r="M167" s="120"/>
      <c r="N167" s="123"/>
      <c r="O167" s="31" t="str">
        <f t="shared" ref="O167" si="37">IF(ISERROR(FIND("群",F167))=FALSE,LEFT(F167,FIND("群",F167)),IF(ISERROR(FIND("市",F167))=FALSE,LEFT(F167,FIND("市",F167)),IF(ISERROR(FIND("町",F167))=FALSE,LEFT(F167,FIND("町",F167)),IF(ISERROR(FIND("村",F167))=FALSE,LEFT(F167,FIND("村",F167))))))</f>
        <v>守口市</v>
      </c>
      <c r="P167" s="31">
        <f>COUNTIF($O$4:O167,"守口市")</f>
        <v>30</v>
      </c>
    </row>
    <row r="168" spans="1:16" ht="30" customHeight="1" x14ac:dyDescent="0.2">
      <c r="A168" s="132">
        <v>2753220470</v>
      </c>
      <c r="B168" s="114" t="s">
        <v>3675</v>
      </c>
      <c r="C168" s="115" t="s">
        <v>3677</v>
      </c>
      <c r="D168" s="115" t="s">
        <v>3678</v>
      </c>
      <c r="E168" s="115" t="s">
        <v>3676</v>
      </c>
      <c r="F168" s="114" t="s">
        <v>3673</v>
      </c>
      <c r="G168" s="116" t="s">
        <v>3674</v>
      </c>
      <c r="H168" s="117" t="s">
        <v>3611</v>
      </c>
      <c r="I168" s="118">
        <v>10</v>
      </c>
      <c r="J168" s="119"/>
      <c r="K168" s="117" t="s">
        <v>3611</v>
      </c>
      <c r="L168" s="118">
        <v>10</v>
      </c>
      <c r="M168" s="120"/>
      <c r="N168" s="123"/>
      <c r="O168" s="31" t="str">
        <f t="shared" ref="O168" si="38">IF(ISERROR(FIND("群",F168))=FALSE,LEFT(F168,FIND("群",F168)),IF(ISERROR(FIND("市",F168))=FALSE,LEFT(F168,FIND("市",F168)),IF(ISERROR(FIND("町",F168))=FALSE,LEFT(F168,FIND("町",F168)),IF(ISERROR(FIND("村",F168))=FALSE,LEFT(F168,FIND("村",F168))))))</f>
        <v>守口市</v>
      </c>
      <c r="P168" s="31">
        <f>COUNTIF($O$4:O168,"守口市")</f>
        <v>31</v>
      </c>
    </row>
    <row r="169" spans="1:16" ht="30" customHeight="1" x14ac:dyDescent="0.2">
      <c r="A169" s="113">
        <v>2753220488</v>
      </c>
      <c r="B169" s="114" t="s">
        <v>3858</v>
      </c>
      <c r="C169" s="115" t="s">
        <v>1583</v>
      </c>
      <c r="D169" s="115" t="s">
        <v>1584</v>
      </c>
      <c r="E169" s="115" t="s">
        <v>839</v>
      </c>
      <c r="F169" s="114" t="s">
        <v>1567</v>
      </c>
      <c r="G169" s="116" t="s">
        <v>3857</v>
      </c>
      <c r="H169" s="117" t="s">
        <v>3611</v>
      </c>
      <c r="I169" s="118">
        <v>10</v>
      </c>
      <c r="J169" s="119"/>
      <c r="K169" s="117" t="s">
        <v>3611</v>
      </c>
      <c r="L169" s="118">
        <v>10</v>
      </c>
      <c r="M169" s="120"/>
      <c r="N169" s="123"/>
      <c r="O169" s="31" t="str">
        <f>IF(ISERROR(FIND("群",F169))=FALSE,LEFT(F169,FIND("群",F169)),IF(ISERROR(FIND("市",F169))=FALSE,LEFT(F169,FIND("市",F169)),IF(ISERROR(FIND("町",F169))=FALSE,LEFT(F169,FIND("町",F169)),IF(ISERROR(FIND("村",F169))=FALSE,LEFT(F169,FIND("村",F169))))))</f>
        <v>守口市</v>
      </c>
      <c r="P169" s="31">
        <f>COUNTIF($O$4:O169,"守口市")</f>
        <v>32</v>
      </c>
    </row>
    <row r="170" spans="1:16" ht="30" customHeight="1" x14ac:dyDescent="0.2">
      <c r="A170" s="113" t="s">
        <v>3987</v>
      </c>
      <c r="B170" s="114" t="s">
        <v>3988</v>
      </c>
      <c r="C170" s="115" t="s">
        <v>3989</v>
      </c>
      <c r="D170" s="115" t="s">
        <v>3990</v>
      </c>
      <c r="E170" s="115" t="s">
        <v>3641</v>
      </c>
      <c r="F170" s="114" t="s">
        <v>3991</v>
      </c>
      <c r="G170" s="116" t="s">
        <v>3992</v>
      </c>
      <c r="H170" s="117" t="s">
        <v>3611</v>
      </c>
      <c r="I170" s="118">
        <v>10</v>
      </c>
      <c r="J170" s="119"/>
      <c r="K170" s="117" t="s">
        <v>3611</v>
      </c>
      <c r="L170" s="118">
        <v>10</v>
      </c>
      <c r="M170" s="120"/>
      <c r="N170" s="123"/>
      <c r="O170" s="31" t="str">
        <f t="shared" ref="O170" si="39">IF(ISERROR(FIND("群",F170))=FALSE,LEFT(F170,FIND("群",F170)),IF(ISERROR(FIND("市",F170))=FALSE,LEFT(F170,FIND("市",F170)),IF(ISERROR(FIND("町",F170))=FALSE,LEFT(F170,FIND("町",F170)),IF(ISERROR(FIND("村",F170))=FALSE,LEFT(F170,FIND("村",F170))))))</f>
        <v>守口市</v>
      </c>
      <c r="P170" s="31">
        <f>COUNTIF($O$4:O170,"守口市")</f>
        <v>33</v>
      </c>
    </row>
    <row r="171" spans="1:16" ht="30" customHeight="1" x14ac:dyDescent="0.2">
      <c r="A171" s="113" t="s">
        <v>4028</v>
      </c>
      <c r="B171" s="114" t="s">
        <v>4029</v>
      </c>
      <c r="C171" s="115" t="s">
        <v>4030</v>
      </c>
      <c r="D171" s="115" t="s">
        <v>4030</v>
      </c>
      <c r="E171" s="115" t="s">
        <v>4031</v>
      </c>
      <c r="F171" s="114" t="s">
        <v>4032</v>
      </c>
      <c r="G171" s="116" t="s">
        <v>4033</v>
      </c>
      <c r="H171" s="117" t="s">
        <v>3611</v>
      </c>
      <c r="I171" s="118">
        <v>10</v>
      </c>
      <c r="J171" s="119"/>
      <c r="K171" s="117" t="s">
        <v>3611</v>
      </c>
      <c r="L171" s="118">
        <v>10</v>
      </c>
      <c r="M171" s="120"/>
      <c r="N171" s="123"/>
      <c r="O171" s="31" t="str">
        <f t="shared" ref="O171" si="40">IF(ISERROR(FIND("群",F171))=FALSE,LEFT(F171,FIND("群",F171)),IF(ISERROR(FIND("市",F171))=FALSE,LEFT(F171,FIND("市",F171)),IF(ISERROR(FIND("町",F171))=FALSE,LEFT(F171,FIND("町",F171)),IF(ISERROR(FIND("村",F171))=FALSE,LEFT(F171,FIND("村",F171))))))</f>
        <v>守口市</v>
      </c>
      <c r="P171" s="31">
        <f>COUNTIF($O$4:O171,"守口市")</f>
        <v>34</v>
      </c>
    </row>
    <row r="172" spans="1:16" s="174" customFormat="1" ht="30" customHeight="1" x14ac:dyDescent="0.2">
      <c r="A172" s="183">
        <v>2753220520</v>
      </c>
      <c r="B172" s="165" t="s">
        <v>4142</v>
      </c>
      <c r="C172" s="166" t="s">
        <v>4143</v>
      </c>
      <c r="D172" s="166" t="s">
        <v>4144</v>
      </c>
      <c r="E172" s="166" t="s">
        <v>4147</v>
      </c>
      <c r="F172" s="165" t="s">
        <v>4146</v>
      </c>
      <c r="G172" s="167" t="s">
        <v>4145</v>
      </c>
      <c r="H172" s="168" t="s">
        <v>3614</v>
      </c>
      <c r="I172" s="169">
        <v>10</v>
      </c>
      <c r="J172" s="170"/>
      <c r="K172" s="168" t="s">
        <v>3614</v>
      </c>
      <c r="L172" s="169">
        <v>10</v>
      </c>
      <c r="M172" s="171"/>
      <c r="N172" s="175"/>
      <c r="O172" s="173" t="s">
        <v>4148</v>
      </c>
      <c r="P172" s="173">
        <v>35</v>
      </c>
    </row>
    <row r="173" spans="1:16" s="174" customFormat="1" ht="30" customHeight="1" x14ac:dyDescent="0.2">
      <c r="A173" s="183" t="s">
        <v>4156</v>
      </c>
      <c r="B173" s="165" t="s">
        <v>4157</v>
      </c>
      <c r="C173" s="166" t="s">
        <v>4158</v>
      </c>
      <c r="D173" s="166" t="s">
        <v>4159</v>
      </c>
      <c r="E173" s="166" t="s">
        <v>4160</v>
      </c>
      <c r="F173" s="165" t="s">
        <v>4161</v>
      </c>
      <c r="G173" s="167" t="s">
        <v>4162</v>
      </c>
      <c r="H173" s="168" t="s">
        <v>3614</v>
      </c>
      <c r="I173" s="169">
        <v>10</v>
      </c>
      <c r="J173" s="170"/>
      <c r="K173" s="168" t="s">
        <v>3614</v>
      </c>
      <c r="L173" s="169">
        <v>10</v>
      </c>
      <c r="M173" s="171"/>
      <c r="N173" s="175"/>
      <c r="O173" s="173" t="s">
        <v>4148</v>
      </c>
      <c r="P173" s="173">
        <v>36</v>
      </c>
    </row>
    <row r="174" spans="1:16" s="174" customFormat="1" ht="30" customHeight="1" x14ac:dyDescent="0.2">
      <c r="A174" s="183" t="s">
        <v>4182</v>
      </c>
      <c r="B174" s="165" t="s">
        <v>4183</v>
      </c>
      <c r="C174" s="166" t="s">
        <v>4184</v>
      </c>
      <c r="D174" s="166" t="s">
        <v>4185</v>
      </c>
      <c r="E174" s="166" t="s">
        <v>4186</v>
      </c>
      <c r="F174" s="165" t="s">
        <v>4187</v>
      </c>
      <c r="G174" s="167" t="s">
        <v>4188</v>
      </c>
      <c r="H174" s="168"/>
      <c r="I174" s="169"/>
      <c r="J174" s="170"/>
      <c r="K174" s="168"/>
      <c r="L174" s="169"/>
      <c r="M174" s="171" t="s">
        <v>3614</v>
      </c>
      <c r="N174" s="175"/>
      <c r="O174" s="173" t="s">
        <v>4148</v>
      </c>
      <c r="P174" s="173">
        <v>37</v>
      </c>
    </row>
    <row r="175" spans="1:16" ht="30" customHeight="1" x14ac:dyDescent="0.2">
      <c r="A175" s="132">
        <v>2754220024</v>
      </c>
      <c r="B175" s="114" t="s">
        <v>1818</v>
      </c>
      <c r="C175" s="115" t="s">
        <v>39</v>
      </c>
      <c r="D175" s="115" t="s">
        <v>40</v>
      </c>
      <c r="E175" s="115" t="s">
        <v>8</v>
      </c>
      <c r="F175" s="114" t="s">
        <v>197</v>
      </c>
      <c r="G175" s="116" t="s">
        <v>7</v>
      </c>
      <c r="H175" s="117" t="s">
        <v>3611</v>
      </c>
      <c r="I175" s="118">
        <v>48</v>
      </c>
      <c r="J175" s="119"/>
      <c r="K175" s="117"/>
      <c r="L175" s="118"/>
      <c r="M175" s="120"/>
      <c r="N175" s="123"/>
      <c r="O175" s="31" t="str">
        <f t="shared" si="34"/>
        <v>茨木市</v>
      </c>
      <c r="P175" s="31">
        <f>COUNTIF($O$4:O175,"茨木市")</f>
        <v>1</v>
      </c>
    </row>
    <row r="176" spans="1:16" ht="30" customHeight="1" x14ac:dyDescent="0.2">
      <c r="A176" s="132">
        <v>2754220032</v>
      </c>
      <c r="B176" s="114" t="s">
        <v>9</v>
      </c>
      <c r="C176" s="115" t="s">
        <v>262</v>
      </c>
      <c r="D176" s="115" t="s">
        <v>41</v>
      </c>
      <c r="E176" s="115" t="s">
        <v>198</v>
      </c>
      <c r="F176" s="114" t="s">
        <v>755</v>
      </c>
      <c r="G176" s="116" t="s">
        <v>183</v>
      </c>
      <c r="H176" s="117" t="s">
        <v>3611</v>
      </c>
      <c r="I176" s="118">
        <v>20</v>
      </c>
      <c r="J176" s="119"/>
      <c r="K176" s="117"/>
      <c r="L176" s="118"/>
      <c r="M176" s="120"/>
      <c r="N176" s="123"/>
      <c r="O176" s="31" t="str">
        <f t="shared" si="34"/>
        <v>茨木市</v>
      </c>
      <c r="P176" s="31">
        <f>COUNTIF($O$4:O176,"茨木市")</f>
        <v>2</v>
      </c>
    </row>
    <row r="177" spans="1:16" ht="30" customHeight="1" x14ac:dyDescent="0.2">
      <c r="A177" s="132">
        <v>2754220057</v>
      </c>
      <c r="B177" s="114" t="s">
        <v>10</v>
      </c>
      <c r="C177" s="115" t="s">
        <v>42</v>
      </c>
      <c r="D177" s="115" t="s">
        <v>43</v>
      </c>
      <c r="E177" s="115" t="s">
        <v>11</v>
      </c>
      <c r="F177" s="114" t="s">
        <v>199</v>
      </c>
      <c r="G177" s="116" t="s">
        <v>182</v>
      </c>
      <c r="H177" s="133"/>
      <c r="I177" s="134"/>
      <c r="J177" s="119"/>
      <c r="K177" s="117" t="s">
        <v>3611</v>
      </c>
      <c r="L177" s="118">
        <v>10</v>
      </c>
      <c r="M177" s="120"/>
      <c r="N177" s="123"/>
      <c r="O177" s="31" t="str">
        <f t="shared" si="34"/>
        <v>茨木市</v>
      </c>
      <c r="P177" s="31">
        <f>COUNTIF($O$4:O177,"茨木市")</f>
        <v>3</v>
      </c>
    </row>
    <row r="178" spans="1:16" ht="30" customHeight="1" x14ac:dyDescent="0.2">
      <c r="A178" s="132">
        <v>2754220081</v>
      </c>
      <c r="B178" s="114" t="s">
        <v>12</v>
      </c>
      <c r="C178" s="115" t="s">
        <v>44</v>
      </c>
      <c r="D178" s="115" t="s">
        <v>1992</v>
      </c>
      <c r="E178" s="115" t="s">
        <v>13</v>
      </c>
      <c r="F178" s="114" t="s">
        <v>200</v>
      </c>
      <c r="G178" s="116" t="s">
        <v>166</v>
      </c>
      <c r="H178" s="117" t="s">
        <v>3611</v>
      </c>
      <c r="I178" s="118">
        <v>10</v>
      </c>
      <c r="J178" s="119"/>
      <c r="K178" s="117" t="s">
        <v>3611</v>
      </c>
      <c r="L178" s="118">
        <v>10</v>
      </c>
      <c r="M178" s="120"/>
      <c r="N178" s="123"/>
      <c r="O178" s="31" t="str">
        <f t="shared" si="34"/>
        <v>茨木市</v>
      </c>
      <c r="P178" s="31">
        <f>COUNTIF($O$4:O178,"茨木市")</f>
        <v>4</v>
      </c>
    </row>
    <row r="179" spans="1:16" ht="30" customHeight="1" x14ac:dyDescent="0.2">
      <c r="A179" s="132">
        <v>2754220107</v>
      </c>
      <c r="B179" s="114" t="s">
        <v>904</v>
      </c>
      <c r="C179" s="115" t="s">
        <v>905</v>
      </c>
      <c r="D179" s="115" t="s">
        <v>906</v>
      </c>
      <c r="E179" s="115" t="s">
        <v>907</v>
      </c>
      <c r="F179" s="114" t="s">
        <v>908</v>
      </c>
      <c r="G179" s="116" t="s">
        <v>160</v>
      </c>
      <c r="H179" s="117" t="s">
        <v>3611</v>
      </c>
      <c r="I179" s="118">
        <v>10</v>
      </c>
      <c r="J179" s="119"/>
      <c r="K179" s="117" t="s">
        <v>3611</v>
      </c>
      <c r="L179" s="118">
        <v>10</v>
      </c>
      <c r="M179" s="120"/>
      <c r="N179" s="123"/>
      <c r="O179" s="31" t="str">
        <f t="shared" si="34"/>
        <v>茨木市</v>
      </c>
      <c r="P179" s="31">
        <f>COUNTIF($O$4:O179,"茨木市")</f>
        <v>5</v>
      </c>
    </row>
    <row r="180" spans="1:16" ht="30" customHeight="1" x14ac:dyDescent="0.2">
      <c r="A180" s="132">
        <v>2754220115</v>
      </c>
      <c r="B180" s="114" t="s">
        <v>14</v>
      </c>
      <c r="C180" s="115" t="s">
        <v>45</v>
      </c>
      <c r="D180" s="115" t="s">
        <v>46</v>
      </c>
      <c r="E180" s="115" t="s">
        <v>15</v>
      </c>
      <c r="F180" s="114" t="s">
        <v>201</v>
      </c>
      <c r="G180" s="116" t="s">
        <v>167</v>
      </c>
      <c r="H180" s="117" t="s">
        <v>3611</v>
      </c>
      <c r="I180" s="118">
        <v>10</v>
      </c>
      <c r="J180" s="119"/>
      <c r="K180" s="117" t="s">
        <v>3611</v>
      </c>
      <c r="L180" s="118">
        <v>10</v>
      </c>
      <c r="M180" s="120"/>
      <c r="N180" s="123"/>
      <c r="O180" s="31" t="str">
        <f t="shared" si="34"/>
        <v>茨木市</v>
      </c>
      <c r="P180" s="31">
        <f>COUNTIF($O$4:O180,"茨木市")</f>
        <v>6</v>
      </c>
    </row>
    <row r="181" spans="1:16" ht="30" customHeight="1" x14ac:dyDescent="0.2">
      <c r="A181" s="128">
        <v>2754220123</v>
      </c>
      <c r="B181" s="114" t="s">
        <v>16</v>
      </c>
      <c r="C181" s="115" t="s">
        <v>47</v>
      </c>
      <c r="D181" s="115" t="s">
        <v>48</v>
      </c>
      <c r="E181" s="115" t="s">
        <v>91</v>
      </c>
      <c r="F181" s="114" t="s">
        <v>202</v>
      </c>
      <c r="G181" s="116" t="s">
        <v>1104</v>
      </c>
      <c r="H181" s="117"/>
      <c r="I181" s="118"/>
      <c r="J181" s="119"/>
      <c r="K181" s="117" t="s">
        <v>158</v>
      </c>
      <c r="L181" s="118">
        <v>5</v>
      </c>
      <c r="M181" s="120"/>
      <c r="N181" s="123"/>
      <c r="O181" s="31" t="str">
        <f t="shared" si="34"/>
        <v>茨木市</v>
      </c>
      <c r="P181" s="31">
        <f>COUNTIF($O$4:O181,"茨木市")</f>
        <v>7</v>
      </c>
    </row>
    <row r="182" spans="1:16" ht="30" customHeight="1" x14ac:dyDescent="0.2">
      <c r="A182" s="113">
        <v>2754220156</v>
      </c>
      <c r="B182" s="114" t="s">
        <v>251</v>
      </c>
      <c r="C182" s="115" t="s">
        <v>257</v>
      </c>
      <c r="D182" s="115" t="s">
        <v>406</v>
      </c>
      <c r="E182" s="115" t="s">
        <v>256</v>
      </c>
      <c r="F182" s="114" t="s">
        <v>253</v>
      </c>
      <c r="G182" s="116" t="s">
        <v>405</v>
      </c>
      <c r="H182" s="117"/>
      <c r="I182" s="118"/>
      <c r="J182" s="119"/>
      <c r="K182" s="117" t="s">
        <v>3611</v>
      </c>
      <c r="L182" s="118">
        <v>10</v>
      </c>
      <c r="M182" s="120"/>
      <c r="N182" s="123"/>
      <c r="O182" s="31" t="str">
        <f t="shared" si="34"/>
        <v>茨木市</v>
      </c>
      <c r="P182" s="31">
        <f>COUNTIF($O$4:O182,"茨木市")</f>
        <v>8</v>
      </c>
    </row>
    <row r="183" spans="1:16" ht="30" customHeight="1" x14ac:dyDescent="0.2">
      <c r="A183" s="128">
        <v>2754220172</v>
      </c>
      <c r="B183" s="114" t="s">
        <v>286</v>
      </c>
      <c r="C183" s="115" t="s">
        <v>536</v>
      </c>
      <c r="D183" s="115" t="s">
        <v>537</v>
      </c>
      <c r="E183" s="115" t="s">
        <v>288</v>
      </c>
      <c r="F183" s="130" t="s">
        <v>287</v>
      </c>
      <c r="G183" s="116" t="s">
        <v>1340</v>
      </c>
      <c r="H183" s="117"/>
      <c r="I183" s="134"/>
      <c r="J183" s="135"/>
      <c r="K183" s="117" t="s">
        <v>3611</v>
      </c>
      <c r="L183" s="118">
        <v>10</v>
      </c>
      <c r="M183" s="120"/>
      <c r="N183" s="123"/>
      <c r="O183" s="31" t="str">
        <f t="shared" si="34"/>
        <v>茨木市</v>
      </c>
      <c r="P183" s="31">
        <f>COUNTIF($O$4:O183,"茨木市")</f>
        <v>9</v>
      </c>
    </row>
    <row r="184" spans="1:16" ht="30" customHeight="1" x14ac:dyDescent="0.2">
      <c r="A184" s="113">
        <v>2754220206</v>
      </c>
      <c r="B184" s="114" t="s">
        <v>490</v>
      </c>
      <c r="C184" s="115" t="s">
        <v>491</v>
      </c>
      <c r="D184" s="115" t="s">
        <v>492</v>
      </c>
      <c r="E184" s="115" t="s">
        <v>493</v>
      </c>
      <c r="F184" s="130" t="s">
        <v>486</v>
      </c>
      <c r="G184" s="116" t="s">
        <v>485</v>
      </c>
      <c r="H184" s="117"/>
      <c r="I184" s="118"/>
      <c r="J184" s="119"/>
      <c r="K184" s="117" t="s">
        <v>3611</v>
      </c>
      <c r="L184" s="118">
        <v>10</v>
      </c>
      <c r="M184" s="120"/>
      <c r="N184" s="123"/>
      <c r="O184" s="31" t="str">
        <f t="shared" si="34"/>
        <v>茨木市</v>
      </c>
      <c r="P184" s="31">
        <f>COUNTIF($O$4:O184,"茨木市")</f>
        <v>10</v>
      </c>
    </row>
    <row r="185" spans="1:16" ht="30" customHeight="1" x14ac:dyDescent="0.2">
      <c r="A185" s="113">
        <v>2754220214</v>
      </c>
      <c r="B185" s="114" t="s">
        <v>479</v>
      </c>
      <c r="C185" s="115" t="s">
        <v>1990</v>
      </c>
      <c r="D185" s="115" t="s">
        <v>1991</v>
      </c>
      <c r="E185" s="115" t="s">
        <v>494</v>
      </c>
      <c r="F185" s="130" t="s">
        <v>487</v>
      </c>
      <c r="G185" s="116" t="s">
        <v>503</v>
      </c>
      <c r="H185" s="117" t="s">
        <v>3611</v>
      </c>
      <c r="I185" s="118">
        <v>10</v>
      </c>
      <c r="J185" s="119"/>
      <c r="K185" s="117" t="s">
        <v>3611</v>
      </c>
      <c r="L185" s="118">
        <v>10</v>
      </c>
      <c r="M185" s="120"/>
      <c r="N185" s="123"/>
      <c r="O185" s="31" t="str">
        <f t="shared" si="34"/>
        <v>茨木市</v>
      </c>
      <c r="P185" s="31">
        <f>COUNTIF($O$4:O185,"茨木市")</f>
        <v>11</v>
      </c>
    </row>
    <row r="186" spans="1:16" ht="30" customHeight="1" x14ac:dyDescent="0.2">
      <c r="A186" s="113">
        <v>2754220222</v>
      </c>
      <c r="B186" s="114" t="s">
        <v>504</v>
      </c>
      <c r="C186" s="115" t="s">
        <v>2246</v>
      </c>
      <c r="D186" s="115" t="s">
        <v>2247</v>
      </c>
      <c r="E186" s="115" t="s">
        <v>2248</v>
      </c>
      <c r="F186" s="130" t="s">
        <v>2249</v>
      </c>
      <c r="G186" s="116" t="s">
        <v>505</v>
      </c>
      <c r="H186" s="117" t="s">
        <v>964</v>
      </c>
      <c r="I186" s="118">
        <v>5</v>
      </c>
      <c r="J186" s="119"/>
      <c r="K186" s="117" t="s">
        <v>965</v>
      </c>
      <c r="L186" s="118">
        <v>5</v>
      </c>
      <c r="M186" s="120"/>
      <c r="N186" s="123"/>
      <c r="O186" s="31" t="str">
        <f t="shared" si="34"/>
        <v>茨木市</v>
      </c>
      <c r="P186" s="31">
        <f>COUNTIF($O$4:O186,"茨木市")</f>
        <v>12</v>
      </c>
    </row>
    <row r="187" spans="1:16" ht="30" customHeight="1" x14ac:dyDescent="0.2">
      <c r="A187" s="113">
        <v>2754220230</v>
      </c>
      <c r="B187" s="114" t="s">
        <v>685</v>
      </c>
      <c r="C187" s="115" t="s">
        <v>712</v>
      </c>
      <c r="D187" s="115" t="s">
        <v>1276</v>
      </c>
      <c r="E187" s="115" t="s">
        <v>713</v>
      </c>
      <c r="F187" s="114" t="s">
        <v>721</v>
      </c>
      <c r="G187" s="116" t="s">
        <v>692</v>
      </c>
      <c r="H187" s="117" t="s">
        <v>3611</v>
      </c>
      <c r="I187" s="118">
        <v>15</v>
      </c>
      <c r="J187" s="119"/>
      <c r="K187" s="117" t="s">
        <v>3611</v>
      </c>
      <c r="L187" s="118">
        <v>15</v>
      </c>
      <c r="M187" s="120" t="s">
        <v>3611</v>
      </c>
      <c r="N187" s="123"/>
      <c r="O187" s="31" t="str">
        <f t="shared" si="34"/>
        <v>茨木市</v>
      </c>
      <c r="P187" s="31">
        <f>COUNTIF($O$4:O187,"茨木市")</f>
        <v>13</v>
      </c>
    </row>
    <row r="188" spans="1:16" ht="30" customHeight="1" x14ac:dyDescent="0.2">
      <c r="A188" s="113">
        <v>2754220271</v>
      </c>
      <c r="B188" s="114" t="s">
        <v>1030</v>
      </c>
      <c r="C188" s="115" t="s">
        <v>938</v>
      </c>
      <c r="D188" s="115" t="s">
        <v>939</v>
      </c>
      <c r="E188" s="115" t="s">
        <v>940</v>
      </c>
      <c r="F188" s="130" t="s">
        <v>933</v>
      </c>
      <c r="G188" s="116" t="s">
        <v>934</v>
      </c>
      <c r="H188" s="117" t="s">
        <v>3611</v>
      </c>
      <c r="I188" s="118">
        <v>10</v>
      </c>
      <c r="J188" s="119"/>
      <c r="K188" s="117" t="s">
        <v>3611</v>
      </c>
      <c r="L188" s="118">
        <v>10</v>
      </c>
      <c r="M188" s="120"/>
      <c r="N188" s="123"/>
      <c r="O188" s="31" t="str">
        <f t="shared" si="34"/>
        <v>茨木市</v>
      </c>
      <c r="P188" s="31">
        <f>COUNTIF($O$4:O188,"茨木市")</f>
        <v>14</v>
      </c>
    </row>
    <row r="189" spans="1:16" ht="30" customHeight="1" x14ac:dyDescent="0.2">
      <c r="A189" s="113">
        <v>2754220289</v>
      </c>
      <c r="B189" s="114" t="s">
        <v>2520</v>
      </c>
      <c r="C189" s="115" t="s">
        <v>2521</v>
      </c>
      <c r="D189" s="115" t="s">
        <v>2507</v>
      </c>
      <c r="E189" s="115" t="s">
        <v>1009</v>
      </c>
      <c r="F189" s="130" t="s">
        <v>2508</v>
      </c>
      <c r="G189" s="116" t="s">
        <v>988</v>
      </c>
      <c r="H189" s="117" t="s">
        <v>3611</v>
      </c>
      <c r="I189" s="118">
        <v>10</v>
      </c>
      <c r="J189" s="119"/>
      <c r="K189" s="117" t="s">
        <v>3611</v>
      </c>
      <c r="L189" s="118">
        <v>10</v>
      </c>
      <c r="M189" s="120"/>
      <c r="N189" s="123"/>
      <c r="O189" s="31" t="str">
        <f t="shared" si="34"/>
        <v>茨木市</v>
      </c>
      <c r="P189" s="31">
        <f>COUNTIF($O$4:O189,"茨木市")</f>
        <v>15</v>
      </c>
    </row>
    <row r="190" spans="1:16" ht="30" customHeight="1" x14ac:dyDescent="0.2">
      <c r="A190" s="113">
        <v>2754220297</v>
      </c>
      <c r="B190" s="114" t="s">
        <v>989</v>
      </c>
      <c r="C190" s="115" t="s">
        <v>1010</v>
      </c>
      <c r="D190" s="115" t="s">
        <v>1011</v>
      </c>
      <c r="E190" s="115" t="s">
        <v>1012</v>
      </c>
      <c r="F190" s="130" t="s">
        <v>990</v>
      </c>
      <c r="G190" s="116" t="s">
        <v>991</v>
      </c>
      <c r="H190" s="117"/>
      <c r="I190" s="118"/>
      <c r="J190" s="119"/>
      <c r="K190" s="117" t="s">
        <v>3611</v>
      </c>
      <c r="L190" s="118">
        <v>10</v>
      </c>
      <c r="M190" s="120"/>
      <c r="N190" s="123"/>
      <c r="O190" s="31" t="str">
        <f t="shared" si="34"/>
        <v>茨木市</v>
      </c>
      <c r="P190" s="31">
        <f>COUNTIF($O$4:O190,"茨木市")</f>
        <v>16</v>
      </c>
    </row>
    <row r="191" spans="1:16" ht="30" customHeight="1" x14ac:dyDescent="0.2">
      <c r="A191" s="113">
        <v>2754220305</v>
      </c>
      <c r="B191" s="114" t="s">
        <v>1119</v>
      </c>
      <c r="C191" s="115" t="s">
        <v>1140</v>
      </c>
      <c r="D191" s="115" t="s">
        <v>1133</v>
      </c>
      <c r="E191" s="115" t="s">
        <v>1134</v>
      </c>
      <c r="F191" s="130" t="s">
        <v>1135</v>
      </c>
      <c r="G191" s="116" t="s">
        <v>1120</v>
      </c>
      <c r="H191" s="117" t="s">
        <v>3611</v>
      </c>
      <c r="I191" s="118">
        <v>10</v>
      </c>
      <c r="J191" s="119"/>
      <c r="K191" s="117" t="s">
        <v>3611</v>
      </c>
      <c r="L191" s="118">
        <v>10</v>
      </c>
      <c r="M191" s="120"/>
      <c r="N191" s="123"/>
      <c r="O191" s="31" t="str">
        <f t="shared" si="34"/>
        <v>茨木市</v>
      </c>
      <c r="P191" s="31">
        <f>COUNTIF($O$4:O191,"茨木市")</f>
        <v>17</v>
      </c>
    </row>
    <row r="192" spans="1:16" ht="30" customHeight="1" x14ac:dyDescent="0.2">
      <c r="A192" s="128">
        <v>2754220321</v>
      </c>
      <c r="B192" s="114" t="s">
        <v>1223</v>
      </c>
      <c r="C192" s="115" t="s">
        <v>1277</v>
      </c>
      <c r="D192" s="115" t="s">
        <v>1278</v>
      </c>
      <c r="E192" s="115" t="s">
        <v>1279</v>
      </c>
      <c r="F192" s="114" t="s">
        <v>1228</v>
      </c>
      <c r="G192" s="116" t="s">
        <v>1226</v>
      </c>
      <c r="H192" s="117" t="s">
        <v>3611</v>
      </c>
      <c r="I192" s="118">
        <v>10</v>
      </c>
      <c r="J192" s="119"/>
      <c r="K192" s="117" t="s">
        <v>3611</v>
      </c>
      <c r="L192" s="118">
        <v>10</v>
      </c>
      <c r="M192" s="120"/>
      <c r="N192" s="123"/>
      <c r="O192" s="31" t="str">
        <f t="shared" si="34"/>
        <v>茨木市</v>
      </c>
      <c r="P192" s="31">
        <f>COUNTIF($O$4:O192,"茨木市")</f>
        <v>18</v>
      </c>
    </row>
    <row r="193" spans="1:16" ht="30" customHeight="1" x14ac:dyDescent="0.2">
      <c r="A193" s="128">
        <v>2754220339</v>
      </c>
      <c r="B193" s="114" t="s">
        <v>1224</v>
      </c>
      <c r="C193" s="115" t="s">
        <v>1280</v>
      </c>
      <c r="D193" s="115" t="s">
        <v>1281</v>
      </c>
      <c r="E193" s="115" t="s">
        <v>1282</v>
      </c>
      <c r="F193" s="114" t="s">
        <v>1229</v>
      </c>
      <c r="G193" s="116" t="s">
        <v>1341</v>
      </c>
      <c r="H193" s="117" t="s">
        <v>3611</v>
      </c>
      <c r="I193" s="118">
        <v>10</v>
      </c>
      <c r="J193" s="119"/>
      <c r="K193" s="117" t="s">
        <v>3611</v>
      </c>
      <c r="L193" s="118">
        <v>10</v>
      </c>
      <c r="M193" s="120"/>
      <c r="N193" s="123"/>
      <c r="O193" s="31" t="str">
        <f t="shared" si="34"/>
        <v>茨木市</v>
      </c>
      <c r="P193" s="31">
        <f>COUNTIF($O$4:O193,"茨木市")</f>
        <v>19</v>
      </c>
    </row>
    <row r="194" spans="1:16" ht="30" customHeight="1" x14ac:dyDescent="0.2">
      <c r="A194" s="128">
        <v>2754220347</v>
      </c>
      <c r="B194" s="114" t="s">
        <v>1225</v>
      </c>
      <c r="C194" s="115" t="s">
        <v>1283</v>
      </c>
      <c r="D194" s="115" t="s">
        <v>1284</v>
      </c>
      <c r="E194" s="115" t="s">
        <v>1285</v>
      </c>
      <c r="F194" s="114" t="s">
        <v>1230</v>
      </c>
      <c r="G194" s="116" t="s">
        <v>1341</v>
      </c>
      <c r="H194" s="117" t="s">
        <v>3611</v>
      </c>
      <c r="I194" s="118">
        <v>10</v>
      </c>
      <c r="J194" s="119"/>
      <c r="K194" s="117" t="s">
        <v>3611</v>
      </c>
      <c r="L194" s="118">
        <v>10</v>
      </c>
      <c r="M194" s="120"/>
      <c r="N194" s="123"/>
      <c r="O194" s="31" t="str">
        <f t="shared" si="34"/>
        <v>茨木市</v>
      </c>
      <c r="P194" s="31">
        <f>COUNTIF($O$4:O194,"茨木市")</f>
        <v>20</v>
      </c>
    </row>
    <row r="195" spans="1:16" ht="30" customHeight="1" x14ac:dyDescent="0.2">
      <c r="A195" s="128">
        <v>2754220362</v>
      </c>
      <c r="B195" s="114" t="s">
        <v>2245</v>
      </c>
      <c r="C195" s="115" t="s">
        <v>1287</v>
      </c>
      <c r="D195" s="115" t="s">
        <v>1286</v>
      </c>
      <c r="E195" s="115" t="s">
        <v>1288</v>
      </c>
      <c r="F195" s="114" t="s">
        <v>1231</v>
      </c>
      <c r="G195" s="116" t="s">
        <v>1227</v>
      </c>
      <c r="H195" s="117" t="s">
        <v>3611</v>
      </c>
      <c r="I195" s="118">
        <v>10</v>
      </c>
      <c r="J195" s="119"/>
      <c r="K195" s="117" t="s">
        <v>3611</v>
      </c>
      <c r="L195" s="118">
        <v>10</v>
      </c>
      <c r="M195" s="120"/>
      <c r="N195" s="123"/>
      <c r="O195" s="31" t="str">
        <f t="shared" si="34"/>
        <v>茨木市</v>
      </c>
      <c r="P195" s="31">
        <f>COUNTIF($O$4:O195,"茨木市")</f>
        <v>21</v>
      </c>
    </row>
    <row r="196" spans="1:16" ht="30" customHeight="1" x14ac:dyDescent="0.2">
      <c r="A196" s="113">
        <v>2754220370</v>
      </c>
      <c r="B196" s="114" t="s">
        <v>2228</v>
      </c>
      <c r="C196" s="115" t="s">
        <v>1358</v>
      </c>
      <c r="D196" s="115" t="s">
        <v>1077</v>
      </c>
      <c r="E196" s="115" t="s">
        <v>1359</v>
      </c>
      <c r="F196" s="114" t="s">
        <v>1356</v>
      </c>
      <c r="G196" s="116" t="s">
        <v>1357</v>
      </c>
      <c r="H196" s="117" t="s">
        <v>3611</v>
      </c>
      <c r="I196" s="118">
        <v>10</v>
      </c>
      <c r="J196" s="119"/>
      <c r="K196" s="117" t="s">
        <v>3611</v>
      </c>
      <c r="L196" s="118">
        <v>10</v>
      </c>
      <c r="M196" s="120"/>
      <c r="N196" s="123"/>
      <c r="O196" s="31" t="str">
        <f t="shared" si="34"/>
        <v>茨木市</v>
      </c>
      <c r="P196" s="31">
        <f>COUNTIF($O$4:O196,"茨木市")</f>
        <v>22</v>
      </c>
    </row>
    <row r="197" spans="1:16" ht="30" customHeight="1" x14ac:dyDescent="0.2">
      <c r="A197" s="113">
        <v>2754220388</v>
      </c>
      <c r="B197" s="114" t="s">
        <v>1361</v>
      </c>
      <c r="C197" s="115" t="s">
        <v>1363</v>
      </c>
      <c r="D197" s="115" t="s">
        <v>1364</v>
      </c>
      <c r="E197" s="115" t="s">
        <v>1365</v>
      </c>
      <c r="F197" s="114" t="s">
        <v>1362</v>
      </c>
      <c r="G197" s="116" t="s">
        <v>1360</v>
      </c>
      <c r="H197" s="117" t="s">
        <v>3611</v>
      </c>
      <c r="I197" s="118">
        <v>10</v>
      </c>
      <c r="J197" s="119"/>
      <c r="K197" s="117" t="s">
        <v>3611</v>
      </c>
      <c r="L197" s="118">
        <v>10</v>
      </c>
      <c r="M197" s="120"/>
      <c r="N197" s="123"/>
      <c r="O197" s="31" t="str">
        <f t="shared" si="34"/>
        <v>茨木市</v>
      </c>
      <c r="P197" s="31">
        <f>COUNTIF($O$4:O197,"茨木市")</f>
        <v>23</v>
      </c>
    </row>
    <row r="198" spans="1:16" ht="30" customHeight="1" x14ac:dyDescent="0.2">
      <c r="A198" s="113">
        <v>2754220404</v>
      </c>
      <c r="B198" s="114" t="s">
        <v>2522</v>
      </c>
      <c r="C198" s="115" t="s">
        <v>1604</v>
      </c>
      <c r="D198" s="115" t="s">
        <v>1605</v>
      </c>
      <c r="E198" s="115" t="s">
        <v>1502</v>
      </c>
      <c r="F198" s="114" t="s">
        <v>1524</v>
      </c>
      <c r="G198" s="116" t="s">
        <v>1525</v>
      </c>
      <c r="H198" s="117" t="s">
        <v>3611</v>
      </c>
      <c r="I198" s="118">
        <v>10</v>
      </c>
      <c r="J198" s="119"/>
      <c r="K198" s="117" t="s">
        <v>3611</v>
      </c>
      <c r="L198" s="118">
        <v>10</v>
      </c>
      <c r="M198" s="120"/>
      <c r="N198" s="123"/>
      <c r="O198" s="31" t="str">
        <f t="shared" si="34"/>
        <v>茨木市</v>
      </c>
      <c r="P198" s="31">
        <f>COUNTIF($O$4:O198,"茨木市")</f>
        <v>24</v>
      </c>
    </row>
    <row r="199" spans="1:16" ht="30" customHeight="1" x14ac:dyDescent="0.2">
      <c r="A199" s="113">
        <v>2754220412</v>
      </c>
      <c r="B199" s="114" t="s">
        <v>1494</v>
      </c>
      <c r="C199" s="115" t="s">
        <v>1512</v>
      </c>
      <c r="D199" s="115" t="s">
        <v>1513</v>
      </c>
      <c r="E199" s="115" t="s">
        <v>1514</v>
      </c>
      <c r="F199" s="114" t="s">
        <v>1526</v>
      </c>
      <c r="G199" s="116" t="s">
        <v>1527</v>
      </c>
      <c r="H199" s="117" t="s">
        <v>3611</v>
      </c>
      <c r="I199" s="118">
        <v>10</v>
      </c>
      <c r="J199" s="119"/>
      <c r="K199" s="117" t="s">
        <v>3611</v>
      </c>
      <c r="L199" s="118">
        <v>10</v>
      </c>
      <c r="M199" s="120"/>
      <c r="N199" s="123"/>
      <c r="O199" s="31" t="str">
        <f t="shared" si="34"/>
        <v>茨木市</v>
      </c>
      <c r="P199" s="31">
        <f>COUNTIF($O$4:O199,"茨木市")</f>
        <v>25</v>
      </c>
    </row>
    <row r="200" spans="1:16" ht="30" customHeight="1" x14ac:dyDescent="0.2">
      <c r="A200" s="113">
        <v>2754220420</v>
      </c>
      <c r="B200" s="114" t="s">
        <v>2667</v>
      </c>
      <c r="C200" s="115" t="s">
        <v>1780</v>
      </c>
      <c r="D200" s="115" t="s">
        <v>1781</v>
      </c>
      <c r="E200" s="115" t="s">
        <v>263</v>
      </c>
      <c r="F200" s="114" t="s">
        <v>264</v>
      </c>
      <c r="G200" s="116" t="s">
        <v>1600</v>
      </c>
      <c r="H200" s="117" t="s">
        <v>3611</v>
      </c>
      <c r="I200" s="118">
        <v>10</v>
      </c>
      <c r="J200" s="119"/>
      <c r="K200" s="117" t="s">
        <v>3611</v>
      </c>
      <c r="L200" s="118">
        <v>10</v>
      </c>
      <c r="M200" s="120"/>
      <c r="N200" s="123"/>
      <c r="O200" s="31" t="str">
        <f t="shared" si="34"/>
        <v>茨木市</v>
      </c>
      <c r="P200" s="31">
        <f>COUNTIF($O$4:O200,"茨木市")</f>
        <v>26</v>
      </c>
    </row>
    <row r="201" spans="1:16" ht="30" customHeight="1" x14ac:dyDescent="0.2">
      <c r="A201" s="113">
        <v>2754220438</v>
      </c>
      <c r="B201" s="114" t="s">
        <v>2635</v>
      </c>
      <c r="C201" s="115" t="s">
        <v>1778</v>
      </c>
      <c r="D201" s="115" t="s">
        <v>1779</v>
      </c>
      <c r="E201" s="115" t="s">
        <v>302</v>
      </c>
      <c r="F201" s="130" t="s">
        <v>1602</v>
      </c>
      <c r="G201" s="116" t="s">
        <v>1600</v>
      </c>
      <c r="H201" s="117" t="s">
        <v>157</v>
      </c>
      <c r="I201" s="118">
        <v>5</v>
      </c>
      <c r="J201" s="119"/>
      <c r="K201" s="117" t="s">
        <v>157</v>
      </c>
      <c r="L201" s="118">
        <v>5</v>
      </c>
      <c r="M201" s="120"/>
      <c r="N201" s="123"/>
      <c r="O201" s="31" t="str">
        <f t="shared" si="34"/>
        <v>茨木市</v>
      </c>
      <c r="P201" s="31">
        <f>COUNTIF($O$4:O201,"茨木市")</f>
        <v>27</v>
      </c>
    </row>
    <row r="202" spans="1:16" ht="30" customHeight="1" x14ac:dyDescent="0.2">
      <c r="A202" s="113">
        <v>2754220446</v>
      </c>
      <c r="B202" s="114" t="s">
        <v>1611</v>
      </c>
      <c r="C202" s="115" t="s">
        <v>2523</v>
      </c>
      <c r="D202" s="115" t="s">
        <v>2524</v>
      </c>
      <c r="E202" s="115" t="s">
        <v>2525</v>
      </c>
      <c r="F202" s="130" t="s">
        <v>2526</v>
      </c>
      <c r="G202" s="116" t="s">
        <v>1612</v>
      </c>
      <c r="H202" s="117"/>
      <c r="I202" s="118"/>
      <c r="J202" s="119"/>
      <c r="K202" s="117" t="s">
        <v>3611</v>
      </c>
      <c r="L202" s="118">
        <v>10</v>
      </c>
      <c r="M202" s="120"/>
      <c r="N202" s="123"/>
      <c r="O202" s="31" t="str">
        <f t="shared" si="34"/>
        <v>茨木市</v>
      </c>
      <c r="P202" s="31">
        <f>COUNTIF($O$4:O202,"茨木市")</f>
        <v>28</v>
      </c>
    </row>
    <row r="203" spans="1:16" ht="30" customHeight="1" x14ac:dyDescent="0.2">
      <c r="A203" s="113">
        <v>2750920312</v>
      </c>
      <c r="B203" s="114" t="s">
        <v>1772</v>
      </c>
      <c r="C203" s="115" t="s">
        <v>1773</v>
      </c>
      <c r="D203" s="115" t="s">
        <v>1774</v>
      </c>
      <c r="E203" s="115" t="s">
        <v>1775</v>
      </c>
      <c r="F203" s="114" t="s">
        <v>1776</v>
      </c>
      <c r="G203" s="116" t="s">
        <v>1777</v>
      </c>
      <c r="H203" s="117" t="s">
        <v>3611</v>
      </c>
      <c r="I203" s="118">
        <v>10</v>
      </c>
      <c r="J203" s="119"/>
      <c r="K203" s="117" t="s">
        <v>3611</v>
      </c>
      <c r="L203" s="118">
        <v>10</v>
      </c>
      <c r="M203" s="120"/>
      <c r="N203" s="123"/>
      <c r="O203" s="31" t="str">
        <f t="shared" si="34"/>
        <v>茨木市</v>
      </c>
      <c r="P203" s="31">
        <f>COUNTIF($O$4:O203,"茨木市")</f>
        <v>29</v>
      </c>
    </row>
    <row r="204" spans="1:16" ht="30" customHeight="1" x14ac:dyDescent="0.2">
      <c r="A204" s="113">
        <v>2754220487</v>
      </c>
      <c r="B204" s="114" t="s">
        <v>1957</v>
      </c>
      <c r="C204" s="115" t="s">
        <v>1958</v>
      </c>
      <c r="D204" s="115" t="s">
        <v>1958</v>
      </c>
      <c r="E204" s="115" t="s">
        <v>1959</v>
      </c>
      <c r="F204" s="114" t="s">
        <v>1960</v>
      </c>
      <c r="G204" s="116" t="s">
        <v>1961</v>
      </c>
      <c r="H204" s="117" t="s">
        <v>3611</v>
      </c>
      <c r="I204" s="118">
        <v>10</v>
      </c>
      <c r="J204" s="119"/>
      <c r="K204" s="117" t="s">
        <v>3611</v>
      </c>
      <c r="L204" s="118">
        <v>10</v>
      </c>
      <c r="M204" s="120"/>
      <c r="N204" s="123"/>
      <c r="O204" s="31" t="str">
        <f t="shared" si="34"/>
        <v>茨木市</v>
      </c>
      <c r="P204" s="31">
        <f>COUNTIF($O$4:O204,"茨木市")</f>
        <v>30</v>
      </c>
    </row>
    <row r="205" spans="1:16" ht="30" customHeight="1" x14ac:dyDescent="0.2">
      <c r="A205" s="113">
        <v>2754220495</v>
      </c>
      <c r="B205" s="114" t="s">
        <v>2113</v>
      </c>
      <c r="C205" s="115" t="s">
        <v>2114</v>
      </c>
      <c r="D205" s="115" t="s">
        <v>2114</v>
      </c>
      <c r="E205" s="115" t="s">
        <v>2115</v>
      </c>
      <c r="F205" s="114" t="s">
        <v>2116</v>
      </c>
      <c r="G205" s="116" t="s">
        <v>2117</v>
      </c>
      <c r="H205" s="117" t="s">
        <v>3611</v>
      </c>
      <c r="I205" s="118">
        <v>10</v>
      </c>
      <c r="J205" s="119"/>
      <c r="K205" s="117" t="s">
        <v>3611</v>
      </c>
      <c r="L205" s="118">
        <v>10</v>
      </c>
      <c r="M205" s="120"/>
      <c r="N205" s="123"/>
      <c r="O205" s="31" t="str">
        <f t="shared" si="34"/>
        <v>茨木市</v>
      </c>
      <c r="P205" s="31">
        <f>COUNTIF($O$4:O205,"茨木市")</f>
        <v>31</v>
      </c>
    </row>
    <row r="206" spans="1:16" ht="30" customHeight="1" x14ac:dyDescent="0.2">
      <c r="A206" s="113">
        <v>2754220503</v>
      </c>
      <c r="B206" s="114" t="s">
        <v>2157</v>
      </c>
      <c r="C206" s="115" t="s">
        <v>2747</v>
      </c>
      <c r="D206" s="115" t="s">
        <v>2747</v>
      </c>
      <c r="E206" s="115" t="s">
        <v>2158</v>
      </c>
      <c r="F206" s="114" t="s">
        <v>2159</v>
      </c>
      <c r="G206" s="116" t="s">
        <v>2160</v>
      </c>
      <c r="H206" s="117" t="s">
        <v>3611</v>
      </c>
      <c r="I206" s="118">
        <v>10</v>
      </c>
      <c r="J206" s="119"/>
      <c r="K206" s="117" t="s">
        <v>3611</v>
      </c>
      <c r="L206" s="118">
        <v>10</v>
      </c>
      <c r="M206" s="120"/>
      <c r="N206" s="123"/>
      <c r="O206" s="31" t="str">
        <f t="shared" si="34"/>
        <v>茨木市</v>
      </c>
      <c r="P206" s="31">
        <f>COUNTIF($O$4:O206,"茨木市")</f>
        <v>32</v>
      </c>
    </row>
    <row r="207" spans="1:16" ht="30" customHeight="1" x14ac:dyDescent="0.2">
      <c r="A207" s="113">
        <v>2754220529</v>
      </c>
      <c r="B207" s="114" t="s">
        <v>2284</v>
      </c>
      <c r="C207" s="115" t="s">
        <v>2285</v>
      </c>
      <c r="D207" s="115" t="s">
        <v>2286</v>
      </c>
      <c r="E207" s="115" t="s">
        <v>2287</v>
      </c>
      <c r="F207" s="114" t="s">
        <v>2288</v>
      </c>
      <c r="G207" s="116" t="s">
        <v>1929</v>
      </c>
      <c r="H207" s="117" t="s">
        <v>3611</v>
      </c>
      <c r="I207" s="118">
        <v>10</v>
      </c>
      <c r="J207" s="119"/>
      <c r="K207" s="117" t="s">
        <v>3611</v>
      </c>
      <c r="L207" s="118">
        <v>10</v>
      </c>
      <c r="M207" s="120"/>
      <c r="N207" s="123"/>
      <c r="O207" s="31" t="str">
        <f t="shared" si="34"/>
        <v>茨木市</v>
      </c>
      <c r="P207" s="31">
        <f>COUNTIF($O$4:O207,"茨木市")</f>
        <v>33</v>
      </c>
    </row>
    <row r="208" spans="1:16" ht="30" customHeight="1" x14ac:dyDescent="0.2">
      <c r="A208" s="113">
        <v>2754220537</v>
      </c>
      <c r="B208" s="114" t="s">
        <v>2388</v>
      </c>
      <c r="C208" s="115" t="s">
        <v>2389</v>
      </c>
      <c r="D208" s="115" t="s">
        <v>2390</v>
      </c>
      <c r="E208" s="115" t="s">
        <v>2391</v>
      </c>
      <c r="F208" s="114" t="s">
        <v>2392</v>
      </c>
      <c r="G208" s="116" t="s">
        <v>2393</v>
      </c>
      <c r="H208" s="117" t="s">
        <v>2394</v>
      </c>
      <c r="I208" s="118">
        <v>5</v>
      </c>
      <c r="J208" s="119"/>
      <c r="K208" s="117" t="s">
        <v>157</v>
      </c>
      <c r="L208" s="118">
        <v>5</v>
      </c>
      <c r="M208" s="120"/>
      <c r="N208" s="123"/>
      <c r="O208" s="31" t="str">
        <f t="shared" si="34"/>
        <v>茨木市</v>
      </c>
      <c r="P208" s="31">
        <f>COUNTIF($O$4:O208,"茨木市")</f>
        <v>34</v>
      </c>
    </row>
    <row r="209" spans="1:16" ht="30" customHeight="1" x14ac:dyDescent="0.2">
      <c r="A209" s="113">
        <v>2754220545</v>
      </c>
      <c r="B209" s="114" t="s">
        <v>2395</v>
      </c>
      <c r="C209" s="115" t="s">
        <v>2396</v>
      </c>
      <c r="D209" s="115" t="s">
        <v>2397</v>
      </c>
      <c r="E209" s="115" t="s">
        <v>2398</v>
      </c>
      <c r="F209" s="114" t="s">
        <v>2399</v>
      </c>
      <c r="G209" s="116" t="s">
        <v>2400</v>
      </c>
      <c r="H209" s="117" t="s">
        <v>3611</v>
      </c>
      <c r="I209" s="118">
        <v>10</v>
      </c>
      <c r="J209" s="119"/>
      <c r="K209" s="117" t="s">
        <v>3611</v>
      </c>
      <c r="L209" s="118">
        <v>10</v>
      </c>
      <c r="M209" s="120"/>
      <c r="N209" s="123"/>
      <c r="O209" s="31" t="str">
        <f t="shared" si="34"/>
        <v>茨木市</v>
      </c>
      <c r="P209" s="31">
        <f>COUNTIF($O$4:O209,"茨木市")</f>
        <v>35</v>
      </c>
    </row>
    <row r="210" spans="1:16" ht="30" customHeight="1" x14ac:dyDescent="0.2">
      <c r="A210" s="113">
        <v>2754220552</v>
      </c>
      <c r="B210" s="114" t="s">
        <v>2498</v>
      </c>
      <c r="C210" s="115" t="s">
        <v>2499</v>
      </c>
      <c r="D210" s="115" t="s">
        <v>2500</v>
      </c>
      <c r="E210" s="115" t="s">
        <v>2501</v>
      </c>
      <c r="F210" s="114" t="s">
        <v>2502</v>
      </c>
      <c r="G210" s="116" t="s">
        <v>2503</v>
      </c>
      <c r="H210" s="117" t="s">
        <v>3611</v>
      </c>
      <c r="I210" s="118">
        <v>10</v>
      </c>
      <c r="J210" s="119"/>
      <c r="K210" s="117" t="s">
        <v>3611</v>
      </c>
      <c r="L210" s="118">
        <v>10</v>
      </c>
      <c r="M210" s="120"/>
      <c r="N210" s="123"/>
      <c r="O210" s="31" t="str">
        <f t="shared" si="34"/>
        <v>茨木市</v>
      </c>
      <c r="P210" s="31">
        <f>COUNTIF($O$4:O210,"茨木市")</f>
        <v>36</v>
      </c>
    </row>
    <row r="211" spans="1:16" ht="30" customHeight="1" x14ac:dyDescent="0.2">
      <c r="A211" s="113">
        <v>2754220560</v>
      </c>
      <c r="B211" s="114" t="s">
        <v>2505</v>
      </c>
      <c r="C211" s="115" t="s">
        <v>2506</v>
      </c>
      <c r="D211" s="115" t="s">
        <v>2507</v>
      </c>
      <c r="E211" s="115" t="s">
        <v>2501</v>
      </c>
      <c r="F211" s="114" t="s">
        <v>2508</v>
      </c>
      <c r="G211" s="116" t="s">
        <v>2509</v>
      </c>
      <c r="H211" s="117" t="s">
        <v>3611</v>
      </c>
      <c r="I211" s="118">
        <v>10</v>
      </c>
      <c r="J211" s="119"/>
      <c r="K211" s="117" t="s">
        <v>3611</v>
      </c>
      <c r="L211" s="118">
        <v>10</v>
      </c>
      <c r="M211" s="120"/>
      <c r="N211" s="123"/>
      <c r="O211" s="31" t="str">
        <f t="shared" si="34"/>
        <v>茨木市</v>
      </c>
      <c r="P211" s="31">
        <f>COUNTIF($O$4:O211,"茨木市")</f>
        <v>37</v>
      </c>
    </row>
    <row r="212" spans="1:16" ht="30" customHeight="1" x14ac:dyDescent="0.2">
      <c r="A212" s="113">
        <v>2754220578</v>
      </c>
      <c r="B212" s="114" t="s">
        <v>2778</v>
      </c>
      <c r="C212" s="115" t="s">
        <v>2786</v>
      </c>
      <c r="D212" s="115" t="s">
        <v>2786</v>
      </c>
      <c r="E212" s="115" t="s">
        <v>2787</v>
      </c>
      <c r="F212" s="114" t="s">
        <v>2779</v>
      </c>
      <c r="G212" s="116" t="s">
        <v>695</v>
      </c>
      <c r="H212" s="117" t="s">
        <v>3611</v>
      </c>
      <c r="I212" s="118">
        <v>10</v>
      </c>
      <c r="J212" s="119"/>
      <c r="K212" s="117" t="s">
        <v>3611</v>
      </c>
      <c r="L212" s="118">
        <v>10</v>
      </c>
      <c r="M212" s="120"/>
      <c r="N212" s="123"/>
      <c r="O212" s="31" t="str">
        <f t="shared" si="34"/>
        <v>茨木市</v>
      </c>
      <c r="P212" s="31">
        <f>COUNTIF($O$4:O212,"茨木市")</f>
        <v>38</v>
      </c>
    </row>
    <row r="213" spans="1:16" ht="30" customHeight="1" x14ac:dyDescent="0.2">
      <c r="A213" s="113">
        <v>2754220586</v>
      </c>
      <c r="B213" s="114" t="s">
        <v>2780</v>
      </c>
      <c r="C213" s="115" t="s">
        <v>2788</v>
      </c>
      <c r="D213" s="115" t="s">
        <v>2789</v>
      </c>
      <c r="E213" s="115" t="s">
        <v>2790</v>
      </c>
      <c r="F213" s="114" t="s">
        <v>2781</v>
      </c>
      <c r="G213" s="116" t="s">
        <v>2782</v>
      </c>
      <c r="H213" s="117" t="s">
        <v>3611</v>
      </c>
      <c r="I213" s="118">
        <v>10</v>
      </c>
      <c r="J213" s="119"/>
      <c r="K213" s="117" t="s">
        <v>3611</v>
      </c>
      <c r="L213" s="118">
        <v>10</v>
      </c>
      <c r="M213" s="113" t="s">
        <v>3611</v>
      </c>
      <c r="N213" s="136"/>
      <c r="O213" s="31" t="str">
        <f t="shared" si="34"/>
        <v>茨木市</v>
      </c>
      <c r="P213" s="31">
        <f>COUNTIF($O$4:O213,"茨木市")</f>
        <v>39</v>
      </c>
    </row>
    <row r="214" spans="1:16" ht="30" customHeight="1" x14ac:dyDescent="0.2">
      <c r="A214" s="113">
        <v>2754220594</v>
      </c>
      <c r="B214" s="114" t="s">
        <v>2783</v>
      </c>
      <c r="C214" s="115" t="s">
        <v>2791</v>
      </c>
      <c r="D214" s="115" t="s">
        <v>2792</v>
      </c>
      <c r="E214" s="115" t="s">
        <v>2793</v>
      </c>
      <c r="F214" s="114" t="s">
        <v>2784</v>
      </c>
      <c r="G214" s="116" t="s">
        <v>2785</v>
      </c>
      <c r="H214" s="117"/>
      <c r="I214" s="118"/>
      <c r="J214" s="119"/>
      <c r="K214" s="117" t="s">
        <v>3611</v>
      </c>
      <c r="L214" s="118">
        <v>10</v>
      </c>
      <c r="M214" s="120"/>
      <c r="N214" s="123"/>
      <c r="O214" s="31" t="str">
        <f t="shared" si="34"/>
        <v>茨木市</v>
      </c>
      <c r="P214" s="31">
        <f>COUNTIF($O$4:O214,"茨木市")</f>
        <v>40</v>
      </c>
    </row>
    <row r="215" spans="1:16" ht="30" customHeight="1" x14ac:dyDescent="0.2">
      <c r="A215" s="113">
        <v>2754220602</v>
      </c>
      <c r="B215" s="114" t="s">
        <v>2870</v>
      </c>
      <c r="C215" s="115" t="s">
        <v>3539</v>
      </c>
      <c r="D215" s="115" t="s">
        <v>3540</v>
      </c>
      <c r="E215" s="115" t="s">
        <v>2871</v>
      </c>
      <c r="F215" s="114" t="s">
        <v>2872</v>
      </c>
      <c r="G215" s="116" t="s">
        <v>2873</v>
      </c>
      <c r="H215" s="117" t="s">
        <v>157</v>
      </c>
      <c r="I215" s="118">
        <v>5</v>
      </c>
      <c r="J215" s="119" t="s">
        <v>3611</v>
      </c>
      <c r="K215" s="117" t="s">
        <v>157</v>
      </c>
      <c r="L215" s="118">
        <v>5</v>
      </c>
      <c r="M215" s="120"/>
      <c r="N215" s="123"/>
      <c r="O215" s="31" t="str">
        <f t="shared" si="34"/>
        <v>茨木市</v>
      </c>
      <c r="P215" s="31">
        <f>COUNTIF($O$4:O215,"茨木市")</f>
        <v>41</v>
      </c>
    </row>
    <row r="216" spans="1:16" ht="30" customHeight="1" x14ac:dyDescent="0.2">
      <c r="A216" s="113">
        <v>2754220610</v>
      </c>
      <c r="B216" s="114" t="s">
        <v>2874</v>
      </c>
      <c r="C216" s="115" t="s">
        <v>2875</v>
      </c>
      <c r="D216" s="115" t="s">
        <v>2876</v>
      </c>
      <c r="E216" s="115" t="s">
        <v>1009</v>
      </c>
      <c r="F216" s="114" t="s">
        <v>2877</v>
      </c>
      <c r="G216" s="116" t="s">
        <v>3440</v>
      </c>
      <c r="H216" s="117" t="s">
        <v>3611</v>
      </c>
      <c r="I216" s="118">
        <v>10</v>
      </c>
      <c r="J216" s="119"/>
      <c r="K216" s="117"/>
      <c r="L216" s="118"/>
      <c r="M216" s="120" t="s">
        <v>3611</v>
      </c>
      <c r="N216" s="123"/>
      <c r="O216" s="31" t="str">
        <f t="shared" si="34"/>
        <v>茨木市</v>
      </c>
      <c r="P216" s="31">
        <f>COUNTIF($O$4:O216,"茨木市")</f>
        <v>42</v>
      </c>
    </row>
    <row r="217" spans="1:16" ht="30" customHeight="1" x14ac:dyDescent="0.2">
      <c r="A217" s="113">
        <v>2754220628</v>
      </c>
      <c r="B217" s="114" t="s">
        <v>2947</v>
      </c>
      <c r="C217" s="115" t="s">
        <v>2962</v>
      </c>
      <c r="D217" s="115" t="s">
        <v>2963</v>
      </c>
      <c r="E217" s="115" t="s">
        <v>2964</v>
      </c>
      <c r="F217" s="114" t="s">
        <v>2949</v>
      </c>
      <c r="G217" s="116" t="s">
        <v>2948</v>
      </c>
      <c r="H217" s="117" t="s">
        <v>3611</v>
      </c>
      <c r="I217" s="118">
        <v>10</v>
      </c>
      <c r="J217" s="119"/>
      <c r="K217" s="117" t="s">
        <v>3611</v>
      </c>
      <c r="L217" s="118">
        <v>10</v>
      </c>
      <c r="M217" s="120"/>
      <c r="N217" s="123"/>
      <c r="O217" s="31" t="str">
        <f t="shared" si="34"/>
        <v>茨木市</v>
      </c>
      <c r="P217" s="31">
        <f>COUNTIF($O$4:O217,"茨木市")</f>
        <v>43</v>
      </c>
    </row>
    <row r="218" spans="1:16" ht="30" customHeight="1" x14ac:dyDescent="0.2">
      <c r="A218" s="113">
        <v>2754220636</v>
      </c>
      <c r="B218" s="114" t="s">
        <v>2978</v>
      </c>
      <c r="C218" s="115" t="s">
        <v>2995</v>
      </c>
      <c r="D218" s="115"/>
      <c r="E218" s="115" t="s">
        <v>2996</v>
      </c>
      <c r="F218" s="114" t="s">
        <v>2980</v>
      </c>
      <c r="G218" s="116" t="s">
        <v>2979</v>
      </c>
      <c r="H218" s="117"/>
      <c r="I218" s="118"/>
      <c r="J218" s="119"/>
      <c r="K218" s="117" t="s">
        <v>157</v>
      </c>
      <c r="L218" s="118">
        <v>5</v>
      </c>
      <c r="M218" s="120"/>
      <c r="N218" s="123"/>
      <c r="O218" s="31" t="str">
        <f t="shared" si="34"/>
        <v>茨木市</v>
      </c>
      <c r="P218" s="31">
        <f>COUNTIF($O$4:O218,"茨木市")</f>
        <v>44</v>
      </c>
    </row>
    <row r="219" spans="1:16" ht="30" customHeight="1" x14ac:dyDescent="0.2">
      <c r="A219" s="113">
        <v>2754220644</v>
      </c>
      <c r="B219" s="114" t="s">
        <v>3021</v>
      </c>
      <c r="C219" s="115" t="s">
        <v>3044</v>
      </c>
      <c r="D219" s="115" t="s">
        <v>3045</v>
      </c>
      <c r="E219" s="115" t="s">
        <v>3046</v>
      </c>
      <c r="F219" s="114" t="s">
        <v>3022</v>
      </c>
      <c r="G219" s="116" t="s">
        <v>3023</v>
      </c>
      <c r="H219" s="117" t="s">
        <v>3611</v>
      </c>
      <c r="I219" s="118">
        <v>10</v>
      </c>
      <c r="J219" s="119"/>
      <c r="K219" s="117" t="s">
        <v>3611</v>
      </c>
      <c r="L219" s="118">
        <v>10</v>
      </c>
      <c r="M219" s="120"/>
      <c r="N219" s="123"/>
      <c r="O219" s="31" t="str">
        <f t="shared" ref="O219:O220" si="41">IF(ISERROR(FIND("群",F219))=FALSE,LEFT(F219,FIND("群",F219)),IF(ISERROR(FIND("市",F219))=FALSE,LEFT(F219,FIND("市",F219)),IF(ISERROR(FIND("町",F219))=FALSE,LEFT(F219,FIND("町",F219)),IF(ISERROR(FIND("村",F219))=FALSE,LEFT(F219,FIND("村",F219))))))</f>
        <v>茨木市</v>
      </c>
      <c r="P219" s="31">
        <f>COUNTIF($O$4:O219,"茨木市")</f>
        <v>45</v>
      </c>
    </row>
    <row r="220" spans="1:16" s="174" customFormat="1" ht="30" customHeight="1" x14ac:dyDescent="0.2">
      <c r="A220" s="183">
        <v>2754220651</v>
      </c>
      <c r="B220" s="165" t="s">
        <v>3169</v>
      </c>
      <c r="C220" s="166" t="s">
        <v>3181</v>
      </c>
      <c r="D220" s="166" t="s">
        <v>3182</v>
      </c>
      <c r="E220" s="166" t="s">
        <v>3183</v>
      </c>
      <c r="F220" s="165" t="s">
        <v>3170</v>
      </c>
      <c r="G220" s="167" t="s">
        <v>3171</v>
      </c>
      <c r="H220" s="168" t="s">
        <v>3611</v>
      </c>
      <c r="I220" s="169">
        <v>10</v>
      </c>
      <c r="J220" s="170"/>
      <c r="K220" s="168" t="s">
        <v>3611</v>
      </c>
      <c r="L220" s="169">
        <v>10</v>
      </c>
      <c r="M220" s="171"/>
      <c r="N220" s="175"/>
      <c r="O220" s="173" t="str">
        <f t="shared" si="41"/>
        <v>茨木市</v>
      </c>
      <c r="P220" s="173">
        <f>COUNTIF($O$4:O220,"茨木市")</f>
        <v>46</v>
      </c>
    </row>
    <row r="221" spans="1:16" ht="30" customHeight="1" x14ac:dyDescent="0.2">
      <c r="A221" s="113">
        <v>2754220669</v>
      </c>
      <c r="B221" s="114" t="s">
        <v>3185</v>
      </c>
      <c r="C221" s="115" t="s">
        <v>3688</v>
      </c>
      <c r="D221" s="115" t="s">
        <v>3685</v>
      </c>
      <c r="E221" s="115" t="s">
        <v>3206</v>
      </c>
      <c r="F221" s="114" t="s">
        <v>3189</v>
      </c>
      <c r="G221" s="116" t="s">
        <v>3190</v>
      </c>
      <c r="H221" s="117" t="s">
        <v>3611</v>
      </c>
      <c r="I221" s="118">
        <v>10</v>
      </c>
      <c r="J221" s="119"/>
      <c r="K221" s="117" t="s">
        <v>3611</v>
      </c>
      <c r="L221" s="118">
        <v>10</v>
      </c>
      <c r="M221" s="120"/>
      <c r="N221" s="123"/>
      <c r="O221" s="31" t="str">
        <f t="shared" ref="O221:O222" si="42">IF(ISERROR(FIND("群",F221))=FALSE,LEFT(F221,FIND("群",F221)),IF(ISERROR(FIND("市",F221))=FALSE,LEFT(F221,FIND("市",F221)),IF(ISERROR(FIND("町",F221))=FALSE,LEFT(F221,FIND("町",F221)),IF(ISERROR(FIND("村",F221))=FALSE,LEFT(F221,FIND("村",F221))))))</f>
        <v>茨木市</v>
      </c>
      <c r="P221" s="31">
        <f>COUNTIF($O$4:O221,"茨木市")</f>
        <v>47</v>
      </c>
    </row>
    <row r="222" spans="1:16" s="174" customFormat="1" ht="30" customHeight="1" x14ac:dyDescent="0.2">
      <c r="A222" s="183" t="s">
        <v>3281</v>
      </c>
      <c r="B222" s="165" t="s">
        <v>3280</v>
      </c>
      <c r="C222" s="166" t="s">
        <v>3363</v>
      </c>
      <c r="D222" s="166" t="s">
        <v>3364</v>
      </c>
      <c r="E222" s="166" t="s">
        <v>3365</v>
      </c>
      <c r="F222" s="165" t="s">
        <v>3282</v>
      </c>
      <c r="G222" s="167" t="s">
        <v>3283</v>
      </c>
      <c r="H222" s="168" t="s">
        <v>3611</v>
      </c>
      <c r="I222" s="169">
        <v>10</v>
      </c>
      <c r="J222" s="170"/>
      <c r="K222" s="168" t="s">
        <v>3611</v>
      </c>
      <c r="L222" s="169">
        <v>10</v>
      </c>
      <c r="M222" s="171"/>
      <c r="N222" s="175"/>
      <c r="O222" s="173" t="str">
        <f t="shared" si="42"/>
        <v>茨木市</v>
      </c>
      <c r="P222" s="173">
        <f>COUNTIF($O$4:O222,"茨木市")</f>
        <v>48</v>
      </c>
    </row>
    <row r="223" spans="1:16" s="174" customFormat="1" ht="30" customHeight="1" x14ac:dyDescent="0.2">
      <c r="A223" s="183">
        <v>2754220685</v>
      </c>
      <c r="B223" s="165" t="s">
        <v>3391</v>
      </c>
      <c r="C223" s="166" t="s">
        <v>3404</v>
      </c>
      <c r="D223" s="166" t="s">
        <v>3405</v>
      </c>
      <c r="E223" s="166" t="s">
        <v>3406</v>
      </c>
      <c r="F223" s="165" t="s">
        <v>3392</v>
      </c>
      <c r="G223" s="167" t="s">
        <v>3407</v>
      </c>
      <c r="H223" s="168" t="s">
        <v>3611</v>
      </c>
      <c r="I223" s="169">
        <v>10</v>
      </c>
      <c r="J223" s="170"/>
      <c r="K223" s="168" t="s">
        <v>3611</v>
      </c>
      <c r="L223" s="169">
        <v>10</v>
      </c>
      <c r="M223" s="171" t="s">
        <v>3611</v>
      </c>
      <c r="N223" s="175"/>
      <c r="O223" s="173" t="str">
        <f t="shared" ref="O223" si="43">IF(ISERROR(FIND("群",F223))=FALSE,LEFT(F223,FIND("群",F223)),IF(ISERROR(FIND("市",F223))=FALSE,LEFT(F223,FIND("市",F223)),IF(ISERROR(FIND("町",F223))=FALSE,LEFT(F223,FIND("町",F223)),IF(ISERROR(FIND("村",F223))=FALSE,LEFT(F223,FIND("村",F223))))))</f>
        <v>茨木市</v>
      </c>
      <c r="P223" s="173">
        <f>COUNTIF($O$4:O223,"茨木市")</f>
        <v>49</v>
      </c>
    </row>
    <row r="224" spans="1:16" s="174" customFormat="1" ht="30" customHeight="1" x14ac:dyDescent="0.2">
      <c r="A224" s="183" t="s">
        <v>3747</v>
      </c>
      <c r="B224" s="165" t="s">
        <v>3746</v>
      </c>
      <c r="C224" s="166" t="s">
        <v>3784</v>
      </c>
      <c r="D224" s="166"/>
      <c r="E224" s="166" t="s">
        <v>3785</v>
      </c>
      <c r="F224" s="165" t="s">
        <v>3748</v>
      </c>
      <c r="G224" s="167" t="s">
        <v>3749</v>
      </c>
      <c r="H224" s="168" t="s">
        <v>3611</v>
      </c>
      <c r="I224" s="169">
        <v>10</v>
      </c>
      <c r="J224" s="170"/>
      <c r="K224" s="168" t="s">
        <v>3611</v>
      </c>
      <c r="L224" s="169">
        <v>10</v>
      </c>
      <c r="M224" s="171"/>
      <c r="N224" s="175"/>
      <c r="O224" s="173" t="str">
        <f t="shared" ref="O224" si="44">IF(ISERROR(FIND("群",F224))=FALSE,LEFT(F224,FIND("群",F224)),IF(ISERROR(FIND("市",F224))=FALSE,LEFT(F224,FIND("市",F224)),IF(ISERROR(FIND("町",F224))=FALSE,LEFT(F224,FIND("町",F224)),IF(ISERROR(FIND("村",F224))=FALSE,LEFT(F224,FIND("村",F224))))))</f>
        <v>茨木市</v>
      </c>
      <c r="P224" s="173">
        <f>COUNTIF($O$4:O224,"茨木市")</f>
        <v>50</v>
      </c>
    </row>
    <row r="225" spans="1:16" s="174" customFormat="1" ht="30" customHeight="1" x14ac:dyDescent="0.2">
      <c r="A225" s="183" t="s">
        <v>3824</v>
      </c>
      <c r="B225" s="165" t="s">
        <v>3823</v>
      </c>
      <c r="C225" s="166" t="s">
        <v>3854</v>
      </c>
      <c r="D225" s="166" t="s">
        <v>3854</v>
      </c>
      <c r="E225" s="166" t="s">
        <v>2871</v>
      </c>
      <c r="F225" s="165" t="s">
        <v>3827</v>
      </c>
      <c r="G225" s="167" t="s">
        <v>3825</v>
      </c>
      <c r="H225" s="168" t="s">
        <v>3614</v>
      </c>
      <c r="I225" s="169">
        <v>10</v>
      </c>
      <c r="J225" s="170"/>
      <c r="K225" s="168" t="s">
        <v>3614</v>
      </c>
      <c r="L225" s="169">
        <v>10</v>
      </c>
      <c r="M225" s="171"/>
      <c r="N225" s="175"/>
      <c r="O225" s="173" t="str">
        <f t="shared" ref="O225:O226" si="45">IF(ISERROR(FIND("群",F225))=FALSE,LEFT(F225,FIND("群",F225)),IF(ISERROR(FIND("市",F225))=FALSE,LEFT(F225,FIND("市",F225)),IF(ISERROR(FIND("町",F225))=FALSE,LEFT(F225,FIND("町",F225)),IF(ISERROR(FIND("村",F225))=FALSE,LEFT(F225,FIND("村",F225))))))</f>
        <v>茨木市</v>
      </c>
      <c r="P225" s="173">
        <f>COUNTIF($O$4:O225,"茨木市")</f>
        <v>51</v>
      </c>
    </row>
    <row r="226" spans="1:16" s="174" customFormat="1" ht="30" customHeight="1" x14ac:dyDescent="0.2">
      <c r="A226" s="183" t="s">
        <v>3818</v>
      </c>
      <c r="B226" s="165" t="s">
        <v>3817</v>
      </c>
      <c r="C226" s="166" t="s">
        <v>3821</v>
      </c>
      <c r="D226" s="166" t="s">
        <v>3822</v>
      </c>
      <c r="E226" s="166" t="s">
        <v>1359</v>
      </c>
      <c r="F226" s="165" t="s">
        <v>3819</v>
      </c>
      <c r="G226" s="167" t="s">
        <v>3820</v>
      </c>
      <c r="H226" s="168" t="s">
        <v>3614</v>
      </c>
      <c r="I226" s="169">
        <v>10</v>
      </c>
      <c r="J226" s="170"/>
      <c r="K226" s="168" t="s">
        <v>3614</v>
      </c>
      <c r="L226" s="169">
        <v>10</v>
      </c>
      <c r="M226" s="171"/>
      <c r="N226" s="175"/>
      <c r="O226" s="173" t="str">
        <f t="shared" si="45"/>
        <v>茨木市</v>
      </c>
      <c r="P226" s="173">
        <f>COUNTIF($O$4:O226,"茨木市")</f>
        <v>52</v>
      </c>
    </row>
    <row r="227" spans="1:16" ht="30" customHeight="1" x14ac:dyDescent="0.2">
      <c r="A227" s="113" t="s">
        <v>3956</v>
      </c>
      <c r="B227" s="114" t="s">
        <v>3957</v>
      </c>
      <c r="C227" s="115" t="s">
        <v>4132</v>
      </c>
      <c r="D227" s="115"/>
      <c r="E227" s="115" t="s">
        <v>1009</v>
      </c>
      <c r="F227" s="114" t="s">
        <v>3958</v>
      </c>
      <c r="G227" s="116" t="s">
        <v>3317</v>
      </c>
      <c r="H227" s="117" t="s">
        <v>3611</v>
      </c>
      <c r="I227" s="118">
        <v>10</v>
      </c>
      <c r="J227" s="119"/>
      <c r="K227" s="117" t="s">
        <v>3611</v>
      </c>
      <c r="L227" s="118">
        <v>10</v>
      </c>
      <c r="M227" s="120"/>
      <c r="N227" s="123"/>
      <c r="O227" s="31" t="str">
        <f t="shared" ref="O227" si="46">IF(ISERROR(FIND("群",F227))=FALSE,LEFT(F227,FIND("群",F227)),IF(ISERROR(FIND("市",F227))=FALSE,LEFT(F227,FIND("市",F227)),IF(ISERROR(FIND("町",F227))=FALSE,LEFT(F227,FIND("町",F227)),IF(ISERROR(FIND("村",F227))=FALSE,LEFT(F227,FIND("村",F227))))))</f>
        <v>茨木市</v>
      </c>
      <c r="P227" s="31">
        <f>COUNTIF($O$4:O227,"茨木市")</f>
        <v>53</v>
      </c>
    </row>
    <row r="228" spans="1:16" ht="30" customHeight="1" x14ac:dyDescent="0.2">
      <c r="A228" s="113" t="s">
        <v>4008</v>
      </c>
      <c r="B228" s="114" t="s">
        <v>4009</v>
      </c>
      <c r="C228" s="115" t="s">
        <v>1826</v>
      </c>
      <c r="D228" s="115" t="s">
        <v>1827</v>
      </c>
      <c r="E228" s="115" t="s">
        <v>493</v>
      </c>
      <c r="F228" s="114" t="s">
        <v>4010</v>
      </c>
      <c r="G228" s="116" t="s">
        <v>695</v>
      </c>
      <c r="H228" s="117" t="s">
        <v>3611</v>
      </c>
      <c r="I228" s="118">
        <v>10</v>
      </c>
      <c r="J228" s="119"/>
      <c r="K228" s="117"/>
      <c r="L228" s="118"/>
      <c r="M228" s="120"/>
      <c r="N228" s="123"/>
      <c r="O228" s="31" t="str">
        <f t="shared" ref="O228" si="47">IF(ISERROR(FIND("群",F228))=FALSE,LEFT(F228,FIND("群",F228)),IF(ISERROR(FIND("市",F228))=FALSE,LEFT(F228,FIND("市",F228)),IF(ISERROR(FIND("町",F228))=FALSE,LEFT(F228,FIND("町",F228)),IF(ISERROR(FIND("村",F228))=FALSE,LEFT(F228,FIND("村",F228))))))</f>
        <v>茨木市</v>
      </c>
      <c r="P228" s="31">
        <f>COUNTIF($O$4:O228,"茨木市")</f>
        <v>54</v>
      </c>
    </row>
    <row r="229" spans="1:16" s="174" customFormat="1" ht="30" customHeight="1" x14ac:dyDescent="0.2">
      <c r="A229" s="183" t="s">
        <v>4091</v>
      </c>
      <c r="B229" s="165" t="s">
        <v>4092</v>
      </c>
      <c r="C229" s="166" t="s">
        <v>4093</v>
      </c>
      <c r="D229" s="166" t="s">
        <v>4094</v>
      </c>
      <c r="E229" s="166" t="s">
        <v>288</v>
      </c>
      <c r="F229" s="165" t="s">
        <v>4095</v>
      </c>
      <c r="G229" s="167" t="s">
        <v>4096</v>
      </c>
      <c r="H229" s="168" t="s">
        <v>3614</v>
      </c>
      <c r="I229" s="169">
        <v>10</v>
      </c>
      <c r="J229" s="170"/>
      <c r="K229" s="168" t="s">
        <v>3614</v>
      </c>
      <c r="L229" s="169">
        <v>10</v>
      </c>
      <c r="M229" s="171"/>
      <c r="N229" s="175"/>
      <c r="O229" s="173" t="s">
        <v>4090</v>
      </c>
      <c r="P229" s="173">
        <v>57</v>
      </c>
    </row>
    <row r="230" spans="1:16" ht="30" customHeight="1" x14ac:dyDescent="0.2">
      <c r="A230" s="113">
        <v>2754520027</v>
      </c>
      <c r="B230" s="114" t="s">
        <v>1319</v>
      </c>
      <c r="C230" s="115" t="s">
        <v>1646</v>
      </c>
      <c r="D230" s="115" t="s">
        <v>1647</v>
      </c>
      <c r="E230" s="115" t="s">
        <v>843</v>
      </c>
      <c r="F230" s="114" t="s">
        <v>1648</v>
      </c>
      <c r="G230" s="116" t="s">
        <v>1819</v>
      </c>
      <c r="H230" s="117" t="s">
        <v>3611</v>
      </c>
      <c r="I230" s="118">
        <v>10</v>
      </c>
      <c r="J230" s="119"/>
      <c r="K230" s="117" t="s">
        <v>3611</v>
      </c>
      <c r="L230" s="118">
        <v>10</v>
      </c>
      <c r="M230" s="120"/>
      <c r="N230" s="123"/>
      <c r="O230" s="31" t="str">
        <f t="shared" si="34"/>
        <v>泉佐野市</v>
      </c>
      <c r="P230" s="31">
        <f>COUNTIF($O$4:O230,"泉佐野市")</f>
        <v>1</v>
      </c>
    </row>
    <row r="231" spans="1:16" ht="30" customHeight="1" x14ac:dyDescent="0.2">
      <c r="A231" s="113">
        <v>2754520068</v>
      </c>
      <c r="B231" s="124" t="s">
        <v>413</v>
      </c>
      <c r="C231" s="115" t="s">
        <v>430</v>
      </c>
      <c r="D231" s="115" t="s">
        <v>431</v>
      </c>
      <c r="E231" s="115" t="s">
        <v>432</v>
      </c>
      <c r="F231" s="114" t="s">
        <v>433</v>
      </c>
      <c r="G231" s="116" t="s">
        <v>414</v>
      </c>
      <c r="H231" s="117" t="s">
        <v>3611</v>
      </c>
      <c r="I231" s="118">
        <v>10</v>
      </c>
      <c r="J231" s="119"/>
      <c r="K231" s="117" t="s">
        <v>3611</v>
      </c>
      <c r="L231" s="118">
        <v>10</v>
      </c>
      <c r="M231" s="120"/>
      <c r="N231" s="123"/>
      <c r="O231" s="31" t="str">
        <f t="shared" si="34"/>
        <v>泉佐野市</v>
      </c>
      <c r="P231" s="31">
        <f>COUNTIF($O$4:O231,"泉佐野市")</f>
        <v>2</v>
      </c>
    </row>
    <row r="232" spans="1:16" ht="30" customHeight="1" x14ac:dyDescent="0.2">
      <c r="A232" s="113">
        <v>2754520076</v>
      </c>
      <c r="B232" s="124" t="s">
        <v>415</v>
      </c>
      <c r="C232" s="115" t="s">
        <v>434</v>
      </c>
      <c r="D232" s="115" t="s">
        <v>435</v>
      </c>
      <c r="E232" s="115" t="s">
        <v>436</v>
      </c>
      <c r="F232" s="114" t="s">
        <v>437</v>
      </c>
      <c r="G232" s="116" t="s">
        <v>416</v>
      </c>
      <c r="H232" s="117"/>
      <c r="I232" s="118"/>
      <c r="J232" s="119"/>
      <c r="K232" s="117" t="s">
        <v>3611</v>
      </c>
      <c r="L232" s="118">
        <v>10</v>
      </c>
      <c r="M232" s="120"/>
      <c r="N232" s="123"/>
      <c r="O232" s="31" t="str">
        <f t="shared" si="34"/>
        <v>泉佐野市</v>
      </c>
      <c r="P232" s="31">
        <f>COUNTIF($O$4:O232,"泉佐野市")</f>
        <v>3</v>
      </c>
    </row>
    <row r="233" spans="1:16" ht="30" customHeight="1" x14ac:dyDescent="0.2">
      <c r="A233" s="113">
        <v>2754520134</v>
      </c>
      <c r="B233" s="124" t="s">
        <v>662</v>
      </c>
      <c r="C233" s="115" t="s">
        <v>1554</v>
      </c>
      <c r="D233" s="115" t="s">
        <v>1555</v>
      </c>
      <c r="E233" s="115" t="s">
        <v>1556</v>
      </c>
      <c r="F233" s="114" t="s">
        <v>1557</v>
      </c>
      <c r="G233" s="116" t="s">
        <v>663</v>
      </c>
      <c r="H233" s="117" t="s">
        <v>3611</v>
      </c>
      <c r="I233" s="118">
        <v>10</v>
      </c>
      <c r="J233" s="119"/>
      <c r="K233" s="117" t="s">
        <v>3611</v>
      </c>
      <c r="L233" s="118">
        <v>10</v>
      </c>
      <c r="M233" s="120"/>
      <c r="N233" s="123"/>
      <c r="O233" s="31" t="str">
        <f t="shared" si="34"/>
        <v>泉佐野市</v>
      </c>
      <c r="P233" s="31">
        <f>COUNTIF($O$4:O233,"泉佐野市")</f>
        <v>4</v>
      </c>
    </row>
    <row r="234" spans="1:16" ht="30" customHeight="1" x14ac:dyDescent="0.2">
      <c r="A234" s="113">
        <v>2754520142</v>
      </c>
      <c r="B234" s="124" t="s">
        <v>730</v>
      </c>
      <c r="C234" s="115" t="s">
        <v>3508</v>
      </c>
      <c r="D234" s="115" t="s">
        <v>3508</v>
      </c>
      <c r="E234" s="115" t="s">
        <v>731</v>
      </c>
      <c r="F234" s="114" t="s">
        <v>732</v>
      </c>
      <c r="G234" s="116" t="s">
        <v>733</v>
      </c>
      <c r="H234" s="117" t="s">
        <v>3611</v>
      </c>
      <c r="I234" s="118">
        <v>10</v>
      </c>
      <c r="J234" s="119"/>
      <c r="K234" s="117" t="s">
        <v>3611</v>
      </c>
      <c r="L234" s="118">
        <v>10</v>
      </c>
      <c r="M234" s="120"/>
      <c r="N234" s="123"/>
      <c r="O234" s="31" t="str">
        <f t="shared" si="34"/>
        <v>泉佐野市</v>
      </c>
      <c r="P234" s="31">
        <f>COUNTIF($O$4:O234,"泉佐野市")</f>
        <v>5</v>
      </c>
    </row>
    <row r="235" spans="1:16" ht="30" customHeight="1" x14ac:dyDescent="0.2">
      <c r="A235" s="113">
        <v>2754520175</v>
      </c>
      <c r="B235" s="124" t="s">
        <v>951</v>
      </c>
      <c r="C235" s="115" t="s">
        <v>952</v>
      </c>
      <c r="D235" s="115" t="s">
        <v>953</v>
      </c>
      <c r="E235" s="115" t="s">
        <v>954</v>
      </c>
      <c r="F235" s="114" t="s">
        <v>955</v>
      </c>
      <c r="G235" s="116" t="s">
        <v>956</v>
      </c>
      <c r="H235" s="117"/>
      <c r="I235" s="118"/>
      <c r="J235" s="119"/>
      <c r="K235" s="117" t="s">
        <v>3611</v>
      </c>
      <c r="L235" s="118">
        <v>10</v>
      </c>
      <c r="M235" s="120"/>
      <c r="N235" s="123"/>
      <c r="O235" s="31" t="str">
        <f t="shared" si="34"/>
        <v>泉佐野市</v>
      </c>
      <c r="P235" s="31">
        <f>COUNTIF($O$4:O235,"泉佐野市")</f>
        <v>6</v>
      </c>
    </row>
    <row r="236" spans="1:16" ht="30" customHeight="1" x14ac:dyDescent="0.2">
      <c r="A236" s="113">
        <v>2754520183</v>
      </c>
      <c r="B236" s="124" t="s">
        <v>971</v>
      </c>
      <c r="C236" s="115" t="s">
        <v>980</v>
      </c>
      <c r="D236" s="115" t="s">
        <v>981</v>
      </c>
      <c r="E236" s="115" t="s">
        <v>982</v>
      </c>
      <c r="F236" s="114" t="s">
        <v>970</v>
      </c>
      <c r="G236" s="116" t="s">
        <v>972</v>
      </c>
      <c r="H236" s="117"/>
      <c r="I236" s="118"/>
      <c r="J236" s="119"/>
      <c r="K236" s="117" t="s">
        <v>3611</v>
      </c>
      <c r="L236" s="118">
        <v>10</v>
      </c>
      <c r="M236" s="120"/>
      <c r="N236" s="123"/>
      <c r="O236" s="31" t="str">
        <f t="shared" si="34"/>
        <v>泉佐野市</v>
      </c>
      <c r="P236" s="31">
        <f>COUNTIF($O$4:O236,"泉佐野市")</f>
        <v>7</v>
      </c>
    </row>
    <row r="237" spans="1:16" ht="30" customHeight="1" x14ac:dyDescent="0.2">
      <c r="A237" s="113">
        <v>2754520191</v>
      </c>
      <c r="B237" s="124" t="s">
        <v>992</v>
      </c>
      <c r="C237" s="115" t="s">
        <v>1008</v>
      </c>
      <c r="D237" s="115" t="s">
        <v>1008</v>
      </c>
      <c r="E237" s="115" t="s">
        <v>3571</v>
      </c>
      <c r="F237" s="114" t="s">
        <v>3572</v>
      </c>
      <c r="G237" s="116" t="s">
        <v>993</v>
      </c>
      <c r="H237" s="117"/>
      <c r="I237" s="118"/>
      <c r="J237" s="119"/>
      <c r="K237" s="117" t="s">
        <v>3611</v>
      </c>
      <c r="L237" s="118">
        <v>10</v>
      </c>
      <c r="M237" s="120"/>
      <c r="N237" s="123"/>
      <c r="O237" s="31" t="str">
        <f t="shared" si="34"/>
        <v>泉佐野市</v>
      </c>
      <c r="P237" s="31">
        <f>COUNTIF($O$4:O237,"泉佐野市")</f>
        <v>8</v>
      </c>
    </row>
    <row r="238" spans="1:16" ht="30" customHeight="1" x14ac:dyDescent="0.2">
      <c r="A238" s="113">
        <v>2754520217</v>
      </c>
      <c r="B238" s="124" t="s">
        <v>1189</v>
      </c>
      <c r="C238" s="115" t="s">
        <v>1209</v>
      </c>
      <c r="D238" s="115" t="s">
        <v>1210</v>
      </c>
      <c r="E238" s="115" t="s">
        <v>1211</v>
      </c>
      <c r="F238" s="114" t="s">
        <v>1190</v>
      </c>
      <c r="G238" s="116" t="s">
        <v>1191</v>
      </c>
      <c r="H238" s="117" t="s">
        <v>157</v>
      </c>
      <c r="I238" s="118">
        <v>5</v>
      </c>
      <c r="J238" s="119"/>
      <c r="K238" s="117"/>
      <c r="L238" s="118"/>
      <c r="M238" s="120"/>
      <c r="N238" s="123"/>
      <c r="O238" s="31" t="str">
        <f t="shared" si="34"/>
        <v>泉佐野市</v>
      </c>
      <c r="P238" s="31">
        <f>COUNTIF($O$4:O238,"泉佐野市")</f>
        <v>9</v>
      </c>
    </row>
    <row r="239" spans="1:16" ht="30" customHeight="1" x14ac:dyDescent="0.2">
      <c r="A239" s="113">
        <v>2754520225</v>
      </c>
      <c r="B239" s="124" t="s">
        <v>1350</v>
      </c>
      <c r="C239" s="115" t="s">
        <v>2035</v>
      </c>
      <c r="D239" s="115" t="s">
        <v>2036</v>
      </c>
      <c r="E239" s="115" t="s">
        <v>2034</v>
      </c>
      <c r="F239" s="114" t="s">
        <v>2037</v>
      </c>
      <c r="G239" s="116" t="s">
        <v>1351</v>
      </c>
      <c r="H239" s="117" t="s">
        <v>3611</v>
      </c>
      <c r="I239" s="118">
        <v>10</v>
      </c>
      <c r="J239" s="119"/>
      <c r="K239" s="117" t="s">
        <v>3611</v>
      </c>
      <c r="L239" s="118">
        <v>10</v>
      </c>
      <c r="M239" s="120"/>
      <c r="N239" s="123"/>
      <c r="O239" s="31" t="str">
        <f t="shared" si="34"/>
        <v>泉佐野市</v>
      </c>
      <c r="P239" s="31">
        <f>COUNTIF($O$4:O239,"泉佐野市")</f>
        <v>10</v>
      </c>
    </row>
    <row r="240" spans="1:16" ht="30" customHeight="1" x14ac:dyDescent="0.2">
      <c r="A240" s="113">
        <v>2754520233</v>
      </c>
      <c r="B240" s="124" t="s">
        <v>1565</v>
      </c>
      <c r="C240" s="115" t="s">
        <v>1585</v>
      </c>
      <c r="D240" s="115" t="s">
        <v>1586</v>
      </c>
      <c r="E240" s="115" t="s">
        <v>1436</v>
      </c>
      <c r="F240" s="114" t="s">
        <v>1568</v>
      </c>
      <c r="G240" s="116" t="s">
        <v>1566</v>
      </c>
      <c r="H240" s="117" t="s">
        <v>3611</v>
      </c>
      <c r="I240" s="118">
        <v>10</v>
      </c>
      <c r="J240" s="119"/>
      <c r="K240" s="117" t="s">
        <v>3611</v>
      </c>
      <c r="L240" s="118">
        <v>10</v>
      </c>
      <c r="M240" s="120" t="s">
        <v>3611</v>
      </c>
      <c r="N240" s="123"/>
      <c r="O240" s="31" t="str">
        <f t="shared" si="34"/>
        <v>泉佐野市</v>
      </c>
      <c r="P240" s="31">
        <f>COUNTIF($O$4:O240,"泉佐野市")</f>
        <v>11</v>
      </c>
    </row>
    <row r="241" spans="1:16" ht="30" customHeight="1" x14ac:dyDescent="0.2">
      <c r="A241" s="113">
        <v>2754520241</v>
      </c>
      <c r="B241" s="124" t="s">
        <v>1643</v>
      </c>
      <c r="C241" s="115" t="s">
        <v>1644</v>
      </c>
      <c r="D241" s="115" t="s">
        <v>1644</v>
      </c>
      <c r="E241" s="115" t="s">
        <v>3573</v>
      </c>
      <c r="F241" s="114" t="s">
        <v>3574</v>
      </c>
      <c r="G241" s="116" t="s">
        <v>1645</v>
      </c>
      <c r="H241" s="117" t="s">
        <v>3611</v>
      </c>
      <c r="I241" s="118">
        <v>10</v>
      </c>
      <c r="J241" s="119"/>
      <c r="K241" s="117" t="s">
        <v>3611</v>
      </c>
      <c r="L241" s="118">
        <v>10</v>
      </c>
      <c r="M241" s="120"/>
      <c r="N241" s="123"/>
      <c r="O241" s="31" t="str">
        <f t="shared" si="34"/>
        <v>泉佐野市</v>
      </c>
      <c r="P241" s="31">
        <f>COUNTIF($O$4:O241,"泉佐野市")</f>
        <v>12</v>
      </c>
    </row>
    <row r="242" spans="1:16" ht="30" customHeight="1" x14ac:dyDescent="0.2">
      <c r="A242" s="113">
        <v>2754520258</v>
      </c>
      <c r="B242" s="124" t="s">
        <v>3890</v>
      </c>
      <c r="C242" s="115" t="s">
        <v>3927</v>
      </c>
      <c r="D242" s="115" t="s">
        <v>2036</v>
      </c>
      <c r="E242" s="115" t="s">
        <v>432</v>
      </c>
      <c r="F242" s="114" t="s">
        <v>3891</v>
      </c>
      <c r="G242" s="116" t="s">
        <v>1701</v>
      </c>
      <c r="H242" s="117" t="s">
        <v>3611</v>
      </c>
      <c r="I242" s="118">
        <v>10</v>
      </c>
      <c r="J242" s="119"/>
      <c r="K242" s="117" t="s">
        <v>3611</v>
      </c>
      <c r="L242" s="118">
        <v>10</v>
      </c>
      <c r="M242" s="120"/>
      <c r="N242" s="123"/>
      <c r="O242" s="31" t="str">
        <f t="shared" si="34"/>
        <v>泉佐野市</v>
      </c>
      <c r="P242" s="31">
        <f>COUNTIF($O$4:O242,"泉佐野市")</f>
        <v>13</v>
      </c>
    </row>
    <row r="243" spans="1:16" ht="30" customHeight="1" x14ac:dyDescent="0.2">
      <c r="A243" s="113">
        <v>2754520274</v>
      </c>
      <c r="B243" s="124" t="s">
        <v>1709</v>
      </c>
      <c r="C243" s="115" t="s">
        <v>1710</v>
      </c>
      <c r="D243" s="115" t="s">
        <v>1711</v>
      </c>
      <c r="E243" s="115" t="s">
        <v>1985</v>
      </c>
      <c r="F243" s="114" t="s">
        <v>1712</v>
      </c>
      <c r="G243" s="116" t="s">
        <v>1856</v>
      </c>
      <c r="H243" s="117"/>
      <c r="I243" s="118"/>
      <c r="J243" s="119"/>
      <c r="K243" s="117" t="s">
        <v>3611</v>
      </c>
      <c r="L243" s="118">
        <v>10</v>
      </c>
      <c r="M243" s="120"/>
      <c r="N243" s="123"/>
      <c r="O243" s="31" t="str">
        <f t="shared" si="34"/>
        <v>泉佐野市</v>
      </c>
      <c r="P243" s="31">
        <f>COUNTIF($O$4:O243,"泉佐野市")</f>
        <v>14</v>
      </c>
    </row>
    <row r="244" spans="1:16" ht="30" customHeight="1" x14ac:dyDescent="0.2">
      <c r="A244" s="113">
        <v>2754520282</v>
      </c>
      <c r="B244" s="124" t="s">
        <v>1892</v>
      </c>
      <c r="C244" s="115" t="s">
        <v>1905</v>
      </c>
      <c r="D244" s="115" t="s">
        <v>1906</v>
      </c>
      <c r="E244" s="115" t="s">
        <v>1904</v>
      </c>
      <c r="F244" s="114" t="s">
        <v>1902</v>
      </c>
      <c r="G244" s="116" t="s">
        <v>1893</v>
      </c>
      <c r="H244" s="117" t="s">
        <v>3611</v>
      </c>
      <c r="I244" s="118">
        <v>10</v>
      </c>
      <c r="J244" s="119"/>
      <c r="K244" s="117" t="s">
        <v>3611</v>
      </c>
      <c r="L244" s="118">
        <v>10</v>
      </c>
      <c r="M244" s="120"/>
      <c r="N244" s="123"/>
      <c r="O244" s="31" t="str">
        <f t="shared" si="34"/>
        <v>泉佐野市</v>
      </c>
      <c r="P244" s="31">
        <f>COUNTIF($O$4:O244,"泉佐野市")</f>
        <v>15</v>
      </c>
    </row>
    <row r="245" spans="1:16" s="174" customFormat="1" ht="30" customHeight="1" x14ac:dyDescent="0.2">
      <c r="A245" s="183">
        <v>2754520308</v>
      </c>
      <c r="B245" s="187" t="s">
        <v>2176</v>
      </c>
      <c r="C245" s="166" t="s">
        <v>2177</v>
      </c>
      <c r="D245" s="166" t="s">
        <v>2178</v>
      </c>
      <c r="E245" s="166" t="s">
        <v>2179</v>
      </c>
      <c r="F245" s="165" t="s">
        <v>2180</v>
      </c>
      <c r="G245" s="167" t="s">
        <v>2181</v>
      </c>
      <c r="H245" s="168" t="s">
        <v>3611</v>
      </c>
      <c r="I245" s="169">
        <v>10</v>
      </c>
      <c r="J245" s="170"/>
      <c r="K245" s="168" t="s">
        <v>3611</v>
      </c>
      <c r="L245" s="169">
        <v>10</v>
      </c>
      <c r="M245" s="171" t="s">
        <v>3611</v>
      </c>
      <c r="N245" s="175"/>
      <c r="O245" s="173" t="str">
        <f t="shared" ref="O245:O327" si="48">IF(ISERROR(FIND("群",F245))=FALSE,LEFT(F245,FIND("群",F245)),IF(ISERROR(FIND("市",F245))=FALSE,LEFT(F245,FIND("市",F245)),IF(ISERROR(FIND("町",F245))=FALSE,LEFT(F245,FIND("町",F245)),IF(ISERROR(FIND("村",F245))=FALSE,LEFT(F245,FIND("村",F245))))))</f>
        <v>泉佐野市</v>
      </c>
      <c r="P245" s="173">
        <f>COUNTIF($O$4:O245,"泉佐野市")</f>
        <v>16</v>
      </c>
    </row>
    <row r="246" spans="1:16" ht="30" customHeight="1" x14ac:dyDescent="0.2">
      <c r="A246" s="128">
        <v>2754520316</v>
      </c>
      <c r="B246" s="124" t="s">
        <v>2604</v>
      </c>
      <c r="C246" s="115" t="s">
        <v>2605</v>
      </c>
      <c r="D246" s="115" t="s">
        <v>2606</v>
      </c>
      <c r="E246" s="115" t="s">
        <v>2607</v>
      </c>
      <c r="F246" s="114" t="s">
        <v>2608</v>
      </c>
      <c r="G246" s="116" t="s">
        <v>2609</v>
      </c>
      <c r="H246" s="117" t="s">
        <v>3611</v>
      </c>
      <c r="I246" s="118">
        <v>10</v>
      </c>
      <c r="J246" s="119"/>
      <c r="K246" s="117" t="s">
        <v>3611</v>
      </c>
      <c r="L246" s="118">
        <v>10</v>
      </c>
      <c r="M246" s="120"/>
      <c r="N246" s="123"/>
      <c r="O246" s="31" t="str">
        <f t="shared" si="48"/>
        <v>泉佐野市</v>
      </c>
      <c r="P246" s="31">
        <f>COUNTIF($O$4:O246,"泉佐野市")</f>
        <v>17</v>
      </c>
    </row>
    <row r="247" spans="1:16" ht="30" customHeight="1" x14ac:dyDescent="0.2">
      <c r="A247" s="128">
        <v>2754520324</v>
      </c>
      <c r="B247" s="124" t="s">
        <v>2981</v>
      </c>
      <c r="C247" s="115" t="s">
        <v>3003</v>
      </c>
      <c r="D247" s="115" t="s">
        <v>3004</v>
      </c>
      <c r="E247" s="115" t="s">
        <v>3005</v>
      </c>
      <c r="F247" s="114" t="s">
        <v>2982</v>
      </c>
      <c r="G247" s="116" t="s">
        <v>2983</v>
      </c>
      <c r="H247" s="117" t="s">
        <v>3612</v>
      </c>
      <c r="I247" s="118">
        <v>15</v>
      </c>
      <c r="J247" s="119"/>
      <c r="K247" s="117" t="s">
        <v>3612</v>
      </c>
      <c r="L247" s="118">
        <v>15</v>
      </c>
      <c r="M247" s="120"/>
      <c r="N247" s="123"/>
      <c r="O247" s="31" t="str">
        <f t="shared" si="48"/>
        <v>泉佐野市</v>
      </c>
      <c r="P247" s="31">
        <f>COUNTIF($O$4:O247,"泉佐野市")</f>
        <v>18</v>
      </c>
    </row>
    <row r="248" spans="1:16" ht="30" customHeight="1" x14ac:dyDescent="0.2">
      <c r="A248" s="128">
        <v>2754520332</v>
      </c>
      <c r="B248" s="124" t="s">
        <v>3024</v>
      </c>
      <c r="C248" s="115" t="s">
        <v>3047</v>
      </c>
      <c r="D248" s="115" t="s">
        <v>3048</v>
      </c>
      <c r="E248" s="115" t="s">
        <v>3049</v>
      </c>
      <c r="F248" s="114" t="s">
        <v>3925</v>
      </c>
      <c r="G248" s="116" t="s">
        <v>3025</v>
      </c>
      <c r="H248" s="117" t="s">
        <v>3611</v>
      </c>
      <c r="I248" s="118">
        <v>10</v>
      </c>
      <c r="J248" s="119"/>
      <c r="K248" s="117" t="s">
        <v>3611</v>
      </c>
      <c r="L248" s="118">
        <v>10</v>
      </c>
      <c r="M248" s="120"/>
      <c r="N248" s="123"/>
      <c r="O248" s="31" t="str">
        <f t="shared" ref="O248:O249" si="49">IF(ISERROR(FIND("群",F248))=FALSE,LEFT(F248,FIND("群",F248)),IF(ISERROR(FIND("市",F248))=FALSE,LEFT(F248,FIND("市",F248)),IF(ISERROR(FIND("町",F248))=FALSE,LEFT(F248,FIND("町",F248)),IF(ISERROR(FIND("村",F248))=FALSE,LEFT(F248,FIND("村",F248))))))</f>
        <v>泉佐野市</v>
      </c>
      <c r="P248" s="31">
        <f>COUNTIF($O$4:O248,"泉佐野市")</f>
        <v>19</v>
      </c>
    </row>
    <row r="249" spans="1:16" ht="30" customHeight="1" x14ac:dyDescent="0.2">
      <c r="A249" s="128">
        <v>2754520340</v>
      </c>
      <c r="B249" s="124" t="s">
        <v>3067</v>
      </c>
      <c r="C249" s="115" t="s">
        <v>3106</v>
      </c>
      <c r="D249" s="115" t="s">
        <v>3107</v>
      </c>
      <c r="E249" s="115" t="s">
        <v>3108</v>
      </c>
      <c r="F249" s="114" t="s">
        <v>3068</v>
      </c>
      <c r="G249" s="116" t="s">
        <v>3069</v>
      </c>
      <c r="H249" s="117"/>
      <c r="I249" s="118"/>
      <c r="J249" s="119"/>
      <c r="K249" s="117" t="s">
        <v>3611</v>
      </c>
      <c r="L249" s="118">
        <v>10</v>
      </c>
      <c r="M249" s="120"/>
      <c r="N249" s="123"/>
      <c r="O249" s="31" t="str">
        <f t="shared" si="49"/>
        <v>泉佐野市</v>
      </c>
      <c r="P249" s="31">
        <f>COUNTIF($O$4:O249,"泉佐野市")</f>
        <v>20</v>
      </c>
    </row>
    <row r="250" spans="1:16" ht="30" customHeight="1" x14ac:dyDescent="0.2">
      <c r="A250" s="128">
        <v>2754520357</v>
      </c>
      <c r="B250" s="124" t="s">
        <v>3184</v>
      </c>
      <c r="C250" s="115" t="s">
        <v>3207</v>
      </c>
      <c r="D250" s="115" t="s">
        <v>3208</v>
      </c>
      <c r="E250" s="115" t="s">
        <v>3209</v>
      </c>
      <c r="F250" s="114" t="s">
        <v>3191</v>
      </c>
      <c r="G250" s="116" t="s">
        <v>3192</v>
      </c>
      <c r="H250" s="117" t="s">
        <v>3611</v>
      </c>
      <c r="I250" s="118">
        <v>10</v>
      </c>
      <c r="J250" s="119"/>
      <c r="K250" s="117" t="s">
        <v>3611</v>
      </c>
      <c r="L250" s="118">
        <v>10</v>
      </c>
      <c r="M250" s="120"/>
      <c r="N250" s="123"/>
      <c r="O250" s="31" t="str">
        <f t="shared" ref="O250:O251" si="50">IF(ISERROR(FIND("群",F250))=FALSE,LEFT(F250,FIND("群",F250)),IF(ISERROR(FIND("市",F250))=FALSE,LEFT(F250,FIND("市",F250)),IF(ISERROR(FIND("町",F250))=FALSE,LEFT(F250,FIND("町",F250)),IF(ISERROR(FIND("村",F250))=FALSE,LEFT(F250,FIND("村",F250))))))</f>
        <v>泉佐野市</v>
      </c>
      <c r="P250" s="31">
        <f>COUNTIF($O$4:O250,"泉佐野市")</f>
        <v>21</v>
      </c>
    </row>
    <row r="251" spans="1:16" ht="30" customHeight="1" x14ac:dyDescent="0.2">
      <c r="A251" s="128" t="s">
        <v>3284</v>
      </c>
      <c r="B251" s="124" t="s">
        <v>3285</v>
      </c>
      <c r="C251" s="115" t="s">
        <v>3366</v>
      </c>
      <c r="D251" s="115" t="s">
        <v>3367</v>
      </c>
      <c r="E251" s="115" t="s">
        <v>3368</v>
      </c>
      <c r="F251" s="114" t="s">
        <v>3286</v>
      </c>
      <c r="G251" s="116" t="s">
        <v>1255</v>
      </c>
      <c r="H251" s="117" t="s">
        <v>3611</v>
      </c>
      <c r="I251" s="118">
        <v>10</v>
      </c>
      <c r="J251" s="119"/>
      <c r="K251" s="117" t="s">
        <v>3611</v>
      </c>
      <c r="L251" s="118">
        <v>10</v>
      </c>
      <c r="M251" s="120"/>
      <c r="N251" s="123"/>
      <c r="O251" s="31" t="str">
        <f t="shared" si="50"/>
        <v>泉佐野市</v>
      </c>
      <c r="P251" s="31">
        <f>COUNTIF($O$4:O251,"泉佐野市")</f>
        <v>22</v>
      </c>
    </row>
    <row r="252" spans="1:16" ht="30" customHeight="1" x14ac:dyDescent="0.2">
      <c r="A252" s="128" t="s">
        <v>3829</v>
      </c>
      <c r="B252" s="124" t="s">
        <v>3828</v>
      </c>
      <c r="C252" s="115" t="s">
        <v>3832</v>
      </c>
      <c r="D252" s="115" t="s">
        <v>1099</v>
      </c>
      <c r="E252" s="115" t="s">
        <v>218</v>
      </c>
      <c r="F252" s="114" t="s">
        <v>3830</v>
      </c>
      <c r="G252" s="116" t="s">
        <v>3831</v>
      </c>
      <c r="H252" s="117" t="s">
        <v>3614</v>
      </c>
      <c r="I252" s="118">
        <v>10</v>
      </c>
      <c r="J252" s="119"/>
      <c r="K252" s="117" t="s">
        <v>3614</v>
      </c>
      <c r="L252" s="118">
        <v>10</v>
      </c>
      <c r="M252" s="120"/>
      <c r="N252" s="123"/>
      <c r="O252" s="31" t="str">
        <f t="shared" ref="O252" si="51">IF(ISERROR(FIND("群",F252))=FALSE,LEFT(F252,FIND("群",F252)),IF(ISERROR(FIND("市",F252))=FALSE,LEFT(F252,FIND("市",F252)),IF(ISERROR(FIND("町",F252))=FALSE,LEFT(F252,FIND("町",F252)),IF(ISERROR(FIND("村",F252))=FALSE,LEFT(F252,FIND("村",F252))))))</f>
        <v>泉佐野市</v>
      </c>
      <c r="P252" s="31">
        <f>COUNTIF($O$4:O252,"泉佐野市")</f>
        <v>23</v>
      </c>
    </row>
    <row r="253" spans="1:16" ht="30" customHeight="1" x14ac:dyDescent="0.2">
      <c r="A253" s="132">
        <v>2754920029</v>
      </c>
      <c r="B253" s="114" t="s">
        <v>92</v>
      </c>
      <c r="C253" s="115" t="s">
        <v>49</v>
      </c>
      <c r="D253" s="115" t="s">
        <v>1993</v>
      </c>
      <c r="E253" s="115" t="s">
        <v>93</v>
      </c>
      <c r="F253" s="114" t="s">
        <v>203</v>
      </c>
      <c r="G253" s="116" t="s">
        <v>452</v>
      </c>
      <c r="H253" s="117" t="s">
        <v>3611</v>
      </c>
      <c r="I253" s="118">
        <v>10</v>
      </c>
      <c r="J253" s="119"/>
      <c r="K253" s="117" t="s">
        <v>3611</v>
      </c>
      <c r="L253" s="118">
        <v>10</v>
      </c>
      <c r="M253" s="120"/>
      <c r="N253" s="123"/>
      <c r="O253" s="31" t="str">
        <f t="shared" si="48"/>
        <v>富田林市</v>
      </c>
      <c r="P253" s="31">
        <f>COUNTIF($O$4:O253,"富田林市")</f>
        <v>1</v>
      </c>
    </row>
    <row r="254" spans="1:16" ht="30" customHeight="1" x14ac:dyDescent="0.2">
      <c r="A254" s="128">
        <v>2754920037</v>
      </c>
      <c r="B254" s="114" t="s">
        <v>17</v>
      </c>
      <c r="C254" s="115" t="s">
        <v>50</v>
      </c>
      <c r="D254" s="115" t="s">
        <v>1720</v>
      </c>
      <c r="E254" s="115" t="s">
        <v>94</v>
      </c>
      <c r="F254" s="114" t="s">
        <v>204</v>
      </c>
      <c r="G254" s="116" t="s">
        <v>1105</v>
      </c>
      <c r="H254" s="117" t="s">
        <v>157</v>
      </c>
      <c r="I254" s="118">
        <v>5</v>
      </c>
      <c r="J254" s="120" t="s">
        <v>3611</v>
      </c>
      <c r="K254" s="117" t="s">
        <v>157</v>
      </c>
      <c r="L254" s="118">
        <v>5</v>
      </c>
      <c r="M254" s="120" t="s">
        <v>3611</v>
      </c>
      <c r="N254" s="123"/>
      <c r="O254" s="31" t="str">
        <f t="shared" si="48"/>
        <v>富田林市</v>
      </c>
      <c r="P254" s="31">
        <f>COUNTIF($O$4:O254,"富田林市")</f>
        <v>2</v>
      </c>
    </row>
    <row r="255" spans="1:16" ht="30" customHeight="1" x14ac:dyDescent="0.2">
      <c r="A255" s="113">
        <v>2754920078</v>
      </c>
      <c r="B255" s="114" t="s">
        <v>364</v>
      </c>
      <c r="C255" s="115" t="s">
        <v>368</v>
      </c>
      <c r="D255" s="115" t="s">
        <v>369</v>
      </c>
      <c r="E255" s="115" t="s">
        <v>365</v>
      </c>
      <c r="F255" s="114" t="s">
        <v>366</v>
      </c>
      <c r="G255" s="116" t="s">
        <v>367</v>
      </c>
      <c r="H255" s="117"/>
      <c r="I255" s="118"/>
      <c r="J255" s="119"/>
      <c r="K255" s="117" t="s">
        <v>3611</v>
      </c>
      <c r="L255" s="118">
        <v>10</v>
      </c>
      <c r="M255" s="120"/>
      <c r="N255" s="123"/>
      <c r="O255" s="31" t="str">
        <f t="shared" si="48"/>
        <v>富田林市</v>
      </c>
      <c r="P255" s="31">
        <f>COUNTIF($O$4:O255,"富田林市")</f>
        <v>3</v>
      </c>
    </row>
    <row r="256" spans="1:16" ht="30" customHeight="1" x14ac:dyDescent="0.2">
      <c r="A256" s="113">
        <v>2754920086</v>
      </c>
      <c r="B256" s="114" t="s">
        <v>456</v>
      </c>
      <c r="C256" s="115" t="s">
        <v>1649</v>
      </c>
      <c r="D256" s="115" t="s">
        <v>1650</v>
      </c>
      <c r="E256" s="115" t="s">
        <v>1651</v>
      </c>
      <c r="F256" s="114" t="s">
        <v>1652</v>
      </c>
      <c r="G256" s="116" t="s">
        <v>457</v>
      </c>
      <c r="H256" s="117"/>
      <c r="I256" s="118"/>
      <c r="J256" s="119"/>
      <c r="K256" s="117" t="s">
        <v>3611</v>
      </c>
      <c r="L256" s="118">
        <v>10</v>
      </c>
      <c r="M256" s="120"/>
      <c r="N256" s="123"/>
      <c r="O256" s="31" t="str">
        <f t="shared" si="48"/>
        <v>富田林市</v>
      </c>
      <c r="P256" s="31">
        <f>COUNTIF($O$4:O256,"富田林市")</f>
        <v>4</v>
      </c>
    </row>
    <row r="257" spans="1:16" ht="30" customHeight="1" x14ac:dyDescent="0.2">
      <c r="A257" s="128">
        <v>2754920094</v>
      </c>
      <c r="B257" s="114" t="s">
        <v>3855</v>
      </c>
      <c r="C257" s="115" t="s">
        <v>597</v>
      </c>
      <c r="D257" s="115" t="s">
        <v>597</v>
      </c>
      <c r="E257" s="115" t="s">
        <v>598</v>
      </c>
      <c r="F257" s="114" t="s">
        <v>590</v>
      </c>
      <c r="G257" s="116" t="s">
        <v>591</v>
      </c>
      <c r="H257" s="117"/>
      <c r="I257" s="118"/>
      <c r="J257" s="119"/>
      <c r="K257" s="117" t="s">
        <v>3611</v>
      </c>
      <c r="L257" s="118">
        <v>10</v>
      </c>
      <c r="M257" s="120"/>
      <c r="N257" s="123"/>
      <c r="O257" s="31" t="str">
        <f t="shared" si="48"/>
        <v>富田林市</v>
      </c>
      <c r="P257" s="31">
        <f>COUNTIF($O$4:O257,"富田林市")</f>
        <v>5</v>
      </c>
    </row>
    <row r="258" spans="1:16" ht="30" customHeight="1" x14ac:dyDescent="0.2">
      <c r="A258" s="113">
        <v>2754920110</v>
      </c>
      <c r="B258" s="114" t="s">
        <v>660</v>
      </c>
      <c r="C258" s="115" t="s">
        <v>673</v>
      </c>
      <c r="D258" s="115" t="s">
        <v>674</v>
      </c>
      <c r="E258" s="115" t="s">
        <v>675</v>
      </c>
      <c r="F258" s="114" t="s">
        <v>664</v>
      </c>
      <c r="G258" s="116" t="s">
        <v>661</v>
      </c>
      <c r="H258" s="117"/>
      <c r="I258" s="118"/>
      <c r="J258" s="119"/>
      <c r="K258" s="117" t="s">
        <v>3611</v>
      </c>
      <c r="L258" s="118">
        <v>10</v>
      </c>
      <c r="M258" s="120"/>
      <c r="N258" s="123"/>
      <c r="O258" s="31" t="str">
        <f t="shared" si="48"/>
        <v>富田林市</v>
      </c>
      <c r="P258" s="31">
        <f>COUNTIF($O$4:O258,"富田林市")</f>
        <v>6</v>
      </c>
    </row>
    <row r="259" spans="1:16" ht="30" customHeight="1" x14ac:dyDescent="0.2">
      <c r="A259" s="132">
        <v>2750720019</v>
      </c>
      <c r="B259" s="114" t="s">
        <v>139</v>
      </c>
      <c r="C259" s="115" t="s">
        <v>1994</v>
      </c>
      <c r="D259" s="115" t="s">
        <v>3928</v>
      </c>
      <c r="E259" s="115" t="s">
        <v>1301</v>
      </c>
      <c r="F259" s="114" t="s">
        <v>1300</v>
      </c>
      <c r="G259" s="116" t="s">
        <v>168</v>
      </c>
      <c r="H259" s="117" t="s">
        <v>3611</v>
      </c>
      <c r="I259" s="118">
        <v>10</v>
      </c>
      <c r="J259" s="119"/>
      <c r="K259" s="117" t="s">
        <v>3611</v>
      </c>
      <c r="L259" s="118">
        <v>10</v>
      </c>
      <c r="M259" s="120" t="s">
        <v>3611</v>
      </c>
      <c r="N259" s="137"/>
      <c r="O259" s="31" t="str">
        <f t="shared" si="48"/>
        <v>富田林市</v>
      </c>
      <c r="P259" s="31">
        <f>COUNTIF($O$4:O259,"富田林市")</f>
        <v>7</v>
      </c>
    </row>
    <row r="260" spans="1:16" ht="30" customHeight="1" x14ac:dyDescent="0.2">
      <c r="A260" s="113">
        <v>2754920136</v>
      </c>
      <c r="B260" s="114" t="s">
        <v>994</v>
      </c>
      <c r="C260" s="115" t="s">
        <v>1019</v>
      </c>
      <c r="D260" s="115" t="s">
        <v>1019</v>
      </c>
      <c r="E260" s="115" t="s">
        <v>1020</v>
      </c>
      <c r="F260" s="114" t="s">
        <v>995</v>
      </c>
      <c r="G260" s="116" t="s">
        <v>996</v>
      </c>
      <c r="H260" s="117"/>
      <c r="I260" s="118"/>
      <c r="J260" s="119"/>
      <c r="K260" s="117" t="s">
        <v>3611</v>
      </c>
      <c r="L260" s="118">
        <v>10</v>
      </c>
      <c r="M260" s="120"/>
      <c r="N260" s="123"/>
      <c r="O260" s="31" t="str">
        <f t="shared" si="48"/>
        <v>富田林市</v>
      </c>
      <c r="P260" s="31">
        <f>COUNTIF($O$4:O260,"富田林市")</f>
        <v>8</v>
      </c>
    </row>
    <row r="261" spans="1:16" ht="30" customHeight="1" x14ac:dyDescent="0.2">
      <c r="A261" s="113">
        <v>2754920144</v>
      </c>
      <c r="B261" s="114" t="s">
        <v>3115</v>
      </c>
      <c r="C261" s="115" t="s">
        <v>3116</v>
      </c>
      <c r="D261" s="115" t="s">
        <v>3117</v>
      </c>
      <c r="E261" s="115" t="s">
        <v>3118</v>
      </c>
      <c r="F261" s="114" t="s">
        <v>1040</v>
      </c>
      <c r="G261" s="125" t="s">
        <v>2634</v>
      </c>
      <c r="H261" s="117" t="s">
        <v>3611</v>
      </c>
      <c r="I261" s="118">
        <v>10</v>
      </c>
      <c r="J261" s="119"/>
      <c r="K261" s="117" t="s">
        <v>3611</v>
      </c>
      <c r="L261" s="118">
        <v>10</v>
      </c>
      <c r="M261" s="120"/>
      <c r="N261" s="123"/>
      <c r="O261" s="31" t="str">
        <f t="shared" ref="O261" si="52">IF(ISERROR(FIND("群",F261))=FALSE,LEFT(F261,FIND("群",F261)),IF(ISERROR(FIND("市",F261))=FALSE,LEFT(F261,FIND("市",F261)),IF(ISERROR(FIND("町",F261))=FALSE,LEFT(F261,FIND("町",F261)),IF(ISERROR(FIND("村",F261))=FALSE,LEFT(F261,FIND("村",F261))))))</f>
        <v>富田林市</v>
      </c>
      <c r="P261" s="31">
        <f>COUNTIF($O$4:O261,"富田林市")</f>
        <v>9</v>
      </c>
    </row>
    <row r="262" spans="1:16" ht="30" customHeight="1" x14ac:dyDescent="0.2">
      <c r="A262" s="113">
        <v>2754920151</v>
      </c>
      <c r="B262" s="114" t="s">
        <v>1320</v>
      </c>
      <c r="C262" s="115" t="s">
        <v>1162</v>
      </c>
      <c r="D262" s="115" t="s">
        <v>1163</v>
      </c>
      <c r="E262" s="115" t="s">
        <v>1164</v>
      </c>
      <c r="F262" s="114" t="s">
        <v>1165</v>
      </c>
      <c r="G262" s="116" t="s">
        <v>1166</v>
      </c>
      <c r="H262" s="117"/>
      <c r="I262" s="118"/>
      <c r="J262" s="119"/>
      <c r="K262" s="117" t="s">
        <v>3611</v>
      </c>
      <c r="L262" s="118">
        <v>10</v>
      </c>
      <c r="M262" s="120"/>
      <c r="N262" s="123"/>
      <c r="O262" s="31" t="str">
        <f t="shared" si="48"/>
        <v>富田林市</v>
      </c>
      <c r="P262" s="31">
        <f>COUNTIF($O$4:O262,"富田林市")</f>
        <v>10</v>
      </c>
    </row>
    <row r="263" spans="1:16" ht="30" customHeight="1" x14ac:dyDescent="0.2">
      <c r="A263" s="113">
        <v>2754920177</v>
      </c>
      <c r="B263" s="114" t="s">
        <v>1410</v>
      </c>
      <c r="C263" s="115" t="s">
        <v>1422</v>
      </c>
      <c r="D263" s="115" t="s">
        <v>1423</v>
      </c>
      <c r="E263" s="115" t="s">
        <v>1424</v>
      </c>
      <c r="F263" s="114" t="s">
        <v>1433</v>
      </c>
      <c r="G263" s="116" t="s">
        <v>1411</v>
      </c>
      <c r="H263" s="117"/>
      <c r="I263" s="118"/>
      <c r="J263" s="119"/>
      <c r="K263" s="117" t="s">
        <v>3611</v>
      </c>
      <c r="L263" s="118">
        <v>10</v>
      </c>
      <c r="M263" s="120"/>
      <c r="N263" s="123"/>
      <c r="O263" s="31" t="str">
        <f t="shared" si="48"/>
        <v>富田林市</v>
      </c>
      <c r="P263" s="31">
        <f>COUNTIF($O$4:O263,"富田林市")</f>
        <v>11</v>
      </c>
    </row>
    <row r="264" spans="1:16" ht="30" customHeight="1" x14ac:dyDescent="0.2">
      <c r="A264" s="113">
        <v>2754920185</v>
      </c>
      <c r="B264" s="114" t="s">
        <v>1440</v>
      </c>
      <c r="C264" s="115" t="s">
        <v>1453</v>
      </c>
      <c r="D264" s="115" t="s">
        <v>1452</v>
      </c>
      <c r="E264" s="115" t="s">
        <v>1454</v>
      </c>
      <c r="F264" s="114" t="s">
        <v>1995</v>
      </c>
      <c r="G264" s="116" t="s">
        <v>1455</v>
      </c>
      <c r="H264" s="117" t="s">
        <v>3611</v>
      </c>
      <c r="I264" s="118">
        <v>10</v>
      </c>
      <c r="J264" s="119"/>
      <c r="K264" s="117" t="s">
        <v>3611</v>
      </c>
      <c r="L264" s="118">
        <v>10</v>
      </c>
      <c r="M264" s="120"/>
      <c r="N264" s="123"/>
      <c r="O264" s="31" t="str">
        <f t="shared" si="48"/>
        <v>富田林市</v>
      </c>
      <c r="P264" s="31">
        <f>COUNTIF($O$4:O264,"富田林市")</f>
        <v>12</v>
      </c>
    </row>
    <row r="265" spans="1:16" ht="30" customHeight="1" x14ac:dyDescent="0.2">
      <c r="A265" s="113">
        <v>2754920193</v>
      </c>
      <c r="B265" s="114" t="s">
        <v>1495</v>
      </c>
      <c r="C265" s="115" t="s">
        <v>1520</v>
      </c>
      <c r="D265" s="115" t="s">
        <v>1520</v>
      </c>
      <c r="E265" s="115" t="s">
        <v>1521</v>
      </c>
      <c r="F265" s="114" t="s">
        <v>1528</v>
      </c>
      <c r="G265" s="116" t="s">
        <v>1522</v>
      </c>
      <c r="H265" s="117" t="s">
        <v>3611</v>
      </c>
      <c r="I265" s="118">
        <v>10</v>
      </c>
      <c r="J265" s="119"/>
      <c r="K265" s="117" t="s">
        <v>3611</v>
      </c>
      <c r="L265" s="118">
        <v>10</v>
      </c>
      <c r="M265" s="120"/>
      <c r="N265" s="123"/>
      <c r="O265" s="31" t="str">
        <f t="shared" si="48"/>
        <v>富田林市</v>
      </c>
      <c r="P265" s="31">
        <f>COUNTIF($O$4:O265,"富田林市")</f>
        <v>13</v>
      </c>
    </row>
    <row r="266" spans="1:16" ht="30" customHeight="1" x14ac:dyDescent="0.2">
      <c r="A266" s="113">
        <v>2754920201</v>
      </c>
      <c r="B266" s="114" t="s">
        <v>1810</v>
      </c>
      <c r="C266" s="115" t="s">
        <v>1811</v>
      </c>
      <c r="D266" s="115" t="s">
        <v>1812</v>
      </c>
      <c r="E266" s="115" t="s">
        <v>1813</v>
      </c>
      <c r="F266" s="114" t="s">
        <v>1814</v>
      </c>
      <c r="G266" s="116" t="s">
        <v>1166</v>
      </c>
      <c r="H266" s="117" t="s">
        <v>3611</v>
      </c>
      <c r="I266" s="118">
        <v>10</v>
      </c>
      <c r="J266" s="119"/>
      <c r="K266" s="117" t="s">
        <v>3611</v>
      </c>
      <c r="L266" s="118">
        <v>10</v>
      </c>
      <c r="M266" s="120"/>
      <c r="N266" s="123"/>
      <c r="O266" s="31" t="str">
        <f t="shared" si="48"/>
        <v>富田林市</v>
      </c>
      <c r="P266" s="31">
        <f>COUNTIF($O$4:O266,"富田林市")</f>
        <v>14</v>
      </c>
    </row>
    <row r="267" spans="1:16" ht="30" customHeight="1" x14ac:dyDescent="0.2">
      <c r="A267" s="113">
        <v>2754920219</v>
      </c>
      <c r="B267" s="114" t="s">
        <v>1890</v>
      </c>
      <c r="C267" s="115" t="s">
        <v>885</v>
      </c>
      <c r="D267" s="115" t="s">
        <v>886</v>
      </c>
      <c r="E267" s="115" t="s">
        <v>884</v>
      </c>
      <c r="F267" s="114" t="s">
        <v>1903</v>
      </c>
      <c r="G267" s="116" t="s">
        <v>1891</v>
      </c>
      <c r="H267" s="117" t="s">
        <v>3611</v>
      </c>
      <c r="I267" s="118">
        <v>10</v>
      </c>
      <c r="J267" s="119"/>
      <c r="K267" s="117" t="s">
        <v>3611</v>
      </c>
      <c r="L267" s="118">
        <v>10</v>
      </c>
      <c r="M267" s="120"/>
      <c r="N267" s="123"/>
      <c r="O267" s="31" t="str">
        <f t="shared" si="48"/>
        <v>富田林市</v>
      </c>
      <c r="P267" s="31">
        <f>COUNTIF($O$4:O267,"富田林市")</f>
        <v>15</v>
      </c>
    </row>
    <row r="268" spans="1:16" ht="30" customHeight="1" x14ac:dyDescent="0.2">
      <c r="A268" s="113">
        <v>2754920227</v>
      </c>
      <c r="B268" s="114" t="s">
        <v>1933</v>
      </c>
      <c r="C268" s="115" t="s">
        <v>1934</v>
      </c>
      <c r="D268" s="115" t="s">
        <v>1935</v>
      </c>
      <c r="E268" s="115" t="s">
        <v>1936</v>
      </c>
      <c r="F268" s="114" t="s">
        <v>1937</v>
      </c>
      <c r="G268" s="116" t="s">
        <v>1938</v>
      </c>
      <c r="H268" s="117" t="s">
        <v>3611</v>
      </c>
      <c r="I268" s="118">
        <v>10</v>
      </c>
      <c r="J268" s="119"/>
      <c r="K268" s="117" t="s">
        <v>3611</v>
      </c>
      <c r="L268" s="118">
        <v>10</v>
      </c>
      <c r="M268" s="120"/>
      <c r="N268" s="123"/>
      <c r="O268" s="31" t="str">
        <f t="shared" si="48"/>
        <v>富田林市</v>
      </c>
      <c r="P268" s="31">
        <f>COUNTIF($O$4:O268,"富田林市")</f>
        <v>16</v>
      </c>
    </row>
    <row r="269" spans="1:16" ht="30" customHeight="1" x14ac:dyDescent="0.2">
      <c r="A269" s="113">
        <v>2754920235</v>
      </c>
      <c r="B269" s="114" t="s">
        <v>2042</v>
      </c>
      <c r="C269" s="115" t="s">
        <v>2061</v>
      </c>
      <c r="D269" s="115" t="s">
        <v>2062</v>
      </c>
      <c r="E269" s="115" t="s">
        <v>2063</v>
      </c>
      <c r="F269" s="114" t="s">
        <v>2064</v>
      </c>
      <c r="G269" s="116" t="s">
        <v>2043</v>
      </c>
      <c r="H269" s="117"/>
      <c r="I269" s="118"/>
      <c r="J269" s="119"/>
      <c r="K269" s="117" t="s">
        <v>3611</v>
      </c>
      <c r="L269" s="118">
        <v>10</v>
      </c>
      <c r="M269" s="120"/>
      <c r="N269" s="123"/>
      <c r="O269" s="31" t="str">
        <f t="shared" si="48"/>
        <v>富田林市</v>
      </c>
      <c r="P269" s="31">
        <f>COUNTIF($O$4:O269,"富田林市")</f>
        <v>17</v>
      </c>
    </row>
    <row r="270" spans="1:16" ht="30" customHeight="1" x14ac:dyDescent="0.2">
      <c r="A270" s="113">
        <v>2754920243</v>
      </c>
      <c r="B270" s="114" t="s">
        <v>2216</v>
      </c>
      <c r="C270" s="115" t="s">
        <v>2217</v>
      </c>
      <c r="D270" s="115" t="s">
        <v>2218</v>
      </c>
      <c r="E270" s="115" t="s">
        <v>2219</v>
      </c>
      <c r="F270" s="114" t="s">
        <v>2220</v>
      </c>
      <c r="G270" s="116" t="s">
        <v>2221</v>
      </c>
      <c r="H270" s="117" t="s">
        <v>3611</v>
      </c>
      <c r="I270" s="118">
        <v>10</v>
      </c>
      <c r="J270" s="119"/>
      <c r="K270" s="117" t="s">
        <v>3611</v>
      </c>
      <c r="L270" s="118">
        <v>10</v>
      </c>
      <c r="M270" s="120"/>
      <c r="N270" s="123"/>
      <c r="O270" s="31" t="str">
        <f t="shared" si="48"/>
        <v>富田林市</v>
      </c>
      <c r="P270" s="31">
        <f>COUNTIF($O$4:O270,"富田林市")</f>
        <v>18</v>
      </c>
    </row>
    <row r="271" spans="1:16" ht="30" customHeight="1" x14ac:dyDescent="0.2">
      <c r="A271" s="113">
        <v>2754920268</v>
      </c>
      <c r="B271" s="114" t="s">
        <v>2295</v>
      </c>
      <c r="C271" s="115" t="s">
        <v>2301</v>
      </c>
      <c r="D271" s="115" t="s">
        <v>2302</v>
      </c>
      <c r="E271" s="115" t="s">
        <v>2303</v>
      </c>
      <c r="F271" s="114" t="s">
        <v>2296</v>
      </c>
      <c r="G271" s="116" t="s">
        <v>2297</v>
      </c>
      <c r="H271" s="117" t="s">
        <v>3611</v>
      </c>
      <c r="I271" s="118">
        <v>10</v>
      </c>
      <c r="J271" s="119"/>
      <c r="K271" s="117" t="s">
        <v>3611</v>
      </c>
      <c r="L271" s="118">
        <v>10</v>
      </c>
      <c r="M271" s="120"/>
      <c r="N271" s="123"/>
      <c r="O271" s="31" t="str">
        <f t="shared" si="48"/>
        <v>富田林市</v>
      </c>
      <c r="P271" s="31">
        <f>COUNTIF($O$4:O271,"富田林市")</f>
        <v>19</v>
      </c>
    </row>
    <row r="272" spans="1:16" ht="30" customHeight="1" x14ac:dyDescent="0.2">
      <c r="A272" s="113">
        <v>2754920276</v>
      </c>
      <c r="B272" s="114" t="s">
        <v>2300</v>
      </c>
      <c r="C272" s="115" t="s">
        <v>2304</v>
      </c>
      <c r="D272" s="115" t="s">
        <v>2305</v>
      </c>
      <c r="E272" s="115" t="s">
        <v>2306</v>
      </c>
      <c r="F272" s="114" t="s">
        <v>2299</v>
      </c>
      <c r="G272" s="116" t="s">
        <v>2298</v>
      </c>
      <c r="H272" s="117" t="s">
        <v>3611</v>
      </c>
      <c r="I272" s="118">
        <v>10</v>
      </c>
      <c r="J272" s="119"/>
      <c r="K272" s="117" t="s">
        <v>3611</v>
      </c>
      <c r="L272" s="118">
        <v>10</v>
      </c>
      <c r="M272" s="120" t="s">
        <v>3611</v>
      </c>
      <c r="N272" s="123"/>
      <c r="O272" s="31" t="str">
        <f t="shared" si="48"/>
        <v>富田林市</v>
      </c>
      <c r="P272" s="31">
        <f>COUNTIF($O$4:O272,"富田林市")</f>
        <v>20</v>
      </c>
    </row>
    <row r="273" spans="1:16" ht="30" customHeight="1" x14ac:dyDescent="0.2">
      <c r="A273" s="113">
        <v>2754920292</v>
      </c>
      <c r="B273" s="114" t="s">
        <v>2336</v>
      </c>
      <c r="C273" s="115" t="s">
        <v>2333</v>
      </c>
      <c r="D273" s="115" t="s">
        <v>2333</v>
      </c>
      <c r="E273" s="115" t="s">
        <v>2334</v>
      </c>
      <c r="F273" s="114" t="s">
        <v>2335</v>
      </c>
      <c r="G273" s="116" t="s">
        <v>2344</v>
      </c>
      <c r="H273" s="117" t="s">
        <v>2337</v>
      </c>
      <c r="I273" s="118">
        <v>5</v>
      </c>
      <c r="J273" s="119"/>
      <c r="K273" s="117" t="s">
        <v>157</v>
      </c>
      <c r="L273" s="118">
        <v>5</v>
      </c>
      <c r="M273" s="120"/>
      <c r="N273" s="123"/>
      <c r="O273" s="31" t="str">
        <f t="shared" si="48"/>
        <v>富田林市</v>
      </c>
      <c r="P273" s="31">
        <f>COUNTIF($O$4:O273,"富田林市")</f>
        <v>21</v>
      </c>
    </row>
    <row r="274" spans="1:16" ht="30" customHeight="1" x14ac:dyDescent="0.2">
      <c r="A274" s="113" t="s">
        <v>2431</v>
      </c>
      <c r="B274" s="114" t="s">
        <v>2432</v>
      </c>
      <c r="C274" s="115" t="s">
        <v>2435</v>
      </c>
      <c r="D274" s="115" t="s">
        <v>2436</v>
      </c>
      <c r="E274" s="115" t="s">
        <v>2437</v>
      </c>
      <c r="F274" s="114" t="s">
        <v>2433</v>
      </c>
      <c r="G274" s="116" t="s">
        <v>2434</v>
      </c>
      <c r="H274" s="117" t="s">
        <v>3611</v>
      </c>
      <c r="I274" s="118">
        <v>10</v>
      </c>
      <c r="J274" s="119"/>
      <c r="K274" s="117" t="s">
        <v>3611</v>
      </c>
      <c r="L274" s="118">
        <v>10</v>
      </c>
      <c r="M274" s="120"/>
      <c r="N274" s="123"/>
      <c r="O274" s="31" t="str">
        <f t="shared" si="48"/>
        <v>富田林市</v>
      </c>
      <c r="P274" s="31">
        <f>COUNTIF($O$4:O274,"富田林市")</f>
        <v>22</v>
      </c>
    </row>
    <row r="275" spans="1:16" ht="30" customHeight="1" x14ac:dyDescent="0.2">
      <c r="A275" s="113" t="s">
        <v>2438</v>
      </c>
      <c r="B275" s="114" t="s">
        <v>2439</v>
      </c>
      <c r="C275" s="115" t="s">
        <v>2442</v>
      </c>
      <c r="D275" s="115" t="s">
        <v>2443</v>
      </c>
      <c r="E275" s="115" t="s">
        <v>2444</v>
      </c>
      <c r="F275" s="114" t="s">
        <v>2440</v>
      </c>
      <c r="G275" s="116" t="s">
        <v>2441</v>
      </c>
      <c r="H275" s="117" t="s">
        <v>3611</v>
      </c>
      <c r="I275" s="118">
        <v>10</v>
      </c>
      <c r="J275" s="119"/>
      <c r="K275" s="117" t="s">
        <v>3611</v>
      </c>
      <c r="L275" s="118">
        <v>10</v>
      </c>
      <c r="M275" s="120"/>
      <c r="N275" s="123"/>
      <c r="O275" s="31" t="str">
        <f t="shared" si="48"/>
        <v>富田林市</v>
      </c>
      <c r="P275" s="31">
        <f>COUNTIF($O$4:O275,"富田林市")</f>
        <v>23</v>
      </c>
    </row>
    <row r="276" spans="1:16" ht="30" customHeight="1" x14ac:dyDescent="0.2">
      <c r="A276" s="113">
        <v>2754920326</v>
      </c>
      <c r="B276" s="114" t="s">
        <v>2461</v>
      </c>
      <c r="C276" s="115" t="s">
        <v>2462</v>
      </c>
      <c r="D276" s="115"/>
      <c r="E276" s="115" t="s">
        <v>2463</v>
      </c>
      <c r="F276" s="114" t="s">
        <v>2464</v>
      </c>
      <c r="G276" s="116" t="s">
        <v>2465</v>
      </c>
      <c r="H276" s="117" t="s">
        <v>3611</v>
      </c>
      <c r="I276" s="118">
        <v>10</v>
      </c>
      <c r="J276" s="119"/>
      <c r="K276" s="117" t="s">
        <v>3611</v>
      </c>
      <c r="L276" s="118">
        <v>10</v>
      </c>
      <c r="M276" s="120"/>
      <c r="N276" s="123"/>
      <c r="O276" s="31" t="str">
        <f t="shared" si="48"/>
        <v>富田林市</v>
      </c>
      <c r="P276" s="31">
        <f>COUNTIF($O$4:O276,"富田林市")</f>
        <v>24</v>
      </c>
    </row>
    <row r="277" spans="1:16" ht="30" customHeight="1" x14ac:dyDescent="0.2">
      <c r="A277" s="113">
        <v>2754920334</v>
      </c>
      <c r="B277" s="114" t="s">
        <v>2736</v>
      </c>
      <c r="C277" s="115" t="s">
        <v>2737</v>
      </c>
      <c r="D277" s="115" t="s">
        <v>2737</v>
      </c>
      <c r="E277" s="115" t="s">
        <v>2738</v>
      </c>
      <c r="F277" s="114" t="s">
        <v>2739</v>
      </c>
      <c r="G277" s="116" t="s">
        <v>2740</v>
      </c>
      <c r="H277" s="117" t="s">
        <v>3611</v>
      </c>
      <c r="I277" s="118">
        <v>10</v>
      </c>
      <c r="J277" s="119"/>
      <c r="K277" s="117" t="s">
        <v>3611</v>
      </c>
      <c r="L277" s="118">
        <v>10</v>
      </c>
      <c r="M277" s="120"/>
      <c r="N277" s="123"/>
      <c r="O277" s="31" t="str">
        <f t="shared" si="48"/>
        <v>富田林市</v>
      </c>
      <c r="P277" s="31">
        <f>COUNTIF($O$4:O277,"富田林市")</f>
        <v>25</v>
      </c>
    </row>
    <row r="278" spans="1:16" ht="30" customHeight="1" x14ac:dyDescent="0.2">
      <c r="A278" s="113">
        <v>2754920342</v>
      </c>
      <c r="B278" s="114" t="s">
        <v>2896</v>
      </c>
      <c r="C278" s="115" t="s">
        <v>2921</v>
      </c>
      <c r="D278" s="115" t="s">
        <v>2922</v>
      </c>
      <c r="E278" s="115" t="s">
        <v>2923</v>
      </c>
      <c r="F278" s="114" t="s">
        <v>2895</v>
      </c>
      <c r="G278" s="116" t="s">
        <v>3613</v>
      </c>
      <c r="H278" s="117" t="s">
        <v>3611</v>
      </c>
      <c r="I278" s="118">
        <v>10</v>
      </c>
      <c r="J278" s="119"/>
      <c r="K278" s="117" t="s">
        <v>3611</v>
      </c>
      <c r="L278" s="118">
        <v>10</v>
      </c>
      <c r="M278" s="120" t="s">
        <v>3611</v>
      </c>
      <c r="N278" s="123"/>
      <c r="O278" s="31" t="str">
        <f t="shared" si="48"/>
        <v>富田林市</v>
      </c>
      <c r="P278" s="31">
        <f>COUNTIF($O$4:O278,"富田林市")</f>
        <v>26</v>
      </c>
    </row>
    <row r="279" spans="1:16" ht="30" customHeight="1" x14ac:dyDescent="0.2">
      <c r="A279" s="113">
        <v>2754920359</v>
      </c>
      <c r="B279" s="114" t="s">
        <v>4026</v>
      </c>
      <c r="C279" s="115" t="s">
        <v>3157</v>
      </c>
      <c r="D279" s="115" t="s">
        <v>3157</v>
      </c>
      <c r="E279" s="115" t="s">
        <v>3156</v>
      </c>
      <c r="F279" s="114" t="s">
        <v>3143</v>
      </c>
      <c r="G279" s="116" t="s">
        <v>3144</v>
      </c>
      <c r="H279" s="117" t="s">
        <v>3611</v>
      </c>
      <c r="I279" s="118">
        <v>10</v>
      </c>
      <c r="J279" s="119"/>
      <c r="K279" s="117"/>
      <c r="L279" s="118"/>
      <c r="M279" s="120" t="s">
        <v>3611</v>
      </c>
      <c r="N279" s="123"/>
      <c r="O279" s="31" t="str">
        <f t="shared" ref="O279:O281" si="53">IF(ISERROR(FIND("群",F279))=FALSE,LEFT(F279,FIND("群",F279)),IF(ISERROR(FIND("市",F279))=FALSE,LEFT(F279,FIND("市",F279)),IF(ISERROR(FIND("町",F279))=FALSE,LEFT(F279,FIND("町",F279)),IF(ISERROR(FIND("村",F279))=FALSE,LEFT(F279,FIND("村",F279))))))</f>
        <v>富田林市</v>
      </c>
      <c r="P279" s="31">
        <f>COUNTIF($O$4:O279,"富田林市")</f>
        <v>27</v>
      </c>
    </row>
    <row r="280" spans="1:16" ht="30" customHeight="1" x14ac:dyDescent="0.2">
      <c r="A280" s="113" t="s">
        <v>3287</v>
      </c>
      <c r="B280" s="114" t="s">
        <v>3288</v>
      </c>
      <c r="C280" s="115" t="s">
        <v>3374</v>
      </c>
      <c r="D280" s="115" t="s">
        <v>3374</v>
      </c>
      <c r="E280" s="115" t="s">
        <v>3375</v>
      </c>
      <c r="F280" s="114" t="s">
        <v>3289</v>
      </c>
      <c r="G280" s="116" t="s">
        <v>692</v>
      </c>
      <c r="H280" s="117" t="s">
        <v>3611</v>
      </c>
      <c r="I280" s="118">
        <v>10</v>
      </c>
      <c r="J280" s="119"/>
      <c r="K280" s="117" t="s">
        <v>3611</v>
      </c>
      <c r="L280" s="118">
        <v>10</v>
      </c>
      <c r="M280" s="120"/>
      <c r="N280" s="123"/>
      <c r="O280" s="31" t="str">
        <f t="shared" si="53"/>
        <v>富田林市</v>
      </c>
      <c r="P280" s="31">
        <f>COUNTIF($O$4:O280,"富田林市")</f>
        <v>28</v>
      </c>
    </row>
    <row r="281" spans="1:16" ht="30" customHeight="1" x14ac:dyDescent="0.2">
      <c r="A281" s="113" t="s">
        <v>3290</v>
      </c>
      <c r="B281" s="114" t="s">
        <v>3291</v>
      </c>
      <c r="C281" s="115" t="s">
        <v>3376</v>
      </c>
      <c r="D281" s="115" t="s">
        <v>3377</v>
      </c>
      <c r="E281" s="115" t="s">
        <v>3378</v>
      </c>
      <c r="F281" s="114" t="s">
        <v>3292</v>
      </c>
      <c r="G281" s="116" t="s">
        <v>3293</v>
      </c>
      <c r="H281" s="117" t="s">
        <v>3611</v>
      </c>
      <c r="I281" s="118">
        <v>10</v>
      </c>
      <c r="J281" s="119"/>
      <c r="K281" s="117" t="s">
        <v>3611</v>
      </c>
      <c r="L281" s="118">
        <v>10</v>
      </c>
      <c r="M281" s="120"/>
      <c r="N281" s="123"/>
      <c r="O281" s="31" t="str">
        <f t="shared" si="53"/>
        <v>富田林市</v>
      </c>
      <c r="P281" s="31">
        <f>COUNTIF($O$4:O281,"富田林市")</f>
        <v>29</v>
      </c>
    </row>
    <row r="282" spans="1:16" ht="30" customHeight="1" x14ac:dyDescent="0.2">
      <c r="A282" s="113">
        <v>2754920383</v>
      </c>
      <c r="B282" s="114" t="s">
        <v>3395</v>
      </c>
      <c r="C282" s="115" t="s">
        <v>3412</v>
      </c>
      <c r="D282" s="115" t="s">
        <v>3412</v>
      </c>
      <c r="E282" s="115" t="s">
        <v>3413</v>
      </c>
      <c r="F282" s="114" t="s">
        <v>3396</v>
      </c>
      <c r="G282" s="116" t="s">
        <v>3414</v>
      </c>
      <c r="H282" s="117"/>
      <c r="I282" s="118"/>
      <c r="J282" s="119"/>
      <c r="K282" s="117" t="s">
        <v>3611</v>
      </c>
      <c r="L282" s="118">
        <v>10</v>
      </c>
      <c r="M282" s="120"/>
      <c r="N282" s="123"/>
      <c r="O282" s="31" t="str">
        <f t="shared" ref="O282" si="54">IF(ISERROR(FIND("群",F282))=FALSE,LEFT(F282,FIND("群",F282)),IF(ISERROR(FIND("市",F282))=FALSE,LEFT(F282,FIND("市",F282)),IF(ISERROR(FIND("町",F282))=FALSE,LEFT(F282,FIND("町",F282)),IF(ISERROR(FIND("村",F282))=FALSE,LEFT(F282,FIND("村",F282))))))</f>
        <v>富田林市</v>
      </c>
      <c r="P282" s="31">
        <f>COUNTIF($O$4:O282,"富田林市")</f>
        <v>30</v>
      </c>
    </row>
    <row r="283" spans="1:16" ht="30" customHeight="1" x14ac:dyDescent="0.2">
      <c r="A283" s="113">
        <v>2754920409</v>
      </c>
      <c r="B283" s="114" t="s">
        <v>3586</v>
      </c>
      <c r="C283" s="115" t="s">
        <v>3643</v>
      </c>
      <c r="D283" s="115" t="s">
        <v>3589</v>
      </c>
      <c r="E283" s="115" t="s">
        <v>2303</v>
      </c>
      <c r="F283" s="114" t="s">
        <v>3587</v>
      </c>
      <c r="G283" s="116" t="s">
        <v>3588</v>
      </c>
      <c r="H283" s="117"/>
      <c r="I283" s="118"/>
      <c r="J283" s="119"/>
      <c r="K283" s="117" t="s">
        <v>3611</v>
      </c>
      <c r="L283" s="118">
        <v>10</v>
      </c>
      <c r="M283" s="120"/>
      <c r="N283" s="123"/>
      <c r="O283" s="31" t="str">
        <f t="shared" ref="O283" si="55">IF(ISERROR(FIND("群",F283))=FALSE,LEFT(F283,FIND("群",F283)),IF(ISERROR(FIND("市",F283))=FALSE,LEFT(F283,FIND("市",F283)),IF(ISERROR(FIND("町",F283))=FALSE,LEFT(F283,FIND("町",F283)),IF(ISERROR(FIND("村",F283))=FALSE,LEFT(F283,FIND("村",F283))))))</f>
        <v>富田林市</v>
      </c>
      <c r="P283" s="31">
        <f>COUNTIF($O$4:O283,"富田林市")</f>
        <v>31</v>
      </c>
    </row>
    <row r="284" spans="1:16" ht="30" customHeight="1" x14ac:dyDescent="0.2">
      <c r="A284" s="113">
        <v>2754920391</v>
      </c>
      <c r="B284" s="114" t="s">
        <v>3590</v>
      </c>
      <c r="C284" s="115" t="s">
        <v>3592</v>
      </c>
      <c r="D284" s="115" t="s">
        <v>3593</v>
      </c>
      <c r="E284" s="115" t="s">
        <v>3591</v>
      </c>
      <c r="F284" s="114" t="s">
        <v>3608</v>
      </c>
      <c r="G284" s="116" t="s">
        <v>3613</v>
      </c>
      <c r="H284" s="117" t="s">
        <v>3611</v>
      </c>
      <c r="I284" s="118">
        <v>10</v>
      </c>
      <c r="J284" s="119"/>
      <c r="K284" s="117" t="s">
        <v>3611</v>
      </c>
      <c r="L284" s="118">
        <v>10</v>
      </c>
      <c r="M284" s="120"/>
      <c r="N284" s="123"/>
      <c r="O284" s="31" t="str">
        <f t="shared" ref="O284" si="56">IF(ISERROR(FIND("群",F284))=FALSE,LEFT(F284,FIND("群",F284)),IF(ISERROR(FIND("市",F284))=FALSE,LEFT(F284,FIND("市",F284)),IF(ISERROR(FIND("町",F284))=FALSE,LEFT(F284,FIND("町",F284)),IF(ISERROR(FIND("村",F284))=FALSE,LEFT(F284,FIND("村",F284))))))</f>
        <v>富田林市</v>
      </c>
      <c r="P284" s="31">
        <f>COUNTIF($O$4:O284,"富田林市")</f>
        <v>32</v>
      </c>
    </row>
    <row r="285" spans="1:16" ht="30" customHeight="1" x14ac:dyDescent="0.2">
      <c r="A285" s="113">
        <v>2754920417</v>
      </c>
      <c r="B285" s="114" t="s">
        <v>3624</v>
      </c>
      <c r="C285" s="115" t="s">
        <v>3634</v>
      </c>
      <c r="D285" s="115" t="s">
        <v>3635</v>
      </c>
      <c r="E285" s="115" t="s">
        <v>3636</v>
      </c>
      <c r="F285" s="114" t="s">
        <v>3627</v>
      </c>
      <c r="G285" s="116" t="s">
        <v>3631</v>
      </c>
      <c r="H285" s="117" t="s">
        <v>3611</v>
      </c>
      <c r="I285" s="118">
        <v>10</v>
      </c>
      <c r="J285" s="119"/>
      <c r="K285" s="117" t="s">
        <v>3611</v>
      </c>
      <c r="L285" s="118">
        <v>10</v>
      </c>
      <c r="M285" s="120"/>
      <c r="N285" s="123"/>
      <c r="O285" s="31" t="str">
        <f t="shared" ref="O285" si="57">IF(ISERROR(FIND("群",F285))=FALSE,LEFT(F285,FIND("群",F285)),IF(ISERROR(FIND("市",F285))=FALSE,LEFT(F285,FIND("市",F285)),IF(ISERROR(FIND("町",F285))=FALSE,LEFT(F285,FIND("町",F285)),IF(ISERROR(FIND("村",F285))=FALSE,LEFT(F285,FIND("村",F285))))))</f>
        <v>富田林市</v>
      </c>
      <c r="P285" s="31">
        <f>COUNTIF($O$4:O285,"富田林市")</f>
        <v>33</v>
      </c>
    </row>
    <row r="286" spans="1:16" ht="30" customHeight="1" x14ac:dyDescent="0.2">
      <c r="A286" s="113" t="s">
        <v>3755</v>
      </c>
      <c r="B286" s="114" t="s">
        <v>3754</v>
      </c>
      <c r="C286" s="115" t="s">
        <v>3786</v>
      </c>
      <c r="D286" s="115"/>
      <c r="E286" s="115" t="s">
        <v>3787</v>
      </c>
      <c r="F286" s="114" t="s">
        <v>3756</v>
      </c>
      <c r="G286" s="116" t="s">
        <v>3757</v>
      </c>
      <c r="H286" s="117" t="s">
        <v>3611</v>
      </c>
      <c r="I286" s="118">
        <v>10</v>
      </c>
      <c r="J286" s="119"/>
      <c r="K286" s="117" t="s">
        <v>3611</v>
      </c>
      <c r="L286" s="118">
        <v>10</v>
      </c>
      <c r="M286" s="120"/>
      <c r="N286" s="123"/>
      <c r="O286" s="31" t="str">
        <f t="shared" ref="O286:O287" si="58">IF(ISERROR(FIND("群",F286))=FALSE,LEFT(F286,FIND("群",F286)),IF(ISERROR(FIND("市",F286))=FALSE,LEFT(F286,FIND("市",F286)),IF(ISERROR(FIND("町",F286))=FALSE,LEFT(F286,FIND("町",F286)),IF(ISERROR(FIND("村",F286))=FALSE,LEFT(F286,FIND("村",F286))))))</f>
        <v>富田林市</v>
      </c>
      <c r="P286" s="31">
        <f>COUNTIF($O$4:O286,"富田林市")</f>
        <v>34</v>
      </c>
    </row>
    <row r="287" spans="1:16" ht="30" customHeight="1" x14ac:dyDescent="0.2">
      <c r="A287" s="113" t="s">
        <v>3752</v>
      </c>
      <c r="B287" s="114" t="s">
        <v>3751</v>
      </c>
      <c r="C287" s="115" t="s">
        <v>3788</v>
      </c>
      <c r="D287" s="115" t="s">
        <v>3789</v>
      </c>
      <c r="E287" s="115" t="s">
        <v>3787</v>
      </c>
      <c r="F287" s="114" t="s">
        <v>3750</v>
      </c>
      <c r="G287" s="116" t="s">
        <v>3753</v>
      </c>
      <c r="H287" s="117" t="s">
        <v>3611</v>
      </c>
      <c r="I287" s="118">
        <v>10</v>
      </c>
      <c r="J287" s="119"/>
      <c r="K287" s="117" t="s">
        <v>3611</v>
      </c>
      <c r="L287" s="118">
        <v>10</v>
      </c>
      <c r="M287" s="120" t="s">
        <v>3611</v>
      </c>
      <c r="N287" s="123"/>
      <c r="O287" s="31" t="str">
        <f t="shared" si="58"/>
        <v>富田林市</v>
      </c>
      <c r="P287" s="31">
        <f>COUNTIF($O$4:O287,"富田林市")</f>
        <v>35</v>
      </c>
    </row>
    <row r="288" spans="1:16" ht="30" customHeight="1" x14ac:dyDescent="0.2">
      <c r="A288" s="113" t="s">
        <v>3834</v>
      </c>
      <c r="B288" s="114" t="s">
        <v>3833</v>
      </c>
      <c r="C288" s="115" t="s">
        <v>3851</v>
      </c>
      <c r="D288" s="115" t="s">
        <v>3852</v>
      </c>
      <c r="E288" s="115" t="s">
        <v>3853</v>
      </c>
      <c r="F288" s="114" t="s">
        <v>3836</v>
      </c>
      <c r="G288" s="116" t="s">
        <v>3835</v>
      </c>
      <c r="H288" s="117" t="s">
        <v>3614</v>
      </c>
      <c r="I288" s="118">
        <v>10</v>
      </c>
      <c r="J288" s="119"/>
      <c r="K288" s="117" t="s">
        <v>3614</v>
      </c>
      <c r="L288" s="118">
        <v>10</v>
      </c>
      <c r="M288" s="120"/>
      <c r="N288" s="123"/>
      <c r="O288" s="31" t="str">
        <f t="shared" ref="O288" si="59">IF(ISERROR(FIND("群",F288))=FALSE,LEFT(F288,FIND("群",F288)),IF(ISERROR(FIND("市",F288))=FALSE,LEFT(F288,FIND("市",F288)),IF(ISERROR(FIND("町",F288))=FALSE,LEFT(F288,FIND("町",F288)),IF(ISERROR(FIND("村",F288))=FALSE,LEFT(F288,FIND("村",F288))))))</f>
        <v>富田林市</v>
      </c>
      <c r="P288" s="31">
        <f>COUNTIF($O$4:O288,"富田林市")</f>
        <v>36</v>
      </c>
    </row>
    <row r="289" spans="1:16" s="174" customFormat="1" ht="30" customHeight="1" x14ac:dyDescent="0.2">
      <c r="A289" s="183" t="s">
        <v>4098</v>
      </c>
      <c r="B289" s="165" t="s">
        <v>4099</v>
      </c>
      <c r="C289" s="166" t="s">
        <v>4100</v>
      </c>
      <c r="D289" s="166" t="s">
        <v>4101</v>
      </c>
      <c r="E289" s="166" t="s">
        <v>1164</v>
      </c>
      <c r="F289" s="165" t="s">
        <v>4102</v>
      </c>
      <c r="G289" s="167" t="s">
        <v>4103</v>
      </c>
      <c r="H289" s="168" t="s">
        <v>3614</v>
      </c>
      <c r="I289" s="169">
        <v>10</v>
      </c>
      <c r="J289" s="170"/>
      <c r="K289" s="168" t="s">
        <v>3614</v>
      </c>
      <c r="L289" s="169">
        <v>10</v>
      </c>
      <c r="M289" s="171"/>
      <c r="N289" s="175"/>
      <c r="O289" s="173" t="s">
        <v>4097</v>
      </c>
      <c r="P289" s="173">
        <v>37</v>
      </c>
    </row>
    <row r="290" spans="1:16" s="174" customFormat="1" ht="30" customHeight="1" x14ac:dyDescent="0.2">
      <c r="A290" s="183" t="s">
        <v>4163</v>
      </c>
      <c r="B290" s="165" t="s">
        <v>4164</v>
      </c>
      <c r="C290" s="166" t="s">
        <v>4165</v>
      </c>
      <c r="D290" s="166" t="s">
        <v>4166</v>
      </c>
      <c r="E290" s="166" t="s">
        <v>4167</v>
      </c>
      <c r="F290" s="165" t="s">
        <v>4168</v>
      </c>
      <c r="G290" s="167" t="s">
        <v>4169</v>
      </c>
      <c r="H290" s="168" t="s">
        <v>3614</v>
      </c>
      <c r="I290" s="169">
        <v>10</v>
      </c>
      <c r="J290" s="170"/>
      <c r="K290" s="168" t="s">
        <v>3614</v>
      </c>
      <c r="L290" s="169">
        <v>10</v>
      </c>
      <c r="M290" s="171"/>
      <c r="N290" s="175"/>
      <c r="O290" s="173" t="s">
        <v>4097</v>
      </c>
      <c r="P290" s="173">
        <v>38</v>
      </c>
    </row>
    <row r="291" spans="1:16" ht="30" customHeight="1" x14ac:dyDescent="0.2">
      <c r="A291" s="122">
        <v>2750720027</v>
      </c>
      <c r="B291" s="114" t="s">
        <v>449</v>
      </c>
      <c r="C291" s="115" t="s">
        <v>265</v>
      </c>
      <c r="D291" s="115" t="s">
        <v>266</v>
      </c>
      <c r="E291" s="115" t="s">
        <v>267</v>
      </c>
      <c r="F291" s="114" t="s">
        <v>268</v>
      </c>
      <c r="G291" s="116" t="s">
        <v>181</v>
      </c>
      <c r="H291" s="117"/>
      <c r="I291" s="118"/>
      <c r="J291" s="119"/>
      <c r="K291" s="117" t="s">
        <v>3611</v>
      </c>
      <c r="L291" s="118">
        <v>10</v>
      </c>
      <c r="M291" s="120"/>
      <c r="N291" s="123"/>
      <c r="O291" s="31" t="str">
        <f t="shared" si="48"/>
        <v>河内長野市</v>
      </c>
      <c r="P291" s="31">
        <f>COUNTIF($O$4:O291,"河内長野市")</f>
        <v>1</v>
      </c>
    </row>
    <row r="292" spans="1:16" ht="30" customHeight="1" x14ac:dyDescent="0.2">
      <c r="A292" s="122">
        <v>2750720043</v>
      </c>
      <c r="B292" s="114" t="s">
        <v>18</v>
      </c>
      <c r="C292" s="115" t="s">
        <v>51</v>
      </c>
      <c r="D292" s="115" t="s">
        <v>51</v>
      </c>
      <c r="E292" s="115" t="s">
        <v>1142</v>
      </c>
      <c r="F292" s="114" t="s">
        <v>205</v>
      </c>
      <c r="G292" s="116" t="s">
        <v>169</v>
      </c>
      <c r="H292" s="117" t="s">
        <v>3611</v>
      </c>
      <c r="I292" s="118">
        <v>10</v>
      </c>
      <c r="J292" s="119"/>
      <c r="K292" s="117" t="s">
        <v>3611</v>
      </c>
      <c r="L292" s="118">
        <v>10</v>
      </c>
      <c r="M292" s="120"/>
      <c r="N292" s="123"/>
      <c r="O292" s="31" t="str">
        <f t="shared" si="48"/>
        <v>河内長野市</v>
      </c>
      <c r="P292" s="31">
        <f>COUNTIF($O$4:O292,"河内長野市")</f>
        <v>2</v>
      </c>
    </row>
    <row r="293" spans="1:16" ht="30" customHeight="1" x14ac:dyDescent="0.2">
      <c r="A293" s="122">
        <v>2750720050</v>
      </c>
      <c r="B293" s="114" t="s">
        <v>227</v>
      </c>
      <c r="C293" s="115" t="s">
        <v>258</v>
      </c>
      <c r="D293" s="115" t="s">
        <v>583</v>
      </c>
      <c r="E293" s="115" t="s">
        <v>244</v>
      </c>
      <c r="F293" s="114" t="s">
        <v>901</v>
      </c>
      <c r="G293" s="116" t="s">
        <v>226</v>
      </c>
      <c r="H293" s="117" t="s">
        <v>3611</v>
      </c>
      <c r="I293" s="118">
        <v>10</v>
      </c>
      <c r="J293" s="119"/>
      <c r="K293" s="117" t="s">
        <v>3611</v>
      </c>
      <c r="L293" s="118">
        <v>10</v>
      </c>
      <c r="M293" s="120"/>
      <c r="N293" s="123"/>
      <c r="O293" s="31" t="str">
        <f t="shared" si="48"/>
        <v>河内長野市</v>
      </c>
      <c r="P293" s="31">
        <f>COUNTIF($O$4:O293,"河内長野市")</f>
        <v>3</v>
      </c>
    </row>
    <row r="294" spans="1:16" ht="30" customHeight="1" x14ac:dyDescent="0.2">
      <c r="A294" s="122">
        <v>2750720118</v>
      </c>
      <c r="B294" s="114" t="s">
        <v>797</v>
      </c>
      <c r="C294" s="115" t="s">
        <v>802</v>
      </c>
      <c r="D294" s="115" t="s">
        <v>804</v>
      </c>
      <c r="E294" s="115" t="s">
        <v>803</v>
      </c>
      <c r="F294" s="114" t="s">
        <v>800</v>
      </c>
      <c r="G294" s="116" t="s">
        <v>801</v>
      </c>
      <c r="H294" s="117"/>
      <c r="I294" s="118"/>
      <c r="J294" s="119"/>
      <c r="K294" s="117" t="s">
        <v>3611</v>
      </c>
      <c r="L294" s="118">
        <v>10</v>
      </c>
      <c r="M294" s="120"/>
      <c r="N294" s="123"/>
      <c r="O294" s="31" t="str">
        <f t="shared" si="48"/>
        <v>河内長野市</v>
      </c>
      <c r="P294" s="31">
        <f>COUNTIF($O$4:O294,"河内長野市")</f>
        <v>4</v>
      </c>
    </row>
    <row r="295" spans="1:16" ht="30" customHeight="1" x14ac:dyDescent="0.2">
      <c r="A295" s="122">
        <v>2750720134</v>
      </c>
      <c r="B295" s="114" t="s">
        <v>997</v>
      </c>
      <c r="C295" s="115" t="s">
        <v>1025</v>
      </c>
      <c r="D295" s="115" t="s">
        <v>1026</v>
      </c>
      <c r="E295" s="115" t="s">
        <v>1027</v>
      </c>
      <c r="F295" s="114" t="s">
        <v>998</v>
      </c>
      <c r="G295" s="116" t="s">
        <v>999</v>
      </c>
      <c r="H295" s="117" t="s">
        <v>3611</v>
      </c>
      <c r="I295" s="118">
        <v>10</v>
      </c>
      <c r="J295" s="119"/>
      <c r="K295" s="117" t="s">
        <v>3611</v>
      </c>
      <c r="L295" s="118">
        <v>10</v>
      </c>
      <c r="M295" s="120" t="s">
        <v>3611</v>
      </c>
      <c r="N295" s="123"/>
      <c r="O295" s="31" t="str">
        <f t="shared" si="48"/>
        <v>河内長野市</v>
      </c>
      <c r="P295" s="31">
        <f>COUNTIF($O$4:O295,"河内長野市")</f>
        <v>5</v>
      </c>
    </row>
    <row r="296" spans="1:16" ht="30" customHeight="1" x14ac:dyDescent="0.2">
      <c r="A296" s="132">
        <v>2750720142</v>
      </c>
      <c r="B296" s="114" t="s">
        <v>1217</v>
      </c>
      <c r="C296" s="115" t="s">
        <v>1260</v>
      </c>
      <c r="D296" s="115" t="s">
        <v>1996</v>
      </c>
      <c r="E296" s="115" t="s">
        <v>1261</v>
      </c>
      <c r="F296" s="114" t="s">
        <v>3484</v>
      </c>
      <c r="G296" s="116" t="s">
        <v>1232</v>
      </c>
      <c r="H296" s="117" t="s">
        <v>3611</v>
      </c>
      <c r="I296" s="118">
        <v>10</v>
      </c>
      <c r="J296" s="119"/>
      <c r="K296" s="117" t="s">
        <v>3611</v>
      </c>
      <c r="L296" s="118">
        <v>10</v>
      </c>
      <c r="M296" s="120"/>
      <c r="N296" s="123"/>
      <c r="O296" s="31" t="str">
        <f t="shared" si="48"/>
        <v>河内長野市</v>
      </c>
      <c r="P296" s="31">
        <f>COUNTIF($O$4:O296,"河内長野市")</f>
        <v>6</v>
      </c>
    </row>
    <row r="297" spans="1:16" ht="30" customHeight="1" x14ac:dyDescent="0.2">
      <c r="A297" s="122">
        <v>2750720159</v>
      </c>
      <c r="B297" s="114" t="s">
        <v>2164</v>
      </c>
      <c r="C297" s="115" t="s">
        <v>1309</v>
      </c>
      <c r="D297" s="115" t="s">
        <v>1310</v>
      </c>
      <c r="E297" s="115" t="s">
        <v>2016</v>
      </c>
      <c r="F297" s="114" t="s">
        <v>2017</v>
      </c>
      <c r="G297" s="116" t="s">
        <v>1308</v>
      </c>
      <c r="H297" s="117"/>
      <c r="I297" s="118"/>
      <c r="J297" s="119"/>
      <c r="K297" s="117" t="s">
        <v>157</v>
      </c>
      <c r="L297" s="118">
        <v>5</v>
      </c>
      <c r="M297" s="120"/>
      <c r="N297" s="123"/>
      <c r="O297" s="31" t="str">
        <f t="shared" si="48"/>
        <v>河内長野市</v>
      </c>
      <c r="P297" s="31">
        <f>COUNTIF($O$4:O297,"河内長野市")</f>
        <v>7</v>
      </c>
    </row>
    <row r="298" spans="1:16" ht="30" customHeight="1" x14ac:dyDescent="0.2">
      <c r="A298" s="122">
        <v>2750720167</v>
      </c>
      <c r="B298" s="114" t="s">
        <v>1473</v>
      </c>
      <c r="C298" s="115" t="s">
        <v>1488</v>
      </c>
      <c r="D298" s="115" t="s">
        <v>1489</v>
      </c>
      <c r="E298" s="115" t="s">
        <v>1490</v>
      </c>
      <c r="F298" s="114" t="s">
        <v>1474</v>
      </c>
      <c r="G298" s="116" t="s">
        <v>2045</v>
      </c>
      <c r="H298" s="117" t="s">
        <v>3611</v>
      </c>
      <c r="I298" s="118">
        <v>10</v>
      </c>
      <c r="J298" s="119"/>
      <c r="K298" s="117" t="s">
        <v>3611</v>
      </c>
      <c r="L298" s="118">
        <v>10</v>
      </c>
      <c r="M298" s="120"/>
      <c r="N298" s="123"/>
      <c r="O298" s="31" t="str">
        <f t="shared" si="48"/>
        <v>河内長野市</v>
      </c>
      <c r="P298" s="31">
        <f>COUNTIF($O$4:O298,"河内長野市")</f>
        <v>8</v>
      </c>
    </row>
    <row r="299" spans="1:16" ht="30" customHeight="1" x14ac:dyDescent="0.2">
      <c r="A299" s="122">
        <v>2750720175</v>
      </c>
      <c r="B299" s="114" t="s">
        <v>1496</v>
      </c>
      <c r="C299" s="115" t="s">
        <v>1515</v>
      </c>
      <c r="D299" s="115" t="s">
        <v>1515</v>
      </c>
      <c r="E299" s="115" t="s">
        <v>1516</v>
      </c>
      <c r="F299" s="114" t="s">
        <v>1769</v>
      </c>
      <c r="G299" s="116" t="s">
        <v>1529</v>
      </c>
      <c r="H299" s="117" t="s">
        <v>3611</v>
      </c>
      <c r="I299" s="118">
        <v>10</v>
      </c>
      <c r="J299" s="119"/>
      <c r="K299" s="117" t="s">
        <v>3611</v>
      </c>
      <c r="L299" s="118">
        <v>10</v>
      </c>
      <c r="M299" s="120" t="s">
        <v>3611</v>
      </c>
      <c r="N299" s="123"/>
      <c r="O299" s="31" t="str">
        <f t="shared" si="48"/>
        <v>河内長野市</v>
      </c>
      <c r="P299" s="31">
        <f>COUNTIF($O$4:O299,"河内長野市")</f>
        <v>9</v>
      </c>
    </row>
    <row r="300" spans="1:16" ht="30" customHeight="1" x14ac:dyDescent="0.2">
      <c r="A300" s="122">
        <v>2750720183</v>
      </c>
      <c r="B300" s="114" t="s">
        <v>1673</v>
      </c>
      <c r="C300" s="115" t="s">
        <v>1674</v>
      </c>
      <c r="D300" s="115" t="s">
        <v>1675</v>
      </c>
      <c r="E300" s="115" t="s">
        <v>1676</v>
      </c>
      <c r="F300" s="114" t="s">
        <v>1677</v>
      </c>
      <c r="G300" s="116" t="s">
        <v>1678</v>
      </c>
      <c r="H300" s="117" t="s">
        <v>3611</v>
      </c>
      <c r="I300" s="118">
        <v>10</v>
      </c>
      <c r="J300" s="119"/>
      <c r="K300" s="117" t="s">
        <v>3611</v>
      </c>
      <c r="L300" s="118">
        <v>10</v>
      </c>
      <c r="M300" s="120"/>
      <c r="N300" s="123"/>
      <c r="O300" s="31" t="str">
        <f t="shared" si="48"/>
        <v>河内長野市</v>
      </c>
      <c r="P300" s="31">
        <f>COUNTIF($O$4:O300,"河内長野市")</f>
        <v>10</v>
      </c>
    </row>
    <row r="301" spans="1:16" ht="30" customHeight="1" x14ac:dyDescent="0.2">
      <c r="A301" s="122">
        <v>2750720209</v>
      </c>
      <c r="B301" s="114" t="s">
        <v>1686</v>
      </c>
      <c r="C301" s="115" t="s">
        <v>1688</v>
      </c>
      <c r="D301" s="115" t="s">
        <v>1689</v>
      </c>
      <c r="E301" s="115" t="s">
        <v>1690</v>
      </c>
      <c r="F301" s="114" t="s">
        <v>1713</v>
      </c>
      <c r="G301" s="116" t="s">
        <v>1687</v>
      </c>
      <c r="H301" s="117" t="s">
        <v>3611</v>
      </c>
      <c r="I301" s="118">
        <v>10</v>
      </c>
      <c r="J301" s="119"/>
      <c r="K301" s="117" t="s">
        <v>3611</v>
      </c>
      <c r="L301" s="118">
        <v>10</v>
      </c>
      <c r="M301" s="120"/>
      <c r="N301" s="123"/>
      <c r="O301" s="31" t="str">
        <f t="shared" si="48"/>
        <v>河内長野市</v>
      </c>
      <c r="P301" s="31">
        <f>COUNTIF($O$4:O301,"河内長野市")</f>
        <v>11</v>
      </c>
    </row>
    <row r="302" spans="1:16" ht="30" customHeight="1" x14ac:dyDescent="0.2">
      <c r="A302" s="122">
        <v>2750720217</v>
      </c>
      <c r="B302" s="114" t="s">
        <v>1847</v>
      </c>
      <c r="C302" s="115" t="s">
        <v>1848</v>
      </c>
      <c r="D302" s="115" t="s">
        <v>1849</v>
      </c>
      <c r="E302" s="115" t="s">
        <v>1850</v>
      </c>
      <c r="F302" s="114" t="s">
        <v>1851</v>
      </c>
      <c r="G302" s="116" t="s">
        <v>1232</v>
      </c>
      <c r="H302" s="117"/>
      <c r="I302" s="118"/>
      <c r="J302" s="119"/>
      <c r="K302" s="117" t="s">
        <v>3611</v>
      </c>
      <c r="L302" s="118">
        <v>10</v>
      </c>
      <c r="M302" s="120"/>
      <c r="N302" s="123"/>
      <c r="O302" s="31" t="str">
        <f t="shared" si="48"/>
        <v>河内長野市</v>
      </c>
      <c r="P302" s="31">
        <f>COUNTIF($O$4:O302,"河内長野市")</f>
        <v>12</v>
      </c>
    </row>
    <row r="303" spans="1:16" ht="30" customHeight="1" x14ac:dyDescent="0.2">
      <c r="A303" s="122">
        <v>2750720225</v>
      </c>
      <c r="B303" s="114" t="s">
        <v>2044</v>
      </c>
      <c r="C303" s="115" t="s">
        <v>2080</v>
      </c>
      <c r="D303" s="115" t="s">
        <v>2081</v>
      </c>
      <c r="E303" s="115" t="s">
        <v>2078</v>
      </c>
      <c r="F303" s="114" t="s">
        <v>2079</v>
      </c>
      <c r="G303" s="116" t="s">
        <v>2046</v>
      </c>
      <c r="H303" s="117" t="s">
        <v>3611</v>
      </c>
      <c r="I303" s="118">
        <v>10</v>
      </c>
      <c r="J303" s="119"/>
      <c r="K303" s="117" t="s">
        <v>3611</v>
      </c>
      <c r="L303" s="118">
        <v>10</v>
      </c>
      <c r="M303" s="120"/>
      <c r="N303" s="123"/>
      <c r="O303" s="31" t="str">
        <f t="shared" si="48"/>
        <v>河内長野市</v>
      </c>
      <c r="P303" s="31">
        <f>COUNTIF($O$4:O303,"河内長野市")</f>
        <v>13</v>
      </c>
    </row>
    <row r="304" spans="1:16" ht="30" customHeight="1" x14ac:dyDescent="0.2">
      <c r="A304" s="122">
        <v>2750720233</v>
      </c>
      <c r="B304" s="114" t="s">
        <v>2049</v>
      </c>
      <c r="C304" s="115" t="s">
        <v>2104</v>
      </c>
      <c r="D304" s="115" t="s">
        <v>2105</v>
      </c>
      <c r="E304" s="115" t="s">
        <v>2106</v>
      </c>
      <c r="F304" s="114" t="s">
        <v>2103</v>
      </c>
      <c r="G304" s="116" t="s">
        <v>2050</v>
      </c>
      <c r="H304" s="117" t="s">
        <v>3611</v>
      </c>
      <c r="I304" s="118">
        <v>10</v>
      </c>
      <c r="J304" s="119"/>
      <c r="K304" s="117" t="s">
        <v>3611</v>
      </c>
      <c r="L304" s="118">
        <v>10</v>
      </c>
      <c r="M304" s="120"/>
      <c r="N304" s="123"/>
      <c r="O304" s="31" t="str">
        <f t="shared" si="48"/>
        <v>河内長野市</v>
      </c>
      <c r="P304" s="31">
        <f>COUNTIF($O$4:O304,"河内長野市")</f>
        <v>14</v>
      </c>
    </row>
    <row r="305" spans="1:16" ht="30" customHeight="1" x14ac:dyDescent="0.2">
      <c r="A305" s="122">
        <v>2750720266</v>
      </c>
      <c r="B305" s="114" t="s">
        <v>2342</v>
      </c>
      <c r="C305" s="115" t="s">
        <v>2338</v>
      </c>
      <c r="D305" s="115" t="s">
        <v>2339</v>
      </c>
      <c r="E305" s="115" t="s">
        <v>2340</v>
      </c>
      <c r="F305" s="114" t="s">
        <v>2341</v>
      </c>
      <c r="G305" s="116" t="s">
        <v>2343</v>
      </c>
      <c r="H305" s="117" t="s">
        <v>3611</v>
      </c>
      <c r="I305" s="118">
        <v>10</v>
      </c>
      <c r="J305" s="119"/>
      <c r="K305" s="117" t="s">
        <v>3611</v>
      </c>
      <c r="L305" s="118">
        <v>10</v>
      </c>
      <c r="M305" s="120" t="s">
        <v>3611</v>
      </c>
      <c r="N305" s="123"/>
      <c r="O305" s="31" t="str">
        <f t="shared" si="48"/>
        <v>河内長野市</v>
      </c>
      <c r="P305" s="31">
        <f>COUNTIF($O$4:O305,"河内長野市")</f>
        <v>15</v>
      </c>
    </row>
    <row r="306" spans="1:16" ht="30" customHeight="1" x14ac:dyDescent="0.2">
      <c r="A306" s="122">
        <v>2750720258</v>
      </c>
      <c r="B306" s="114" t="s">
        <v>2367</v>
      </c>
      <c r="C306" s="115" t="s">
        <v>2368</v>
      </c>
      <c r="D306" s="115" t="s">
        <v>2369</v>
      </c>
      <c r="E306" s="115" t="s">
        <v>2370</v>
      </c>
      <c r="F306" s="114" t="s">
        <v>2371</v>
      </c>
      <c r="G306" s="116" t="s">
        <v>2372</v>
      </c>
      <c r="H306" s="117"/>
      <c r="I306" s="118"/>
      <c r="J306" s="119"/>
      <c r="K306" s="117" t="s">
        <v>3611</v>
      </c>
      <c r="L306" s="118">
        <v>10</v>
      </c>
      <c r="M306" s="120"/>
      <c r="N306" s="123"/>
      <c r="O306" s="31" t="str">
        <f t="shared" si="48"/>
        <v>河内長野市</v>
      </c>
      <c r="P306" s="31">
        <f>COUNTIF($O$4:O306,"河内長野市")</f>
        <v>16</v>
      </c>
    </row>
    <row r="307" spans="1:16" ht="30" customHeight="1" x14ac:dyDescent="0.2">
      <c r="A307" s="122">
        <v>2750720282</v>
      </c>
      <c r="B307" s="114" t="s">
        <v>2535</v>
      </c>
      <c r="C307" s="115" t="s">
        <v>2536</v>
      </c>
      <c r="D307" s="115" t="s">
        <v>2537</v>
      </c>
      <c r="E307" s="115" t="s">
        <v>2538</v>
      </c>
      <c r="F307" s="114" t="s">
        <v>3686</v>
      </c>
      <c r="G307" s="116" t="s">
        <v>2539</v>
      </c>
      <c r="H307" s="117"/>
      <c r="I307" s="118"/>
      <c r="J307" s="119"/>
      <c r="K307" s="117" t="s">
        <v>157</v>
      </c>
      <c r="L307" s="118">
        <v>5</v>
      </c>
      <c r="M307" s="120"/>
      <c r="N307" s="123"/>
      <c r="O307" s="31" t="str">
        <f t="shared" si="48"/>
        <v>河内長野市</v>
      </c>
      <c r="P307" s="31">
        <f>COUNTIF($O$4:O307,"河内長野市")</f>
        <v>17</v>
      </c>
    </row>
    <row r="308" spans="1:16" ht="30" customHeight="1" x14ac:dyDescent="0.2">
      <c r="A308" s="122">
        <v>2750720290</v>
      </c>
      <c r="B308" s="114" t="s">
        <v>2575</v>
      </c>
      <c r="C308" s="115" t="s">
        <v>2576</v>
      </c>
      <c r="D308" s="115" t="s">
        <v>2577</v>
      </c>
      <c r="E308" s="115" t="s">
        <v>2578</v>
      </c>
      <c r="F308" s="114" t="s">
        <v>2579</v>
      </c>
      <c r="G308" s="116" t="s">
        <v>2580</v>
      </c>
      <c r="H308" s="117" t="s">
        <v>3611</v>
      </c>
      <c r="I308" s="118">
        <v>10</v>
      </c>
      <c r="J308" s="119"/>
      <c r="K308" s="117" t="s">
        <v>3611</v>
      </c>
      <c r="L308" s="118">
        <v>10</v>
      </c>
      <c r="M308" s="120"/>
      <c r="N308" s="123"/>
      <c r="O308" s="31" t="str">
        <f t="shared" si="48"/>
        <v>河内長野市</v>
      </c>
      <c r="P308" s="31">
        <f>COUNTIF($O$4:O308,"河内長野市")</f>
        <v>18</v>
      </c>
    </row>
    <row r="309" spans="1:16" ht="30" customHeight="1" x14ac:dyDescent="0.2">
      <c r="A309" s="132">
        <v>2750720316</v>
      </c>
      <c r="B309" s="114" t="s">
        <v>2794</v>
      </c>
      <c r="C309" s="115" t="s">
        <v>2797</v>
      </c>
      <c r="D309" s="115"/>
      <c r="E309" s="115" t="s">
        <v>2798</v>
      </c>
      <c r="F309" s="114" t="s">
        <v>2795</v>
      </c>
      <c r="G309" s="116" t="s">
        <v>2796</v>
      </c>
      <c r="H309" s="117" t="s">
        <v>3611</v>
      </c>
      <c r="I309" s="118">
        <v>10</v>
      </c>
      <c r="J309" s="119"/>
      <c r="K309" s="117" t="s">
        <v>3611</v>
      </c>
      <c r="L309" s="118">
        <v>10</v>
      </c>
      <c r="M309" s="120"/>
      <c r="N309" s="123"/>
      <c r="O309" s="31" t="str">
        <f t="shared" si="48"/>
        <v>河内長野市</v>
      </c>
      <c r="P309" s="31">
        <f>COUNTIF($O$4:O309,"河内長野市")</f>
        <v>19</v>
      </c>
    </row>
    <row r="310" spans="1:16" ht="30" customHeight="1" x14ac:dyDescent="0.2">
      <c r="A310" s="132">
        <v>2750720324</v>
      </c>
      <c r="B310" s="114" t="s">
        <v>3012</v>
      </c>
      <c r="C310" s="115" t="s">
        <v>3032</v>
      </c>
      <c r="D310" s="115" t="s">
        <v>3033</v>
      </c>
      <c r="E310" s="115" t="s">
        <v>3034</v>
      </c>
      <c r="F310" s="114" t="s">
        <v>3013</v>
      </c>
      <c r="G310" s="116" t="s">
        <v>3014</v>
      </c>
      <c r="H310" s="117"/>
      <c r="I310" s="118"/>
      <c r="J310" s="119"/>
      <c r="K310" s="117" t="s">
        <v>3611</v>
      </c>
      <c r="L310" s="118">
        <v>10</v>
      </c>
      <c r="M310" s="120"/>
      <c r="N310" s="123"/>
      <c r="O310" s="31" t="str">
        <f t="shared" ref="O310:O312" si="60">IF(ISERROR(FIND("群",F310))=FALSE,LEFT(F310,FIND("群",F310)),IF(ISERROR(FIND("市",F310))=FALSE,LEFT(F310,FIND("市",F310)),IF(ISERROR(FIND("町",F310))=FALSE,LEFT(F310,FIND("町",F310)),IF(ISERROR(FIND("村",F310))=FALSE,LEFT(F310,FIND("村",F310))))))</f>
        <v>河内長野市</v>
      </c>
      <c r="P310" s="31">
        <f>COUNTIF($O$4:O310,"河内長野市")</f>
        <v>20</v>
      </c>
    </row>
    <row r="311" spans="1:16" ht="30" customHeight="1" x14ac:dyDescent="0.2">
      <c r="A311" s="132">
        <v>2750720332</v>
      </c>
      <c r="B311" s="114" t="s">
        <v>3054</v>
      </c>
      <c r="C311" s="115" t="s">
        <v>3088</v>
      </c>
      <c r="D311" s="115" t="s">
        <v>3088</v>
      </c>
      <c r="E311" s="115" t="s">
        <v>3089</v>
      </c>
      <c r="F311" s="114" t="s">
        <v>3070</v>
      </c>
      <c r="G311" s="116" t="s">
        <v>3071</v>
      </c>
      <c r="H311" s="117" t="s">
        <v>3611</v>
      </c>
      <c r="I311" s="118">
        <v>10</v>
      </c>
      <c r="J311" s="119"/>
      <c r="K311" s="117" t="s">
        <v>3611</v>
      </c>
      <c r="L311" s="118">
        <v>10</v>
      </c>
      <c r="M311" s="120"/>
      <c r="N311" s="123"/>
      <c r="O311" s="31" t="str">
        <f t="shared" si="60"/>
        <v>河内長野市</v>
      </c>
      <c r="P311" s="31">
        <f>COUNTIF($O$4:O311,"河内長野市")</f>
        <v>21</v>
      </c>
    </row>
    <row r="312" spans="1:16" ht="30" customHeight="1" x14ac:dyDescent="0.2">
      <c r="A312" s="132" t="s">
        <v>3294</v>
      </c>
      <c r="B312" s="114" t="s">
        <v>3295</v>
      </c>
      <c r="C312" s="115" t="s">
        <v>3336</v>
      </c>
      <c r="D312" s="115" t="s">
        <v>3337</v>
      </c>
      <c r="E312" s="115" t="s">
        <v>3338</v>
      </c>
      <c r="F312" s="114" t="s">
        <v>3296</v>
      </c>
      <c r="G312" s="116" t="s">
        <v>3297</v>
      </c>
      <c r="H312" s="117" t="s">
        <v>3611</v>
      </c>
      <c r="I312" s="118">
        <v>10</v>
      </c>
      <c r="J312" s="119"/>
      <c r="K312" s="117" t="s">
        <v>3611</v>
      </c>
      <c r="L312" s="118">
        <v>10</v>
      </c>
      <c r="M312" s="120"/>
      <c r="N312" s="123"/>
      <c r="O312" s="31" t="str">
        <f t="shared" si="60"/>
        <v>河内長野市</v>
      </c>
      <c r="P312" s="31">
        <f>COUNTIF($O$4:O312,"河内長野市")</f>
        <v>22</v>
      </c>
    </row>
    <row r="313" spans="1:16" ht="30" customHeight="1" x14ac:dyDescent="0.2">
      <c r="A313" s="132" t="s">
        <v>3429</v>
      </c>
      <c r="B313" s="114" t="s">
        <v>3430</v>
      </c>
      <c r="C313" s="115" t="s">
        <v>3443</v>
      </c>
      <c r="D313" s="115" t="s">
        <v>3442</v>
      </c>
      <c r="E313" s="115" t="s">
        <v>3433</v>
      </c>
      <c r="F313" s="114" t="s">
        <v>3431</v>
      </c>
      <c r="G313" s="116" t="s">
        <v>3432</v>
      </c>
      <c r="H313" s="117"/>
      <c r="I313" s="118"/>
      <c r="J313" s="119"/>
      <c r="K313" s="117" t="s">
        <v>3611</v>
      </c>
      <c r="L313" s="118">
        <v>10</v>
      </c>
      <c r="M313" s="120"/>
      <c r="N313" s="123"/>
      <c r="O313" s="31" t="str">
        <f t="shared" ref="O313" si="61">IF(ISERROR(FIND("群",F313))=FALSE,LEFT(F313,FIND("群",F313)),IF(ISERROR(FIND("市",F313))=FALSE,LEFT(F313,FIND("市",F313)),IF(ISERROR(FIND("町",F313))=FALSE,LEFT(F313,FIND("町",F313)),IF(ISERROR(FIND("村",F313))=FALSE,LEFT(F313,FIND("村",F313))))))</f>
        <v>河内長野市</v>
      </c>
      <c r="P313" s="31">
        <f>COUNTIF($O$4:O313,"河内長野市")</f>
        <v>23</v>
      </c>
    </row>
    <row r="314" spans="1:16" ht="30" customHeight="1" x14ac:dyDescent="0.2">
      <c r="A314" s="132" t="s">
        <v>3762</v>
      </c>
      <c r="B314" s="114" t="s">
        <v>3758</v>
      </c>
      <c r="C314" s="115" t="s">
        <v>2202</v>
      </c>
      <c r="D314" s="115" t="s">
        <v>2203</v>
      </c>
      <c r="E314" s="115" t="s">
        <v>2204</v>
      </c>
      <c r="F314" s="114" t="s">
        <v>3761</v>
      </c>
      <c r="G314" s="116" t="s">
        <v>3293</v>
      </c>
      <c r="H314" s="117" t="s">
        <v>3611</v>
      </c>
      <c r="I314" s="118">
        <v>10</v>
      </c>
      <c r="J314" s="119"/>
      <c r="K314" s="117" t="s">
        <v>3611</v>
      </c>
      <c r="L314" s="118">
        <v>10</v>
      </c>
      <c r="M314" s="120"/>
      <c r="N314" s="123"/>
      <c r="O314" s="31" t="str">
        <f t="shared" ref="O314:O316" si="62">IF(ISERROR(FIND("群",F314))=FALSE,LEFT(F314,FIND("群",F314)),IF(ISERROR(FIND("市",F314))=FALSE,LEFT(F314,FIND("市",F314)),IF(ISERROR(FIND("町",F314))=FALSE,LEFT(F314,FIND("町",F314)),IF(ISERROR(FIND("村",F314))=FALSE,LEFT(F314,FIND("村",F314))))))</f>
        <v>河内長野市</v>
      </c>
      <c r="P314" s="31">
        <f>COUNTIF($O$4:O314,"河内長野市")</f>
        <v>24</v>
      </c>
    </row>
    <row r="315" spans="1:16" ht="30" customHeight="1" x14ac:dyDescent="0.2">
      <c r="A315" s="132" t="s">
        <v>3763</v>
      </c>
      <c r="B315" s="114" t="s">
        <v>3759</v>
      </c>
      <c r="C315" s="115" t="s">
        <v>898</v>
      </c>
      <c r="D315" s="115" t="s">
        <v>2203</v>
      </c>
      <c r="E315" s="115" t="s">
        <v>2078</v>
      </c>
      <c r="F315" s="114" t="s">
        <v>3764</v>
      </c>
      <c r="G315" s="116" t="s">
        <v>3293</v>
      </c>
      <c r="H315" s="117" t="s">
        <v>3611</v>
      </c>
      <c r="I315" s="118">
        <v>10</v>
      </c>
      <c r="J315" s="119"/>
      <c r="K315" s="117" t="s">
        <v>3611</v>
      </c>
      <c r="L315" s="118">
        <v>10</v>
      </c>
      <c r="M315" s="120"/>
      <c r="N315" s="123"/>
      <c r="O315" s="31" t="str">
        <f t="shared" si="62"/>
        <v>河内長野市</v>
      </c>
      <c r="P315" s="31">
        <f>COUNTIF($O$4:O315,"河内長野市")</f>
        <v>25</v>
      </c>
    </row>
    <row r="316" spans="1:16" ht="30" customHeight="1" x14ac:dyDescent="0.2">
      <c r="A316" s="132" t="s">
        <v>3767</v>
      </c>
      <c r="B316" s="114" t="s">
        <v>3760</v>
      </c>
      <c r="C316" s="115" t="s">
        <v>3798</v>
      </c>
      <c r="D316" s="115" t="s">
        <v>3799</v>
      </c>
      <c r="E316" s="115" t="s">
        <v>1490</v>
      </c>
      <c r="F316" s="114" t="s">
        <v>3765</v>
      </c>
      <c r="G316" s="116" t="s">
        <v>3766</v>
      </c>
      <c r="H316" s="117" t="s">
        <v>3611</v>
      </c>
      <c r="I316" s="118">
        <v>10</v>
      </c>
      <c r="J316" s="119"/>
      <c r="K316" s="117" t="s">
        <v>3611</v>
      </c>
      <c r="L316" s="118">
        <v>10</v>
      </c>
      <c r="M316" s="120"/>
      <c r="N316" s="123"/>
      <c r="O316" s="31" t="str">
        <f t="shared" si="62"/>
        <v>河内長野市</v>
      </c>
      <c r="P316" s="31">
        <f>COUNTIF($O$4:O316,"河内長野市")</f>
        <v>26</v>
      </c>
    </row>
    <row r="317" spans="1:16" ht="30" customHeight="1" x14ac:dyDescent="0.2">
      <c r="A317" s="132">
        <v>2750720399</v>
      </c>
      <c r="B317" s="114" t="s">
        <v>3862</v>
      </c>
      <c r="C317" s="115" t="s">
        <v>3878</v>
      </c>
      <c r="D317" s="115" t="s">
        <v>3879</v>
      </c>
      <c r="E317" s="115" t="s">
        <v>3880</v>
      </c>
      <c r="F317" s="114" t="s">
        <v>3905</v>
      </c>
      <c r="G317" s="116" t="s">
        <v>3861</v>
      </c>
      <c r="H317" s="117" t="s">
        <v>3611</v>
      </c>
      <c r="I317" s="118">
        <v>10</v>
      </c>
      <c r="J317" s="119"/>
      <c r="K317" s="117" t="s">
        <v>3611</v>
      </c>
      <c r="L317" s="118">
        <v>10</v>
      </c>
      <c r="M317" s="120" t="s">
        <v>3611</v>
      </c>
      <c r="N317" s="123"/>
      <c r="O317" s="31" t="str">
        <f t="shared" ref="O317" si="63">IF(ISERROR(FIND("群",F317))=FALSE,LEFT(F317,FIND("群",F317)),IF(ISERROR(FIND("市",F317))=FALSE,LEFT(F317,FIND("市",F317)),IF(ISERROR(FIND("町",F317))=FALSE,LEFT(F317,FIND("町",F317)),IF(ISERROR(FIND("村",F317))=FALSE,LEFT(F317,FIND("村",F317))))))</f>
        <v>河内長野市</v>
      </c>
      <c r="P317" s="31">
        <f>COUNTIF($O$4:O317,"河内長野市")</f>
        <v>27</v>
      </c>
    </row>
    <row r="318" spans="1:16" s="174" customFormat="1" ht="30" customHeight="1" x14ac:dyDescent="0.2">
      <c r="A318" s="179" t="s">
        <v>4171</v>
      </c>
      <c r="B318" s="165" t="s">
        <v>4172</v>
      </c>
      <c r="C318" s="166" t="s">
        <v>4173</v>
      </c>
      <c r="D318" s="166" t="s">
        <v>4174</v>
      </c>
      <c r="E318" s="166" t="s">
        <v>1027</v>
      </c>
      <c r="F318" s="165" t="s">
        <v>4175</v>
      </c>
      <c r="G318" s="167" t="s">
        <v>4176</v>
      </c>
      <c r="H318" s="168" t="s">
        <v>3614</v>
      </c>
      <c r="I318" s="169">
        <v>10</v>
      </c>
      <c r="J318" s="170"/>
      <c r="K318" s="168" t="s">
        <v>3614</v>
      </c>
      <c r="L318" s="169">
        <v>10</v>
      </c>
      <c r="M318" s="171"/>
      <c r="N318" s="175"/>
      <c r="O318" s="173" t="s">
        <v>4170</v>
      </c>
      <c r="P318" s="173">
        <v>28</v>
      </c>
    </row>
    <row r="319" spans="1:16" ht="30" customHeight="1" x14ac:dyDescent="0.2">
      <c r="A319" s="122">
        <v>2754820013</v>
      </c>
      <c r="B319" s="114" t="s">
        <v>1997</v>
      </c>
      <c r="C319" s="115" t="s">
        <v>52</v>
      </c>
      <c r="D319" s="115" t="s">
        <v>53</v>
      </c>
      <c r="E319" s="115" t="s">
        <v>19</v>
      </c>
      <c r="F319" s="114" t="s">
        <v>206</v>
      </c>
      <c r="G319" s="131" t="s">
        <v>1819</v>
      </c>
      <c r="H319" s="117" t="s">
        <v>3611</v>
      </c>
      <c r="I319" s="118">
        <v>10</v>
      </c>
      <c r="J319" s="119"/>
      <c r="K319" s="117" t="s">
        <v>3611</v>
      </c>
      <c r="L319" s="118">
        <v>10</v>
      </c>
      <c r="M319" s="120"/>
      <c r="N319" s="123"/>
      <c r="O319" s="31" t="str">
        <f t="shared" si="48"/>
        <v>松原市</v>
      </c>
      <c r="P319" s="31">
        <f>COUNTIF($O$4:O319,"松原市")</f>
        <v>1</v>
      </c>
    </row>
    <row r="320" spans="1:16" ht="30" customHeight="1" x14ac:dyDescent="0.2">
      <c r="A320" s="122">
        <v>2754820039</v>
      </c>
      <c r="B320" s="114" t="s">
        <v>587</v>
      </c>
      <c r="C320" s="115" t="s">
        <v>2599</v>
      </c>
      <c r="D320" s="115" t="s">
        <v>2600</v>
      </c>
      <c r="E320" s="115" t="s">
        <v>2602</v>
      </c>
      <c r="F320" s="114" t="s">
        <v>2601</v>
      </c>
      <c r="G320" s="116" t="s">
        <v>592</v>
      </c>
      <c r="H320" s="117"/>
      <c r="I320" s="118"/>
      <c r="J320" s="119"/>
      <c r="K320" s="117" t="s">
        <v>3611</v>
      </c>
      <c r="L320" s="118">
        <v>10</v>
      </c>
      <c r="M320" s="120"/>
      <c r="N320" s="123"/>
      <c r="O320" s="31" t="str">
        <f t="shared" si="48"/>
        <v>松原市</v>
      </c>
      <c r="P320" s="31">
        <f>COUNTIF($O$4:O320,"松原市")</f>
        <v>2</v>
      </c>
    </row>
    <row r="321" spans="1:16" ht="30" customHeight="1" x14ac:dyDescent="0.2">
      <c r="A321" s="122">
        <v>2754820054</v>
      </c>
      <c r="B321" s="114" t="s">
        <v>1315</v>
      </c>
      <c r="C321" s="115" t="s">
        <v>705</v>
      </c>
      <c r="D321" s="115" t="s">
        <v>704</v>
      </c>
      <c r="E321" s="115" t="s">
        <v>1317</v>
      </c>
      <c r="F321" s="114" t="s">
        <v>1316</v>
      </c>
      <c r="G321" s="116" t="s">
        <v>693</v>
      </c>
      <c r="H321" s="117" t="s">
        <v>3611</v>
      </c>
      <c r="I321" s="118">
        <v>10</v>
      </c>
      <c r="J321" s="119"/>
      <c r="K321" s="117" t="s">
        <v>3611</v>
      </c>
      <c r="L321" s="118">
        <v>10</v>
      </c>
      <c r="M321" s="120"/>
      <c r="N321" s="123"/>
      <c r="O321" s="31" t="str">
        <f t="shared" si="48"/>
        <v>松原市</v>
      </c>
      <c r="P321" s="31">
        <f>COUNTIF($O$4:O321,"松原市")</f>
        <v>3</v>
      </c>
    </row>
    <row r="322" spans="1:16" ht="30" customHeight="1" x14ac:dyDescent="0.2">
      <c r="A322" s="122">
        <v>2754820062</v>
      </c>
      <c r="B322" s="114" t="s">
        <v>774</v>
      </c>
      <c r="C322" s="115" t="s">
        <v>775</v>
      </c>
      <c r="D322" s="115" t="s">
        <v>776</v>
      </c>
      <c r="E322" s="115" t="s">
        <v>777</v>
      </c>
      <c r="F322" s="114" t="s">
        <v>778</v>
      </c>
      <c r="G322" s="116" t="s">
        <v>779</v>
      </c>
      <c r="H322" s="117" t="s">
        <v>3611</v>
      </c>
      <c r="I322" s="118">
        <v>10</v>
      </c>
      <c r="J322" s="119"/>
      <c r="K322" s="117" t="s">
        <v>3611</v>
      </c>
      <c r="L322" s="118">
        <v>10</v>
      </c>
      <c r="M322" s="120"/>
      <c r="N322" s="123"/>
      <c r="O322" s="31" t="str">
        <f t="shared" si="48"/>
        <v>松原市</v>
      </c>
      <c r="P322" s="31">
        <f>COUNTIF($O$4:O322,"松原市")</f>
        <v>4</v>
      </c>
    </row>
    <row r="323" spans="1:16" ht="30" customHeight="1" x14ac:dyDescent="0.2">
      <c r="A323" s="122">
        <v>2754820070</v>
      </c>
      <c r="B323" s="114" t="s">
        <v>848</v>
      </c>
      <c r="C323" s="115" t="s">
        <v>840</v>
      </c>
      <c r="D323" s="115" t="s">
        <v>841</v>
      </c>
      <c r="E323" s="115" t="s">
        <v>842</v>
      </c>
      <c r="F323" s="114" t="s">
        <v>828</v>
      </c>
      <c r="G323" s="116" t="s">
        <v>829</v>
      </c>
      <c r="H323" s="117" t="s">
        <v>3611</v>
      </c>
      <c r="I323" s="118">
        <v>10</v>
      </c>
      <c r="J323" s="119"/>
      <c r="K323" s="117" t="s">
        <v>3611</v>
      </c>
      <c r="L323" s="118">
        <v>10</v>
      </c>
      <c r="M323" s="120"/>
      <c r="N323" s="123"/>
      <c r="O323" s="31" t="str">
        <f t="shared" si="48"/>
        <v>松原市</v>
      </c>
      <c r="P323" s="31">
        <f>COUNTIF($O$4:O323,"松原市")</f>
        <v>5</v>
      </c>
    </row>
    <row r="324" spans="1:16" ht="30" customHeight="1" x14ac:dyDescent="0.2">
      <c r="A324" s="122">
        <v>2754820104</v>
      </c>
      <c r="B324" s="114" t="s">
        <v>1070</v>
      </c>
      <c r="C324" s="115" t="s">
        <v>1078</v>
      </c>
      <c r="D324" s="115" t="s">
        <v>1078</v>
      </c>
      <c r="E324" s="115" t="s">
        <v>1079</v>
      </c>
      <c r="F324" s="114" t="s">
        <v>1080</v>
      </c>
      <c r="G324" s="116" t="s">
        <v>1081</v>
      </c>
      <c r="H324" s="117" t="s">
        <v>3611</v>
      </c>
      <c r="I324" s="118">
        <v>10</v>
      </c>
      <c r="J324" s="119"/>
      <c r="K324" s="117" t="s">
        <v>3611</v>
      </c>
      <c r="L324" s="118">
        <v>10</v>
      </c>
      <c r="M324" s="120"/>
      <c r="N324" s="123"/>
      <c r="O324" s="31" t="str">
        <f t="shared" si="48"/>
        <v>松原市</v>
      </c>
      <c r="P324" s="31">
        <f>COUNTIF($O$4:O324,"松原市")</f>
        <v>6</v>
      </c>
    </row>
    <row r="325" spans="1:16" ht="30" customHeight="1" x14ac:dyDescent="0.2">
      <c r="A325" s="122">
        <v>2754820112</v>
      </c>
      <c r="B325" s="114" t="s">
        <v>1071</v>
      </c>
      <c r="C325" s="115" t="s">
        <v>1093</v>
      </c>
      <c r="D325" s="115" t="s">
        <v>1093</v>
      </c>
      <c r="E325" s="115" t="s">
        <v>1998</v>
      </c>
      <c r="F325" s="114" t="s">
        <v>923</v>
      </c>
      <c r="G325" s="116" t="s">
        <v>1094</v>
      </c>
      <c r="H325" s="117" t="s">
        <v>3611</v>
      </c>
      <c r="I325" s="118">
        <v>10</v>
      </c>
      <c r="J325" s="119"/>
      <c r="K325" s="117" t="s">
        <v>3611</v>
      </c>
      <c r="L325" s="118">
        <v>10</v>
      </c>
      <c r="M325" s="120"/>
      <c r="N325" s="123"/>
      <c r="O325" s="31" t="str">
        <f t="shared" si="48"/>
        <v>松原市</v>
      </c>
      <c r="P325" s="31">
        <f>COUNTIF($O$4:O325,"松原市")</f>
        <v>7</v>
      </c>
    </row>
    <row r="326" spans="1:16" ht="30" customHeight="1" x14ac:dyDescent="0.2">
      <c r="A326" s="122">
        <v>2754820138</v>
      </c>
      <c r="B326" s="114" t="s">
        <v>1192</v>
      </c>
      <c r="C326" s="115" t="s">
        <v>1212</v>
      </c>
      <c r="D326" s="115" t="s">
        <v>1212</v>
      </c>
      <c r="E326" s="115" t="s">
        <v>1213</v>
      </c>
      <c r="F326" s="114" t="s">
        <v>1193</v>
      </c>
      <c r="G326" s="116" t="s">
        <v>1194</v>
      </c>
      <c r="H326" s="117" t="s">
        <v>3611</v>
      </c>
      <c r="I326" s="118">
        <v>10</v>
      </c>
      <c r="J326" s="119"/>
      <c r="K326" s="117" t="s">
        <v>3611</v>
      </c>
      <c r="L326" s="118">
        <v>10</v>
      </c>
      <c r="M326" s="120"/>
      <c r="N326" s="123"/>
      <c r="O326" s="31" t="str">
        <f t="shared" si="48"/>
        <v>松原市</v>
      </c>
      <c r="P326" s="31">
        <f>COUNTIF($O$4:O326,"松原市")</f>
        <v>8</v>
      </c>
    </row>
    <row r="327" spans="1:16" ht="30" customHeight="1" x14ac:dyDescent="0.2">
      <c r="A327" s="122">
        <v>2754820146</v>
      </c>
      <c r="B327" s="114" t="s">
        <v>1321</v>
      </c>
      <c r="C327" s="115" t="s">
        <v>1343</v>
      </c>
      <c r="D327" s="115" t="s">
        <v>1344</v>
      </c>
      <c r="E327" s="115" t="s">
        <v>1345</v>
      </c>
      <c r="F327" s="114" t="s">
        <v>1322</v>
      </c>
      <c r="G327" s="116" t="s">
        <v>1323</v>
      </c>
      <c r="H327" s="117"/>
      <c r="I327" s="118"/>
      <c r="J327" s="119"/>
      <c r="K327" s="117" t="s">
        <v>3611</v>
      </c>
      <c r="L327" s="118">
        <v>10</v>
      </c>
      <c r="M327" s="120"/>
      <c r="N327" s="123"/>
      <c r="O327" s="31" t="str">
        <f t="shared" si="48"/>
        <v>松原市</v>
      </c>
      <c r="P327" s="31">
        <f>COUNTIF($O$4:O327,"松原市")</f>
        <v>9</v>
      </c>
    </row>
    <row r="328" spans="1:16" ht="30" customHeight="1" x14ac:dyDescent="0.2">
      <c r="A328" s="122">
        <v>2754820153</v>
      </c>
      <c r="B328" s="114" t="s">
        <v>1414</v>
      </c>
      <c r="C328" s="115" t="s">
        <v>1426</v>
      </c>
      <c r="D328" s="115" t="s">
        <v>1427</v>
      </c>
      <c r="E328" s="115" t="s">
        <v>1079</v>
      </c>
      <c r="F328" s="114" t="s">
        <v>1428</v>
      </c>
      <c r="G328" s="116" t="s">
        <v>1415</v>
      </c>
      <c r="H328" s="117"/>
      <c r="I328" s="118"/>
      <c r="J328" s="119"/>
      <c r="K328" s="117" t="s">
        <v>3611</v>
      </c>
      <c r="L328" s="118">
        <v>10</v>
      </c>
      <c r="M328" s="120"/>
      <c r="N328" s="123"/>
      <c r="O328" s="31" t="str">
        <f t="shared" ref="O328:O404" si="64">IF(ISERROR(FIND("群",F328))=FALSE,LEFT(F328,FIND("群",F328)),IF(ISERROR(FIND("市",F328))=FALSE,LEFT(F328,FIND("市",F328)),IF(ISERROR(FIND("町",F328))=FALSE,LEFT(F328,FIND("町",F328)),IF(ISERROR(FIND("村",F328))=FALSE,LEFT(F328,FIND("村",F328))))))</f>
        <v>松原市</v>
      </c>
      <c r="P328" s="31">
        <f>COUNTIF($O$4:O328,"松原市")</f>
        <v>10</v>
      </c>
    </row>
    <row r="329" spans="1:16" ht="30" customHeight="1" x14ac:dyDescent="0.2">
      <c r="A329" s="122">
        <v>2754820179</v>
      </c>
      <c r="B329" s="114" t="s">
        <v>1591</v>
      </c>
      <c r="C329" s="115" t="s">
        <v>1595</v>
      </c>
      <c r="D329" s="115" t="s">
        <v>1596</v>
      </c>
      <c r="E329" s="115" t="s">
        <v>1597</v>
      </c>
      <c r="F329" s="114" t="s">
        <v>1598</v>
      </c>
      <c r="G329" s="116" t="s">
        <v>1120</v>
      </c>
      <c r="H329" s="117" t="s">
        <v>3611</v>
      </c>
      <c r="I329" s="118">
        <v>10</v>
      </c>
      <c r="J329" s="119"/>
      <c r="K329" s="117" t="s">
        <v>3611</v>
      </c>
      <c r="L329" s="118">
        <v>10</v>
      </c>
      <c r="M329" s="120"/>
      <c r="N329" s="123"/>
      <c r="O329" s="31" t="str">
        <f t="shared" si="64"/>
        <v>松原市</v>
      </c>
      <c r="P329" s="31">
        <f>COUNTIF($O$4:O329,"松原市")</f>
        <v>11</v>
      </c>
    </row>
    <row r="330" spans="1:16" ht="30" customHeight="1" x14ac:dyDescent="0.2">
      <c r="A330" s="122">
        <v>2754820195</v>
      </c>
      <c r="B330" s="114" t="s">
        <v>1841</v>
      </c>
      <c r="C330" s="115" t="s">
        <v>1842</v>
      </c>
      <c r="D330" s="115" t="s">
        <v>1843</v>
      </c>
      <c r="E330" s="115" t="s">
        <v>1844</v>
      </c>
      <c r="F330" s="114" t="s">
        <v>1845</v>
      </c>
      <c r="G330" s="116" t="s">
        <v>1846</v>
      </c>
      <c r="H330" s="117"/>
      <c r="I330" s="118"/>
      <c r="J330" s="119"/>
      <c r="K330" s="117" t="s">
        <v>3611</v>
      </c>
      <c r="L330" s="118">
        <v>10</v>
      </c>
      <c r="M330" s="120"/>
      <c r="N330" s="123"/>
      <c r="O330" s="31" t="str">
        <f t="shared" si="64"/>
        <v>松原市</v>
      </c>
      <c r="P330" s="31">
        <f>COUNTIF($O$4:O330,"松原市")</f>
        <v>12</v>
      </c>
    </row>
    <row r="331" spans="1:16" ht="30" customHeight="1" x14ac:dyDescent="0.2">
      <c r="A331" s="122">
        <v>2754820229</v>
      </c>
      <c r="B331" s="114" t="s">
        <v>2250</v>
      </c>
      <c r="C331" s="115" t="s">
        <v>2251</v>
      </c>
      <c r="D331" s="115" t="s">
        <v>2252</v>
      </c>
      <c r="E331" s="115" t="s">
        <v>2253</v>
      </c>
      <c r="F331" s="114" t="s">
        <v>2254</v>
      </c>
      <c r="G331" s="116" t="s">
        <v>2255</v>
      </c>
      <c r="H331" s="117"/>
      <c r="I331" s="118"/>
      <c r="J331" s="119"/>
      <c r="K331" s="117" t="s">
        <v>3611</v>
      </c>
      <c r="L331" s="118">
        <v>10</v>
      </c>
      <c r="M331" s="120"/>
      <c r="N331" s="123"/>
      <c r="O331" s="31" t="str">
        <f t="shared" si="64"/>
        <v>松原市</v>
      </c>
      <c r="P331" s="31">
        <f>COUNTIF($O$4:O331,"松原市")</f>
        <v>13</v>
      </c>
    </row>
    <row r="332" spans="1:16" ht="30" customHeight="1" x14ac:dyDescent="0.2">
      <c r="A332" s="122">
        <v>2754820245</v>
      </c>
      <c r="B332" s="114" t="s">
        <v>2353</v>
      </c>
      <c r="C332" s="115" t="s">
        <v>2349</v>
      </c>
      <c r="D332" s="115" t="s">
        <v>2350</v>
      </c>
      <c r="E332" s="115" t="s">
        <v>2351</v>
      </c>
      <c r="F332" s="114" t="s">
        <v>2354</v>
      </c>
      <c r="G332" s="116" t="s">
        <v>2352</v>
      </c>
      <c r="H332" s="117"/>
      <c r="I332" s="118"/>
      <c r="J332" s="119"/>
      <c r="K332" s="117" t="s">
        <v>3611</v>
      </c>
      <c r="L332" s="118">
        <v>10</v>
      </c>
      <c r="M332" s="120"/>
      <c r="N332" s="123"/>
      <c r="O332" s="31" t="str">
        <f t="shared" si="64"/>
        <v>松原市</v>
      </c>
      <c r="P332" s="31">
        <f>COUNTIF($O$4:O332,"松原市")</f>
        <v>14</v>
      </c>
    </row>
    <row r="333" spans="1:16" ht="30" customHeight="1" x14ac:dyDescent="0.2">
      <c r="A333" s="122">
        <v>2754820252</v>
      </c>
      <c r="B333" s="114" t="s">
        <v>1179</v>
      </c>
      <c r="C333" s="115" t="s">
        <v>2401</v>
      </c>
      <c r="D333" s="115" t="s">
        <v>2401</v>
      </c>
      <c r="E333" s="115" t="s">
        <v>2402</v>
      </c>
      <c r="F333" s="114" t="s">
        <v>2403</v>
      </c>
      <c r="G333" s="116" t="s">
        <v>2255</v>
      </c>
      <c r="H333" s="117"/>
      <c r="I333" s="118"/>
      <c r="J333" s="119"/>
      <c r="K333" s="117" t="s">
        <v>3611</v>
      </c>
      <c r="L333" s="118">
        <v>10</v>
      </c>
      <c r="M333" s="120"/>
      <c r="N333" s="123"/>
      <c r="O333" s="31" t="str">
        <f t="shared" si="64"/>
        <v>松原市</v>
      </c>
      <c r="P333" s="31">
        <f>COUNTIF($O$4:O333,"松原市")</f>
        <v>15</v>
      </c>
    </row>
    <row r="334" spans="1:16" ht="30" customHeight="1" x14ac:dyDescent="0.2">
      <c r="A334" s="122" t="s">
        <v>2445</v>
      </c>
      <c r="B334" s="114" t="s">
        <v>2446</v>
      </c>
      <c r="C334" s="115" t="s">
        <v>2449</v>
      </c>
      <c r="D334" s="115" t="s">
        <v>2450</v>
      </c>
      <c r="E334" s="115" t="s">
        <v>2451</v>
      </c>
      <c r="F334" s="114" t="s">
        <v>2447</v>
      </c>
      <c r="G334" s="116" t="s">
        <v>2448</v>
      </c>
      <c r="H334" s="117" t="s">
        <v>3611</v>
      </c>
      <c r="I334" s="118">
        <v>10</v>
      </c>
      <c r="J334" s="119"/>
      <c r="K334" s="117" t="s">
        <v>3611</v>
      </c>
      <c r="L334" s="118">
        <v>10</v>
      </c>
      <c r="M334" s="120"/>
      <c r="N334" s="123"/>
      <c r="O334" s="31" t="str">
        <f t="shared" si="64"/>
        <v>松原市</v>
      </c>
      <c r="P334" s="31">
        <f>COUNTIF($O$4:O334,"松原市")</f>
        <v>16</v>
      </c>
    </row>
    <row r="335" spans="1:16" ht="30" customHeight="1" x14ac:dyDescent="0.2">
      <c r="A335" s="122">
        <v>2754820278</v>
      </c>
      <c r="B335" s="114" t="s">
        <v>2467</v>
      </c>
      <c r="C335" s="115" t="s">
        <v>2668</v>
      </c>
      <c r="D335" s="115" t="s">
        <v>2669</v>
      </c>
      <c r="E335" s="115" t="s">
        <v>2468</v>
      </c>
      <c r="F335" s="114" t="s">
        <v>2469</v>
      </c>
      <c r="G335" s="116" t="s">
        <v>2470</v>
      </c>
      <c r="H335" s="117" t="s">
        <v>157</v>
      </c>
      <c r="I335" s="118">
        <v>5</v>
      </c>
      <c r="J335" s="119" t="s">
        <v>3611</v>
      </c>
      <c r="K335" s="117" t="s">
        <v>2466</v>
      </c>
      <c r="L335" s="118">
        <v>5</v>
      </c>
      <c r="M335" s="120"/>
      <c r="N335" s="123"/>
      <c r="O335" s="31" t="str">
        <f t="shared" si="64"/>
        <v>松原市</v>
      </c>
      <c r="P335" s="31">
        <f>COUNTIF($O$4:O335,"松原市")</f>
        <v>17</v>
      </c>
    </row>
    <row r="336" spans="1:16" ht="30" customHeight="1" x14ac:dyDescent="0.2">
      <c r="A336" s="122">
        <v>2754820286</v>
      </c>
      <c r="B336" s="114" t="s">
        <v>2556</v>
      </c>
      <c r="C336" s="115" t="s">
        <v>2557</v>
      </c>
      <c r="D336" s="115" t="s">
        <v>2558</v>
      </c>
      <c r="E336" s="115" t="s">
        <v>2559</v>
      </c>
      <c r="F336" s="114" t="s">
        <v>2560</v>
      </c>
      <c r="G336" s="116" t="s">
        <v>2561</v>
      </c>
      <c r="H336" s="117" t="s">
        <v>157</v>
      </c>
      <c r="I336" s="118">
        <v>5</v>
      </c>
      <c r="J336" s="119"/>
      <c r="K336" s="117" t="s">
        <v>157</v>
      </c>
      <c r="L336" s="118">
        <v>5</v>
      </c>
      <c r="M336" s="120"/>
      <c r="N336" s="123"/>
      <c r="O336" s="31" t="str">
        <f t="shared" si="64"/>
        <v>松原市</v>
      </c>
      <c r="P336" s="31">
        <f>COUNTIF($O$4:O336,"松原市")</f>
        <v>18</v>
      </c>
    </row>
    <row r="337" spans="1:16" ht="28.5" customHeight="1" x14ac:dyDescent="0.2">
      <c r="A337" s="122">
        <v>2754820294</v>
      </c>
      <c r="B337" s="114" t="s">
        <v>2898</v>
      </c>
      <c r="C337" s="115" t="s">
        <v>2929</v>
      </c>
      <c r="D337" s="115" t="s">
        <v>2929</v>
      </c>
      <c r="E337" s="115" t="s">
        <v>2930</v>
      </c>
      <c r="F337" s="114" t="s">
        <v>2897</v>
      </c>
      <c r="G337" s="116" t="s">
        <v>2908</v>
      </c>
      <c r="H337" s="117" t="s">
        <v>157</v>
      </c>
      <c r="I337" s="118">
        <v>5</v>
      </c>
      <c r="J337" s="119"/>
      <c r="K337" s="117" t="s">
        <v>157</v>
      </c>
      <c r="L337" s="118">
        <v>5</v>
      </c>
      <c r="M337" s="120"/>
      <c r="N337" s="123"/>
      <c r="O337" s="31" t="str">
        <f t="shared" si="64"/>
        <v>松原市</v>
      </c>
      <c r="P337" s="31">
        <f>COUNTIF($O$4:O337,"松原市")</f>
        <v>19</v>
      </c>
    </row>
    <row r="338" spans="1:16" ht="30" customHeight="1" x14ac:dyDescent="0.2">
      <c r="A338" s="122">
        <v>2754820310</v>
      </c>
      <c r="B338" s="114" t="s">
        <v>2943</v>
      </c>
      <c r="C338" s="115" t="s">
        <v>2965</v>
      </c>
      <c r="D338" s="115" t="s">
        <v>2966</v>
      </c>
      <c r="E338" s="115" t="s">
        <v>2967</v>
      </c>
      <c r="F338" s="114" t="s">
        <v>2951</v>
      </c>
      <c r="G338" s="116" t="s">
        <v>2950</v>
      </c>
      <c r="H338" s="117" t="s">
        <v>3611</v>
      </c>
      <c r="I338" s="118">
        <v>10</v>
      </c>
      <c r="J338" s="119"/>
      <c r="K338" s="117" t="s">
        <v>3611</v>
      </c>
      <c r="L338" s="118">
        <v>10</v>
      </c>
      <c r="M338" s="120"/>
      <c r="N338" s="123"/>
      <c r="O338" s="31" t="str">
        <f t="shared" si="64"/>
        <v>松原市</v>
      </c>
      <c r="P338" s="31">
        <f>COUNTIF($O$4:O338,"松原市")</f>
        <v>20</v>
      </c>
    </row>
    <row r="339" spans="1:16" ht="30" customHeight="1" x14ac:dyDescent="0.2">
      <c r="A339" s="122">
        <v>2754820328</v>
      </c>
      <c r="B339" s="114" t="s">
        <v>3027</v>
      </c>
      <c r="C339" s="115" t="s">
        <v>3050</v>
      </c>
      <c r="D339" s="115" t="s">
        <v>3050</v>
      </c>
      <c r="E339" s="115" t="s">
        <v>3051</v>
      </c>
      <c r="F339" s="114" t="s">
        <v>3028</v>
      </c>
      <c r="G339" s="116" t="s">
        <v>3026</v>
      </c>
      <c r="H339" s="117" t="s">
        <v>3611</v>
      </c>
      <c r="I339" s="118">
        <v>10</v>
      </c>
      <c r="J339" s="119"/>
      <c r="K339" s="117" t="s">
        <v>3611</v>
      </c>
      <c r="L339" s="118">
        <v>10</v>
      </c>
      <c r="M339" s="120"/>
      <c r="N339" s="123"/>
      <c r="O339" s="31" t="str">
        <f t="shared" ref="O339:O340" si="65">IF(ISERROR(FIND("群",F339))=FALSE,LEFT(F339,FIND("群",F339)),IF(ISERROR(FIND("市",F339))=FALSE,LEFT(F339,FIND("市",F339)),IF(ISERROR(FIND("町",F339))=FALSE,LEFT(F339,FIND("町",F339)),IF(ISERROR(FIND("村",F339))=FALSE,LEFT(F339,FIND("村",F339))))))</f>
        <v>松原市</v>
      </c>
      <c r="P339" s="31">
        <f>COUNTIF($O$4:O339,"松原市")</f>
        <v>21</v>
      </c>
    </row>
    <row r="340" spans="1:16" ht="30" customHeight="1" x14ac:dyDescent="0.2">
      <c r="A340" s="122">
        <v>2754820336</v>
      </c>
      <c r="B340" s="114" t="s">
        <v>3072</v>
      </c>
      <c r="C340" s="115" t="s">
        <v>3109</v>
      </c>
      <c r="D340" s="115" t="s">
        <v>3110</v>
      </c>
      <c r="E340" s="115" t="s">
        <v>3105</v>
      </c>
      <c r="F340" s="114" t="s">
        <v>3073</v>
      </c>
      <c r="G340" s="116" t="s">
        <v>3074</v>
      </c>
      <c r="H340" s="117" t="s">
        <v>3611</v>
      </c>
      <c r="I340" s="118">
        <v>10</v>
      </c>
      <c r="J340" s="119"/>
      <c r="K340" s="117" t="s">
        <v>3611</v>
      </c>
      <c r="L340" s="118">
        <v>10</v>
      </c>
      <c r="M340" s="120"/>
      <c r="N340" s="123"/>
      <c r="O340" s="31" t="str">
        <f t="shared" si="65"/>
        <v>松原市</v>
      </c>
      <c r="P340" s="31">
        <f>COUNTIF($O$4:O340,"松原市")</f>
        <v>22</v>
      </c>
    </row>
    <row r="341" spans="1:16" ht="30" customHeight="1" x14ac:dyDescent="0.2">
      <c r="A341" s="122">
        <v>2754820351</v>
      </c>
      <c r="B341" s="114" t="s">
        <v>3221</v>
      </c>
      <c r="C341" s="115" t="s">
        <v>3235</v>
      </c>
      <c r="D341" s="115" t="s">
        <v>3236</v>
      </c>
      <c r="E341" s="115" t="s">
        <v>3237</v>
      </c>
      <c r="F341" s="114" t="s">
        <v>3222</v>
      </c>
      <c r="G341" s="116" t="s">
        <v>3243</v>
      </c>
      <c r="H341" s="117" t="s">
        <v>3611</v>
      </c>
      <c r="I341" s="118">
        <v>10</v>
      </c>
      <c r="J341" s="119"/>
      <c r="K341" s="117" t="s">
        <v>3611</v>
      </c>
      <c r="L341" s="118">
        <v>10</v>
      </c>
      <c r="M341" s="120"/>
      <c r="N341" s="123"/>
      <c r="O341" s="31" t="str">
        <f t="shared" ref="O341:O343" si="66">IF(ISERROR(FIND("群",F341))=FALSE,LEFT(F341,FIND("群",F341)),IF(ISERROR(FIND("市",F341))=FALSE,LEFT(F341,FIND("市",F341)),IF(ISERROR(FIND("町",F341))=FALSE,LEFT(F341,FIND("町",F341)),IF(ISERROR(FIND("村",F341))=FALSE,LEFT(F341,FIND("村",F341))))))</f>
        <v>松原市</v>
      </c>
      <c r="P341" s="31">
        <f>COUNTIF($O$4:O341,"松原市")</f>
        <v>23</v>
      </c>
    </row>
    <row r="342" spans="1:16" s="174" customFormat="1" ht="30" customHeight="1" x14ac:dyDescent="0.2">
      <c r="A342" s="164" t="s">
        <v>3298</v>
      </c>
      <c r="B342" s="165" t="s">
        <v>3300</v>
      </c>
      <c r="C342" s="166" t="s">
        <v>3369</v>
      </c>
      <c r="D342" s="166" t="s">
        <v>3369</v>
      </c>
      <c r="E342" s="166" t="s">
        <v>3370</v>
      </c>
      <c r="F342" s="165" t="s">
        <v>3301</v>
      </c>
      <c r="G342" s="167" t="s">
        <v>3303</v>
      </c>
      <c r="H342" s="168" t="s">
        <v>3611</v>
      </c>
      <c r="I342" s="169">
        <v>10</v>
      </c>
      <c r="J342" s="170"/>
      <c r="K342" s="168" t="s">
        <v>3611</v>
      </c>
      <c r="L342" s="169">
        <v>10</v>
      </c>
      <c r="M342" s="171" t="s">
        <v>3611</v>
      </c>
      <c r="N342" s="175"/>
      <c r="O342" s="173" t="str">
        <f t="shared" si="66"/>
        <v>松原市</v>
      </c>
      <c r="P342" s="173">
        <f>COUNTIF($O$4:O342,"松原市")</f>
        <v>24</v>
      </c>
    </row>
    <row r="343" spans="1:16" ht="30" customHeight="1" x14ac:dyDescent="0.2">
      <c r="A343" s="122" t="s">
        <v>3299</v>
      </c>
      <c r="B343" s="114" t="s">
        <v>3385</v>
      </c>
      <c r="C343" s="115" t="s">
        <v>3371</v>
      </c>
      <c r="D343" s="115" t="s">
        <v>3372</v>
      </c>
      <c r="E343" s="115" t="s">
        <v>3373</v>
      </c>
      <c r="F343" s="114" t="s">
        <v>3302</v>
      </c>
      <c r="G343" s="116" t="s">
        <v>3304</v>
      </c>
      <c r="H343" s="117" t="s">
        <v>3611</v>
      </c>
      <c r="I343" s="118">
        <v>10</v>
      </c>
      <c r="J343" s="119"/>
      <c r="K343" s="117" t="s">
        <v>3611</v>
      </c>
      <c r="L343" s="118">
        <v>10</v>
      </c>
      <c r="M343" s="120"/>
      <c r="N343" s="123"/>
      <c r="O343" s="31" t="str">
        <f t="shared" si="66"/>
        <v>松原市</v>
      </c>
      <c r="P343" s="31">
        <f>COUNTIF($O$4:O343,"松原市")</f>
        <v>25</v>
      </c>
    </row>
    <row r="344" spans="1:16" ht="30" customHeight="1" x14ac:dyDescent="0.2">
      <c r="A344" s="122">
        <v>2754820385</v>
      </c>
      <c r="B344" s="114" t="s">
        <v>3393</v>
      </c>
      <c r="C344" s="115" t="s">
        <v>3408</v>
      </c>
      <c r="D344" s="115" t="s">
        <v>3409</v>
      </c>
      <c r="E344" s="115" t="s">
        <v>3410</v>
      </c>
      <c r="F344" s="114" t="s">
        <v>3394</v>
      </c>
      <c r="G344" s="116" t="s">
        <v>3411</v>
      </c>
      <c r="H344" s="117"/>
      <c r="I344" s="118"/>
      <c r="J344" s="119"/>
      <c r="K344" s="117" t="s">
        <v>3611</v>
      </c>
      <c r="L344" s="118">
        <v>10</v>
      </c>
      <c r="M344" s="120"/>
      <c r="N344" s="123"/>
      <c r="O344" s="31" t="str">
        <f t="shared" ref="O344" si="67">IF(ISERROR(FIND("群",F344))=FALSE,LEFT(F344,FIND("群",F344)),IF(ISERROR(FIND("市",F344))=FALSE,LEFT(F344,FIND("市",F344)),IF(ISERROR(FIND("町",F344))=FALSE,LEFT(F344,FIND("町",F344)),IF(ISERROR(FIND("村",F344))=FALSE,LEFT(F344,FIND("村",F344))))))</f>
        <v>松原市</v>
      </c>
      <c r="P344" s="31">
        <f>COUNTIF($O$4:O344,"松原市")</f>
        <v>26</v>
      </c>
    </row>
    <row r="345" spans="1:16" ht="30" customHeight="1" x14ac:dyDescent="0.2">
      <c r="A345" s="122" t="s">
        <v>3419</v>
      </c>
      <c r="B345" s="114" t="s">
        <v>3420</v>
      </c>
      <c r="C345" s="115" t="s">
        <v>3723</v>
      </c>
      <c r="D345" s="115" t="s">
        <v>3724</v>
      </c>
      <c r="E345" s="115" t="s">
        <v>3436</v>
      </c>
      <c r="F345" s="114" t="s">
        <v>3421</v>
      </c>
      <c r="G345" s="116" t="s">
        <v>3422</v>
      </c>
      <c r="H345" s="117" t="s">
        <v>3611</v>
      </c>
      <c r="I345" s="118">
        <v>10</v>
      </c>
      <c r="J345" s="119"/>
      <c r="K345" s="117" t="s">
        <v>3611</v>
      </c>
      <c r="L345" s="118">
        <v>10</v>
      </c>
      <c r="M345" s="120"/>
      <c r="N345" s="123"/>
      <c r="O345" s="31" t="str">
        <f t="shared" ref="O345:O346" si="68">IF(ISERROR(FIND("群",F345))=FALSE,LEFT(F345,FIND("群",F345)),IF(ISERROR(FIND("市",F345))=FALSE,LEFT(F345,FIND("市",F345)),IF(ISERROR(FIND("町",F345))=FALSE,LEFT(F345,FIND("町",F345)),IF(ISERROR(FIND("村",F345))=FALSE,LEFT(F345,FIND("村",F345))))))</f>
        <v>松原市</v>
      </c>
      <c r="P345" s="31">
        <f>COUNTIF($O$4:O345,"松原市")</f>
        <v>27</v>
      </c>
    </row>
    <row r="346" spans="1:16" ht="30" customHeight="1" x14ac:dyDescent="0.2">
      <c r="A346" s="122">
        <v>2754820401</v>
      </c>
      <c r="B346" s="114" t="s">
        <v>3679</v>
      </c>
      <c r="C346" s="115" t="s">
        <v>3683</v>
      </c>
      <c r="D346" s="115" t="s">
        <v>3684</v>
      </c>
      <c r="E346" s="115" t="s">
        <v>3682</v>
      </c>
      <c r="F346" s="114" t="s">
        <v>3680</v>
      </c>
      <c r="G346" s="116" t="s">
        <v>3681</v>
      </c>
      <c r="H346" s="117" t="s">
        <v>157</v>
      </c>
      <c r="I346" s="118">
        <v>5</v>
      </c>
      <c r="J346" s="119"/>
      <c r="K346" s="117" t="s">
        <v>157</v>
      </c>
      <c r="L346" s="118">
        <v>5</v>
      </c>
      <c r="M346" s="120"/>
      <c r="N346" s="123"/>
      <c r="O346" s="31" t="str">
        <f t="shared" si="68"/>
        <v>松原市</v>
      </c>
      <c r="P346" s="31">
        <f>COUNTIF($O$4:O346,"松原市")</f>
        <v>28</v>
      </c>
    </row>
    <row r="347" spans="1:16" ht="30" customHeight="1" x14ac:dyDescent="0.2">
      <c r="A347" s="122" t="s">
        <v>3771</v>
      </c>
      <c r="B347" s="114" t="s">
        <v>3768</v>
      </c>
      <c r="C347" s="115" t="s">
        <v>3796</v>
      </c>
      <c r="D347" s="115" t="s">
        <v>3797</v>
      </c>
      <c r="E347" s="115" t="s">
        <v>2253</v>
      </c>
      <c r="F347" s="114" t="s">
        <v>3769</v>
      </c>
      <c r="G347" s="116" t="s">
        <v>3770</v>
      </c>
      <c r="H347" s="117" t="s">
        <v>3611</v>
      </c>
      <c r="I347" s="118">
        <v>10</v>
      </c>
      <c r="J347" s="119"/>
      <c r="K347" s="117" t="s">
        <v>3611</v>
      </c>
      <c r="L347" s="118">
        <v>10</v>
      </c>
      <c r="M347" s="120"/>
      <c r="N347" s="123"/>
      <c r="O347" s="31" t="str">
        <f t="shared" ref="O347" si="69">IF(ISERROR(FIND("群",F347))=FALSE,LEFT(F347,FIND("群",F347)),IF(ISERROR(FIND("市",F347))=FALSE,LEFT(F347,FIND("市",F347)),IF(ISERROR(FIND("町",F347))=FALSE,LEFT(F347,FIND("町",F347)),IF(ISERROR(FIND("村",F347))=FALSE,LEFT(F347,FIND("村",F347))))))</f>
        <v>松原市</v>
      </c>
      <c r="P347" s="31">
        <f>COUNTIF($O$4:O347,"松原市")</f>
        <v>29</v>
      </c>
    </row>
    <row r="348" spans="1:16" ht="30" customHeight="1" x14ac:dyDescent="0.2">
      <c r="A348" s="122" t="s">
        <v>3838</v>
      </c>
      <c r="B348" s="114" t="s">
        <v>3837</v>
      </c>
      <c r="C348" s="115" t="s">
        <v>3841</v>
      </c>
      <c r="D348" s="115" t="s">
        <v>3842</v>
      </c>
      <c r="E348" s="115" t="s">
        <v>1345</v>
      </c>
      <c r="F348" s="114" t="s">
        <v>3840</v>
      </c>
      <c r="G348" s="116" t="s">
        <v>3839</v>
      </c>
      <c r="H348" s="117" t="s">
        <v>3614</v>
      </c>
      <c r="I348" s="118">
        <v>10</v>
      </c>
      <c r="J348" s="119"/>
      <c r="K348" s="117" t="s">
        <v>3614</v>
      </c>
      <c r="L348" s="118">
        <v>10</v>
      </c>
      <c r="M348" s="120"/>
      <c r="N348" s="123"/>
      <c r="O348" s="31" t="str">
        <f t="shared" ref="O348" si="70">IF(ISERROR(FIND("群",F348))=FALSE,LEFT(F348,FIND("群",F348)),IF(ISERROR(FIND("市",F348))=FALSE,LEFT(F348,FIND("市",F348)),IF(ISERROR(FIND("町",F348))=FALSE,LEFT(F348,FIND("町",F348)),IF(ISERROR(FIND("村",F348))=FALSE,LEFT(F348,FIND("村",F348))))))</f>
        <v>松原市</v>
      </c>
      <c r="P348" s="31">
        <f>COUNTIF($O$4:O348,"松原市")</f>
        <v>30</v>
      </c>
    </row>
    <row r="349" spans="1:16" ht="30" customHeight="1" x14ac:dyDescent="0.2">
      <c r="A349" s="122">
        <v>2753820386</v>
      </c>
      <c r="B349" s="114" t="s">
        <v>3892</v>
      </c>
      <c r="C349" s="115" t="s">
        <v>3895</v>
      </c>
      <c r="D349" s="115" t="s">
        <v>3896</v>
      </c>
      <c r="E349" s="115" t="s">
        <v>2253</v>
      </c>
      <c r="F349" s="114" t="s">
        <v>3894</v>
      </c>
      <c r="G349" s="116" t="s">
        <v>3893</v>
      </c>
      <c r="H349" s="117"/>
      <c r="I349" s="118"/>
      <c r="J349" s="119"/>
      <c r="K349" s="117" t="s">
        <v>3611</v>
      </c>
      <c r="L349" s="118">
        <v>10</v>
      </c>
      <c r="M349" s="120"/>
      <c r="N349" s="123"/>
      <c r="O349" s="31" t="str">
        <f t="shared" ref="O349" si="71">IF(ISERROR(FIND("群",F349))=FALSE,LEFT(F349,FIND("群",F349)),IF(ISERROR(FIND("市",F349))=FALSE,LEFT(F349,FIND("市",F349)),IF(ISERROR(FIND("町",F349))=FALSE,LEFT(F349,FIND("町",F349)),IF(ISERROR(FIND("村",F349))=FALSE,LEFT(F349,FIND("村",F349))))))</f>
        <v>松原市</v>
      </c>
      <c r="P349" s="31">
        <f>COUNTIF($O$4:O349,"松原市")</f>
        <v>31</v>
      </c>
    </row>
    <row r="350" spans="1:16" ht="30" customHeight="1" x14ac:dyDescent="0.2">
      <c r="A350" s="122" t="s">
        <v>4011</v>
      </c>
      <c r="B350" s="114" t="s">
        <v>4012</v>
      </c>
      <c r="C350" s="115" t="s">
        <v>1671</v>
      </c>
      <c r="D350" s="115" t="s">
        <v>1671</v>
      </c>
      <c r="E350" s="115" t="s">
        <v>1672</v>
      </c>
      <c r="F350" s="114" t="s">
        <v>4013</v>
      </c>
      <c r="G350" s="116" t="s">
        <v>2660</v>
      </c>
      <c r="H350" s="117" t="s">
        <v>3611</v>
      </c>
      <c r="I350" s="118">
        <v>10</v>
      </c>
      <c r="J350" s="119"/>
      <c r="K350" s="117" t="s">
        <v>3611</v>
      </c>
      <c r="L350" s="118">
        <v>10</v>
      </c>
      <c r="M350" s="120"/>
      <c r="N350" s="123"/>
      <c r="O350" s="31" t="str">
        <f t="shared" ref="O350" si="72">IF(ISERROR(FIND("群",F350))=FALSE,LEFT(F350,FIND("群",F350)),IF(ISERROR(FIND("市",F350))=FALSE,LEFT(F350,FIND("市",F350)),IF(ISERROR(FIND("町",F350))=FALSE,LEFT(F350,FIND("町",F350)),IF(ISERROR(FIND("村",F350))=FALSE,LEFT(F350,FIND("村",F350))))))</f>
        <v>松原市</v>
      </c>
      <c r="P350" s="31">
        <f>COUNTIF($O$4:O350,"松原市")</f>
        <v>32</v>
      </c>
    </row>
    <row r="351" spans="1:16" ht="30" customHeight="1" x14ac:dyDescent="0.2">
      <c r="A351" s="122" t="s">
        <v>4014</v>
      </c>
      <c r="B351" s="114" t="s">
        <v>4015</v>
      </c>
      <c r="C351" s="115" t="s">
        <v>2165</v>
      </c>
      <c r="D351" s="115" t="s">
        <v>2166</v>
      </c>
      <c r="E351" s="115" t="s">
        <v>1345</v>
      </c>
      <c r="F351" s="114" t="s">
        <v>4016</v>
      </c>
      <c r="G351" s="116" t="s">
        <v>695</v>
      </c>
      <c r="H351" s="117" t="s">
        <v>3611</v>
      </c>
      <c r="I351" s="118">
        <v>10</v>
      </c>
      <c r="J351" s="119"/>
      <c r="K351" s="117"/>
      <c r="L351" s="118"/>
      <c r="M351" s="120"/>
      <c r="N351" s="123"/>
      <c r="O351" s="31" t="str">
        <f t="shared" ref="O351:O352" si="73">IF(ISERROR(FIND("群",F351))=FALSE,LEFT(F351,FIND("群",F351)),IF(ISERROR(FIND("市",F351))=FALSE,LEFT(F351,FIND("市",F351)),IF(ISERROR(FIND("町",F351))=FALSE,LEFT(F351,FIND("町",F351)),IF(ISERROR(FIND("村",F351))=FALSE,LEFT(F351,FIND("村",F351))))))</f>
        <v>松原市</v>
      </c>
      <c r="P351" s="31">
        <f>COUNTIF($O$4:O351,"松原市")</f>
        <v>33</v>
      </c>
    </row>
    <row r="352" spans="1:16" ht="31.2" customHeight="1" x14ac:dyDescent="0.2">
      <c r="A352" s="122" t="s">
        <v>4017</v>
      </c>
      <c r="B352" s="114" t="s">
        <v>4018</v>
      </c>
      <c r="C352" s="115" t="s">
        <v>3210</v>
      </c>
      <c r="D352" s="115" t="s">
        <v>3211</v>
      </c>
      <c r="E352" s="115" t="s">
        <v>777</v>
      </c>
      <c r="F352" s="114" t="s">
        <v>4019</v>
      </c>
      <c r="G352" s="116" t="s">
        <v>695</v>
      </c>
      <c r="H352" s="117" t="s">
        <v>3611</v>
      </c>
      <c r="I352" s="118">
        <v>10</v>
      </c>
      <c r="J352" s="119"/>
      <c r="K352" s="117"/>
      <c r="L352" s="118"/>
      <c r="M352" s="120"/>
      <c r="N352" s="123"/>
      <c r="O352" s="31" t="str">
        <f t="shared" si="73"/>
        <v>松原市</v>
      </c>
      <c r="P352" s="31">
        <f>COUNTIF($O$4:O352,"松原市")</f>
        <v>34</v>
      </c>
    </row>
    <row r="353" spans="1:16" s="174" customFormat="1" ht="31.2" customHeight="1" x14ac:dyDescent="0.2">
      <c r="A353" s="164" t="s">
        <v>4189</v>
      </c>
      <c r="B353" s="165" t="s">
        <v>4190</v>
      </c>
      <c r="C353" s="166" t="s">
        <v>4191</v>
      </c>
      <c r="D353" s="166" t="s">
        <v>4191</v>
      </c>
      <c r="E353" s="166" t="s">
        <v>2967</v>
      </c>
      <c r="F353" s="165" t="s">
        <v>4192</v>
      </c>
      <c r="G353" s="167" t="s">
        <v>4193</v>
      </c>
      <c r="H353" s="168"/>
      <c r="I353" s="169"/>
      <c r="J353" s="170"/>
      <c r="K353" s="168" t="s">
        <v>3614</v>
      </c>
      <c r="L353" s="169">
        <v>10</v>
      </c>
      <c r="M353" s="171"/>
      <c r="N353" s="175"/>
      <c r="O353" s="173" t="s">
        <v>4194</v>
      </c>
      <c r="P353" s="173">
        <v>35</v>
      </c>
    </row>
    <row r="354" spans="1:16" ht="30" customHeight="1" x14ac:dyDescent="0.2">
      <c r="A354" s="132">
        <v>2751920014</v>
      </c>
      <c r="B354" s="114" t="s">
        <v>159</v>
      </c>
      <c r="C354" s="115" t="s">
        <v>945</v>
      </c>
      <c r="D354" s="115" t="s">
        <v>945</v>
      </c>
      <c r="E354" s="115" t="s">
        <v>899</v>
      </c>
      <c r="F354" s="114" t="s">
        <v>946</v>
      </c>
      <c r="G354" s="116" t="s">
        <v>20</v>
      </c>
      <c r="H354" s="117" t="s">
        <v>3611</v>
      </c>
      <c r="I354" s="118">
        <v>20</v>
      </c>
      <c r="J354" s="119"/>
      <c r="K354" s="117"/>
      <c r="L354" s="118"/>
      <c r="M354" s="120"/>
      <c r="N354" s="123"/>
      <c r="O354" s="31" t="str">
        <f t="shared" si="64"/>
        <v>大東市</v>
      </c>
      <c r="P354" s="31">
        <f>COUNTIF($O$4:O354,"大東市")</f>
        <v>1</v>
      </c>
    </row>
    <row r="355" spans="1:16" ht="30" customHeight="1" x14ac:dyDescent="0.2">
      <c r="A355" s="122">
        <v>2751920063</v>
      </c>
      <c r="B355" s="114" t="s">
        <v>312</v>
      </c>
      <c r="C355" s="115" t="s">
        <v>326</v>
      </c>
      <c r="D355" s="115" t="s">
        <v>327</v>
      </c>
      <c r="E355" s="115" t="s">
        <v>328</v>
      </c>
      <c r="F355" s="114" t="s">
        <v>313</v>
      </c>
      <c r="G355" s="116" t="s">
        <v>314</v>
      </c>
      <c r="H355" s="117" t="s">
        <v>3611</v>
      </c>
      <c r="I355" s="118">
        <v>10</v>
      </c>
      <c r="J355" s="119"/>
      <c r="K355" s="117" t="s">
        <v>3611</v>
      </c>
      <c r="L355" s="118">
        <v>10</v>
      </c>
      <c r="M355" s="120"/>
      <c r="N355" s="123"/>
      <c r="O355" s="31" t="str">
        <f t="shared" si="64"/>
        <v>大東市</v>
      </c>
      <c r="P355" s="31">
        <f>COUNTIF($O$4:O355,"大東市")</f>
        <v>2</v>
      </c>
    </row>
    <row r="356" spans="1:16" ht="30" customHeight="1" x14ac:dyDescent="0.2">
      <c r="A356" s="122">
        <v>2751920071</v>
      </c>
      <c r="B356" s="114" t="s">
        <v>510</v>
      </c>
      <c r="C356" s="115" t="s">
        <v>528</v>
      </c>
      <c r="D356" s="115" t="s">
        <v>529</v>
      </c>
      <c r="E356" s="115" t="s">
        <v>530</v>
      </c>
      <c r="F356" s="114" t="s">
        <v>516</v>
      </c>
      <c r="G356" s="116" t="s">
        <v>517</v>
      </c>
      <c r="H356" s="117"/>
      <c r="I356" s="118"/>
      <c r="J356" s="119"/>
      <c r="K356" s="117" t="s">
        <v>3611</v>
      </c>
      <c r="L356" s="118">
        <v>10</v>
      </c>
      <c r="M356" s="120"/>
      <c r="N356" s="123"/>
      <c r="O356" s="31" t="str">
        <f t="shared" si="64"/>
        <v>大東市</v>
      </c>
      <c r="P356" s="31">
        <f>COUNTIF($O$4:O356,"大東市")</f>
        <v>3</v>
      </c>
    </row>
    <row r="357" spans="1:16" ht="30" customHeight="1" x14ac:dyDescent="0.2">
      <c r="A357" s="122">
        <v>2751920089</v>
      </c>
      <c r="B357" s="114" t="s">
        <v>1407</v>
      </c>
      <c r="C357" s="115" t="s">
        <v>562</v>
      </c>
      <c r="D357" s="115" t="s">
        <v>563</v>
      </c>
      <c r="E357" s="115" t="s">
        <v>564</v>
      </c>
      <c r="F357" s="114" t="s">
        <v>549</v>
      </c>
      <c r="G357" s="116" t="s">
        <v>542</v>
      </c>
      <c r="H357" s="117" t="s">
        <v>3611</v>
      </c>
      <c r="I357" s="118">
        <v>10</v>
      </c>
      <c r="J357" s="119"/>
      <c r="K357" s="117" t="s">
        <v>3611</v>
      </c>
      <c r="L357" s="118">
        <v>10</v>
      </c>
      <c r="M357" s="120"/>
      <c r="N357" s="123"/>
      <c r="O357" s="31" t="str">
        <f t="shared" si="64"/>
        <v>大東市</v>
      </c>
      <c r="P357" s="31">
        <f>COUNTIF($O$4:O357,"大東市")</f>
        <v>4</v>
      </c>
    </row>
    <row r="358" spans="1:16" ht="30" customHeight="1" x14ac:dyDescent="0.2">
      <c r="A358" s="122">
        <v>2751920097</v>
      </c>
      <c r="B358" s="114" t="s">
        <v>566</v>
      </c>
      <c r="C358" s="115" t="s">
        <v>962</v>
      </c>
      <c r="D358" s="115" t="s">
        <v>793</v>
      </c>
      <c r="E358" s="115" t="s">
        <v>794</v>
      </c>
      <c r="F358" s="114" t="s">
        <v>795</v>
      </c>
      <c r="G358" s="116" t="s">
        <v>573</v>
      </c>
      <c r="H358" s="117"/>
      <c r="I358" s="118"/>
      <c r="J358" s="119"/>
      <c r="K358" s="117" t="s">
        <v>3611</v>
      </c>
      <c r="L358" s="118">
        <v>10</v>
      </c>
      <c r="M358" s="120"/>
      <c r="N358" s="123"/>
      <c r="O358" s="31" t="str">
        <f t="shared" si="64"/>
        <v>大東市</v>
      </c>
      <c r="P358" s="31">
        <f>COUNTIF($O$4:O358,"大東市")</f>
        <v>5</v>
      </c>
    </row>
    <row r="359" spans="1:16" ht="30" customHeight="1" x14ac:dyDescent="0.2">
      <c r="A359" s="122">
        <v>2751920121</v>
      </c>
      <c r="B359" s="114" t="s">
        <v>853</v>
      </c>
      <c r="C359" s="115" t="s">
        <v>888</v>
      </c>
      <c r="D359" s="115" t="s">
        <v>889</v>
      </c>
      <c r="E359" s="115" t="s">
        <v>887</v>
      </c>
      <c r="F359" s="114" t="s">
        <v>867</v>
      </c>
      <c r="G359" s="116" t="s">
        <v>854</v>
      </c>
      <c r="H359" s="117" t="s">
        <v>3611</v>
      </c>
      <c r="I359" s="118">
        <v>10</v>
      </c>
      <c r="J359" s="119"/>
      <c r="K359" s="117" t="s">
        <v>3611</v>
      </c>
      <c r="L359" s="118">
        <v>10</v>
      </c>
      <c r="M359" s="120"/>
      <c r="N359" s="123"/>
      <c r="O359" s="31" t="str">
        <f t="shared" si="64"/>
        <v>大東市</v>
      </c>
      <c r="P359" s="31">
        <f>COUNTIF($O$4:O359,"大東市")</f>
        <v>6</v>
      </c>
    </row>
    <row r="360" spans="1:16" ht="30" customHeight="1" x14ac:dyDescent="0.2">
      <c r="A360" s="122">
        <v>2751920139</v>
      </c>
      <c r="B360" s="114" t="s">
        <v>863</v>
      </c>
      <c r="C360" s="115" t="s">
        <v>2020</v>
      </c>
      <c r="D360" s="115" t="s">
        <v>2021</v>
      </c>
      <c r="E360" s="115" t="s">
        <v>899</v>
      </c>
      <c r="F360" s="114" t="s">
        <v>868</v>
      </c>
      <c r="G360" s="116" t="s">
        <v>410</v>
      </c>
      <c r="H360" s="117" t="s">
        <v>3611</v>
      </c>
      <c r="I360" s="118">
        <v>10</v>
      </c>
      <c r="J360" s="119"/>
      <c r="K360" s="117" t="s">
        <v>3611</v>
      </c>
      <c r="L360" s="118">
        <v>10</v>
      </c>
      <c r="M360" s="120"/>
      <c r="N360" s="123"/>
      <c r="O360" s="31" t="str">
        <f t="shared" si="64"/>
        <v>大東市</v>
      </c>
      <c r="P360" s="31">
        <f>COUNTIF($O$4:O360,"大東市")</f>
        <v>7</v>
      </c>
    </row>
    <row r="361" spans="1:16" ht="30" customHeight="1" x14ac:dyDescent="0.2">
      <c r="A361" s="122">
        <v>2751920147</v>
      </c>
      <c r="B361" s="114" t="s">
        <v>918</v>
      </c>
      <c r="C361" s="115" t="s">
        <v>919</v>
      </c>
      <c r="D361" s="115" t="s">
        <v>920</v>
      </c>
      <c r="E361" s="115" t="s">
        <v>921</v>
      </c>
      <c r="F361" s="114" t="s">
        <v>1305</v>
      </c>
      <c r="G361" s="116" t="s">
        <v>922</v>
      </c>
      <c r="H361" s="117" t="s">
        <v>3611</v>
      </c>
      <c r="I361" s="118">
        <v>10</v>
      </c>
      <c r="J361" s="119"/>
      <c r="K361" s="117" t="s">
        <v>3611</v>
      </c>
      <c r="L361" s="118">
        <v>10</v>
      </c>
      <c r="M361" s="120"/>
      <c r="N361" s="123"/>
      <c r="O361" s="31" t="str">
        <f t="shared" si="64"/>
        <v>大東市</v>
      </c>
      <c r="P361" s="31">
        <f>COUNTIF($O$4:O361,"大東市")</f>
        <v>8</v>
      </c>
    </row>
    <row r="362" spans="1:16" ht="30" customHeight="1" x14ac:dyDescent="0.2">
      <c r="A362" s="122">
        <v>2751920154</v>
      </c>
      <c r="B362" s="114" t="s">
        <v>935</v>
      </c>
      <c r="C362" s="115" t="s">
        <v>941</v>
      </c>
      <c r="D362" s="115" t="s">
        <v>941</v>
      </c>
      <c r="E362" s="115" t="s">
        <v>942</v>
      </c>
      <c r="F362" s="114" t="s">
        <v>943</v>
      </c>
      <c r="G362" s="116" t="s">
        <v>1470</v>
      </c>
      <c r="H362" s="117"/>
      <c r="I362" s="118"/>
      <c r="J362" s="119"/>
      <c r="K362" s="117" t="s">
        <v>3611</v>
      </c>
      <c r="L362" s="118">
        <v>10</v>
      </c>
      <c r="M362" s="120"/>
      <c r="N362" s="123"/>
      <c r="O362" s="31" t="str">
        <f t="shared" si="64"/>
        <v>大東市</v>
      </c>
      <c r="P362" s="31">
        <f>COUNTIF($O$4:O362,"大東市")</f>
        <v>9</v>
      </c>
    </row>
    <row r="363" spans="1:16" ht="30" customHeight="1" x14ac:dyDescent="0.2">
      <c r="A363" s="122">
        <v>2751920162</v>
      </c>
      <c r="B363" s="114" t="s">
        <v>1072</v>
      </c>
      <c r="C363" s="115" t="s">
        <v>1082</v>
      </c>
      <c r="D363" s="115" t="s">
        <v>1083</v>
      </c>
      <c r="E363" s="115" t="s">
        <v>1084</v>
      </c>
      <c r="F363" s="114" t="s">
        <v>1085</v>
      </c>
      <c r="G363" s="116" t="s">
        <v>1086</v>
      </c>
      <c r="H363" s="117"/>
      <c r="I363" s="118"/>
      <c r="J363" s="119"/>
      <c r="K363" s="117" t="s">
        <v>3611</v>
      </c>
      <c r="L363" s="118">
        <v>10</v>
      </c>
      <c r="M363" s="120"/>
      <c r="N363" s="123"/>
      <c r="O363" s="31" t="str">
        <f t="shared" si="64"/>
        <v>大東市</v>
      </c>
      <c r="P363" s="31">
        <f>COUNTIF($O$4:O363,"大東市")</f>
        <v>10</v>
      </c>
    </row>
    <row r="364" spans="1:16" ht="30" customHeight="1" x14ac:dyDescent="0.2">
      <c r="A364" s="122">
        <v>2751920188</v>
      </c>
      <c r="B364" s="114" t="s">
        <v>1306</v>
      </c>
      <c r="C364" s="115" t="s">
        <v>1311</v>
      </c>
      <c r="D364" s="115" t="s">
        <v>1312</v>
      </c>
      <c r="E364" s="115" t="s">
        <v>1313</v>
      </c>
      <c r="F364" s="114" t="s">
        <v>1314</v>
      </c>
      <c r="G364" s="116" t="s">
        <v>1307</v>
      </c>
      <c r="H364" s="117" t="s">
        <v>3611</v>
      </c>
      <c r="I364" s="118">
        <v>10</v>
      </c>
      <c r="J364" s="119"/>
      <c r="K364" s="117" t="s">
        <v>3611</v>
      </c>
      <c r="L364" s="118">
        <v>10</v>
      </c>
      <c r="M364" s="120"/>
      <c r="N364" s="123"/>
      <c r="O364" s="31" t="str">
        <f t="shared" si="64"/>
        <v>大東市</v>
      </c>
      <c r="P364" s="31">
        <f>COUNTIF($O$4:O364,"大東市")</f>
        <v>11</v>
      </c>
    </row>
    <row r="365" spans="1:16" s="174" customFormat="1" ht="30" customHeight="1" x14ac:dyDescent="0.2">
      <c r="A365" s="164">
        <v>2751920196</v>
      </c>
      <c r="B365" s="165" t="s">
        <v>1324</v>
      </c>
      <c r="C365" s="166" t="s">
        <v>3465</v>
      </c>
      <c r="D365" s="166" t="s">
        <v>889</v>
      </c>
      <c r="E365" s="166" t="s">
        <v>1999</v>
      </c>
      <c r="F365" s="165" t="s">
        <v>1466</v>
      </c>
      <c r="G365" s="167" t="s">
        <v>1325</v>
      </c>
      <c r="H365" s="168"/>
      <c r="I365" s="169"/>
      <c r="J365" s="170"/>
      <c r="K365" s="168" t="s">
        <v>3611</v>
      </c>
      <c r="L365" s="169">
        <v>10</v>
      </c>
      <c r="M365" s="171"/>
      <c r="N365" s="175"/>
      <c r="O365" s="173" t="str">
        <f t="shared" si="64"/>
        <v>大東市</v>
      </c>
      <c r="P365" s="173">
        <f>COUNTIF($O$4:O365,"大東市")</f>
        <v>12</v>
      </c>
    </row>
    <row r="366" spans="1:16" ht="30" customHeight="1" x14ac:dyDescent="0.2">
      <c r="A366" s="122">
        <v>2751920204</v>
      </c>
      <c r="B366" s="114" t="s">
        <v>1366</v>
      </c>
      <c r="C366" s="115" t="s">
        <v>1368</v>
      </c>
      <c r="D366" s="115" t="s">
        <v>1368</v>
      </c>
      <c r="E366" s="115" t="s">
        <v>1369</v>
      </c>
      <c r="F366" s="114" t="s">
        <v>1372</v>
      </c>
      <c r="G366" s="116" t="s">
        <v>1367</v>
      </c>
      <c r="H366" s="117" t="s">
        <v>3611</v>
      </c>
      <c r="I366" s="118">
        <v>10</v>
      </c>
      <c r="J366" s="119"/>
      <c r="K366" s="117" t="s">
        <v>3611</v>
      </c>
      <c r="L366" s="118">
        <v>10</v>
      </c>
      <c r="M366" s="120"/>
      <c r="N366" s="123"/>
      <c r="O366" s="31" t="str">
        <f t="shared" si="64"/>
        <v>大東市</v>
      </c>
      <c r="P366" s="31">
        <f>COUNTIF($O$4:O366,"大東市")</f>
        <v>13</v>
      </c>
    </row>
    <row r="367" spans="1:16" ht="30" customHeight="1" x14ac:dyDescent="0.2">
      <c r="A367" s="122">
        <v>2751920212</v>
      </c>
      <c r="B367" s="114" t="s">
        <v>1374</v>
      </c>
      <c r="C367" s="115" t="s">
        <v>1375</v>
      </c>
      <c r="D367" s="115" t="s">
        <v>1376</v>
      </c>
      <c r="E367" s="115" t="s">
        <v>328</v>
      </c>
      <c r="F367" s="114" t="s">
        <v>1385</v>
      </c>
      <c r="G367" s="116" t="s">
        <v>1377</v>
      </c>
      <c r="H367" s="117" t="s">
        <v>3611</v>
      </c>
      <c r="I367" s="118">
        <v>10</v>
      </c>
      <c r="J367" s="119"/>
      <c r="K367" s="117" t="s">
        <v>3611</v>
      </c>
      <c r="L367" s="118">
        <v>10</v>
      </c>
      <c r="M367" s="120"/>
      <c r="N367" s="123"/>
      <c r="O367" s="31" t="str">
        <f t="shared" si="64"/>
        <v>大東市</v>
      </c>
      <c r="P367" s="31">
        <f>COUNTIF($O$4:O367,"大東市")</f>
        <v>14</v>
      </c>
    </row>
    <row r="368" spans="1:16" ht="30" customHeight="1" x14ac:dyDescent="0.2">
      <c r="A368" s="122">
        <v>2751920246</v>
      </c>
      <c r="B368" s="114" t="s">
        <v>1634</v>
      </c>
      <c r="C368" s="115" t="s">
        <v>1635</v>
      </c>
      <c r="D368" s="115" t="s">
        <v>1636</v>
      </c>
      <c r="E368" s="115" t="s">
        <v>1637</v>
      </c>
      <c r="F368" s="114" t="s">
        <v>1638</v>
      </c>
      <c r="G368" s="116" t="s">
        <v>1639</v>
      </c>
      <c r="H368" s="117" t="s">
        <v>3611</v>
      </c>
      <c r="I368" s="118">
        <v>10</v>
      </c>
      <c r="J368" s="119"/>
      <c r="K368" s="117" t="s">
        <v>3611</v>
      </c>
      <c r="L368" s="118">
        <v>10</v>
      </c>
      <c r="M368" s="120"/>
      <c r="N368" s="123"/>
      <c r="O368" s="31" t="str">
        <f t="shared" si="64"/>
        <v>大東市</v>
      </c>
      <c r="P368" s="31">
        <f>COUNTIF($O$4:O368,"大東市")</f>
        <v>15</v>
      </c>
    </row>
    <row r="369" spans="1:16" ht="30" customHeight="1" x14ac:dyDescent="0.2">
      <c r="A369" s="122">
        <v>2751920261</v>
      </c>
      <c r="B369" s="114" t="s">
        <v>1691</v>
      </c>
      <c r="C369" s="115" t="s">
        <v>1692</v>
      </c>
      <c r="D369" s="115" t="s">
        <v>1714</v>
      </c>
      <c r="E369" s="115" t="s">
        <v>1693</v>
      </c>
      <c r="F369" s="114" t="s">
        <v>1694</v>
      </c>
      <c r="G369" s="116" t="s">
        <v>3119</v>
      </c>
      <c r="H369" s="117" t="s">
        <v>1715</v>
      </c>
      <c r="I369" s="118">
        <v>5</v>
      </c>
      <c r="J369" s="119"/>
      <c r="K369" s="117" t="s">
        <v>1716</v>
      </c>
      <c r="L369" s="118">
        <v>5</v>
      </c>
      <c r="M369" s="120"/>
      <c r="N369" s="123"/>
      <c r="O369" s="31" t="str">
        <f t="shared" si="64"/>
        <v>大東市</v>
      </c>
      <c r="P369" s="31">
        <f>COUNTIF($O$4:O369,"大東市")</f>
        <v>16</v>
      </c>
    </row>
    <row r="370" spans="1:16" ht="30" customHeight="1" x14ac:dyDescent="0.2">
      <c r="A370" s="122">
        <v>2751920279</v>
      </c>
      <c r="B370" s="114" t="s">
        <v>1737</v>
      </c>
      <c r="C370" s="115" t="s">
        <v>1738</v>
      </c>
      <c r="D370" s="115" t="s">
        <v>1739</v>
      </c>
      <c r="E370" s="115" t="s">
        <v>1740</v>
      </c>
      <c r="F370" s="114" t="s">
        <v>1741</v>
      </c>
      <c r="G370" s="116" t="s">
        <v>1742</v>
      </c>
      <c r="H370" s="117" t="s">
        <v>3611</v>
      </c>
      <c r="I370" s="118">
        <v>10</v>
      </c>
      <c r="J370" s="119"/>
      <c r="K370" s="117" t="s">
        <v>3611</v>
      </c>
      <c r="L370" s="118">
        <v>10</v>
      </c>
      <c r="M370" s="120"/>
      <c r="N370" s="123"/>
      <c r="O370" s="31" t="str">
        <f t="shared" si="64"/>
        <v>大東市</v>
      </c>
      <c r="P370" s="31">
        <f>COUNTIF($O$4:O370,"大東市")</f>
        <v>17</v>
      </c>
    </row>
    <row r="371" spans="1:16" ht="30" customHeight="1" x14ac:dyDescent="0.2">
      <c r="A371" s="122">
        <v>2751920287</v>
      </c>
      <c r="B371" s="114" t="s">
        <v>1721</v>
      </c>
      <c r="C371" s="115" t="s">
        <v>1797</v>
      </c>
      <c r="D371" s="115" t="s">
        <v>1798</v>
      </c>
      <c r="E371" s="115" t="s">
        <v>1799</v>
      </c>
      <c r="F371" s="114" t="s">
        <v>1800</v>
      </c>
      <c r="G371" s="116" t="s">
        <v>1801</v>
      </c>
      <c r="H371" s="117" t="s">
        <v>3611</v>
      </c>
      <c r="I371" s="118">
        <v>10</v>
      </c>
      <c r="J371" s="119"/>
      <c r="K371" s="117" t="s">
        <v>3611</v>
      </c>
      <c r="L371" s="118">
        <v>10</v>
      </c>
      <c r="M371" s="120"/>
      <c r="N371" s="123"/>
      <c r="O371" s="31" t="str">
        <f t="shared" si="64"/>
        <v>大東市</v>
      </c>
      <c r="P371" s="31">
        <f>COUNTIF($O$4:O371,"大東市")</f>
        <v>18</v>
      </c>
    </row>
    <row r="372" spans="1:16" ht="30" customHeight="1" x14ac:dyDescent="0.2">
      <c r="A372" s="122">
        <v>2751920295</v>
      </c>
      <c r="B372" s="114" t="s">
        <v>1866</v>
      </c>
      <c r="C372" s="115" t="s">
        <v>1867</v>
      </c>
      <c r="D372" s="115" t="s">
        <v>1868</v>
      </c>
      <c r="E372" s="115" t="s">
        <v>1869</v>
      </c>
      <c r="F372" s="114" t="s">
        <v>1870</v>
      </c>
      <c r="G372" s="116" t="s">
        <v>1857</v>
      </c>
      <c r="H372" s="117" t="s">
        <v>3611</v>
      </c>
      <c r="I372" s="118">
        <v>10</v>
      </c>
      <c r="J372" s="119"/>
      <c r="K372" s="117" t="s">
        <v>3611</v>
      </c>
      <c r="L372" s="118">
        <v>10</v>
      </c>
      <c r="M372" s="120"/>
      <c r="N372" s="123"/>
      <c r="O372" s="31" t="str">
        <f t="shared" si="64"/>
        <v>大東市</v>
      </c>
      <c r="P372" s="31">
        <f>COUNTIF($O$4:O372,"大東市")</f>
        <v>19</v>
      </c>
    </row>
    <row r="373" spans="1:16" ht="30" customHeight="1" x14ac:dyDescent="0.2">
      <c r="A373" s="122">
        <v>2751920311</v>
      </c>
      <c r="B373" s="114" t="s">
        <v>1962</v>
      </c>
      <c r="C373" s="115" t="s">
        <v>1963</v>
      </c>
      <c r="D373" s="115" t="s">
        <v>1964</v>
      </c>
      <c r="E373" s="115" t="s">
        <v>1965</v>
      </c>
      <c r="F373" s="114" t="s">
        <v>1966</v>
      </c>
      <c r="G373" s="116" t="s">
        <v>1967</v>
      </c>
      <c r="H373" s="117" t="s">
        <v>3611</v>
      </c>
      <c r="I373" s="118">
        <v>20</v>
      </c>
      <c r="J373" s="119"/>
      <c r="K373" s="117" t="s">
        <v>3611</v>
      </c>
      <c r="L373" s="118">
        <v>20</v>
      </c>
      <c r="M373" s="120" t="s">
        <v>3611</v>
      </c>
      <c r="N373" s="123" t="s">
        <v>1803</v>
      </c>
      <c r="O373" s="31" t="str">
        <f t="shared" si="64"/>
        <v>大東市</v>
      </c>
      <c r="P373" s="31">
        <f>COUNTIF($O$4:O373,"大東市")</f>
        <v>20</v>
      </c>
    </row>
    <row r="374" spans="1:16" ht="30" customHeight="1" x14ac:dyDescent="0.2">
      <c r="A374" s="122">
        <v>2751920329</v>
      </c>
      <c r="B374" s="114" t="s">
        <v>2135</v>
      </c>
      <c r="C374" s="115" t="s">
        <v>2136</v>
      </c>
      <c r="D374" s="115" t="s">
        <v>2137</v>
      </c>
      <c r="E374" s="115" t="s">
        <v>2138</v>
      </c>
      <c r="F374" s="114" t="s">
        <v>2563</v>
      </c>
      <c r="G374" s="116" t="s">
        <v>2139</v>
      </c>
      <c r="H374" s="117" t="s">
        <v>3611</v>
      </c>
      <c r="I374" s="118">
        <v>10</v>
      </c>
      <c r="J374" s="119"/>
      <c r="K374" s="117" t="s">
        <v>3611</v>
      </c>
      <c r="L374" s="118">
        <v>10</v>
      </c>
      <c r="M374" s="120"/>
      <c r="N374" s="123"/>
      <c r="O374" s="31" t="str">
        <f t="shared" si="64"/>
        <v>大東市</v>
      </c>
      <c r="P374" s="31">
        <f>COUNTIF($O$4:O374,"大東市")</f>
        <v>21</v>
      </c>
    </row>
    <row r="375" spans="1:16" ht="30" customHeight="1" x14ac:dyDescent="0.2">
      <c r="A375" s="122">
        <v>2751920345</v>
      </c>
      <c r="B375" s="114" t="s">
        <v>2186</v>
      </c>
      <c r="C375" s="115" t="s">
        <v>2187</v>
      </c>
      <c r="D375" s="115" t="s">
        <v>2188</v>
      </c>
      <c r="E375" s="115" t="s">
        <v>2189</v>
      </c>
      <c r="F375" s="114" t="s">
        <v>2190</v>
      </c>
      <c r="G375" s="116" t="s">
        <v>2191</v>
      </c>
      <c r="H375" s="117" t="s">
        <v>3611</v>
      </c>
      <c r="I375" s="118">
        <v>10</v>
      </c>
      <c r="J375" s="119"/>
      <c r="K375" s="117" t="s">
        <v>3611</v>
      </c>
      <c r="L375" s="118">
        <v>10</v>
      </c>
      <c r="M375" s="120"/>
      <c r="N375" s="127"/>
      <c r="O375" s="31" t="str">
        <f t="shared" si="64"/>
        <v>大東市</v>
      </c>
      <c r="P375" s="31">
        <f>COUNTIF($O$4:O375,"大東市")</f>
        <v>22</v>
      </c>
    </row>
    <row r="376" spans="1:16" s="174" customFormat="1" ht="30" customHeight="1" x14ac:dyDescent="0.2">
      <c r="A376" s="164">
        <v>2751920352</v>
      </c>
      <c r="B376" s="165" t="s">
        <v>3461</v>
      </c>
      <c r="C376" s="166" t="s">
        <v>2233</v>
      </c>
      <c r="D376" s="166" t="s">
        <v>2234</v>
      </c>
      <c r="E376" s="166" t="s">
        <v>2235</v>
      </c>
      <c r="F376" s="165" t="s">
        <v>2236</v>
      </c>
      <c r="G376" s="167" t="s">
        <v>2237</v>
      </c>
      <c r="H376" s="168" t="s">
        <v>3611</v>
      </c>
      <c r="I376" s="169">
        <v>10</v>
      </c>
      <c r="J376" s="170"/>
      <c r="K376" s="168" t="s">
        <v>3611</v>
      </c>
      <c r="L376" s="169">
        <v>10</v>
      </c>
      <c r="M376" s="171"/>
      <c r="N376" s="177"/>
      <c r="O376" s="173" t="str">
        <f t="shared" si="64"/>
        <v>大東市</v>
      </c>
      <c r="P376" s="173">
        <f>COUNTIF($O$4:O376,"大東市")</f>
        <v>23</v>
      </c>
    </row>
    <row r="377" spans="1:16" s="174" customFormat="1" ht="30" customHeight="1" x14ac:dyDescent="0.2">
      <c r="A377" s="164">
        <v>2751920360</v>
      </c>
      <c r="B377" s="165" t="s">
        <v>2307</v>
      </c>
      <c r="C377" s="166" t="s">
        <v>2310</v>
      </c>
      <c r="D377" s="166" t="s">
        <v>2311</v>
      </c>
      <c r="E377" s="166" t="s">
        <v>2312</v>
      </c>
      <c r="F377" s="165" t="s">
        <v>2308</v>
      </c>
      <c r="G377" s="167" t="s">
        <v>2309</v>
      </c>
      <c r="H377" s="168" t="s">
        <v>3611</v>
      </c>
      <c r="I377" s="169">
        <v>10</v>
      </c>
      <c r="J377" s="170"/>
      <c r="K377" s="168" t="s">
        <v>3611</v>
      </c>
      <c r="L377" s="169">
        <v>10</v>
      </c>
      <c r="M377" s="171"/>
      <c r="N377" s="177"/>
      <c r="O377" s="173" t="str">
        <f t="shared" si="64"/>
        <v>大東市</v>
      </c>
      <c r="P377" s="173">
        <f>COUNTIF($O$4:O377,"大東市")</f>
        <v>24</v>
      </c>
    </row>
    <row r="378" spans="1:16" s="174" customFormat="1" ht="30" customHeight="1" x14ac:dyDescent="0.2">
      <c r="A378" s="164">
        <v>2751920378</v>
      </c>
      <c r="B378" s="165" t="s">
        <v>2404</v>
      </c>
      <c r="C378" s="166" t="s">
        <v>2405</v>
      </c>
      <c r="D378" s="166" t="s">
        <v>2405</v>
      </c>
      <c r="E378" s="166" t="s">
        <v>3463</v>
      </c>
      <c r="F378" s="165" t="s">
        <v>3464</v>
      </c>
      <c r="G378" s="167" t="s">
        <v>2406</v>
      </c>
      <c r="H378" s="168" t="s">
        <v>3611</v>
      </c>
      <c r="I378" s="169">
        <v>10</v>
      </c>
      <c r="J378" s="170"/>
      <c r="K378" s="168" t="s">
        <v>3611</v>
      </c>
      <c r="L378" s="169">
        <v>10</v>
      </c>
      <c r="M378" s="171" t="s">
        <v>3611</v>
      </c>
      <c r="N378" s="177"/>
      <c r="O378" s="173" t="str">
        <f t="shared" si="64"/>
        <v>大東市</v>
      </c>
      <c r="P378" s="173">
        <f>COUNTIF($O$4:O378,"大東市")</f>
        <v>25</v>
      </c>
    </row>
    <row r="379" spans="1:16" ht="30" customHeight="1" x14ac:dyDescent="0.2">
      <c r="A379" s="122">
        <v>2751920386</v>
      </c>
      <c r="B379" s="114" t="s">
        <v>2581</v>
      </c>
      <c r="C379" s="115" t="s">
        <v>2582</v>
      </c>
      <c r="D379" s="115" t="s">
        <v>2583</v>
      </c>
      <c r="E379" s="115" t="s">
        <v>2584</v>
      </c>
      <c r="F379" s="114" t="s">
        <v>2585</v>
      </c>
      <c r="G379" s="116" t="s">
        <v>2586</v>
      </c>
      <c r="H379" s="117" t="s">
        <v>3611</v>
      </c>
      <c r="I379" s="118">
        <v>10</v>
      </c>
      <c r="J379" s="119"/>
      <c r="K379" s="117" t="s">
        <v>3611</v>
      </c>
      <c r="L379" s="118">
        <v>10</v>
      </c>
      <c r="M379" s="120"/>
      <c r="N379" s="127"/>
      <c r="O379" s="31" t="str">
        <f t="shared" si="64"/>
        <v>大東市</v>
      </c>
      <c r="P379" s="31">
        <f>COUNTIF($O$4:O379,"大東市")</f>
        <v>26</v>
      </c>
    </row>
    <row r="380" spans="1:16" ht="30" customHeight="1" x14ac:dyDescent="0.2">
      <c r="A380" s="122" t="s">
        <v>2610</v>
      </c>
      <c r="B380" s="114" t="s">
        <v>2611</v>
      </c>
      <c r="C380" s="115" t="s">
        <v>2612</v>
      </c>
      <c r="D380" s="115" t="s">
        <v>2613</v>
      </c>
      <c r="E380" s="115" t="s">
        <v>1084</v>
      </c>
      <c r="F380" s="114" t="s">
        <v>3926</v>
      </c>
      <c r="G380" s="116" t="s">
        <v>2614</v>
      </c>
      <c r="H380" s="117" t="s">
        <v>3611</v>
      </c>
      <c r="I380" s="118">
        <v>10</v>
      </c>
      <c r="J380" s="119"/>
      <c r="K380" s="117" t="s">
        <v>3611</v>
      </c>
      <c r="L380" s="118">
        <v>10</v>
      </c>
      <c r="M380" s="120"/>
      <c r="N380" s="127"/>
      <c r="O380" s="31" t="str">
        <f t="shared" si="64"/>
        <v>大東市</v>
      </c>
      <c r="P380" s="31">
        <f>COUNTIF($O$4:O380,"大東市")</f>
        <v>27</v>
      </c>
    </row>
    <row r="381" spans="1:16" ht="30" customHeight="1" x14ac:dyDescent="0.2">
      <c r="A381" s="122">
        <v>2751920402</v>
      </c>
      <c r="B381" s="114" t="s">
        <v>2799</v>
      </c>
      <c r="C381" s="115" t="s">
        <v>2807</v>
      </c>
      <c r="D381" s="115" t="s">
        <v>2808</v>
      </c>
      <c r="E381" s="115" t="s">
        <v>2809</v>
      </c>
      <c r="F381" s="114" t="s">
        <v>2848</v>
      </c>
      <c r="G381" s="116" t="s">
        <v>3120</v>
      </c>
      <c r="H381" s="117" t="s">
        <v>2806</v>
      </c>
      <c r="I381" s="118">
        <v>5</v>
      </c>
      <c r="J381" s="119"/>
      <c r="K381" s="117" t="s">
        <v>157</v>
      </c>
      <c r="L381" s="118">
        <v>5</v>
      </c>
      <c r="M381" s="120"/>
      <c r="N381" s="127"/>
      <c r="O381" s="31" t="str">
        <f t="shared" si="64"/>
        <v>大東市</v>
      </c>
      <c r="P381" s="31">
        <f>COUNTIF($O$4:O381,"大東市")</f>
        <v>28</v>
      </c>
    </row>
    <row r="382" spans="1:16" ht="30" customHeight="1" x14ac:dyDescent="0.2">
      <c r="A382" s="122">
        <v>2751920410</v>
      </c>
      <c r="B382" s="114" t="s">
        <v>2800</v>
      </c>
      <c r="C382" s="115" t="s">
        <v>2803</v>
      </c>
      <c r="D382" s="115" t="s">
        <v>2804</v>
      </c>
      <c r="E382" s="115" t="s">
        <v>2805</v>
      </c>
      <c r="F382" s="114" t="s">
        <v>2801</v>
      </c>
      <c r="G382" s="116" t="s">
        <v>2802</v>
      </c>
      <c r="H382" s="117" t="s">
        <v>3611</v>
      </c>
      <c r="I382" s="118">
        <v>10</v>
      </c>
      <c r="J382" s="119"/>
      <c r="K382" s="117" t="s">
        <v>3611</v>
      </c>
      <c r="L382" s="118">
        <v>10</v>
      </c>
      <c r="M382" s="120"/>
      <c r="N382" s="127"/>
      <c r="O382" s="31" t="str">
        <f t="shared" si="64"/>
        <v>大東市</v>
      </c>
      <c r="P382" s="31">
        <f>COUNTIF($O$4:O382,"大東市")</f>
        <v>29</v>
      </c>
    </row>
    <row r="383" spans="1:16" ht="30" customHeight="1" x14ac:dyDescent="0.2">
      <c r="A383" s="122" t="s">
        <v>3305</v>
      </c>
      <c r="B383" s="114" t="s">
        <v>3306</v>
      </c>
      <c r="C383" s="115" t="s">
        <v>3569</v>
      </c>
      <c r="D383" s="115" t="s">
        <v>3570</v>
      </c>
      <c r="E383" s="115" t="s">
        <v>3348</v>
      </c>
      <c r="F383" s="114" t="s">
        <v>3307</v>
      </c>
      <c r="G383" s="116" t="s">
        <v>3308</v>
      </c>
      <c r="H383" s="117" t="s">
        <v>3611</v>
      </c>
      <c r="I383" s="118">
        <v>10</v>
      </c>
      <c r="J383" s="119"/>
      <c r="K383" s="117" t="s">
        <v>3611</v>
      </c>
      <c r="L383" s="118">
        <v>10</v>
      </c>
      <c r="M383" s="120"/>
      <c r="N383" s="127"/>
      <c r="O383" s="31" t="str">
        <f t="shared" si="64"/>
        <v>大東市</v>
      </c>
      <c r="P383" s="31">
        <f>COUNTIF($O$4:O383,"大東市")</f>
        <v>30</v>
      </c>
    </row>
    <row r="384" spans="1:16" ht="30" customHeight="1" x14ac:dyDescent="0.2">
      <c r="A384" s="122">
        <v>2751920436</v>
      </c>
      <c r="B384" s="114" t="s">
        <v>3495</v>
      </c>
      <c r="C384" s="115" t="s">
        <v>3619</v>
      </c>
      <c r="D384" s="115" t="s">
        <v>3619</v>
      </c>
      <c r="E384" s="115" t="s">
        <v>3498</v>
      </c>
      <c r="F384" s="114" t="s">
        <v>3496</v>
      </c>
      <c r="G384" s="116" t="s">
        <v>3497</v>
      </c>
      <c r="H384" s="117"/>
      <c r="I384" s="118"/>
      <c r="J384" s="119"/>
      <c r="K384" s="117" t="s">
        <v>3611</v>
      </c>
      <c r="L384" s="118">
        <v>10</v>
      </c>
      <c r="M384" s="120"/>
      <c r="N384" s="127"/>
      <c r="O384" s="31" t="str">
        <f t="shared" ref="O384:O385" si="74">IF(ISERROR(FIND("群",F384))=FALSE,LEFT(F384,FIND("群",F384)),IF(ISERROR(FIND("市",F384))=FALSE,LEFT(F384,FIND("市",F384)),IF(ISERROR(FIND("町",F384))=FALSE,LEFT(F384,FIND("町",F384)),IF(ISERROR(FIND("村",F384))=FALSE,LEFT(F384,FIND("村",F384))))))</f>
        <v>大東市</v>
      </c>
      <c r="P384" s="31">
        <f>COUNTIF($O$4:O384,"大東市")</f>
        <v>31</v>
      </c>
    </row>
    <row r="385" spans="1:16" ht="30" customHeight="1" x14ac:dyDescent="0.2">
      <c r="A385" s="122">
        <v>2751920444</v>
      </c>
      <c r="B385" s="114" t="s">
        <v>3626</v>
      </c>
      <c r="C385" s="115" t="s">
        <v>3632</v>
      </c>
      <c r="D385" s="115" t="s">
        <v>3633</v>
      </c>
      <c r="E385" s="115" t="s">
        <v>942</v>
      </c>
      <c r="F385" s="114" t="s">
        <v>3628</v>
      </c>
      <c r="G385" s="123" t="s">
        <v>3642</v>
      </c>
      <c r="H385" s="117" t="s">
        <v>3611</v>
      </c>
      <c r="I385" s="118">
        <v>10</v>
      </c>
      <c r="J385" s="119"/>
      <c r="K385" s="117" t="s">
        <v>3611</v>
      </c>
      <c r="L385" s="118">
        <v>10</v>
      </c>
      <c r="M385" s="120"/>
      <c r="N385" s="127"/>
      <c r="O385" s="31" t="str">
        <f t="shared" si="74"/>
        <v>大東市</v>
      </c>
      <c r="P385" s="31">
        <f>COUNTIF($O$4:O385,"大東市")</f>
        <v>32</v>
      </c>
    </row>
    <row r="386" spans="1:16" ht="30" customHeight="1" x14ac:dyDescent="0.2">
      <c r="A386" s="122" t="s">
        <v>3701</v>
      </c>
      <c r="B386" s="114" t="s">
        <v>3700</v>
      </c>
      <c r="C386" s="115" t="s">
        <v>3704</v>
      </c>
      <c r="D386" s="115" t="s">
        <v>3705</v>
      </c>
      <c r="E386" s="115" t="s">
        <v>3706</v>
      </c>
      <c r="F386" s="114" t="s">
        <v>3702</v>
      </c>
      <c r="G386" s="126" t="s">
        <v>3703</v>
      </c>
      <c r="H386" s="117" t="s">
        <v>3611</v>
      </c>
      <c r="I386" s="118">
        <v>10</v>
      </c>
      <c r="J386" s="119"/>
      <c r="K386" s="117" t="s">
        <v>3611</v>
      </c>
      <c r="L386" s="118">
        <v>10</v>
      </c>
      <c r="M386" s="120"/>
      <c r="N386" s="127"/>
      <c r="O386" s="31" t="str">
        <f t="shared" ref="O386" si="75">IF(ISERROR(FIND("群",F386))=FALSE,LEFT(F386,FIND("群",F386)),IF(ISERROR(FIND("市",F386))=FALSE,LEFT(F386,FIND("市",F386)),IF(ISERROR(FIND("町",F386))=FALSE,LEFT(F386,FIND("町",F386)),IF(ISERROR(FIND("村",F386))=FALSE,LEFT(F386,FIND("村",F386))))))</f>
        <v>大東市</v>
      </c>
      <c r="P386" s="31">
        <f>COUNTIF($O$4:O386,"大東市")</f>
        <v>33</v>
      </c>
    </row>
    <row r="387" spans="1:16" ht="30" customHeight="1" x14ac:dyDescent="0.2">
      <c r="A387" s="122" t="s">
        <v>3950</v>
      </c>
      <c r="B387" s="114" t="s">
        <v>3951</v>
      </c>
      <c r="C387" s="115" t="s">
        <v>3952</v>
      </c>
      <c r="D387" s="115" t="s">
        <v>3953</v>
      </c>
      <c r="E387" s="115" t="s">
        <v>1637</v>
      </c>
      <c r="F387" s="114" t="s">
        <v>3954</v>
      </c>
      <c r="G387" s="126" t="s">
        <v>3955</v>
      </c>
      <c r="H387" s="117" t="s">
        <v>3611</v>
      </c>
      <c r="I387" s="118">
        <v>10</v>
      </c>
      <c r="J387" s="119"/>
      <c r="K387" s="117" t="s">
        <v>3611</v>
      </c>
      <c r="L387" s="118">
        <v>10</v>
      </c>
      <c r="M387" s="120"/>
      <c r="N387" s="127"/>
      <c r="O387" s="31" t="str">
        <f t="shared" ref="O387:O388" si="76">IF(ISERROR(FIND("群",F387))=FALSE,LEFT(F387,FIND("群",F387)),IF(ISERROR(FIND("市",F387))=FALSE,LEFT(F387,FIND("市",F387)),IF(ISERROR(FIND("町",F387))=FALSE,LEFT(F387,FIND("町",F387)),IF(ISERROR(FIND("村",F387))=FALSE,LEFT(F387,FIND("村",F387))))))</f>
        <v>大東市</v>
      </c>
      <c r="P387" s="31">
        <f>COUNTIF($O$4:O387,"大東市")</f>
        <v>34</v>
      </c>
    </row>
    <row r="388" spans="1:16" s="174" customFormat="1" ht="30" customHeight="1" x14ac:dyDescent="0.2">
      <c r="A388" s="164" t="s">
        <v>4126</v>
      </c>
      <c r="B388" s="165" t="s">
        <v>4125</v>
      </c>
      <c r="C388" s="166" t="s">
        <v>4127</v>
      </c>
      <c r="D388" s="166" t="s">
        <v>4128</v>
      </c>
      <c r="E388" s="166" t="s">
        <v>3706</v>
      </c>
      <c r="F388" s="165" t="s">
        <v>4129</v>
      </c>
      <c r="G388" s="176" t="s">
        <v>4130</v>
      </c>
      <c r="H388" s="168" t="s">
        <v>3611</v>
      </c>
      <c r="I388" s="169">
        <v>10</v>
      </c>
      <c r="J388" s="170"/>
      <c r="K388" s="168" t="s">
        <v>3611</v>
      </c>
      <c r="L388" s="169">
        <v>10</v>
      </c>
      <c r="M388" s="171"/>
      <c r="N388" s="177"/>
      <c r="O388" s="173" t="str">
        <f t="shared" si="76"/>
        <v>大東市</v>
      </c>
      <c r="P388" s="173">
        <v>35</v>
      </c>
    </row>
    <row r="389" spans="1:16" ht="30" customHeight="1" x14ac:dyDescent="0.2">
      <c r="A389" s="122">
        <v>2750520021</v>
      </c>
      <c r="B389" s="114" t="s">
        <v>143</v>
      </c>
      <c r="C389" s="115" t="s">
        <v>2670</v>
      </c>
      <c r="D389" s="115" t="s">
        <v>147</v>
      </c>
      <c r="E389" s="115" t="s">
        <v>144</v>
      </c>
      <c r="F389" s="114" t="s">
        <v>207</v>
      </c>
      <c r="G389" s="116" t="s">
        <v>180</v>
      </c>
      <c r="H389" s="117"/>
      <c r="I389" s="118"/>
      <c r="J389" s="119"/>
      <c r="K389" s="117" t="s">
        <v>3611</v>
      </c>
      <c r="L389" s="118">
        <v>10</v>
      </c>
      <c r="M389" s="120"/>
      <c r="N389" s="123"/>
      <c r="O389" s="31" t="str">
        <f t="shared" si="64"/>
        <v>和泉市</v>
      </c>
      <c r="P389" s="31">
        <f>COUNTIF($O$4:O389,"和泉市")</f>
        <v>1</v>
      </c>
    </row>
    <row r="390" spans="1:16" ht="30" customHeight="1" x14ac:dyDescent="0.2">
      <c r="A390" s="122">
        <v>2750520047</v>
      </c>
      <c r="B390" s="114" t="s">
        <v>156</v>
      </c>
      <c r="C390" s="115" t="s">
        <v>1888</v>
      </c>
      <c r="D390" s="115" t="s">
        <v>1888</v>
      </c>
      <c r="E390" s="115" t="s">
        <v>1889</v>
      </c>
      <c r="F390" s="114" t="s">
        <v>1817</v>
      </c>
      <c r="G390" s="116" t="s">
        <v>179</v>
      </c>
      <c r="H390" s="133"/>
      <c r="I390" s="134"/>
      <c r="J390" s="119"/>
      <c r="K390" s="117" t="s">
        <v>3611</v>
      </c>
      <c r="L390" s="118">
        <v>10</v>
      </c>
      <c r="M390" s="120"/>
      <c r="N390" s="138"/>
      <c r="O390" s="31" t="str">
        <f t="shared" si="64"/>
        <v>和泉市</v>
      </c>
      <c r="P390" s="31">
        <f>COUNTIF($O$4:O390,"和泉市")</f>
        <v>2</v>
      </c>
    </row>
    <row r="391" spans="1:16" ht="30" customHeight="1" x14ac:dyDescent="0.2">
      <c r="A391" s="122">
        <v>2750520054</v>
      </c>
      <c r="B391" s="114" t="s">
        <v>1173</v>
      </c>
      <c r="C391" s="115" t="s">
        <v>188</v>
      </c>
      <c r="D391" s="115" t="s">
        <v>189</v>
      </c>
      <c r="E391" s="115" t="s">
        <v>190</v>
      </c>
      <c r="F391" s="114" t="s">
        <v>208</v>
      </c>
      <c r="G391" s="116" t="s">
        <v>161</v>
      </c>
      <c r="H391" s="117"/>
      <c r="I391" s="118"/>
      <c r="J391" s="119"/>
      <c r="K391" s="117" t="s">
        <v>3611</v>
      </c>
      <c r="L391" s="118">
        <v>10</v>
      </c>
      <c r="M391" s="120"/>
      <c r="N391" s="123"/>
      <c r="O391" s="31" t="str">
        <f t="shared" si="64"/>
        <v>和泉市</v>
      </c>
      <c r="P391" s="31">
        <f>COUNTIF($O$4:O391,"和泉市")</f>
        <v>3</v>
      </c>
    </row>
    <row r="392" spans="1:16" ht="30" customHeight="1" x14ac:dyDescent="0.2">
      <c r="A392" s="122">
        <v>2750520070</v>
      </c>
      <c r="B392" s="114" t="s">
        <v>229</v>
      </c>
      <c r="C392" s="115" t="s">
        <v>235</v>
      </c>
      <c r="D392" s="115" t="s">
        <v>235</v>
      </c>
      <c r="E392" s="115" t="s">
        <v>236</v>
      </c>
      <c r="F392" s="114" t="s">
        <v>245</v>
      </c>
      <c r="G392" s="116" t="s">
        <v>228</v>
      </c>
      <c r="H392" s="117"/>
      <c r="I392" s="118"/>
      <c r="J392" s="119"/>
      <c r="K392" s="117" t="s">
        <v>3611</v>
      </c>
      <c r="L392" s="118">
        <v>10</v>
      </c>
      <c r="M392" s="120"/>
      <c r="N392" s="123"/>
      <c r="O392" s="31" t="str">
        <f t="shared" si="64"/>
        <v>和泉市</v>
      </c>
      <c r="P392" s="31">
        <f>COUNTIF($O$4:O392,"和泉市")</f>
        <v>4</v>
      </c>
    </row>
    <row r="393" spans="1:16" ht="30" customHeight="1" x14ac:dyDescent="0.2">
      <c r="A393" s="122">
        <v>2750520112</v>
      </c>
      <c r="B393" s="114" t="s">
        <v>393</v>
      </c>
      <c r="C393" s="115" t="s">
        <v>397</v>
      </c>
      <c r="D393" s="115" t="s">
        <v>397</v>
      </c>
      <c r="E393" s="115" t="s">
        <v>398</v>
      </c>
      <c r="F393" s="114" t="s">
        <v>408</v>
      </c>
      <c r="G393" s="116" t="s">
        <v>394</v>
      </c>
      <c r="H393" s="117" t="s">
        <v>3611</v>
      </c>
      <c r="I393" s="118">
        <v>10</v>
      </c>
      <c r="J393" s="119"/>
      <c r="K393" s="117" t="s">
        <v>3611</v>
      </c>
      <c r="L393" s="118">
        <v>10</v>
      </c>
      <c r="M393" s="120"/>
      <c r="N393" s="123"/>
      <c r="O393" s="31" t="str">
        <f t="shared" si="64"/>
        <v>和泉市</v>
      </c>
      <c r="P393" s="31">
        <f>COUNTIF($O$4:O393,"和泉市")</f>
        <v>5</v>
      </c>
    </row>
    <row r="394" spans="1:16" ht="30" customHeight="1" x14ac:dyDescent="0.2">
      <c r="A394" s="122">
        <v>2750520146</v>
      </c>
      <c r="B394" s="114" t="s">
        <v>625</v>
      </c>
      <c r="C394" s="115" t="s">
        <v>626</v>
      </c>
      <c r="D394" s="115" t="s">
        <v>626</v>
      </c>
      <c r="E394" s="115" t="s">
        <v>627</v>
      </c>
      <c r="F394" s="114" t="s">
        <v>628</v>
      </c>
      <c r="G394" s="116" t="s">
        <v>629</v>
      </c>
      <c r="H394" s="117"/>
      <c r="I394" s="118"/>
      <c r="J394" s="119"/>
      <c r="K394" s="117" t="s">
        <v>3611</v>
      </c>
      <c r="L394" s="118">
        <v>10</v>
      </c>
      <c r="M394" s="120"/>
      <c r="N394" s="123"/>
      <c r="O394" s="31" t="str">
        <f t="shared" si="64"/>
        <v>和泉市</v>
      </c>
      <c r="P394" s="31">
        <f>COUNTIF($O$4:O394,"和泉市")</f>
        <v>6</v>
      </c>
    </row>
    <row r="395" spans="1:16" ht="30" customHeight="1" x14ac:dyDescent="0.2">
      <c r="A395" s="122">
        <v>2750520153</v>
      </c>
      <c r="B395" s="114" t="s">
        <v>630</v>
      </c>
      <c r="C395" s="115" t="s">
        <v>643</v>
      </c>
      <c r="D395" s="115" t="s">
        <v>2022</v>
      </c>
      <c r="E395" s="115" t="s">
        <v>631</v>
      </c>
      <c r="F395" s="114" t="s">
        <v>632</v>
      </c>
      <c r="G395" s="116" t="s">
        <v>633</v>
      </c>
      <c r="H395" s="117" t="s">
        <v>3611</v>
      </c>
      <c r="I395" s="118">
        <v>10</v>
      </c>
      <c r="J395" s="119"/>
      <c r="K395" s="117" t="s">
        <v>3611</v>
      </c>
      <c r="L395" s="118">
        <v>10</v>
      </c>
      <c r="M395" s="120"/>
      <c r="N395" s="123"/>
      <c r="O395" s="31" t="str">
        <f t="shared" si="64"/>
        <v>和泉市</v>
      </c>
      <c r="P395" s="31">
        <f>COUNTIF($O$4:O395,"和泉市")</f>
        <v>7</v>
      </c>
    </row>
    <row r="396" spans="1:16" ht="30" customHeight="1" x14ac:dyDescent="0.2">
      <c r="A396" s="122">
        <v>2750520161</v>
      </c>
      <c r="B396" s="114" t="s">
        <v>652</v>
      </c>
      <c r="C396" s="115" t="s">
        <v>653</v>
      </c>
      <c r="D396" s="115" t="s">
        <v>654</v>
      </c>
      <c r="E396" s="115" t="s">
        <v>655</v>
      </c>
      <c r="F396" s="114" t="s">
        <v>656</v>
      </c>
      <c r="G396" s="116" t="s">
        <v>1106</v>
      </c>
      <c r="H396" s="117" t="s">
        <v>3611</v>
      </c>
      <c r="I396" s="118">
        <v>10</v>
      </c>
      <c r="J396" s="119"/>
      <c r="K396" s="117" t="s">
        <v>3611</v>
      </c>
      <c r="L396" s="118">
        <v>10</v>
      </c>
      <c r="M396" s="120"/>
      <c r="N396" s="123"/>
      <c r="O396" s="31" t="str">
        <f t="shared" si="64"/>
        <v>和泉市</v>
      </c>
      <c r="P396" s="31">
        <f>COUNTIF($O$4:O396,"和泉市")</f>
        <v>8</v>
      </c>
    </row>
    <row r="397" spans="1:16" ht="30" customHeight="1" x14ac:dyDescent="0.2">
      <c r="A397" s="122">
        <v>2755320047</v>
      </c>
      <c r="B397" s="114" t="s">
        <v>420</v>
      </c>
      <c r="C397" s="115" t="s">
        <v>758</v>
      </c>
      <c r="D397" s="115" t="s">
        <v>759</v>
      </c>
      <c r="E397" s="115" t="s">
        <v>756</v>
      </c>
      <c r="F397" s="114" t="s">
        <v>757</v>
      </c>
      <c r="G397" s="116" t="s">
        <v>421</v>
      </c>
      <c r="H397" s="117"/>
      <c r="I397" s="118"/>
      <c r="J397" s="119"/>
      <c r="K397" s="117" t="s">
        <v>3611</v>
      </c>
      <c r="L397" s="118">
        <v>10</v>
      </c>
      <c r="M397" s="120"/>
      <c r="N397" s="123"/>
      <c r="O397" s="31" t="str">
        <f t="shared" si="64"/>
        <v>和泉市</v>
      </c>
      <c r="P397" s="31">
        <f>COUNTIF($O$4:O397,"和泉市")</f>
        <v>9</v>
      </c>
    </row>
    <row r="398" spans="1:16" ht="30" customHeight="1" x14ac:dyDescent="0.2">
      <c r="A398" s="122">
        <v>2750520195</v>
      </c>
      <c r="B398" s="114" t="s">
        <v>1063</v>
      </c>
      <c r="C398" s="139" t="s">
        <v>1064</v>
      </c>
      <c r="D398" s="115" t="s">
        <v>1065</v>
      </c>
      <c r="E398" s="115" t="s">
        <v>1066</v>
      </c>
      <c r="F398" s="114" t="s">
        <v>957</v>
      </c>
      <c r="G398" s="116" t="s">
        <v>958</v>
      </c>
      <c r="H398" s="117" t="s">
        <v>3611</v>
      </c>
      <c r="I398" s="118">
        <v>10</v>
      </c>
      <c r="J398" s="119"/>
      <c r="K398" s="117" t="s">
        <v>3611</v>
      </c>
      <c r="L398" s="118">
        <v>10</v>
      </c>
      <c r="M398" s="120"/>
      <c r="N398" s="123"/>
      <c r="O398" s="31" t="str">
        <f t="shared" si="64"/>
        <v>和泉市</v>
      </c>
      <c r="P398" s="31">
        <f>COUNTIF($O$4:O398,"和泉市")</f>
        <v>10</v>
      </c>
    </row>
    <row r="399" spans="1:16" ht="30" customHeight="1" x14ac:dyDescent="0.2">
      <c r="A399" s="122">
        <v>2750520211</v>
      </c>
      <c r="B399" s="114" t="s">
        <v>1000</v>
      </c>
      <c r="C399" s="139" t="s">
        <v>1022</v>
      </c>
      <c r="D399" s="115" t="s">
        <v>1023</v>
      </c>
      <c r="E399" s="115" t="s">
        <v>1024</v>
      </c>
      <c r="F399" s="114" t="s">
        <v>1001</v>
      </c>
      <c r="G399" s="116" t="s">
        <v>1002</v>
      </c>
      <c r="H399" s="117" t="s">
        <v>3611</v>
      </c>
      <c r="I399" s="118">
        <v>10</v>
      </c>
      <c r="J399" s="119"/>
      <c r="K399" s="117" t="s">
        <v>3611</v>
      </c>
      <c r="L399" s="118">
        <v>10</v>
      </c>
      <c r="M399" s="120"/>
      <c r="N399" s="123"/>
      <c r="O399" s="31" t="str">
        <f t="shared" si="64"/>
        <v>和泉市</v>
      </c>
      <c r="P399" s="31">
        <f>COUNTIF($O$4:O399,"和泉市")</f>
        <v>11</v>
      </c>
    </row>
    <row r="400" spans="1:16" ht="30" customHeight="1" x14ac:dyDescent="0.2">
      <c r="A400" s="122">
        <v>2750520237</v>
      </c>
      <c r="B400" s="114" t="s">
        <v>1003</v>
      </c>
      <c r="C400" s="139" t="s">
        <v>2183</v>
      </c>
      <c r="D400" s="115" t="s">
        <v>2184</v>
      </c>
      <c r="E400" s="115" t="s">
        <v>1021</v>
      </c>
      <c r="F400" s="114" t="s">
        <v>2185</v>
      </c>
      <c r="G400" s="116" t="s">
        <v>1004</v>
      </c>
      <c r="H400" s="117" t="s">
        <v>3611</v>
      </c>
      <c r="I400" s="118">
        <v>10</v>
      </c>
      <c r="J400" s="119"/>
      <c r="K400" s="117" t="s">
        <v>3611</v>
      </c>
      <c r="L400" s="118">
        <v>10</v>
      </c>
      <c r="M400" s="120"/>
      <c r="N400" s="123"/>
      <c r="O400" s="31" t="str">
        <f t="shared" si="64"/>
        <v>和泉市</v>
      </c>
      <c r="P400" s="31">
        <f>COUNTIF($O$4:O400,"和泉市")</f>
        <v>12</v>
      </c>
    </row>
    <row r="401" spans="1:16" ht="30" customHeight="1" x14ac:dyDescent="0.2">
      <c r="A401" s="122">
        <v>2750520278</v>
      </c>
      <c r="B401" s="114" t="s">
        <v>1117</v>
      </c>
      <c r="C401" s="139" t="s">
        <v>1161</v>
      </c>
      <c r="D401" s="115" t="s">
        <v>1177</v>
      </c>
      <c r="E401" s="115" t="s">
        <v>1132</v>
      </c>
      <c r="F401" s="114" t="s">
        <v>767</v>
      </c>
      <c r="G401" s="116" t="s">
        <v>1118</v>
      </c>
      <c r="H401" s="117" t="s">
        <v>3611</v>
      </c>
      <c r="I401" s="118">
        <v>10</v>
      </c>
      <c r="J401" s="119"/>
      <c r="K401" s="117" t="s">
        <v>3611</v>
      </c>
      <c r="L401" s="118">
        <v>10</v>
      </c>
      <c r="M401" s="120"/>
      <c r="N401" s="123"/>
      <c r="O401" s="31" t="str">
        <f t="shared" si="64"/>
        <v>和泉市</v>
      </c>
      <c r="P401" s="31">
        <f>COUNTIF($O$4:O401,"和泉市")</f>
        <v>13</v>
      </c>
    </row>
    <row r="402" spans="1:16" ht="30" customHeight="1" x14ac:dyDescent="0.2">
      <c r="A402" s="132">
        <v>2750520310</v>
      </c>
      <c r="B402" s="114" t="s">
        <v>1233</v>
      </c>
      <c r="C402" s="139" t="s">
        <v>1258</v>
      </c>
      <c r="D402" s="115" t="s">
        <v>1257</v>
      </c>
      <c r="E402" s="115" t="s">
        <v>1259</v>
      </c>
      <c r="F402" s="114" t="s">
        <v>1234</v>
      </c>
      <c r="G402" s="116" t="s">
        <v>1235</v>
      </c>
      <c r="H402" s="117" t="s">
        <v>3611</v>
      </c>
      <c r="I402" s="118">
        <v>10</v>
      </c>
      <c r="J402" s="119"/>
      <c r="K402" s="117" t="s">
        <v>3611</v>
      </c>
      <c r="L402" s="118">
        <v>10</v>
      </c>
      <c r="M402" s="120"/>
      <c r="N402" s="123"/>
      <c r="O402" s="31" t="str">
        <f t="shared" si="64"/>
        <v>和泉市</v>
      </c>
      <c r="P402" s="31">
        <f>COUNTIF($O$4:O402,"和泉市")</f>
        <v>14</v>
      </c>
    </row>
    <row r="403" spans="1:16" ht="30" customHeight="1" x14ac:dyDescent="0.2">
      <c r="A403" s="122">
        <v>2750520336</v>
      </c>
      <c r="B403" s="114" t="s">
        <v>1326</v>
      </c>
      <c r="C403" s="139" t="s">
        <v>1334</v>
      </c>
      <c r="D403" s="115" t="s">
        <v>1335</v>
      </c>
      <c r="E403" s="115" t="s">
        <v>2023</v>
      </c>
      <c r="F403" s="114" t="s">
        <v>2024</v>
      </c>
      <c r="G403" s="116" t="s">
        <v>1327</v>
      </c>
      <c r="H403" s="117" t="s">
        <v>3611</v>
      </c>
      <c r="I403" s="118">
        <v>10</v>
      </c>
      <c r="J403" s="119"/>
      <c r="K403" s="117" t="s">
        <v>3611</v>
      </c>
      <c r="L403" s="118">
        <v>10</v>
      </c>
      <c r="M403" s="120"/>
      <c r="N403" s="123"/>
      <c r="O403" s="31" t="str">
        <f t="shared" si="64"/>
        <v>和泉市</v>
      </c>
      <c r="P403" s="31">
        <f>COUNTIF($O$4:O403,"和泉市")</f>
        <v>15</v>
      </c>
    </row>
    <row r="404" spans="1:16" ht="30" customHeight="1" x14ac:dyDescent="0.2">
      <c r="A404" s="122">
        <v>2750520351</v>
      </c>
      <c r="B404" s="116" t="s">
        <v>1378</v>
      </c>
      <c r="C404" s="139" t="s">
        <v>3510</v>
      </c>
      <c r="D404" s="115" t="s">
        <v>3509</v>
      </c>
      <c r="E404" s="140" t="s">
        <v>144</v>
      </c>
      <c r="F404" s="114" t="s">
        <v>1379</v>
      </c>
      <c r="G404" s="116" t="s">
        <v>733</v>
      </c>
      <c r="H404" s="117" t="s">
        <v>3611</v>
      </c>
      <c r="I404" s="118">
        <v>10</v>
      </c>
      <c r="J404" s="119"/>
      <c r="K404" s="117" t="s">
        <v>3611</v>
      </c>
      <c r="L404" s="118">
        <v>10</v>
      </c>
      <c r="M404" s="120"/>
      <c r="N404" s="123"/>
      <c r="O404" s="31" t="str">
        <f t="shared" si="64"/>
        <v>和泉市</v>
      </c>
      <c r="P404" s="31">
        <f>COUNTIF($O$4:O404,"和泉市")</f>
        <v>16</v>
      </c>
    </row>
    <row r="405" spans="1:16" ht="30" customHeight="1" x14ac:dyDescent="0.2">
      <c r="A405" s="122">
        <v>2750520377</v>
      </c>
      <c r="B405" s="116" t="s">
        <v>1441</v>
      </c>
      <c r="C405" s="139" t="s">
        <v>1456</v>
      </c>
      <c r="D405" s="115" t="s">
        <v>1457</v>
      </c>
      <c r="E405" s="140" t="s">
        <v>399</v>
      </c>
      <c r="F405" s="114" t="s">
        <v>1459</v>
      </c>
      <c r="G405" s="116" t="s">
        <v>1458</v>
      </c>
      <c r="H405" s="117" t="s">
        <v>3611</v>
      </c>
      <c r="I405" s="118">
        <v>10</v>
      </c>
      <c r="J405" s="119"/>
      <c r="K405" s="117" t="s">
        <v>3611</v>
      </c>
      <c r="L405" s="118">
        <v>10</v>
      </c>
      <c r="M405" s="120"/>
      <c r="N405" s="123"/>
      <c r="O405" s="31" t="str">
        <f t="shared" ref="O405:O482" si="77">IF(ISERROR(FIND("群",F405))=FALSE,LEFT(F405,FIND("群",F405)),IF(ISERROR(FIND("市",F405))=FALSE,LEFT(F405,FIND("市",F405)),IF(ISERROR(FIND("町",F405))=FALSE,LEFT(F405,FIND("町",F405)),IF(ISERROR(FIND("村",F405))=FALSE,LEFT(F405,FIND("村",F405))))))</f>
        <v>和泉市</v>
      </c>
      <c r="P405" s="31">
        <f>COUNTIF($O$4:O405,"和泉市")</f>
        <v>17</v>
      </c>
    </row>
    <row r="406" spans="1:16" ht="30" customHeight="1" x14ac:dyDescent="0.2">
      <c r="A406" s="122">
        <v>2750520385</v>
      </c>
      <c r="B406" s="116" t="s">
        <v>1497</v>
      </c>
      <c r="C406" s="139" t="s">
        <v>1508</v>
      </c>
      <c r="D406" s="115" t="s">
        <v>1509</v>
      </c>
      <c r="E406" s="140" t="s">
        <v>1510</v>
      </c>
      <c r="F406" s="114" t="s">
        <v>1530</v>
      </c>
      <c r="G406" s="116" t="s">
        <v>1531</v>
      </c>
      <c r="H406" s="117" t="s">
        <v>1511</v>
      </c>
      <c r="I406" s="118">
        <v>5</v>
      </c>
      <c r="J406" s="119"/>
      <c r="K406" s="117" t="s">
        <v>157</v>
      </c>
      <c r="L406" s="118">
        <v>5</v>
      </c>
      <c r="M406" s="120"/>
      <c r="N406" s="123"/>
      <c r="O406" s="31" t="str">
        <f t="shared" si="77"/>
        <v>和泉市</v>
      </c>
      <c r="P406" s="31">
        <f>COUNTIF($O$4:O406,"和泉市")</f>
        <v>18</v>
      </c>
    </row>
    <row r="407" spans="1:16" ht="30" customHeight="1" x14ac:dyDescent="0.2">
      <c r="A407" s="122">
        <v>2750520393</v>
      </c>
      <c r="B407" s="116" t="s">
        <v>1498</v>
      </c>
      <c r="C407" s="139" t="s">
        <v>1503</v>
      </c>
      <c r="D407" s="115" t="s">
        <v>1504</v>
      </c>
      <c r="E407" s="140" t="s">
        <v>1505</v>
      </c>
      <c r="F407" s="114" t="s">
        <v>1532</v>
      </c>
      <c r="G407" s="116" t="s">
        <v>1533</v>
      </c>
      <c r="H407" s="117" t="s">
        <v>3611</v>
      </c>
      <c r="I407" s="118">
        <v>10</v>
      </c>
      <c r="J407" s="119"/>
      <c r="K407" s="117" t="s">
        <v>3611</v>
      </c>
      <c r="L407" s="118">
        <v>10</v>
      </c>
      <c r="M407" s="120"/>
      <c r="N407" s="123"/>
      <c r="O407" s="31" t="str">
        <f t="shared" si="77"/>
        <v>和泉市</v>
      </c>
      <c r="P407" s="31">
        <f>COUNTIF($O$4:O407,"和泉市")</f>
        <v>19</v>
      </c>
    </row>
    <row r="408" spans="1:16" ht="30" customHeight="1" x14ac:dyDescent="0.2">
      <c r="A408" s="122">
        <v>2750520401</v>
      </c>
      <c r="B408" s="116" t="s">
        <v>1558</v>
      </c>
      <c r="C408" s="139" t="s">
        <v>1572</v>
      </c>
      <c r="D408" s="115" t="s">
        <v>1256</v>
      </c>
      <c r="E408" s="140" t="s">
        <v>1573</v>
      </c>
      <c r="F408" s="114" t="s">
        <v>1569</v>
      </c>
      <c r="G408" s="116" t="s">
        <v>1559</v>
      </c>
      <c r="H408" s="117" t="s">
        <v>3611</v>
      </c>
      <c r="I408" s="118">
        <v>10</v>
      </c>
      <c r="J408" s="119"/>
      <c r="K408" s="117" t="s">
        <v>3611</v>
      </c>
      <c r="L408" s="118">
        <v>10</v>
      </c>
      <c r="M408" s="120" t="s">
        <v>3611</v>
      </c>
      <c r="N408" s="123"/>
      <c r="O408" s="31" t="str">
        <f t="shared" si="77"/>
        <v>和泉市</v>
      </c>
      <c r="P408" s="31">
        <f>COUNTIF($O$4:O408,"和泉市")</f>
        <v>20</v>
      </c>
    </row>
    <row r="409" spans="1:16" ht="30" customHeight="1" x14ac:dyDescent="0.2">
      <c r="A409" s="122">
        <v>2750520443</v>
      </c>
      <c r="B409" s="116" t="s">
        <v>1717</v>
      </c>
      <c r="C409" s="139" t="s">
        <v>1718</v>
      </c>
      <c r="D409" s="115" t="s">
        <v>1719</v>
      </c>
      <c r="E409" s="140" t="s">
        <v>399</v>
      </c>
      <c r="F409" s="114" t="s">
        <v>2182</v>
      </c>
      <c r="G409" s="116" t="s">
        <v>1702</v>
      </c>
      <c r="H409" s="117" t="s">
        <v>3611</v>
      </c>
      <c r="I409" s="118">
        <v>10</v>
      </c>
      <c r="J409" s="119"/>
      <c r="K409" s="117" t="s">
        <v>3611</v>
      </c>
      <c r="L409" s="118">
        <v>10</v>
      </c>
      <c r="M409" s="129"/>
      <c r="N409" s="123"/>
      <c r="O409" s="31" t="str">
        <f t="shared" si="77"/>
        <v>和泉市</v>
      </c>
      <c r="P409" s="31">
        <f>COUNTIF($O$4:O409,"和泉市")</f>
        <v>21</v>
      </c>
    </row>
    <row r="410" spans="1:16" ht="30" customHeight="1" x14ac:dyDescent="0.2">
      <c r="A410" s="122">
        <v>2750520450</v>
      </c>
      <c r="B410" s="116" t="s">
        <v>1746</v>
      </c>
      <c r="C410" s="139" t="s">
        <v>1747</v>
      </c>
      <c r="D410" s="115" t="s">
        <v>1748</v>
      </c>
      <c r="E410" s="140" t="s">
        <v>1749</v>
      </c>
      <c r="F410" s="114" t="s">
        <v>1750</v>
      </c>
      <c r="G410" s="116" t="s">
        <v>1751</v>
      </c>
      <c r="H410" s="117" t="s">
        <v>3611</v>
      </c>
      <c r="I410" s="118">
        <v>10</v>
      </c>
      <c r="J410" s="119"/>
      <c r="K410" s="117" t="s">
        <v>3611</v>
      </c>
      <c r="L410" s="118">
        <v>10</v>
      </c>
      <c r="M410" s="120"/>
      <c r="N410" s="123"/>
      <c r="O410" s="31" t="str">
        <f t="shared" si="77"/>
        <v>和泉市</v>
      </c>
      <c r="P410" s="31">
        <f>COUNTIF($O$4:O410,"和泉市")</f>
        <v>22</v>
      </c>
    </row>
    <row r="411" spans="1:16" ht="30" customHeight="1" x14ac:dyDescent="0.2">
      <c r="A411" s="122">
        <v>2750520484</v>
      </c>
      <c r="B411" s="116" t="s">
        <v>2047</v>
      </c>
      <c r="C411" s="139" t="s">
        <v>2091</v>
      </c>
      <c r="D411" s="115" t="s">
        <v>2092</v>
      </c>
      <c r="E411" s="140" t="s">
        <v>2093</v>
      </c>
      <c r="F411" s="114" t="s">
        <v>2094</v>
      </c>
      <c r="G411" s="116" t="s">
        <v>2048</v>
      </c>
      <c r="H411" s="117" t="s">
        <v>3611</v>
      </c>
      <c r="I411" s="118">
        <v>10</v>
      </c>
      <c r="J411" s="119"/>
      <c r="K411" s="117" t="s">
        <v>3611</v>
      </c>
      <c r="L411" s="118">
        <v>10</v>
      </c>
      <c r="M411" s="120" t="s">
        <v>3611</v>
      </c>
      <c r="N411" s="123"/>
      <c r="O411" s="31" t="str">
        <f t="shared" si="77"/>
        <v>和泉市</v>
      </c>
      <c r="P411" s="31">
        <f>COUNTIF($O$4:O411,"和泉市")</f>
        <v>23</v>
      </c>
    </row>
    <row r="412" spans="1:16" ht="30" customHeight="1" x14ac:dyDescent="0.2">
      <c r="A412" s="122">
        <v>2750520500</v>
      </c>
      <c r="B412" s="116" t="s">
        <v>2210</v>
      </c>
      <c r="C412" s="139" t="s">
        <v>2671</v>
      </c>
      <c r="D412" s="115" t="s">
        <v>2672</v>
      </c>
      <c r="E412" s="140" t="s">
        <v>2147</v>
      </c>
      <c r="F412" s="114" t="s">
        <v>2148</v>
      </c>
      <c r="G412" s="116" t="s">
        <v>2132</v>
      </c>
      <c r="H412" s="117" t="s">
        <v>157</v>
      </c>
      <c r="I412" s="118">
        <v>5</v>
      </c>
      <c r="J412" s="119"/>
      <c r="K412" s="117" t="s">
        <v>157</v>
      </c>
      <c r="L412" s="118">
        <v>5</v>
      </c>
      <c r="M412" s="120"/>
      <c r="N412" s="123"/>
      <c r="O412" s="31" t="str">
        <f t="shared" si="77"/>
        <v>和泉市</v>
      </c>
      <c r="P412" s="31">
        <f>COUNTIF($O$4:O412,"和泉市")</f>
        <v>24</v>
      </c>
    </row>
    <row r="413" spans="1:16" ht="30" customHeight="1" x14ac:dyDescent="0.2">
      <c r="A413" s="122">
        <v>2750520518</v>
      </c>
      <c r="B413" s="116" t="s">
        <v>2154</v>
      </c>
      <c r="C413" s="139" t="s">
        <v>2150</v>
      </c>
      <c r="D413" s="115" t="s">
        <v>2151</v>
      </c>
      <c r="E413" s="140" t="s">
        <v>2152</v>
      </c>
      <c r="F413" s="114" t="s">
        <v>2153</v>
      </c>
      <c r="G413" s="116" t="s">
        <v>1642</v>
      </c>
      <c r="H413" s="117"/>
      <c r="I413" s="118"/>
      <c r="J413" s="119"/>
      <c r="K413" s="117" t="s">
        <v>3611</v>
      </c>
      <c r="L413" s="118">
        <v>10</v>
      </c>
      <c r="M413" s="120"/>
      <c r="N413" s="123"/>
      <c r="O413" s="31" t="str">
        <f t="shared" si="77"/>
        <v>和泉市</v>
      </c>
      <c r="P413" s="31">
        <f>COUNTIF($O$4:O413,"和泉市")</f>
        <v>25</v>
      </c>
    </row>
    <row r="414" spans="1:16" ht="30" customHeight="1" x14ac:dyDescent="0.2">
      <c r="A414" s="122">
        <v>2750520542</v>
      </c>
      <c r="B414" s="116" t="s">
        <v>2256</v>
      </c>
      <c r="C414" s="139" t="s">
        <v>2257</v>
      </c>
      <c r="D414" s="115" t="s">
        <v>2258</v>
      </c>
      <c r="E414" s="140" t="s">
        <v>2259</v>
      </c>
      <c r="F414" s="114" t="s">
        <v>2260</v>
      </c>
      <c r="G414" s="116" t="s">
        <v>2261</v>
      </c>
      <c r="H414" s="117"/>
      <c r="I414" s="118"/>
      <c r="J414" s="119"/>
      <c r="K414" s="117" t="s">
        <v>3611</v>
      </c>
      <c r="L414" s="118">
        <v>10</v>
      </c>
      <c r="M414" s="120"/>
      <c r="N414" s="123"/>
      <c r="O414" s="31" t="str">
        <f t="shared" si="77"/>
        <v>和泉市</v>
      </c>
      <c r="P414" s="31">
        <f>COUNTIF($O$4:O414,"和泉市")</f>
        <v>26</v>
      </c>
    </row>
    <row r="415" spans="1:16" ht="30" customHeight="1" x14ac:dyDescent="0.2">
      <c r="A415" s="122">
        <v>2750520559</v>
      </c>
      <c r="B415" s="116" t="s">
        <v>2407</v>
      </c>
      <c r="C415" s="139" t="s">
        <v>2408</v>
      </c>
      <c r="D415" s="115" t="s">
        <v>2409</v>
      </c>
      <c r="E415" s="140" t="s">
        <v>2410</v>
      </c>
      <c r="F415" s="114" t="s">
        <v>2411</v>
      </c>
      <c r="G415" s="116" t="s">
        <v>2412</v>
      </c>
      <c r="H415" s="117" t="s">
        <v>3611</v>
      </c>
      <c r="I415" s="118">
        <v>10</v>
      </c>
      <c r="J415" s="119"/>
      <c r="K415" s="117" t="s">
        <v>3611</v>
      </c>
      <c r="L415" s="118">
        <v>10</v>
      </c>
      <c r="M415" s="120" t="s">
        <v>3611</v>
      </c>
      <c r="N415" s="123"/>
      <c r="O415" s="31" t="str">
        <f t="shared" si="77"/>
        <v>和泉市</v>
      </c>
      <c r="P415" s="31">
        <f>COUNTIF($O$4:O415,"和泉市")</f>
        <v>27</v>
      </c>
    </row>
    <row r="416" spans="1:16" ht="30" customHeight="1" x14ac:dyDescent="0.2">
      <c r="A416" s="122">
        <v>2750520575</v>
      </c>
      <c r="B416" s="116" t="s">
        <v>2529</v>
      </c>
      <c r="C416" s="139" t="s">
        <v>2530</v>
      </c>
      <c r="D416" s="115" t="s">
        <v>2531</v>
      </c>
      <c r="E416" s="140" t="s">
        <v>2532</v>
      </c>
      <c r="F416" s="114" t="s">
        <v>2533</v>
      </c>
      <c r="G416" s="116" t="s">
        <v>2534</v>
      </c>
      <c r="H416" s="117" t="s">
        <v>3611</v>
      </c>
      <c r="I416" s="118">
        <v>10</v>
      </c>
      <c r="J416" s="119"/>
      <c r="K416" s="117" t="s">
        <v>3611</v>
      </c>
      <c r="L416" s="118">
        <v>10</v>
      </c>
      <c r="M416" s="120"/>
      <c r="N416" s="123"/>
      <c r="O416" s="31" t="str">
        <f t="shared" si="77"/>
        <v>和泉市</v>
      </c>
      <c r="P416" s="31">
        <f>COUNTIF($O$4:O416,"和泉市")</f>
        <v>28</v>
      </c>
    </row>
    <row r="417" spans="1:16" ht="30" customHeight="1" x14ac:dyDescent="0.2">
      <c r="A417" s="132">
        <v>2750520591</v>
      </c>
      <c r="B417" s="116" t="s">
        <v>2615</v>
      </c>
      <c r="C417" s="139" t="s">
        <v>2616</v>
      </c>
      <c r="D417" s="115" t="s">
        <v>2617</v>
      </c>
      <c r="E417" s="140" t="s">
        <v>2618</v>
      </c>
      <c r="F417" s="114" t="s">
        <v>2619</v>
      </c>
      <c r="G417" s="116" t="s">
        <v>2620</v>
      </c>
      <c r="H417" s="117"/>
      <c r="I417" s="118"/>
      <c r="J417" s="119"/>
      <c r="K417" s="117" t="s">
        <v>3611</v>
      </c>
      <c r="L417" s="118">
        <v>10</v>
      </c>
      <c r="M417" s="120"/>
      <c r="N417" s="123"/>
      <c r="O417" s="31" t="str">
        <f t="shared" si="77"/>
        <v>和泉市</v>
      </c>
      <c r="P417" s="31">
        <f>COUNTIF($O$4:O417,"和泉市")</f>
        <v>29</v>
      </c>
    </row>
    <row r="418" spans="1:16" ht="30" customHeight="1" x14ac:dyDescent="0.2">
      <c r="A418" s="132">
        <v>2750520609</v>
      </c>
      <c r="B418" s="116" t="s">
        <v>2621</v>
      </c>
      <c r="C418" s="139" t="s">
        <v>2622</v>
      </c>
      <c r="D418" s="115" t="s">
        <v>2623</v>
      </c>
      <c r="E418" s="140" t="s">
        <v>2624</v>
      </c>
      <c r="F418" s="114" t="s">
        <v>2625</v>
      </c>
      <c r="G418" s="116" t="s">
        <v>2626</v>
      </c>
      <c r="H418" s="117" t="s">
        <v>157</v>
      </c>
      <c r="I418" s="118">
        <v>5</v>
      </c>
      <c r="J418" s="119"/>
      <c r="K418" s="117" t="s">
        <v>2627</v>
      </c>
      <c r="L418" s="118">
        <v>5</v>
      </c>
      <c r="M418" s="120"/>
      <c r="N418" s="123"/>
      <c r="O418" s="31" t="str">
        <f t="shared" si="77"/>
        <v>和泉市</v>
      </c>
      <c r="P418" s="31">
        <f>COUNTIF($O$4:O418,"和泉市")</f>
        <v>30</v>
      </c>
    </row>
    <row r="419" spans="1:16" ht="30" customHeight="1" x14ac:dyDescent="0.2">
      <c r="A419" s="132">
        <v>2750520617</v>
      </c>
      <c r="B419" s="116" t="s">
        <v>2717</v>
      </c>
      <c r="C419" s="139" t="s">
        <v>2718</v>
      </c>
      <c r="D419" s="115" t="s">
        <v>2719</v>
      </c>
      <c r="E419" s="140" t="s">
        <v>2720</v>
      </c>
      <c r="F419" s="114" t="s">
        <v>2721</v>
      </c>
      <c r="G419" s="116" t="s">
        <v>2722</v>
      </c>
      <c r="H419" s="117" t="s">
        <v>3611</v>
      </c>
      <c r="I419" s="118">
        <v>10</v>
      </c>
      <c r="J419" s="119"/>
      <c r="K419" s="117" t="s">
        <v>3611</v>
      </c>
      <c r="L419" s="118">
        <v>10</v>
      </c>
      <c r="M419" s="120"/>
      <c r="N419" s="123"/>
      <c r="O419" s="31" t="str">
        <f t="shared" si="77"/>
        <v>和泉市</v>
      </c>
      <c r="P419" s="31">
        <f>COUNTIF($O$4:O419,"和泉市")</f>
        <v>31</v>
      </c>
    </row>
    <row r="420" spans="1:16" ht="30" customHeight="1" x14ac:dyDescent="0.2">
      <c r="A420" s="132">
        <v>2750520625</v>
      </c>
      <c r="B420" s="116" t="s">
        <v>2944</v>
      </c>
      <c r="C420" s="139" t="s">
        <v>2968</v>
      </c>
      <c r="D420" s="115" t="s">
        <v>2969</v>
      </c>
      <c r="E420" s="140" t="s">
        <v>2970</v>
      </c>
      <c r="F420" s="114" t="s">
        <v>3128</v>
      </c>
      <c r="G420" s="116" t="s">
        <v>2952</v>
      </c>
      <c r="H420" s="117" t="s">
        <v>3611</v>
      </c>
      <c r="I420" s="118">
        <v>10</v>
      </c>
      <c r="J420" s="119"/>
      <c r="K420" s="117" t="s">
        <v>3611</v>
      </c>
      <c r="L420" s="118">
        <v>10</v>
      </c>
      <c r="M420" s="120"/>
      <c r="N420" s="123"/>
      <c r="O420" s="31" t="str">
        <f t="shared" si="77"/>
        <v>和泉市</v>
      </c>
      <c r="P420" s="31">
        <f>COUNTIF($O$4:O420,"和泉市")</f>
        <v>32</v>
      </c>
    </row>
    <row r="421" spans="1:16" s="174" customFormat="1" ht="30" customHeight="1" x14ac:dyDescent="0.2">
      <c r="A421" s="179">
        <v>2750520633</v>
      </c>
      <c r="B421" s="167" t="s">
        <v>3132</v>
      </c>
      <c r="C421" s="180" t="s">
        <v>3145</v>
      </c>
      <c r="D421" s="166" t="s">
        <v>3146</v>
      </c>
      <c r="E421" s="181" t="s">
        <v>3147</v>
      </c>
      <c r="F421" s="165" t="s">
        <v>3133</v>
      </c>
      <c r="G421" s="167" t="s">
        <v>3134</v>
      </c>
      <c r="H421" s="168" t="s">
        <v>3611</v>
      </c>
      <c r="I421" s="169">
        <v>10</v>
      </c>
      <c r="J421" s="170"/>
      <c r="K421" s="168" t="s">
        <v>3611</v>
      </c>
      <c r="L421" s="169">
        <v>10</v>
      </c>
      <c r="M421" s="171"/>
      <c r="N421" s="175"/>
      <c r="O421" s="173" t="str">
        <f t="shared" ref="O421" si="78">IF(ISERROR(FIND("群",F421))=FALSE,LEFT(F421,FIND("群",F421)),IF(ISERROR(FIND("市",F421))=FALSE,LEFT(F421,FIND("市",F421)),IF(ISERROR(FIND("町",F421))=FALSE,LEFT(F421,FIND("町",F421)),IF(ISERROR(FIND("村",F421))=FALSE,LEFT(F421,FIND("村",F421))))))</f>
        <v>和泉市</v>
      </c>
      <c r="P421" s="173">
        <f>COUNTIF($O$4:O421,"和泉市")</f>
        <v>33</v>
      </c>
    </row>
    <row r="422" spans="1:16" s="174" customFormat="1" ht="30" customHeight="1" x14ac:dyDescent="0.2">
      <c r="A422" s="179">
        <v>2750520666</v>
      </c>
      <c r="B422" s="167" t="s">
        <v>3531</v>
      </c>
      <c r="C422" s="180" t="s">
        <v>3487</v>
      </c>
      <c r="D422" s="166" t="s">
        <v>3488</v>
      </c>
      <c r="E422" s="181" t="s">
        <v>3489</v>
      </c>
      <c r="F422" s="165" t="s">
        <v>3485</v>
      </c>
      <c r="G422" s="167" t="s">
        <v>3486</v>
      </c>
      <c r="H422" s="168"/>
      <c r="I422" s="169"/>
      <c r="J422" s="170"/>
      <c r="K422" s="168" t="s">
        <v>3611</v>
      </c>
      <c r="L422" s="169">
        <v>10</v>
      </c>
      <c r="M422" s="171"/>
      <c r="N422" s="175"/>
      <c r="O422" s="173" t="str">
        <f t="shared" ref="O422" si="79">IF(ISERROR(FIND("群",F422))=FALSE,LEFT(F422,FIND("群",F422)),IF(ISERROR(FIND("市",F422))=FALSE,LEFT(F422,FIND("市",F422)),IF(ISERROR(FIND("町",F422))=FALSE,LEFT(F422,FIND("町",F422)),IF(ISERROR(FIND("村",F422))=FALSE,LEFT(F422,FIND("村",F422))))))</f>
        <v>和泉市</v>
      </c>
      <c r="P422" s="173">
        <f>COUNTIF($O$4:O422,"和泉市")</f>
        <v>34</v>
      </c>
    </row>
    <row r="423" spans="1:16" s="174" customFormat="1" ht="30" customHeight="1" x14ac:dyDescent="0.2">
      <c r="A423" s="179">
        <v>2750520674</v>
      </c>
      <c r="B423" s="167" t="s">
        <v>3568</v>
      </c>
      <c r="C423" s="180" t="s">
        <v>3552</v>
      </c>
      <c r="D423" s="166" t="s">
        <v>3553</v>
      </c>
      <c r="E423" s="181" t="s">
        <v>3554</v>
      </c>
      <c r="F423" s="165" t="s">
        <v>3564</v>
      </c>
      <c r="G423" s="167" t="s">
        <v>3563</v>
      </c>
      <c r="H423" s="168"/>
      <c r="I423" s="169"/>
      <c r="J423" s="170"/>
      <c r="K423" s="168" t="s">
        <v>3611</v>
      </c>
      <c r="L423" s="169">
        <v>10</v>
      </c>
      <c r="M423" s="171"/>
      <c r="N423" s="175"/>
      <c r="O423" s="173" t="str">
        <f t="shared" ref="O423" si="80">IF(ISERROR(FIND("群",F423))=FALSE,LEFT(F423,FIND("群",F423)),IF(ISERROR(FIND("市",F423))=FALSE,LEFT(F423,FIND("市",F423)),IF(ISERROR(FIND("町",F423))=FALSE,LEFT(F423,FIND("町",F423)),IF(ISERROR(FIND("村",F423))=FALSE,LEFT(F423,FIND("村",F423))))))</f>
        <v>和泉市</v>
      </c>
      <c r="P423" s="173">
        <f>COUNTIF($O$4:O423,"和泉市")</f>
        <v>35</v>
      </c>
    </row>
    <row r="424" spans="1:16" s="174" customFormat="1" ht="30" customHeight="1" x14ac:dyDescent="0.2">
      <c r="A424" s="179">
        <v>2750520682</v>
      </c>
      <c r="B424" s="167" t="s">
        <v>3560</v>
      </c>
      <c r="C424" s="180" t="s">
        <v>3646</v>
      </c>
      <c r="D424" s="166" t="s">
        <v>3551</v>
      </c>
      <c r="E424" s="181" t="s">
        <v>631</v>
      </c>
      <c r="F424" s="165" t="s">
        <v>3561</v>
      </c>
      <c r="G424" s="167" t="s">
        <v>3562</v>
      </c>
      <c r="H424" s="168"/>
      <c r="I424" s="169"/>
      <c r="J424" s="170"/>
      <c r="K424" s="168" t="s">
        <v>3611</v>
      </c>
      <c r="L424" s="169">
        <v>10</v>
      </c>
      <c r="M424" s="171"/>
      <c r="N424" s="175"/>
      <c r="O424" s="173" t="str">
        <f t="shared" ref="O424" si="81">IF(ISERROR(FIND("群",F424))=FALSE,LEFT(F424,FIND("群",F424)),IF(ISERROR(FIND("市",F424))=FALSE,LEFT(F424,FIND("市",F424)),IF(ISERROR(FIND("町",F424))=FALSE,LEFT(F424,FIND("町",F424)),IF(ISERROR(FIND("村",F424))=FALSE,LEFT(F424,FIND("村",F424))))))</f>
        <v>和泉市</v>
      </c>
      <c r="P424" s="173">
        <f>COUNTIF($O$4:O424,"和泉市")</f>
        <v>36</v>
      </c>
    </row>
    <row r="425" spans="1:16" s="174" customFormat="1" ht="30" customHeight="1" x14ac:dyDescent="0.2">
      <c r="A425" s="179">
        <v>2750520690</v>
      </c>
      <c r="B425" s="167" t="s">
        <v>3664</v>
      </c>
      <c r="C425" s="180" t="s">
        <v>3665</v>
      </c>
      <c r="D425" s="166" t="s">
        <v>3666</v>
      </c>
      <c r="E425" s="181" t="s">
        <v>3667</v>
      </c>
      <c r="F425" s="165" t="s">
        <v>3662</v>
      </c>
      <c r="G425" s="167" t="s">
        <v>3663</v>
      </c>
      <c r="H425" s="168" t="s">
        <v>157</v>
      </c>
      <c r="I425" s="169">
        <v>5</v>
      </c>
      <c r="J425" s="170"/>
      <c r="K425" s="168" t="s">
        <v>157</v>
      </c>
      <c r="L425" s="169">
        <v>5</v>
      </c>
      <c r="M425" s="171"/>
      <c r="N425" s="175"/>
      <c r="O425" s="173" t="str">
        <f t="shared" ref="O425" si="82">IF(ISERROR(FIND("群",F425))=FALSE,LEFT(F425,FIND("群",F425)),IF(ISERROR(FIND("市",F425))=FALSE,LEFT(F425,FIND("市",F425)),IF(ISERROR(FIND("町",F425))=FALSE,LEFT(F425,FIND("町",F425)),IF(ISERROR(FIND("村",F425))=FALSE,LEFT(F425,FIND("村",F425))))))</f>
        <v>和泉市</v>
      </c>
      <c r="P425" s="173">
        <f>COUNTIF($O$4:O425,"和泉市")</f>
        <v>37</v>
      </c>
    </row>
    <row r="426" spans="1:16" s="174" customFormat="1" ht="30" customHeight="1" x14ac:dyDescent="0.2">
      <c r="A426" s="179">
        <v>2750520708</v>
      </c>
      <c r="B426" s="167" t="s">
        <v>3690</v>
      </c>
      <c r="C426" s="180" t="s">
        <v>3693</v>
      </c>
      <c r="D426" s="166" t="s">
        <v>3694</v>
      </c>
      <c r="E426" s="181" t="s">
        <v>3695</v>
      </c>
      <c r="F426" s="165" t="s">
        <v>3692</v>
      </c>
      <c r="G426" s="167" t="s">
        <v>3691</v>
      </c>
      <c r="H426" s="168"/>
      <c r="I426" s="169"/>
      <c r="J426" s="170"/>
      <c r="K426" s="168" t="s">
        <v>3614</v>
      </c>
      <c r="L426" s="169">
        <v>10</v>
      </c>
      <c r="M426" s="171"/>
      <c r="N426" s="175"/>
      <c r="O426" s="173" t="str">
        <f t="shared" ref="O426" si="83">IF(ISERROR(FIND("群",F426))=FALSE,LEFT(F426,FIND("群",F426)),IF(ISERROR(FIND("市",F426))=FALSE,LEFT(F426,FIND("市",F426)),IF(ISERROR(FIND("町",F426))=FALSE,LEFT(F426,FIND("町",F426)),IF(ISERROR(FIND("村",F426))=FALSE,LEFT(F426,FIND("村",F426))))))</f>
        <v>和泉市</v>
      </c>
      <c r="P426" s="173">
        <f>COUNTIF($O$4:O426,"和泉市")</f>
        <v>38</v>
      </c>
    </row>
    <row r="427" spans="1:16" s="174" customFormat="1" ht="30" customHeight="1" x14ac:dyDescent="0.2">
      <c r="A427" s="179" t="s">
        <v>3804</v>
      </c>
      <c r="B427" s="167" t="s">
        <v>3801</v>
      </c>
      <c r="C427" s="180" t="s">
        <v>3800</v>
      </c>
      <c r="D427" s="166"/>
      <c r="E427" s="181" t="s">
        <v>236</v>
      </c>
      <c r="F427" s="165" t="s">
        <v>3802</v>
      </c>
      <c r="G427" s="167" t="s">
        <v>3803</v>
      </c>
      <c r="H427" s="168" t="s">
        <v>157</v>
      </c>
      <c r="I427" s="169">
        <v>5</v>
      </c>
      <c r="J427" s="170"/>
      <c r="K427" s="168" t="s">
        <v>157</v>
      </c>
      <c r="L427" s="169">
        <v>5</v>
      </c>
      <c r="M427" s="171"/>
      <c r="N427" s="175"/>
      <c r="O427" s="173" t="str">
        <f t="shared" ref="O427:O429" si="84">IF(ISERROR(FIND("群",F427))=FALSE,LEFT(F427,FIND("群",F427)),IF(ISERROR(FIND("市",F427))=FALSE,LEFT(F427,FIND("市",F427)),IF(ISERROR(FIND("町",F427))=FALSE,LEFT(F427,FIND("町",F427)),IF(ISERROR(FIND("村",F427))=FALSE,LEFT(F427,FIND("村",F427))))))</f>
        <v>和泉市</v>
      </c>
      <c r="P427" s="173">
        <f>COUNTIF($O$4:O427,"和泉市")</f>
        <v>39</v>
      </c>
    </row>
    <row r="428" spans="1:16" s="174" customFormat="1" ht="30" customHeight="1" x14ac:dyDescent="0.2">
      <c r="A428" s="179" t="s">
        <v>3966</v>
      </c>
      <c r="B428" s="167" t="s">
        <v>3967</v>
      </c>
      <c r="C428" s="180" t="s">
        <v>3968</v>
      </c>
      <c r="D428" s="166" t="s">
        <v>3969</v>
      </c>
      <c r="E428" s="181" t="s">
        <v>756</v>
      </c>
      <c r="F428" s="165" t="s">
        <v>3970</v>
      </c>
      <c r="G428" s="167" t="s">
        <v>3974</v>
      </c>
      <c r="H428" s="168"/>
      <c r="I428" s="169"/>
      <c r="J428" s="170"/>
      <c r="K428" s="168" t="s">
        <v>3611</v>
      </c>
      <c r="L428" s="169">
        <v>16</v>
      </c>
      <c r="M428" s="171"/>
      <c r="N428" s="175" t="s">
        <v>1599</v>
      </c>
      <c r="O428" s="173" t="str">
        <f t="shared" si="84"/>
        <v>和泉市</v>
      </c>
      <c r="P428" s="173">
        <f>COUNTIF($O$4:O428,"和泉市")</f>
        <v>40</v>
      </c>
    </row>
    <row r="429" spans="1:16" s="174" customFormat="1" ht="30" customHeight="1" x14ac:dyDescent="0.2">
      <c r="A429" s="179" t="s">
        <v>3971</v>
      </c>
      <c r="B429" s="167" t="s">
        <v>3972</v>
      </c>
      <c r="C429" s="180" t="s">
        <v>2155</v>
      </c>
      <c r="D429" s="166" t="s">
        <v>2156</v>
      </c>
      <c r="E429" s="181" t="s">
        <v>399</v>
      </c>
      <c r="F429" s="165" t="s">
        <v>3973</v>
      </c>
      <c r="G429" s="167" t="s">
        <v>3975</v>
      </c>
      <c r="H429" s="168" t="s">
        <v>3611</v>
      </c>
      <c r="I429" s="169">
        <v>10</v>
      </c>
      <c r="J429" s="170"/>
      <c r="K429" s="168"/>
      <c r="L429" s="169"/>
      <c r="M429" s="171"/>
      <c r="N429" s="175"/>
      <c r="O429" s="173" t="str">
        <f t="shared" si="84"/>
        <v>和泉市</v>
      </c>
      <c r="P429" s="173">
        <f>COUNTIF($O$4:O429,"和泉市")</f>
        <v>41</v>
      </c>
    </row>
    <row r="430" spans="1:16" s="174" customFormat="1" ht="30" customHeight="1" x14ac:dyDescent="0.2">
      <c r="A430" s="179" t="s">
        <v>4057</v>
      </c>
      <c r="B430" s="167" t="s">
        <v>3309</v>
      </c>
      <c r="C430" s="180" t="s">
        <v>3334</v>
      </c>
      <c r="D430" s="166" t="s">
        <v>3335</v>
      </c>
      <c r="E430" s="181" t="s">
        <v>3147</v>
      </c>
      <c r="F430" s="165" t="s">
        <v>4058</v>
      </c>
      <c r="G430" s="167" t="s">
        <v>4059</v>
      </c>
      <c r="H430" s="168" t="s">
        <v>3611</v>
      </c>
      <c r="I430" s="169">
        <v>10</v>
      </c>
      <c r="J430" s="170"/>
      <c r="K430" s="168"/>
      <c r="L430" s="169"/>
      <c r="M430" s="171"/>
      <c r="N430" s="175"/>
      <c r="O430" s="173" t="str">
        <f t="shared" ref="O430" si="85">IF(ISERROR(FIND("群",F430))=FALSE,LEFT(F430,FIND("群",F430)),IF(ISERROR(FIND("市",F430))=FALSE,LEFT(F430,FIND("市",F430)),IF(ISERROR(FIND("町",F430))=FALSE,LEFT(F430,FIND("町",F430)),IF(ISERROR(FIND("村",F430))=FALSE,LEFT(F430,FIND("村",F430))))))</f>
        <v>和泉市</v>
      </c>
      <c r="P430" s="173">
        <f>COUNTIF($O$4:O430,"和泉市")</f>
        <v>42</v>
      </c>
    </row>
    <row r="431" spans="1:16" s="174" customFormat="1" ht="28.8" customHeight="1" x14ac:dyDescent="0.2">
      <c r="A431" s="179" t="s">
        <v>4061</v>
      </c>
      <c r="B431" s="167" t="s">
        <v>4062</v>
      </c>
      <c r="C431" s="180" t="s">
        <v>4063</v>
      </c>
      <c r="D431" s="166" t="s">
        <v>4064</v>
      </c>
      <c r="E431" s="181" t="s">
        <v>2720</v>
      </c>
      <c r="F431" s="165" t="s">
        <v>4065</v>
      </c>
      <c r="G431" s="167" t="s">
        <v>4066</v>
      </c>
      <c r="H431" s="168"/>
      <c r="I431" s="169"/>
      <c r="J431" s="170"/>
      <c r="K431" s="168" t="s">
        <v>3614</v>
      </c>
      <c r="L431" s="169">
        <v>10</v>
      </c>
      <c r="M431" s="171"/>
      <c r="N431" s="175"/>
      <c r="O431" s="173" t="s">
        <v>4060</v>
      </c>
      <c r="P431" s="173">
        <f>COUNTIF($O$4:O431,"和泉市")</f>
        <v>43</v>
      </c>
    </row>
    <row r="432" spans="1:16" s="174" customFormat="1" ht="30" customHeight="1" x14ac:dyDescent="0.2">
      <c r="A432" s="179">
        <v>2750520765</v>
      </c>
      <c r="B432" s="167" t="s">
        <v>4137</v>
      </c>
      <c r="C432" s="180" t="s">
        <v>4138</v>
      </c>
      <c r="D432" s="166" t="s">
        <v>4139</v>
      </c>
      <c r="E432" s="181" t="s">
        <v>4140</v>
      </c>
      <c r="F432" s="165" t="s">
        <v>4141</v>
      </c>
      <c r="G432" s="167" t="s">
        <v>1642</v>
      </c>
      <c r="H432" s="168"/>
      <c r="I432" s="169"/>
      <c r="J432" s="170"/>
      <c r="K432" s="168" t="s">
        <v>3614</v>
      </c>
      <c r="L432" s="169">
        <v>10</v>
      </c>
      <c r="M432" s="171"/>
      <c r="N432" s="175"/>
      <c r="O432" s="173" t="s">
        <v>4060</v>
      </c>
      <c r="P432" s="173">
        <v>44</v>
      </c>
    </row>
    <row r="433" spans="1:16" ht="30" customHeight="1" x14ac:dyDescent="0.2">
      <c r="A433" s="122">
        <v>2751420015</v>
      </c>
      <c r="B433" s="114" t="s">
        <v>155</v>
      </c>
      <c r="C433" s="115" t="s">
        <v>54</v>
      </c>
      <c r="D433" s="115" t="s">
        <v>55</v>
      </c>
      <c r="E433" s="115" t="s">
        <v>22</v>
      </c>
      <c r="F433" s="114" t="s">
        <v>209</v>
      </c>
      <c r="G433" s="116" t="s">
        <v>21</v>
      </c>
      <c r="H433" s="117" t="s">
        <v>3611</v>
      </c>
      <c r="I433" s="118">
        <v>30</v>
      </c>
      <c r="J433" s="119"/>
      <c r="K433" s="117"/>
      <c r="L433" s="118"/>
      <c r="M433" s="120"/>
      <c r="N433" s="123"/>
      <c r="O433" s="31" t="str">
        <f t="shared" si="77"/>
        <v>箕面市</v>
      </c>
      <c r="P433" s="31">
        <f>COUNTIF($O$4:O433,"箕面市")</f>
        <v>1</v>
      </c>
    </row>
    <row r="434" spans="1:16" ht="28.8" customHeight="1" x14ac:dyDescent="0.2">
      <c r="A434" s="132">
        <v>2751420023</v>
      </c>
      <c r="B434" s="114" t="s">
        <v>140</v>
      </c>
      <c r="C434" s="115" t="s">
        <v>2018</v>
      </c>
      <c r="D434" s="115" t="s">
        <v>2019</v>
      </c>
      <c r="E434" s="115" t="s">
        <v>23</v>
      </c>
      <c r="F434" s="114" t="s">
        <v>210</v>
      </c>
      <c r="G434" s="116" t="s">
        <v>178</v>
      </c>
      <c r="H434" s="117" t="s">
        <v>3611</v>
      </c>
      <c r="I434" s="118">
        <v>10</v>
      </c>
      <c r="J434" s="119"/>
      <c r="K434" s="117" t="s">
        <v>3611</v>
      </c>
      <c r="L434" s="118">
        <v>10</v>
      </c>
      <c r="M434" s="120" t="s">
        <v>3611</v>
      </c>
      <c r="N434" s="123"/>
      <c r="O434" s="31" t="str">
        <f t="shared" si="77"/>
        <v>箕面市</v>
      </c>
      <c r="P434" s="31">
        <f>COUNTIF($O$4:O434,"箕面市")</f>
        <v>2</v>
      </c>
    </row>
    <row r="435" spans="1:16" s="174" customFormat="1" ht="30" customHeight="1" x14ac:dyDescent="0.2">
      <c r="A435" s="164">
        <v>2751420031</v>
      </c>
      <c r="B435" s="165" t="s">
        <v>3533</v>
      </c>
      <c r="C435" s="166" t="s">
        <v>148</v>
      </c>
      <c r="D435" s="166" t="s">
        <v>149</v>
      </c>
      <c r="E435" s="166" t="s">
        <v>146</v>
      </c>
      <c r="F435" s="165" t="s">
        <v>211</v>
      </c>
      <c r="G435" s="167" t="s">
        <v>177</v>
      </c>
      <c r="H435" s="168" t="s">
        <v>3611</v>
      </c>
      <c r="I435" s="169">
        <v>10</v>
      </c>
      <c r="J435" s="170"/>
      <c r="K435" s="168" t="s">
        <v>3611</v>
      </c>
      <c r="L435" s="169">
        <v>10</v>
      </c>
      <c r="M435" s="171"/>
      <c r="N435" s="175"/>
      <c r="O435" s="173" t="str">
        <f t="shared" si="77"/>
        <v>箕面市</v>
      </c>
      <c r="P435" s="173">
        <f>COUNTIF($O$4:O435,"箕面市")</f>
        <v>3</v>
      </c>
    </row>
    <row r="436" spans="1:16" ht="30" customHeight="1" x14ac:dyDescent="0.2">
      <c r="A436" s="122">
        <v>2751420049</v>
      </c>
      <c r="B436" s="114" t="s">
        <v>151</v>
      </c>
      <c r="C436" s="115" t="s">
        <v>154</v>
      </c>
      <c r="D436" s="115" t="s">
        <v>153</v>
      </c>
      <c r="E436" s="115" t="s">
        <v>152</v>
      </c>
      <c r="F436" s="114" t="s">
        <v>212</v>
      </c>
      <c r="G436" s="116" t="s">
        <v>176</v>
      </c>
      <c r="H436" s="117" t="s">
        <v>3611</v>
      </c>
      <c r="I436" s="118">
        <v>10</v>
      </c>
      <c r="J436" s="119"/>
      <c r="K436" s="117" t="s">
        <v>3611</v>
      </c>
      <c r="L436" s="118">
        <v>10</v>
      </c>
      <c r="M436" s="120"/>
      <c r="N436" s="123"/>
      <c r="O436" s="31" t="str">
        <f t="shared" si="77"/>
        <v>箕面市</v>
      </c>
      <c r="P436" s="31">
        <f>COUNTIF($O$4:O436,"箕面市")</f>
        <v>4</v>
      </c>
    </row>
    <row r="437" spans="1:16" ht="33" customHeight="1" x14ac:dyDescent="0.2">
      <c r="A437" s="122">
        <v>2751420064</v>
      </c>
      <c r="B437" s="114" t="s">
        <v>162</v>
      </c>
      <c r="C437" s="115" t="s">
        <v>185</v>
      </c>
      <c r="D437" s="115" t="s">
        <v>186</v>
      </c>
      <c r="E437" s="115" t="s">
        <v>187</v>
      </c>
      <c r="F437" s="114" t="s">
        <v>213</v>
      </c>
      <c r="G437" s="116" t="s">
        <v>164</v>
      </c>
      <c r="H437" s="117" t="s">
        <v>3611</v>
      </c>
      <c r="I437" s="118">
        <v>10</v>
      </c>
      <c r="J437" s="119"/>
      <c r="K437" s="117" t="s">
        <v>3611</v>
      </c>
      <c r="L437" s="118">
        <v>10</v>
      </c>
      <c r="M437" s="120"/>
      <c r="N437" s="123"/>
      <c r="O437" s="31" t="str">
        <f t="shared" si="77"/>
        <v>箕面市</v>
      </c>
      <c r="P437" s="31">
        <f>COUNTIF($O$4:O437,"箕面市")</f>
        <v>5</v>
      </c>
    </row>
    <row r="438" spans="1:16" s="174" customFormat="1" ht="30" customHeight="1" x14ac:dyDescent="0.2">
      <c r="A438" s="164">
        <v>2751420072</v>
      </c>
      <c r="B438" s="165" t="s">
        <v>163</v>
      </c>
      <c r="C438" s="166" t="s">
        <v>3456</v>
      </c>
      <c r="D438" s="166" t="s">
        <v>3457</v>
      </c>
      <c r="E438" s="166" t="s">
        <v>3474</v>
      </c>
      <c r="F438" s="165" t="s">
        <v>3473</v>
      </c>
      <c r="G438" s="167" t="s">
        <v>165</v>
      </c>
      <c r="H438" s="168"/>
      <c r="I438" s="169"/>
      <c r="J438" s="170"/>
      <c r="K438" s="168" t="s">
        <v>3611</v>
      </c>
      <c r="L438" s="169">
        <v>10</v>
      </c>
      <c r="M438" s="171"/>
      <c r="N438" s="175"/>
      <c r="O438" s="173" t="str">
        <f t="shared" si="77"/>
        <v>箕面市</v>
      </c>
      <c r="P438" s="173">
        <f>COUNTIF($O$4:O438,"箕面市")</f>
        <v>6</v>
      </c>
    </row>
    <row r="439" spans="1:16" s="174" customFormat="1" ht="30" customHeight="1" x14ac:dyDescent="0.2">
      <c r="A439" s="179">
        <v>2751420080</v>
      </c>
      <c r="B439" s="165" t="s">
        <v>3172</v>
      </c>
      <c r="C439" s="166" t="s">
        <v>282</v>
      </c>
      <c r="D439" s="166" t="s">
        <v>283</v>
      </c>
      <c r="E439" s="166" t="s">
        <v>284</v>
      </c>
      <c r="F439" s="165" t="s">
        <v>280</v>
      </c>
      <c r="G439" s="167" t="s">
        <v>281</v>
      </c>
      <c r="H439" s="168" t="s">
        <v>3611</v>
      </c>
      <c r="I439" s="169">
        <v>10</v>
      </c>
      <c r="J439" s="170"/>
      <c r="K439" s="168" t="s">
        <v>3611</v>
      </c>
      <c r="L439" s="169">
        <v>10</v>
      </c>
      <c r="M439" s="171"/>
      <c r="N439" s="175"/>
      <c r="O439" s="173" t="str">
        <f t="shared" si="77"/>
        <v>箕面市</v>
      </c>
      <c r="P439" s="173">
        <f>COUNTIF($O$4:O439,"箕面市")</f>
        <v>7</v>
      </c>
    </row>
    <row r="440" spans="1:16" ht="30" customHeight="1" x14ac:dyDescent="0.2">
      <c r="A440" s="122">
        <v>2751420098</v>
      </c>
      <c r="B440" s="114" t="s">
        <v>309</v>
      </c>
      <c r="C440" s="115" t="s">
        <v>335</v>
      </c>
      <c r="D440" s="115" t="s">
        <v>336</v>
      </c>
      <c r="E440" s="115" t="s">
        <v>337</v>
      </c>
      <c r="F440" s="114" t="s">
        <v>310</v>
      </c>
      <c r="G440" s="116" t="s">
        <v>311</v>
      </c>
      <c r="H440" s="117" t="s">
        <v>3611</v>
      </c>
      <c r="I440" s="118">
        <v>10</v>
      </c>
      <c r="J440" s="119"/>
      <c r="K440" s="117" t="s">
        <v>3611</v>
      </c>
      <c r="L440" s="118">
        <v>10</v>
      </c>
      <c r="M440" s="120"/>
      <c r="N440" s="123"/>
      <c r="O440" s="31" t="str">
        <f t="shared" si="77"/>
        <v>箕面市</v>
      </c>
      <c r="P440" s="31">
        <f>COUNTIF($O$4:O440,"箕面市")</f>
        <v>8</v>
      </c>
    </row>
    <row r="441" spans="1:16" ht="30" customHeight="1" x14ac:dyDescent="0.2">
      <c r="A441" s="122">
        <v>2751420114</v>
      </c>
      <c r="B441" s="114" t="s">
        <v>480</v>
      </c>
      <c r="C441" s="115" t="s">
        <v>497</v>
      </c>
      <c r="D441" s="115" t="s">
        <v>499</v>
      </c>
      <c r="E441" s="115" t="s">
        <v>498</v>
      </c>
      <c r="F441" s="114" t="s">
        <v>1932</v>
      </c>
      <c r="G441" s="116" t="s">
        <v>484</v>
      </c>
      <c r="H441" s="117" t="s">
        <v>481</v>
      </c>
      <c r="I441" s="118">
        <v>5</v>
      </c>
      <c r="J441" s="120" t="s">
        <v>3611</v>
      </c>
      <c r="K441" s="117" t="s">
        <v>157</v>
      </c>
      <c r="L441" s="118">
        <v>5</v>
      </c>
      <c r="M441" s="120" t="s">
        <v>3611</v>
      </c>
      <c r="N441" s="123"/>
      <c r="O441" s="31" t="str">
        <f t="shared" si="77"/>
        <v>箕面市</v>
      </c>
      <c r="P441" s="31">
        <f>COUNTIF($O$4:O441,"箕面市")</f>
        <v>9</v>
      </c>
    </row>
    <row r="442" spans="1:16" ht="30" customHeight="1" x14ac:dyDescent="0.2">
      <c r="A442" s="122">
        <v>2751420130</v>
      </c>
      <c r="B442" s="114" t="s">
        <v>611</v>
      </c>
      <c r="C442" s="115" t="s">
        <v>612</v>
      </c>
      <c r="D442" s="115" t="s">
        <v>613</v>
      </c>
      <c r="E442" s="115" t="s">
        <v>614</v>
      </c>
      <c r="F442" s="114" t="s">
        <v>615</v>
      </c>
      <c r="G442" s="116" t="s">
        <v>165</v>
      </c>
      <c r="H442" s="117" t="s">
        <v>3611</v>
      </c>
      <c r="I442" s="118">
        <v>10</v>
      </c>
      <c r="J442" s="119"/>
      <c r="K442" s="117" t="s">
        <v>3611</v>
      </c>
      <c r="L442" s="118">
        <v>10</v>
      </c>
      <c r="M442" s="120"/>
      <c r="N442" s="123"/>
      <c r="O442" s="31" t="str">
        <f t="shared" si="77"/>
        <v>箕面市</v>
      </c>
      <c r="P442" s="31">
        <f>COUNTIF($O$4:O442,"箕面市")</f>
        <v>10</v>
      </c>
    </row>
    <row r="443" spans="1:16" ht="30" customHeight="1" x14ac:dyDescent="0.2">
      <c r="A443" s="122">
        <v>2751420148</v>
      </c>
      <c r="B443" s="114" t="s">
        <v>2129</v>
      </c>
      <c r="C443" s="115" t="s">
        <v>2130</v>
      </c>
      <c r="D443" s="115" t="s">
        <v>2131</v>
      </c>
      <c r="E443" s="115" t="s">
        <v>649</v>
      </c>
      <c r="F443" s="114" t="s">
        <v>650</v>
      </c>
      <c r="G443" s="116" t="s">
        <v>651</v>
      </c>
      <c r="H443" s="117" t="s">
        <v>3611</v>
      </c>
      <c r="I443" s="118">
        <v>10</v>
      </c>
      <c r="J443" s="119"/>
      <c r="K443" s="117" t="s">
        <v>3611</v>
      </c>
      <c r="L443" s="118">
        <v>10</v>
      </c>
      <c r="M443" s="120"/>
      <c r="N443" s="123"/>
      <c r="O443" s="31" t="str">
        <f t="shared" si="77"/>
        <v>箕面市</v>
      </c>
      <c r="P443" s="31">
        <f>COUNTIF($O$4:O443,"箕面市")</f>
        <v>11</v>
      </c>
    </row>
    <row r="444" spans="1:16" ht="30" customHeight="1" x14ac:dyDescent="0.2">
      <c r="A444" s="122">
        <v>2751420155</v>
      </c>
      <c r="B444" s="114" t="s">
        <v>859</v>
      </c>
      <c r="C444" s="115" t="s">
        <v>880</v>
      </c>
      <c r="D444" s="115" t="s">
        <v>880</v>
      </c>
      <c r="E444" s="115" t="s">
        <v>879</v>
      </c>
      <c r="F444" s="114" t="s">
        <v>866</v>
      </c>
      <c r="G444" s="116" t="s">
        <v>902</v>
      </c>
      <c r="H444" s="117"/>
      <c r="I444" s="118"/>
      <c r="J444" s="119"/>
      <c r="K444" s="117" t="s">
        <v>3611</v>
      </c>
      <c r="L444" s="118">
        <v>10</v>
      </c>
      <c r="M444" s="120"/>
      <c r="N444" s="123"/>
      <c r="O444" s="31" t="str">
        <f t="shared" si="77"/>
        <v>箕面市</v>
      </c>
      <c r="P444" s="31">
        <f>COUNTIF($O$4:O444,"箕面市")</f>
        <v>12</v>
      </c>
    </row>
    <row r="445" spans="1:16" ht="30" customHeight="1" x14ac:dyDescent="0.2">
      <c r="A445" s="122">
        <v>2751420171</v>
      </c>
      <c r="B445" s="114" t="s">
        <v>931</v>
      </c>
      <c r="C445" s="115" t="s">
        <v>936</v>
      </c>
      <c r="D445" s="115" t="s">
        <v>937</v>
      </c>
      <c r="E445" s="115" t="s">
        <v>2000</v>
      </c>
      <c r="F445" s="114" t="s">
        <v>944</v>
      </c>
      <c r="G445" s="116" t="s">
        <v>932</v>
      </c>
      <c r="H445" s="117" t="s">
        <v>3611</v>
      </c>
      <c r="I445" s="118">
        <v>10</v>
      </c>
      <c r="J445" s="119"/>
      <c r="K445" s="117" t="s">
        <v>3611</v>
      </c>
      <c r="L445" s="118">
        <v>10</v>
      </c>
      <c r="M445" s="120"/>
      <c r="N445" s="123"/>
      <c r="O445" s="31" t="str">
        <f t="shared" si="77"/>
        <v>箕面市</v>
      </c>
      <c r="P445" s="31">
        <f>COUNTIF($O$4:O445,"箕面市")</f>
        <v>13</v>
      </c>
    </row>
    <row r="446" spans="1:16" ht="30" customHeight="1" x14ac:dyDescent="0.2">
      <c r="A446" s="122">
        <v>2751420197</v>
      </c>
      <c r="B446" s="114" t="s">
        <v>1031</v>
      </c>
      <c r="C446" s="115" t="s">
        <v>1048</v>
      </c>
      <c r="D446" s="115" t="s">
        <v>1049</v>
      </c>
      <c r="E446" s="115" t="s">
        <v>1050</v>
      </c>
      <c r="F446" s="114" t="s">
        <v>3929</v>
      </c>
      <c r="G446" s="116" t="s">
        <v>1032</v>
      </c>
      <c r="H446" s="117" t="s">
        <v>3611</v>
      </c>
      <c r="I446" s="118">
        <v>10</v>
      </c>
      <c r="J446" s="119"/>
      <c r="K446" s="117" t="s">
        <v>3611</v>
      </c>
      <c r="L446" s="118">
        <v>10</v>
      </c>
      <c r="M446" s="120"/>
      <c r="N446" s="123"/>
      <c r="O446" s="31" t="str">
        <f t="shared" si="77"/>
        <v>箕面市</v>
      </c>
      <c r="P446" s="31">
        <f>COUNTIF($O$4:O446,"箕面市")</f>
        <v>14</v>
      </c>
    </row>
    <row r="447" spans="1:16" ht="30" customHeight="1" x14ac:dyDescent="0.2">
      <c r="A447" s="122">
        <v>2751420205</v>
      </c>
      <c r="B447" s="114" t="s">
        <v>1033</v>
      </c>
      <c r="C447" s="115" t="s">
        <v>1051</v>
      </c>
      <c r="D447" s="115" t="s">
        <v>1052</v>
      </c>
      <c r="E447" s="115" t="s">
        <v>1053</v>
      </c>
      <c r="F447" s="114" t="s">
        <v>1041</v>
      </c>
      <c r="G447" s="116" t="s">
        <v>1034</v>
      </c>
      <c r="H447" s="117"/>
      <c r="I447" s="118"/>
      <c r="J447" s="119"/>
      <c r="K447" s="117" t="s">
        <v>3611</v>
      </c>
      <c r="L447" s="118">
        <v>10</v>
      </c>
      <c r="M447" s="120"/>
      <c r="N447" s="123"/>
      <c r="O447" s="31" t="str">
        <f t="shared" si="77"/>
        <v>箕面市</v>
      </c>
      <c r="P447" s="31">
        <f>COUNTIF($O$4:O447,"箕面市")</f>
        <v>15</v>
      </c>
    </row>
    <row r="448" spans="1:16" ht="30" customHeight="1" x14ac:dyDescent="0.2">
      <c r="A448" s="122">
        <v>2751420221</v>
      </c>
      <c r="B448" s="114" t="s">
        <v>1328</v>
      </c>
      <c r="C448" s="115" t="s">
        <v>1336</v>
      </c>
      <c r="D448" s="115" t="s">
        <v>1337</v>
      </c>
      <c r="E448" s="115" t="s">
        <v>1338</v>
      </c>
      <c r="F448" s="114" t="s">
        <v>1329</v>
      </c>
      <c r="G448" s="116" t="s">
        <v>1330</v>
      </c>
      <c r="H448" s="117" t="s">
        <v>3611</v>
      </c>
      <c r="I448" s="118">
        <v>10</v>
      </c>
      <c r="J448" s="119"/>
      <c r="K448" s="117" t="s">
        <v>3611</v>
      </c>
      <c r="L448" s="118">
        <v>10</v>
      </c>
      <c r="M448" s="120"/>
      <c r="N448" s="123"/>
      <c r="O448" s="31" t="str">
        <f t="shared" si="77"/>
        <v>箕面市</v>
      </c>
      <c r="P448" s="31">
        <f>COUNTIF($O$4:O448,"箕面市")</f>
        <v>16</v>
      </c>
    </row>
    <row r="449" spans="1:16" ht="30" customHeight="1" x14ac:dyDescent="0.2">
      <c r="A449" s="122">
        <v>2751420239</v>
      </c>
      <c r="B449" s="114" t="s">
        <v>3242</v>
      </c>
      <c r="C449" s="115" t="s">
        <v>1371</v>
      </c>
      <c r="D449" s="115" t="s">
        <v>1437</v>
      </c>
      <c r="E449" s="115" t="s">
        <v>581</v>
      </c>
      <c r="F449" s="114" t="s">
        <v>1373</v>
      </c>
      <c r="G449" s="116" t="s">
        <v>1370</v>
      </c>
      <c r="H449" s="117" t="s">
        <v>3611</v>
      </c>
      <c r="I449" s="118">
        <v>10</v>
      </c>
      <c r="J449" s="119"/>
      <c r="K449" s="117" t="s">
        <v>3611</v>
      </c>
      <c r="L449" s="118">
        <v>10</v>
      </c>
      <c r="M449" s="120" t="s">
        <v>3611</v>
      </c>
      <c r="N449" s="123"/>
      <c r="O449" s="31" t="str">
        <f t="shared" si="77"/>
        <v>箕面市</v>
      </c>
      <c r="P449" s="31">
        <f>COUNTIF($O$4:O449,"箕面市")</f>
        <v>17</v>
      </c>
    </row>
    <row r="450" spans="1:16" ht="30" customHeight="1" x14ac:dyDescent="0.2">
      <c r="A450" s="122">
        <v>2751420254</v>
      </c>
      <c r="B450" s="114" t="s">
        <v>1475</v>
      </c>
      <c r="C450" s="115" t="s">
        <v>1483</v>
      </c>
      <c r="D450" s="115" t="s">
        <v>1484</v>
      </c>
      <c r="E450" s="115" t="s">
        <v>400</v>
      </c>
      <c r="F450" s="114" t="s">
        <v>1476</v>
      </c>
      <c r="G450" s="116" t="s">
        <v>1477</v>
      </c>
      <c r="H450" s="117"/>
      <c r="I450" s="118"/>
      <c r="J450" s="119"/>
      <c r="K450" s="117" t="s">
        <v>3611</v>
      </c>
      <c r="L450" s="118">
        <v>10</v>
      </c>
      <c r="M450" s="120"/>
      <c r="N450" s="123"/>
      <c r="O450" s="31" t="str">
        <f t="shared" si="77"/>
        <v>箕面市</v>
      </c>
      <c r="P450" s="31">
        <f>COUNTIF($O$4:O450,"箕面市")</f>
        <v>18</v>
      </c>
    </row>
    <row r="451" spans="1:16" ht="30" customHeight="1" x14ac:dyDescent="0.2">
      <c r="A451" s="122">
        <v>2751420288</v>
      </c>
      <c r="B451" s="114" t="s">
        <v>1562</v>
      </c>
      <c r="C451" s="115" t="s">
        <v>1578</v>
      </c>
      <c r="D451" s="115" t="s">
        <v>1579</v>
      </c>
      <c r="E451" s="115" t="s">
        <v>1580</v>
      </c>
      <c r="F451" s="114" t="s">
        <v>1570</v>
      </c>
      <c r="G451" s="116" t="s">
        <v>1393</v>
      </c>
      <c r="H451" s="117" t="s">
        <v>3611</v>
      </c>
      <c r="I451" s="118">
        <v>10</v>
      </c>
      <c r="J451" s="119"/>
      <c r="K451" s="117"/>
      <c r="L451" s="118"/>
      <c r="M451" s="120"/>
      <c r="N451" s="123"/>
      <c r="O451" s="31" t="str">
        <f t="shared" si="77"/>
        <v>箕面市</v>
      </c>
      <c r="P451" s="31">
        <f>COUNTIF($O$4:O451,"箕面市")</f>
        <v>19</v>
      </c>
    </row>
    <row r="452" spans="1:16" ht="30" customHeight="1" x14ac:dyDescent="0.2">
      <c r="A452" s="122">
        <v>2751420304</v>
      </c>
      <c r="B452" s="114" t="s">
        <v>1613</v>
      </c>
      <c r="C452" s="115" t="s">
        <v>1614</v>
      </c>
      <c r="D452" s="115" t="s">
        <v>1615</v>
      </c>
      <c r="E452" s="115" t="s">
        <v>1616</v>
      </c>
      <c r="F452" s="114" t="s">
        <v>4131</v>
      </c>
      <c r="G452" s="116" t="s">
        <v>1617</v>
      </c>
      <c r="H452" s="117" t="s">
        <v>3611</v>
      </c>
      <c r="I452" s="118">
        <v>10</v>
      </c>
      <c r="J452" s="119"/>
      <c r="K452" s="117" t="s">
        <v>3611</v>
      </c>
      <c r="L452" s="118">
        <v>10</v>
      </c>
      <c r="M452" s="120"/>
      <c r="N452" s="123"/>
      <c r="O452" s="31" t="str">
        <f t="shared" si="77"/>
        <v>箕面市</v>
      </c>
      <c r="P452" s="31">
        <f>COUNTIF($O$4:O452,"箕面市")</f>
        <v>20</v>
      </c>
    </row>
    <row r="453" spans="1:16" ht="30" customHeight="1" x14ac:dyDescent="0.2">
      <c r="A453" s="122">
        <v>2751420320</v>
      </c>
      <c r="B453" s="114" t="s">
        <v>1757</v>
      </c>
      <c r="C453" s="115" t="s">
        <v>1758</v>
      </c>
      <c r="D453" s="115" t="s">
        <v>1759</v>
      </c>
      <c r="E453" s="115" t="s">
        <v>1760</v>
      </c>
      <c r="F453" s="114" t="s">
        <v>1763</v>
      </c>
      <c r="G453" s="116" t="s">
        <v>1330</v>
      </c>
      <c r="H453" s="117" t="s">
        <v>3611</v>
      </c>
      <c r="I453" s="118">
        <v>10</v>
      </c>
      <c r="J453" s="119"/>
      <c r="K453" s="117" t="s">
        <v>3611</v>
      </c>
      <c r="L453" s="118">
        <v>10</v>
      </c>
      <c r="M453" s="120"/>
      <c r="N453" s="123"/>
      <c r="O453" s="31" t="str">
        <f t="shared" si="77"/>
        <v>箕面市</v>
      </c>
      <c r="P453" s="31">
        <f>COUNTIF($O$4:O453,"箕面市")</f>
        <v>21</v>
      </c>
    </row>
    <row r="454" spans="1:16" ht="30" customHeight="1" x14ac:dyDescent="0.2">
      <c r="A454" s="122">
        <v>2751420346</v>
      </c>
      <c r="B454" s="114" t="s">
        <v>1828</v>
      </c>
      <c r="C454" s="115" t="s">
        <v>1829</v>
      </c>
      <c r="D454" s="115" t="s">
        <v>1830</v>
      </c>
      <c r="E454" s="115" t="s">
        <v>1831</v>
      </c>
      <c r="F454" s="114" t="s">
        <v>1832</v>
      </c>
      <c r="G454" s="116" t="s">
        <v>1833</v>
      </c>
      <c r="H454" s="117"/>
      <c r="I454" s="118"/>
      <c r="J454" s="119"/>
      <c r="K454" s="117" t="s">
        <v>3611</v>
      </c>
      <c r="L454" s="118">
        <v>10</v>
      </c>
      <c r="M454" s="120"/>
      <c r="N454" s="123"/>
      <c r="O454" s="31" t="str">
        <f t="shared" si="77"/>
        <v>箕面市</v>
      </c>
      <c r="P454" s="31">
        <f>COUNTIF($O$4:O454,"箕面市")</f>
        <v>22</v>
      </c>
    </row>
    <row r="455" spans="1:16" ht="30" customHeight="1" x14ac:dyDescent="0.2">
      <c r="A455" s="122">
        <v>2751420361</v>
      </c>
      <c r="B455" s="114" t="s">
        <v>1924</v>
      </c>
      <c r="C455" s="115" t="s">
        <v>1925</v>
      </c>
      <c r="D455" s="115" t="s">
        <v>1926</v>
      </c>
      <c r="E455" s="115" t="s">
        <v>1927</v>
      </c>
      <c r="F455" s="114" t="s">
        <v>1928</v>
      </c>
      <c r="G455" s="116" t="s">
        <v>1929</v>
      </c>
      <c r="H455" s="117" t="s">
        <v>3611</v>
      </c>
      <c r="I455" s="118">
        <v>10</v>
      </c>
      <c r="J455" s="119"/>
      <c r="K455" s="117" t="s">
        <v>3611</v>
      </c>
      <c r="L455" s="118">
        <v>10</v>
      </c>
      <c r="M455" s="120"/>
      <c r="N455" s="123"/>
      <c r="O455" s="31" t="str">
        <f t="shared" si="77"/>
        <v>箕面市</v>
      </c>
      <c r="P455" s="31">
        <f>COUNTIF($O$4:O455,"箕面市")</f>
        <v>23</v>
      </c>
    </row>
    <row r="456" spans="1:16" ht="30" customHeight="1" x14ac:dyDescent="0.2">
      <c r="A456" s="122">
        <v>2751420379</v>
      </c>
      <c r="B456" s="114" t="s">
        <v>2051</v>
      </c>
      <c r="C456" s="115" t="s">
        <v>2084</v>
      </c>
      <c r="D456" s="115" t="s">
        <v>2085</v>
      </c>
      <c r="E456" s="115" t="s">
        <v>2082</v>
      </c>
      <c r="F456" s="114" t="s">
        <v>2083</v>
      </c>
      <c r="G456" s="116" t="s">
        <v>2052</v>
      </c>
      <c r="H456" s="117" t="s">
        <v>3611</v>
      </c>
      <c r="I456" s="118">
        <v>10</v>
      </c>
      <c r="J456" s="119"/>
      <c r="K456" s="117" t="s">
        <v>3611</v>
      </c>
      <c r="L456" s="118">
        <v>10</v>
      </c>
      <c r="M456" s="120" t="s">
        <v>3611</v>
      </c>
      <c r="N456" s="123"/>
      <c r="O456" s="31" t="str">
        <f t="shared" si="77"/>
        <v>箕面市</v>
      </c>
      <c r="P456" s="31">
        <f>COUNTIF($O$4:O456,"箕面市")</f>
        <v>24</v>
      </c>
    </row>
    <row r="457" spans="1:16" ht="30" customHeight="1" x14ac:dyDescent="0.2">
      <c r="A457" s="122">
        <v>2751420387</v>
      </c>
      <c r="B457" s="114" t="s">
        <v>2053</v>
      </c>
      <c r="C457" s="115" t="s">
        <v>2089</v>
      </c>
      <c r="D457" s="115" t="s">
        <v>2090</v>
      </c>
      <c r="E457" s="115" t="s">
        <v>2086</v>
      </c>
      <c r="F457" s="114" t="s">
        <v>2087</v>
      </c>
      <c r="G457" s="116" t="s">
        <v>2088</v>
      </c>
      <c r="H457" s="117" t="s">
        <v>3611</v>
      </c>
      <c r="I457" s="118">
        <v>10</v>
      </c>
      <c r="J457" s="119"/>
      <c r="K457" s="117" t="s">
        <v>3611</v>
      </c>
      <c r="L457" s="118">
        <v>10</v>
      </c>
      <c r="M457" s="120"/>
      <c r="N457" s="123"/>
      <c r="O457" s="31" t="str">
        <f t="shared" si="77"/>
        <v>箕面市</v>
      </c>
      <c r="P457" s="31">
        <f>COUNTIF($O$4:O457,"箕面市")</f>
        <v>25</v>
      </c>
    </row>
    <row r="458" spans="1:16" ht="30" customHeight="1" x14ac:dyDescent="0.2">
      <c r="A458" s="122">
        <v>2751420395</v>
      </c>
      <c r="B458" s="114" t="s">
        <v>2118</v>
      </c>
      <c r="C458" s="115" t="s">
        <v>2119</v>
      </c>
      <c r="D458" s="115" t="s">
        <v>2120</v>
      </c>
      <c r="E458" s="115" t="s">
        <v>2121</v>
      </c>
      <c r="F458" s="114" t="s">
        <v>2122</v>
      </c>
      <c r="G458" s="116" t="s">
        <v>2123</v>
      </c>
      <c r="H458" s="117" t="s">
        <v>3611</v>
      </c>
      <c r="I458" s="118">
        <v>10</v>
      </c>
      <c r="J458" s="119"/>
      <c r="K458" s="117" t="s">
        <v>3611</v>
      </c>
      <c r="L458" s="118">
        <v>10</v>
      </c>
      <c r="M458" s="120"/>
      <c r="N458" s="123"/>
      <c r="O458" s="31" t="str">
        <f t="shared" si="77"/>
        <v>箕面市</v>
      </c>
      <c r="P458" s="31">
        <f>COUNTIF($O$4:O458,"箕面市")</f>
        <v>26</v>
      </c>
    </row>
    <row r="459" spans="1:16" ht="30" customHeight="1" x14ac:dyDescent="0.2">
      <c r="A459" s="122">
        <v>2751420445</v>
      </c>
      <c r="B459" s="114" t="s">
        <v>2355</v>
      </c>
      <c r="C459" s="115" t="s">
        <v>2356</v>
      </c>
      <c r="D459" s="115" t="s">
        <v>2357</v>
      </c>
      <c r="E459" s="115" t="s">
        <v>2358</v>
      </c>
      <c r="F459" s="114" t="s">
        <v>2359</v>
      </c>
      <c r="G459" s="116" t="s">
        <v>2360</v>
      </c>
      <c r="H459" s="117" t="s">
        <v>3611</v>
      </c>
      <c r="I459" s="118">
        <v>10</v>
      </c>
      <c r="J459" s="119"/>
      <c r="K459" s="117" t="s">
        <v>3611</v>
      </c>
      <c r="L459" s="118">
        <v>10</v>
      </c>
      <c r="M459" s="120"/>
      <c r="N459" s="123"/>
      <c r="O459" s="31" t="str">
        <f t="shared" si="77"/>
        <v>箕面市</v>
      </c>
      <c r="P459" s="31">
        <f>COUNTIF($O$4:O459,"箕面市")</f>
        <v>27</v>
      </c>
    </row>
    <row r="460" spans="1:16" ht="30" customHeight="1" x14ac:dyDescent="0.2">
      <c r="A460" s="122">
        <v>2751420452</v>
      </c>
      <c r="B460" s="114" t="s">
        <v>2361</v>
      </c>
      <c r="C460" s="115" t="s">
        <v>2362</v>
      </c>
      <c r="D460" s="115" t="s">
        <v>2363</v>
      </c>
      <c r="E460" s="115" t="s">
        <v>2364</v>
      </c>
      <c r="F460" s="114" t="s">
        <v>2365</v>
      </c>
      <c r="G460" s="116" t="s">
        <v>2603</v>
      </c>
      <c r="H460" s="117" t="s">
        <v>3612</v>
      </c>
      <c r="I460" s="118">
        <v>15</v>
      </c>
      <c r="J460" s="119"/>
      <c r="K460" s="117" t="s">
        <v>3611</v>
      </c>
      <c r="L460" s="118">
        <v>10</v>
      </c>
      <c r="M460" s="120"/>
      <c r="N460" s="123"/>
      <c r="O460" s="31" t="str">
        <f t="shared" si="77"/>
        <v>箕面市</v>
      </c>
      <c r="P460" s="31">
        <f>COUNTIF($O$4:O460,"箕面市")</f>
        <v>28</v>
      </c>
    </row>
    <row r="461" spans="1:16" ht="30" customHeight="1" x14ac:dyDescent="0.2">
      <c r="A461" s="122">
        <v>2751420460</v>
      </c>
      <c r="B461" s="114" t="s">
        <v>2510</v>
      </c>
      <c r="C461" s="115" t="s">
        <v>2511</v>
      </c>
      <c r="D461" s="115" t="s">
        <v>2512</v>
      </c>
      <c r="E461" s="115" t="s">
        <v>2513</v>
      </c>
      <c r="F461" s="114" t="s">
        <v>2514</v>
      </c>
      <c r="G461" s="116" t="s">
        <v>2515</v>
      </c>
      <c r="H461" s="117" t="s">
        <v>3611</v>
      </c>
      <c r="I461" s="118">
        <v>10</v>
      </c>
      <c r="J461" s="119"/>
      <c r="K461" s="117" t="s">
        <v>3611</v>
      </c>
      <c r="L461" s="118">
        <v>10</v>
      </c>
      <c r="M461" s="120"/>
      <c r="N461" s="123"/>
      <c r="O461" s="31" t="str">
        <f t="shared" si="77"/>
        <v>箕面市</v>
      </c>
      <c r="P461" s="31">
        <f>COUNTIF($O$4:O461,"箕面市")</f>
        <v>29</v>
      </c>
    </row>
    <row r="462" spans="1:16" ht="30" customHeight="1" x14ac:dyDescent="0.2">
      <c r="A462" s="122">
        <v>2751420478</v>
      </c>
      <c r="B462" s="114" t="s">
        <v>2587</v>
      </c>
      <c r="C462" s="115" t="s">
        <v>2588</v>
      </c>
      <c r="D462" s="115" t="s">
        <v>2588</v>
      </c>
      <c r="E462" s="115" t="s">
        <v>2589</v>
      </c>
      <c r="F462" s="114" t="s">
        <v>2590</v>
      </c>
      <c r="G462" s="116" t="s">
        <v>2591</v>
      </c>
      <c r="H462" s="117" t="s">
        <v>3611</v>
      </c>
      <c r="I462" s="118">
        <v>10</v>
      </c>
      <c r="J462" s="119"/>
      <c r="K462" s="117" t="s">
        <v>3611</v>
      </c>
      <c r="L462" s="118">
        <v>10</v>
      </c>
      <c r="M462" s="120"/>
      <c r="N462" s="123"/>
      <c r="O462" s="31" t="str">
        <f t="shared" si="77"/>
        <v>箕面市</v>
      </c>
      <c r="P462" s="31">
        <f>COUNTIF($O$4:O462,"箕面市")</f>
        <v>30</v>
      </c>
    </row>
    <row r="463" spans="1:16" ht="30" customHeight="1" x14ac:dyDescent="0.2">
      <c r="A463" s="132">
        <v>2751420486</v>
      </c>
      <c r="B463" s="114" t="s">
        <v>2628</v>
      </c>
      <c r="C463" s="115" t="s">
        <v>2629</v>
      </c>
      <c r="D463" s="115" t="s">
        <v>2629</v>
      </c>
      <c r="E463" s="115" t="s">
        <v>2630</v>
      </c>
      <c r="F463" s="114" t="s">
        <v>2684</v>
      </c>
      <c r="G463" s="116" t="s">
        <v>2631</v>
      </c>
      <c r="H463" s="117" t="s">
        <v>3611</v>
      </c>
      <c r="I463" s="118">
        <v>10</v>
      </c>
      <c r="J463" s="119"/>
      <c r="K463" s="117" t="s">
        <v>3611</v>
      </c>
      <c r="L463" s="118">
        <v>10</v>
      </c>
      <c r="M463" s="120"/>
      <c r="N463" s="123"/>
      <c r="O463" s="31" t="str">
        <f t="shared" si="77"/>
        <v>箕面市</v>
      </c>
      <c r="P463" s="31">
        <f>COUNTIF($O$4:O463,"箕面市")</f>
        <v>31</v>
      </c>
    </row>
    <row r="464" spans="1:16" ht="30" customHeight="1" x14ac:dyDescent="0.2">
      <c r="A464" s="132">
        <v>2751420494</v>
      </c>
      <c r="B464" s="114" t="s">
        <v>3541</v>
      </c>
      <c r="C464" s="115" t="s">
        <v>2680</v>
      </c>
      <c r="D464" s="115" t="s">
        <v>2681</v>
      </c>
      <c r="E464" s="115" t="s">
        <v>2682</v>
      </c>
      <c r="F464" s="114" t="s">
        <v>2683</v>
      </c>
      <c r="G464" s="116" t="s">
        <v>2685</v>
      </c>
      <c r="H464" s="117" t="s">
        <v>3611</v>
      </c>
      <c r="I464" s="118">
        <v>10</v>
      </c>
      <c r="J464" s="119"/>
      <c r="K464" s="117" t="s">
        <v>3611</v>
      </c>
      <c r="L464" s="118">
        <v>10</v>
      </c>
      <c r="M464" s="120"/>
      <c r="N464" s="123"/>
      <c r="O464" s="31" t="str">
        <f t="shared" si="77"/>
        <v>箕面市</v>
      </c>
      <c r="P464" s="31">
        <f>COUNTIF($O$4:O464,"箕面市")</f>
        <v>32</v>
      </c>
    </row>
    <row r="465" spans="1:16" ht="30" customHeight="1" x14ac:dyDescent="0.2">
      <c r="A465" s="132">
        <v>2751420502</v>
      </c>
      <c r="B465" s="114" t="s">
        <v>3342</v>
      </c>
      <c r="C465" s="115" t="s">
        <v>2723</v>
      </c>
      <c r="D465" s="115" t="s">
        <v>2724</v>
      </c>
      <c r="E465" s="115" t="s">
        <v>2725</v>
      </c>
      <c r="F465" s="114" t="s">
        <v>2726</v>
      </c>
      <c r="G465" s="116" t="s">
        <v>2685</v>
      </c>
      <c r="H465" s="117" t="s">
        <v>3611</v>
      </c>
      <c r="I465" s="118">
        <v>10</v>
      </c>
      <c r="J465" s="119"/>
      <c r="K465" s="117" t="s">
        <v>3611</v>
      </c>
      <c r="L465" s="118">
        <v>10</v>
      </c>
      <c r="M465" s="120" t="s">
        <v>3611</v>
      </c>
      <c r="N465" s="123"/>
      <c r="O465" s="31" t="str">
        <f t="shared" si="77"/>
        <v>箕面市</v>
      </c>
      <c r="P465" s="31">
        <f>COUNTIF($O$4:O465,"箕面市")</f>
        <v>33</v>
      </c>
    </row>
    <row r="466" spans="1:16" ht="30" customHeight="1" x14ac:dyDescent="0.2">
      <c r="A466" s="132">
        <v>2751420510</v>
      </c>
      <c r="B466" s="114" t="s">
        <v>2810</v>
      </c>
      <c r="C466" s="115" t="s">
        <v>2816</v>
      </c>
      <c r="D466" s="115" t="s">
        <v>2817</v>
      </c>
      <c r="E466" s="115" t="s">
        <v>2818</v>
      </c>
      <c r="F466" s="114" t="s">
        <v>2811</v>
      </c>
      <c r="G466" s="116" t="s">
        <v>2812</v>
      </c>
      <c r="H466" s="117" t="s">
        <v>2806</v>
      </c>
      <c r="I466" s="118">
        <v>5</v>
      </c>
      <c r="J466" s="119"/>
      <c r="K466" s="117" t="s">
        <v>2806</v>
      </c>
      <c r="L466" s="118">
        <v>5</v>
      </c>
      <c r="M466" s="120"/>
      <c r="N466" s="123"/>
      <c r="O466" s="31" t="str">
        <f t="shared" si="77"/>
        <v>箕面市</v>
      </c>
      <c r="P466" s="31">
        <f>COUNTIF($O$4:O466,"箕面市")</f>
        <v>34</v>
      </c>
    </row>
    <row r="467" spans="1:16" s="174" customFormat="1" ht="30" customHeight="1" x14ac:dyDescent="0.2">
      <c r="A467" s="179">
        <v>2751420528</v>
      </c>
      <c r="B467" s="165" t="s">
        <v>2813</v>
      </c>
      <c r="C467" s="166" t="s">
        <v>2819</v>
      </c>
      <c r="D467" s="166" t="s">
        <v>2820</v>
      </c>
      <c r="E467" s="166" t="s">
        <v>2821</v>
      </c>
      <c r="F467" s="165" t="s">
        <v>2814</v>
      </c>
      <c r="G467" s="167" t="s">
        <v>2815</v>
      </c>
      <c r="H467" s="168" t="s">
        <v>3611</v>
      </c>
      <c r="I467" s="169">
        <v>10</v>
      </c>
      <c r="J467" s="170"/>
      <c r="K467" s="168" t="s">
        <v>3611</v>
      </c>
      <c r="L467" s="169">
        <v>10</v>
      </c>
      <c r="M467" s="171"/>
      <c r="N467" s="175"/>
      <c r="O467" s="173" t="str">
        <f t="shared" si="77"/>
        <v>箕面市</v>
      </c>
      <c r="P467" s="173">
        <f>COUNTIF($O$4:O467,"箕面市")</f>
        <v>35</v>
      </c>
    </row>
    <row r="468" spans="1:16" ht="30" customHeight="1" x14ac:dyDescent="0.2">
      <c r="A468" s="132">
        <v>2751420536</v>
      </c>
      <c r="B468" s="114" t="s">
        <v>2878</v>
      </c>
      <c r="C468" s="115" t="s">
        <v>2879</v>
      </c>
      <c r="D468" s="115" t="s">
        <v>2880</v>
      </c>
      <c r="E468" s="115" t="s">
        <v>2513</v>
      </c>
      <c r="F468" s="114" t="s">
        <v>2881</v>
      </c>
      <c r="G468" s="116" t="s">
        <v>2882</v>
      </c>
      <c r="H468" s="117" t="s">
        <v>3611</v>
      </c>
      <c r="I468" s="118">
        <v>10</v>
      </c>
      <c r="J468" s="119"/>
      <c r="K468" s="117" t="s">
        <v>3611</v>
      </c>
      <c r="L468" s="118">
        <v>10</v>
      </c>
      <c r="M468" s="120"/>
      <c r="N468" s="123"/>
      <c r="O468" s="31" t="str">
        <f t="shared" si="77"/>
        <v>箕面市</v>
      </c>
      <c r="P468" s="31">
        <f>COUNTIF($O$4:O468,"箕面市")</f>
        <v>36</v>
      </c>
    </row>
    <row r="469" spans="1:16" ht="30" customHeight="1" x14ac:dyDescent="0.2">
      <c r="A469" s="141">
        <v>2751420551</v>
      </c>
      <c r="B469" s="114" t="s">
        <v>2984</v>
      </c>
      <c r="C469" s="115" t="s">
        <v>2992</v>
      </c>
      <c r="D469" s="115" t="s">
        <v>2993</v>
      </c>
      <c r="E469" s="115" t="s">
        <v>2994</v>
      </c>
      <c r="F469" s="114" t="s">
        <v>2986</v>
      </c>
      <c r="G469" s="116" t="s">
        <v>2985</v>
      </c>
      <c r="H469" s="117" t="s">
        <v>3611</v>
      </c>
      <c r="I469" s="118">
        <v>10</v>
      </c>
      <c r="J469" s="119"/>
      <c r="K469" s="117" t="s">
        <v>3611</v>
      </c>
      <c r="L469" s="118">
        <v>10</v>
      </c>
      <c r="M469" s="120"/>
      <c r="N469" s="123"/>
      <c r="O469" s="31" t="str">
        <f t="shared" si="77"/>
        <v>箕面市</v>
      </c>
      <c r="P469" s="31">
        <f>COUNTIF($O$4:O469,"箕面市")</f>
        <v>37</v>
      </c>
    </row>
    <row r="470" spans="1:16" ht="30" customHeight="1" x14ac:dyDescent="0.2">
      <c r="A470" s="141">
        <v>2751420577</v>
      </c>
      <c r="B470" s="114" t="s">
        <v>3224</v>
      </c>
      <c r="C470" s="115" t="s">
        <v>3230</v>
      </c>
      <c r="D470" s="115" t="s">
        <v>3231</v>
      </c>
      <c r="E470" s="115" t="s">
        <v>3232</v>
      </c>
      <c r="F470" s="114" t="s">
        <v>3225</v>
      </c>
      <c r="G470" s="116" t="s">
        <v>3223</v>
      </c>
      <c r="H470" s="117" t="s">
        <v>3611</v>
      </c>
      <c r="I470" s="118">
        <v>10</v>
      </c>
      <c r="J470" s="119"/>
      <c r="K470" s="117" t="s">
        <v>3611</v>
      </c>
      <c r="L470" s="118">
        <v>10</v>
      </c>
      <c r="M470" s="120"/>
      <c r="N470" s="123"/>
      <c r="O470" s="31" t="str">
        <f t="shared" ref="O470:O472" si="86">IF(ISERROR(FIND("群",F470))=FALSE,LEFT(F470,FIND("群",F470)),IF(ISERROR(FIND("市",F470))=FALSE,LEFT(F470,FIND("市",F470)),IF(ISERROR(FIND("町",F470))=FALSE,LEFT(F470,FIND("町",F470)),IF(ISERROR(FIND("村",F470))=FALSE,LEFT(F470,FIND("村",F470))))))</f>
        <v>箕面市</v>
      </c>
      <c r="P470" s="31">
        <f>COUNTIF($O$4:O470,"箕面市")</f>
        <v>38</v>
      </c>
    </row>
    <row r="471" spans="1:16" ht="30" customHeight="1" x14ac:dyDescent="0.2">
      <c r="A471" s="141" t="s">
        <v>3310</v>
      </c>
      <c r="B471" s="114" t="s">
        <v>3311</v>
      </c>
      <c r="C471" s="115" t="s">
        <v>4135</v>
      </c>
      <c r="D471" s="115" t="s">
        <v>3343</v>
      </c>
      <c r="E471" s="115" t="s">
        <v>3344</v>
      </c>
      <c r="F471" s="114" t="s">
        <v>3312</v>
      </c>
      <c r="G471" s="116" t="s">
        <v>3313</v>
      </c>
      <c r="H471" s="117" t="s">
        <v>193</v>
      </c>
      <c r="I471" s="118">
        <v>6</v>
      </c>
      <c r="J471" s="119"/>
      <c r="K471" s="117" t="s">
        <v>193</v>
      </c>
      <c r="L471" s="118">
        <v>6</v>
      </c>
      <c r="M471" s="120"/>
      <c r="N471" s="123"/>
      <c r="O471" s="31" t="str">
        <f t="shared" si="86"/>
        <v>箕面市</v>
      </c>
      <c r="P471" s="31">
        <f>COUNTIF($O$4:O471,"箕面市")</f>
        <v>39</v>
      </c>
    </row>
    <row r="472" spans="1:16" ht="30" customHeight="1" x14ac:dyDescent="0.2">
      <c r="A472" s="141" t="s">
        <v>3314</v>
      </c>
      <c r="B472" s="114" t="s">
        <v>3315</v>
      </c>
      <c r="C472" s="115" t="s">
        <v>3345</v>
      </c>
      <c r="D472" s="115" t="s">
        <v>3346</v>
      </c>
      <c r="E472" s="115" t="s">
        <v>3347</v>
      </c>
      <c r="F472" s="114" t="s">
        <v>3316</v>
      </c>
      <c r="G472" s="116" t="s">
        <v>3317</v>
      </c>
      <c r="H472" s="117" t="s">
        <v>3611</v>
      </c>
      <c r="I472" s="118">
        <v>10</v>
      </c>
      <c r="J472" s="119"/>
      <c r="K472" s="117" t="s">
        <v>3611</v>
      </c>
      <c r="L472" s="118">
        <v>10</v>
      </c>
      <c r="M472" s="120"/>
      <c r="N472" s="123"/>
      <c r="O472" s="31" t="str">
        <f t="shared" si="86"/>
        <v>箕面市</v>
      </c>
      <c r="P472" s="31">
        <f>COUNTIF($O$4:O472,"箕面市")</f>
        <v>40</v>
      </c>
    </row>
    <row r="473" spans="1:16" ht="30" customHeight="1" x14ac:dyDescent="0.2">
      <c r="A473" s="141">
        <v>2751420601</v>
      </c>
      <c r="B473" s="114" t="s">
        <v>3594</v>
      </c>
      <c r="C473" s="115" t="s">
        <v>3597</v>
      </c>
      <c r="D473" s="115" t="s">
        <v>3598</v>
      </c>
      <c r="E473" s="115" t="s">
        <v>400</v>
      </c>
      <c r="F473" s="114" t="s">
        <v>3595</v>
      </c>
      <c r="G473" s="116" t="s">
        <v>3596</v>
      </c>
      <c r="H473" s="117" t="s">
        <v>3611</v>
      </c>
      <c r="I473" s="118">
        <v>10</v>
      </c>
      <c r="J473" s="119"/>
      <c r="K473" s="117" t="s">
        <v>3611</v>
      </c>
      <c r="L473" s="118">
        <v>10</v>
      </c>
      <c r="M473" s="120"/>
      <c r="N473" s="123"/>
      <c r="O473" s="31" t="str">
        <f t="shared" ref="O473" si="87">IF(ISERROR(FIND("群",F473))=FALSE,LEFT(F473,FIND("群",F473)),IF(ISERROR(FIND("市",F473))=FALSE,LEFT(F473,FIND("市",F473)),IF(ISERROR(FIND("町",F473))=FALSE,LEFT(F473,FIND("町",F473)),IF(ISERROR(FIND("村",F473))=FALSE,LEFT(F473,FIND("村",F473))))))</f>
        <v>箕面市</v>
      </c>
      <c r="P473" s="31">
        <f>COUNTIF($O$4:O473,"箕面市")</f>
        <v>41</v>
      </c>
    </row>
    <row r="474" spans="1:16" ht="30" customHeight="1" x14ac:dyDescent="0.2">
      <c r="A474" s="141">
        <v>2751420619</v>
      </c>
      <c r="B474" s="114" t="s">
        <v>3707</v>
      </c>
      <c r="C474" s="115" t="s">
        <v>3710</v>
      </c>
      <c r="D474" s="115" t="s">
        <v>3711</v>
      </c>
      <c r="E474" s="115" t="s">
        <v>1050</v>
      </c>
      <c r="F474" s="114" t="s">
        <v>3708</v>
      </c>
      <c r="G474" s="116" t="s">
        <v>3709</v>
      </c>
      <c r="H474" s="117"/>
      <c r="I474" s="118"/>
      <c r="J474" s="119"/>
      <c r="K474" s="117" t="s">
        <v>3611</v>
      </c>
      <c r="L474" s="118">
        <v>10</v>
      </c>
      <c r="M474" s="120"/>
      <c r="N474" s="123"/>
      <c r="O474" s="31" t="str">
        <f t="shared" ref="O474" si="88">IF(ISERROR(FIND("群",F474))=FALSE,LEFT(F474,FIND("群",F474)),IF(ISERROR(FIND("市",F474))=FALSE,LEFT(F474,FIND("市",F474)),IF(ISERROR(FIND("町",F474))=FALSE,LEFT(F474,FIND("町",F474)),IF(ISERROR(FIND("村",F474))=FALSE,LEFT(F474,FIND("村",F474))))))</f>
        <v>箕面市</v>
      </c>
      <c r="P474" s="31">
        <f>COUNTIF($O$4:O474,"箕面市")</f>
        <v>42</v>
      </c>
    </row>
    <row r="475" spans="1:16" ht="30" customHeight="1" x14ac:dyDescent="0.2">
      <c r="A475" s="122" t="s">
        <v>3779</v>
      </c>
      <c r="B475" s="114" t="s">
        <v>3776</v>
      </c>
      <c r="C475" s="115" t="s">
        <v>2140</v>
      </c>
      <c r="D475" s="115" t="s">
        <v>2141</v>
      </c>
      <c r="E475" s="115" t="s">
        <v>581</v>
      </c>
      <c r="F475" s="114" t="s">
        <v>3777</v>
      </c>
      <c r="G475" s="116" t="s">
        <v>3778</v>
      </c>
      <c r="H475" s="117" t="s">
        <v>3611</v>
      </c>
      <c r="I475" s="118">
        <v>10</v>
      </c>
      <c r="J475" s="119"/>
      <c r="K475" s="117" t="s">
        <v>3611</v>
      </c>
      <c r="L475" s="118">
        <v>10</v>
      </c>
      <c r="M475" s="120"/>
      <c r="N475" s="123"/>
      <c r="O475" s="31" t="str">
        <f t="shared" ref="O475" si="89">IF(ISERROR(FIND("群",F475))=FALSE,LEFT(F475,FIND("群",F475)),IF(ISERROR(FIND("市",F475))=FALSE,LEFT(F475,FIND("市",F475)),IF(ISERROR(FIND("町",F475))=FALSE,LEFT(F475,FIND("町",F475)),IF(ISERROR(FIND("村",F475))=FALSE,LEFT(F475,FIND("村",F475))))))</f>
        <v>箕面市</v>
      </c>
      <c r="P475" s="31">
        <f>COUNTIF($O$4:O475,"箕面市")</f>
        <v>43</v>
      </c>
    </row>
    <row r="476" spans="1:16" ht="30" customHeight="1" x14ac:dyDescent="0.2">
      <c r="A476" s="142">
        <v>2751420635</v>
      </c>
      <c r="B476" s="114" t="s">
        <v>3863</v>
      </c>
      <c r="C476" s="115" t="s">
        <v>3881</v>
      </c>
      <c r="D476" s="115" t="s">
        <v>3882</v>
      </c>
      <c r="E476" s="115" t="s">
        <v>1831</v>
      </c>
      <c r="F476" s="114" t="s">
        <v>3864</v>
      </c>
      <c r="G476" s="116" t="s">
        <v>3865</v>
      </c>
      <c r="H476" s="117"/>
      <c r="I476" s="118"/>
      <c r="J476" s="119"/>
      <c r="K476" s="117" t="s">
        <v>3611</v>
      </c>
      <c r="L476" s="118">
        <v>10</v>
      </c>
      <c r="M476" s="120"/>
      <c r="N476" s="123"/>
      <c r="O476" s="31" t="str">
        <f t="shared" ref="O476" si="90">IF(ISERROR(FIND("群",F476))=FALSE,LEFT(F476,FIND("群",F476)),IF(ISERROR(FIND("市",F476))=FALSE,LEFT(F476,FIND("市",F476)),IF(ISERROR(FIND("町",F476))=FALSE,LEFT(F476,FIND("町",F476)),IF(ISERROR(FIND("村",F476))=FALSE,LEFT(F476,FIND("村",F476))))))</f>
        <v>箕面市</v>
      </c>
      <c r="P476" s="31">
        <f>COUNTIF($O$4:O476,"箕面市")</f>
        <v>44</v>
      </c>
    </row>
    <row r="477" spans="1:16" ht="30" customHeight="1" x14ac:dyDescent="0.2">
      <c r="A477" s="142" t="s">
        <v>3976</v>
      </c>
      <c r="B477" s="114" t="s">
        <v>3977</v>
      </c>
      <c r="C477" s="115" t="s">
        <v>3195</v>
      </c>
      <c r="D477" s="115" t="s">
        <v>3196</v>
      </c>
      <c r="E477" s="115" t="s">
        <v>498</v>
      </c>
      <c r="F477" s="114" t="s">
        <v>3978</v>
      </c>
      <c r="G477" s="116" t="s">
        <v>695</v>
      </c>
      <c r="H477" s="117" t="s">
        <v>3611</v>
      </c>
      <c r="I477" s="118">
        <v>10</v>
      </c>
      <c r="J477" s="119"/>
      <c r="K477" s="117"/>
      <c r="L477" s="118"/>
      <c r="M477" s="120"/>
      <c r="N477" s="123"/>
      <c r="O477" s="31" t="str">
        <f t="shared" ref="O477:O478" si="91">IF(ISERROR(FIND("群",F477))=FALSE,LEFT(F477,FIND("群",F477)),IF(ISERROR(FIND("市",F477))=FALSE,LEFT(F477,FIND("市",F477)),IF(ISERROR(FIND("町",F477))=FALSE,LEFT(F477,FIND("町",F477)),IF(ISERROR(FIND("村",F477))=FALSE,LEFT(F477,FIND("村",F477))))))</f>
        <v>箕面市</v>
      </c>
      <c r="P477" s="31">
        <f>COUNTIF($O$4:O477,"箕面市")</f>
        <v>45</v>
      </c>
    </row>
    <row r="478" spans="1:16" ht="30" customHeight="1" x14ac:dyDescent="0.2">
      <c r="A478" s="142" t="s">
        <v>3979</v>
      </c>
      <c r="B478" s="114" t="s">
        <v>3980</v>
      </c>
      <c r="C478" s="115" t="s">
        <v>2927</v>
      </c>
      <c r="D478" s="115" t="s">
        <v>2928</v>
      </c>
      <c r="E478" s="115" t="s">
        <v>400</v>
      </c>
      <c r="F478" s="114" t="s">
        <v>3981</v>
      </c>
      <c r="G478" s="116" t="s">
        <v>695</v>
      </c>
      <c r="H478" s="117" t="s">
        <v>3611</v>
      </c>
      <c r="I478" s="118">
        <v>10</v>
      </c>
      <c r="J478" s="119"/>
      <c r="K478" s="117"/>
      <c r="L478" s="118"/>
      <c r="M478" s="120"/>
      <c r="N478" s="123"/>
      <c r="O478" s="31" t="str">
        <f t="shared" si="91"/>
        <v>箕面市</v>
      </c>
      <c r="P478" s="31">
        <f>COUNTIF($O$4:O478,"箕面市")</f>
        <v>46</v>
      </c>
    </row>
    <row r="479" spans="1:16" ht="30" customHeight="1" x14ac:dyDescent="0.2">
      <c r="A479" s="142">
        <v>2754620025</v>
      </c>
      <c r="B479" s="114" t="s">
        <v>219</v>
      </c>
      <c r="C479" s="115" t="s">
        <v>56</v>
      </c>
      <c r="D479" s="115" t="s">
        <v>57</v>
      </c>
      <c r="E479" s="115" t="s">
        <v>3123</v>
      </c>
      <c r="F479" s="114" t="s">
        <v>4201</v>
      </c>
      <c r="G479" s="116" t="s">
        <v>175</v>
      </c>
      <c r="H479" s="117" t="s">
        <v>3611</v>
      </c>
      <c r="I479" s="118">
        <v>10</v>
      </c>
      <c r="J479" s="119"/>
      <c r="K479" s="117" t="s">
        <v>3611</v>
      </c>
      <c r="L479" s="118">
        <v>10</v>
      </c>
      <c r="M479" s="120" t="s">
        <v>3611</v>
      </c>
      <c r="N479" s="123"/>
      <c r="O479" s="31" t="str">
        <f t="shared" si="77"/>
        <v>柏原市</v>
      </c>
      <c r="P479" s="31">
        <f>COUNTIF($O$4:O479,"柏原市")</f>
        <v>1</v>
      </c>
    </row>
    <row r="480" spans="1:16" ht="30" customHeight="1" x14ac:dyDescent="0.2">
      <c r="A480" s="122">
        <v>2754620041</v>
      </c>
      <c r="B480" s="114" t="s">
        <v>339</v>
      </c>
      <c r="C480" s="115" t="s">
        <v>348</v>
      </c>
      <c r="D480" s="115" t="s">
        <v>362</v>
      </c>
      <c r="E480" s="115" t="s">
        <v>347</v>
      </c>
      <c r="F480" s="130" t="s">
        <v>350</v>
      </c>
      <c r="G480" s="116" t="s">
        <v>346</v>
      </c>
      <c r="H480" s="117"/>
      <c r="I480" s="118"/>
      <c r="J480" s="119"/>
      <c r="K480" s="117" t="s">
        <v>3611</v>
      </c>
      <c r="L480" s="118">
        <v>10</v>
      </c>
      <c r="M480" s="120"/>
      <c r="N480" s="123"/>
      <c r="O480" s="31" t="str">
        <f t="shared" si="77"/>
        <v>柏原市</v>
      </c>
      <c r="P480" s="31">
        <f>COUNTIF($O$4:O480,"柏原市")</f>
        <v>2</v>
      </c>
    </row>
    <row r="481" spans="1:16" ht="30" customHeight="1" x14ac:dyDescent="0.2">
      <c r="A481" s="122">
        <v>2754620058</v>
      </c>
      <c r="B481" s="114" t="s">
        <v>464</v>
      </c>
      <c r="C481" s="115" t="s">
        <v>473</v>
      </c>
      <c r="D481" s="115" t="s">
        <v>1069</v>
      </c>
      <c r="E481" s="115" t="s">
        <v>474</v>
      </c>
      <c r="F481" s="143" t="s">
        <v>467</v>
      </c>
      <c r="G481" s="116" t="s">
        <v>466</v>
      </c>
      <c r="H481" s="117" t="s">
        <v>3611</v>
      </c>
      <c r="I481" s="118">
        <v>10</v>
      </c>
      <c r="J481" s="119"/>
      <c r="K481" s="117" t="s">
        <v>3611</v>
      </c>
      <c r="L481" s="118">
        <v>10</v>
      </c>
      <c r="M481" s="120"/>
      <c r="N481" s="123"/>
      <c r="O481" s="31" t="str">
        <f t="shared" si="77"/>
        <v>柏原市</v>
      </c>
      <c r="P481" s="31">
        <f>COUNTIF($O$4:O481,"柏原市")</f>
        <v>3</v>
      </c>
    </row>
    <row r="482" spans="1:16" ht="30" customHeight="1" x14ac:dyDescent="0.2">
      <c r="A482" s="122">
        <v>2754620066</v>
      </c>
      <c r="B482" s="114" t="s">
        <v>363</v>
      </c>
      <c r="C482" s="115" t="s">
        <v>352</v>
      </c>
      <c r="D482" s="115" t="s">
        <v>352</v>
      </c>
      <c r="E482" s="115" t="s">
        <v>351</v>
      </c>
      <c r="F482" s="130" t="s">
        <v>349</v>
      </c>
      <c r="G482" s="116" t="s">
        <v>252</v>
      </c>
      <c r="H482" s="117" t="s">
        <v>3611</v>
      </c>
      <c r="I482" s="118">
        <v>10</v>
      </c>
      <c r="J482" s="119"/>
      <c r="K482" s="117" t="s">
        <v>3611</v>
      </c>
      <c r="L482" s="118">
        <v>10</v>
      </c>
      <c r="M482" s="120"/>
      <c r="N482" s="123"/>
      <c r="O482" s="31" t="str">
        <f t="shared" si="77"/>
        <v>柏原市</v>
      </c>
      <c r="P482" s="31">
        <f>COUNTIF($O$4:O482,"柏原市")</f>
        <v>4</v>
      </c>
    </row>
    <row r="483" spans="1:16" ht="30" customHeight="1" x14ac:dyDescent="0.2">
      <c r="A483" s="122">
        <v>2754620082</v>
      </c>
      <c r="B483" s="114" t="s">
        <v>538</v>
      </c>
      <c r="C483" s="115" t="s">
        <v>1408</v>
      </c>
      <c r="D483" s="115" t="s">
        <v>2015</v>
      </c>
      <c r="E483" s="115" t="s">
        <v>559</v>
      </c>
      <c r="F483" s="130" t="s">
        <v>550</v>
      </c>
      <c r="G483" s="116" t="s">
        <v>543</v>
      </c>
      <c r="H483" s="117" t="s">
        <v>3611</v>
      </c>
      <c r="I483" s="118">
        <v>10</v>
      </c>
      <c r="J483" s="119"/>
      <c r="K483" s="117" t="s">
        <v>3611</v>
      </c>
      <c r="L483" s="118">
        <v>10</v>
      </c>
      <c r="M483" s="120"/>
      <c r="N483" s="123"/>
      <c r="O483" s="31" t="str">
        <f t="shared" ref="O483:O556" si="92">IF(ISERROR(FIND("群",F483))=FALSE,LEFT(F483,FIND("群",F483)),IF(ISERROR(FIND("市",F483))=FALSE,LEFT(F483,FIND("市",F483)),IF(ISERROR(FIND("町",F483))=FALSE,LEFT(F483,FIND("町",F483)),IF(ISERROR(FIND("村",F483))=FALSE,LEFT(F483,FIND("村",F483))))))</f>
        <v>柏原市</v>
      </c>
      <c r="P483" s="31">
        <f>COUNTIF($O$4:O483,"柏原市")</f>
        <v>5</v>
      </c>
    </row>
    <row r="484" spans="1:16" ht="30" customHeight="1" x14ac:dyDescent="0.2">
      <c r="A484" s="122">
        <v>2754620108</v>
      </c>
      <c r="B484" s="114" t="s">
        <v>737</v>
      </c>
      <c r="C484" s="115" t="s">
        <v>748</v>
      </c>
      <c r="D484" s="115" t="s">
        <v>748</v>
      </c>
      <c r="E484" s="115" t="s">
        <v>749</v>
      </c>
      <c r="F484" s="114" t="s">
        <v>742</v>
      </c>
      <c r="G484" s="116" t="s">
        <v>738</v>
      </c>
      <c r="H484" s="117" t="s">
        <v>3611</v>
      </c>
      <c r="I484" s="118">
        <v>10</v>
      </c>
      <c r="J484" s="119"/>
      <c r="K484" s="117" t="s">
        <v>3611</v>
      </c>
      <c r="L484" s="118">
        <v>10</v>
      </c>
      <c r="M484" s="120"/>
      <c r="N484" s="123"/>
      <c r="O484" s="31" t="str">
        <f t="shared" si="92"/>
        <v>柏原市</v>
      </c>
      <c r="P484" s="31">
        <f>COUNTIF($O$4:O484,"柏原市")</f>
        <v>6</v>
      </c>
    </row>
    <row r="485" spans="1:16" ht="30" customHeight="1" x14ac:dyDescent="0.2">
      <c r="A485" s="122">
        <v>2754620132</v>
      </c>
      <c r="B485" s="114" t="s">
        <v>983</v>
      </c>
      <c r="C485" s="115" t="s">
        <v>978</v>
      </c>
      <c r="D485" s="115" t="s">
        <v>977</v>
      </c>
      <c r="E485" s="115" t="s">
        <v>979</v>
      </c>
      <c r="F485" s="114" t="s">
        <v>973</v>
      </c>
      <c r="G485" s="116" t="s">
        <v>974</v>
      </c>
      <c r="H485" s="117"/>
      <c r="I485" s="118"/>
      <c r="J485" s="119"/>
      <c r="K485" s="117" t="s">
        <v>3611</v>
      </c>
      <c r="L485" s="118">
        <v>10</v>
      </c>
      <c r="M485" s="120"/>
      <c r="N485" s="123"/>
      <c r="O485" s="31" t="str">
        <f t="shared" si="92"/>
        <v>柏原市</v>
      </c>
      <c r="P485" s="31">
        <f>COUNTIF($O$4:O485,"柏原市")</f>
        <v>7</v>
      </c>
    </row>
    <row r="486" spans="1:16" s="174" customFormat="1" ht="30" customHeight="1" x14ac:dyDescent="0.2">
      <c r="A486" s="164">
        <v>2754620140</v>
      </c>
      <c r="B486" s="165" t="s">
        <v>3534</v>
      </c>
      <c r="C486" s="166" t="s">
        <v>1158</v>
      </c>
      <c r="D486" s="166" t="s">
        <v>1159</v>
      </c>
      <c r="E486" s="166" t="s">
        <v>1160</v>
      </c>
      <c r="F486" s="165" t="s">
        <v>1157</v>
      </c>
      <c r="G486" s="167" t="s">
        <v>917</v>
      </c>
      <c r="H486" s="168" t="s">
        <v>3507</v>
      </c>
      <c r="I486" s="169">
        <v>7</v>
      </c>
      <c r="J486" s="170"/>
      <c r="K486" s="168" t="s">
        <v>157</v>
      </c>
      <c r="L486" s="169">
        <v>7</v>
      </c>
      <c r="M486" s="171"/>
      <c r="N486" s="175"/>
      <c r="O486" s="173" t="str">
        <f t="shared" si="92"/>
        <v>柏原市</v>
      </c>
      <c r="P486" s="173">
        <f>COUNTIF($O$4:O486,"柏原市")</f>
        <v>8</v>
      </c>
    </row>
    <row r="487" spans="1:16" ht="30" customHeight="1" x14ac:dyDescent="0.2">
      <c r="A487" s="122">
        <v>2754620165</v>
      </c>
      <c r="B487" s="114" t="s">
        <v>1412</v>
      </c>
      <c r="C487" s="115" t="s">
        <v>1418</v>
      </c>
      <c r="D487" s="115" t="s">
        <v>1419</v>
      </c>
      <c r="E487" s="115" t="s">
        <v>1420</v>
      </c>
      <c r="F487" s="114" t="s">
        <v>1421</v>
      </c>
      <c r="G487" s="116" t="s">
        <v>1413</v>
      </c>
      <c r="H487" s="117"/>
      <c r="I487" s="118"/>
      <c r="J487" s="119"/>
      <c r="K487" s="117" t="s">
        <v>3611</v>
      </c>
      <c r="L487" s="118">
        <v>10</v>
      </c>
      <c r="M487" s="120"/>
      <c r="N487" s="123"/>
      <c r="O487" s="31" t="str">
        <f t="shared" si="92"/>
        <v>柏原市</v>
      </c>
      <c r="P487" s="31">
        <f>COUNTIF($O$4:O487,"柏原市")</f>
        <v>9</v>
      </c>
    </row>
    <row r="488" spans="1:16" ht="30" customHeight="1" x14ac:dyDescent="0.2">
      <c r="A488" s="122">
        <v>2754620173</v>
      </c>
      <c r="B488" s="114" t="s">
        <v>1680</v>
      </c>
      <c r="C488" s="115" t="s">
        <v>1682</v>
      </c>
      <c r="D488" s="115" t="s">
        <v>1681</v>
      </c>
      <c r="E488" s="115" t="s">
        <v>1683</v>
      </c>
      <c r="F488" s="114" t="s">
        <v>1684</v>
      </c>
      <c r="G488" s="116" t="s">
        <v>1679</v>
      </c>
      <c r="H488" s="117" t="s">
        <v>3611</v>
      </c>
      <c r="I488" s="118">
        <v>10</v>
      </c>
      <c r="J488" s="119"/>
      <c r="K488" s="117" t="s">
        <v>3611</v>
      </c>
      <c r="L488" s="118">
        <v>10</v>
      </c>
      <c r="M488" s="120"/>
      <c r="N488" s="123"/>
      <c r="O488" s="31" t="str">
        <f t="shared" si="92"/>
        <v>柏原市</v>
      </c>
      <c r="P488" s="31">
        <f>COUNTIF($O$4:O488,"柏原市")</f>
        <v>10</v>
      </c>
    </row>
    <row r="489" spans="1:16" ht="30" customHeight="1" x14ac:dyDescent="0.2">
      <c r="A489" s="122">
        <v>2754620181</v>
      </c>
      <c r="B489" s="114" t="s">
        <v>1878</v>
      </c>
      <c r="C489" s="115" t="s">
        <v>2014</v>
      </c>
      <c r="D489" s="115" t="s">
        <v>2014</v>
      </c>
      <c r="E489" s="115" t="s">
        <v>1834</v>
      </c>
      <c r="F489" s="114" t="s">
        <v>4204</v>
      </c>
      <c r="G489" s="116" t="s">
        <v>1835</v>
      </c>
      <c r="H489" s="117" t="s">
        <v>1716</v>
      </c>
      <c r="I489" s="118">
        <v>5</v>
      </c>
      <c r="J489" s="119"/>
      <c r="K489" s="117" t="s">
        <v>1840</v>
      </c>
      <c r="L489" s="118">
        <v>5</v>
      </c>
      <c r="M489" s="120"/>
      <c r="N489" s="123"/>
      <c r="O489" s="31" t="str">
        <f t="shared" si="92"/>
        <v>柏原市</v>
      </c>
      <c r="P489" s="31">
        <f>COUNTIF($O$4:O489,"柏原市")</f>
        <v>11</v>
      </c>
    </row>
    <row r="490" spans="1:16" ht="30" customHeight="1" x14ac:dyDescent="0.2">
      <c r="A490" s="122">
        <v>2754620207</v>
      </c>
      <c r="B490" s="114" t="s">
        <v>2899</v>
      </c>
      <c r="C490" s="115" t="s">
        <v>2914</v>
      </c>
      <c r="D490" s="115" t="s">
        <v>2915</v>
      </c>
      <c r="E490" s="115" t="s">
        <v>2916</v>
      </c>
      <c r="F490" s="114" t="s">
        <v>2917</v>
      </c>
      <c r="G490" s="116" t="s">
        <v>2909</v>
      </c>
      <c r="H490" s="117" t="s">
        <v>3611</v>
      </c>
      <c r="I490" s="118">
        <v>10</v>
      </c>
      <c r="J490" s="119"/>
      <c r="K490" s="117" t="s">
        <v>3611</v>
      </c>
      <c r="L490" s="118">
        <v>10</v>
      </c>
      <c r="M490" s="120"/>
      <c r="N490" s="123"/>
      <c r="O490" s="31" t="str">
        <f t="shared" si="92"/>
        <v>柏原市</v>
      </c>
      <c r="P490" s="31">
        <f>COUNTIF($O$4:O490,"柏原市")</f>
        <v>12</v>
      </c>
    </row>
    <row r="491" spans="1:16" ht="30" customHeight="1" x14ac:dyDescent="0.2">
      <c r="A491" s="122">
        <v>2754620215</v>
      </c>
      <c r="B491" s="114" t="s">
        <v>3656</v>
      </c>
      <c r="C491" s="115" t="s">
        <v>3659</v>
      </c>
      <c r="D491" s="115" t="s">
        <v>3660</v>
      </c>
      <c r="E491" s="115" t="s">
        <v>3661</v>
      </c>
      <c r="F491" s="114" t="s">
        <v>3657</v>
      </c>
      <c r="G491" s="116" t="s">
        <v>3658</v>
      </c>
      <c r="H491" s="117" t="s">
        <v>3611</v>
      </c>
      <c r="I491" s="118">
        <v>10</v>
      </c>
      <c r="J491" s="119"/>
      <c r="K491" s="117" t="s">
        <v>3611</v>
      </c>
      <c r="L491" s="118">
        <v>10</v>
      </c>
      <c r="M491" s="120"/>
      <c r="N491" s="123"/>
      <c r="O491" s="31" t="str">
        <f t="shared" ref="O491" si="93">IF(ISERROR(FIND("群",F491))=FALSE,LEFT(F491,FIND("群",F491)),IF(ISERROR(FIND("市",F491))=FALSE,LEFT(F491,FIND("市",F491)),IF(ISERROR(FIND("町",F491))=FALSE,LEFT(F491,FIND("町",F491)),IF(ISERROR(FIND("村",F491))=FALSE,LEFT(F491,FIND("村",F491))))))</f>
        <v>柏原市</v>
      </c>
      <c r="P491" s="31">
        <f>COUNTIF($O$4:O491,"柏原市")</f>
        <v>13</v>
      </c>
    </row>
    <row r="492" spans="1:16" ht="30" customHeight="1" x14ac:dyDescent="0.2">
      <c r="A492" s="132">
        <v>2753820022</v>
      </c>
      <c r="B492" s="114" t="s">
        <v>95</v>
      </c>
      <c r="C492" s="115" t="s">
        <v>1770</v>
      </c>
      <c r="D492" s="115" t="s">
        <v>58</v>
      </c>
      <c r="E492" s="115" t="s">
        <v>2001</v>
      </c>
      <c r="F492" s="114" t="s">
        <v>214</v>
      </c>
      <c r="G492" s="116" t="s">
        <v>174</v>
      </c>
      <c r="H492" s="117"/>
      <c r="I492" s="118"/>
      <c r="J492" s="119"/>
      <c r="K492" s="117" t="s">
        <v>3611</v>
      </c>
      <c r="L492" s="118">
        <v>10</v>
      </c>
      <c r="M492" s="120"/>
      <c r="N492" s="123"/>
      <c r="O492" s="31" t="str">
        <f t="shared" si="92"/>
        <v>羽曳野市</v>
      </c>
      <c r="P492" s="31">
        <f>COUNTIF($O$4:O492,"羽曳野市")</f>
        <v>1</v>
      </c>
    </row>
    <row r="493" spans="1:16" ht="30" customHeight="1" x14ac:dyDescent="0.2">
      <c r="A493" s="113">
        <v>2753820030</v>
      </c>
      <c r="B493" s="114" t="s">
        <v>24</v>
      </c>
      <c r="C493" s="115" t="s">
        <v>59</v>
      </c>
      <c r="D493" s="115" t="s">
        <v>60</v>
      </c>
      <c r="E493" s="115" t="s">
        <v>96</v>
      </c>
      <c r="F493" s="114" t="s">
        <v>215</v>
      </c>
      <c r="G493" s="116" t="s">
        <v>1105</v>
      </c>
      <c r="H493" s="117"/>
      <c r="I493" s="118"/>
      <c r="J493" s="119"/>
      <c r="K493" s="117" t="s">
        <v>3611</v>
      </c>
      <c r="L493" s="118">
        <v>10</v>
      </c>
      <c r="M493" s="120"/>
      <c r="N493" s="123"/>
      <c r="O493" s="31" t="str">
        <f t="shared" si="92"/>
        <v>羽曳野市</v>
      </c>
      <c r="P493" s="31">
        <f>COUNTIF($O$4:O493,"羽曳野市")</f>
        <v>2</v>
      </c>
    </row>
    <row r="494" spans="1:16" ht="30" customHeight="1" x14ac:dyDescent="0.2">
      <c r="A494" s="113">
        <v>2753820089</v>
      </c>
      <c r="B494" s="114" t="s">
        <v>616</v>
      </c>
      <c r="C494" s="115" t="s">
        <v>617</v>
      </c>
      <c r="D494" s="115" t="s">
        <v>617</v>
      </c>
      <c r="E494" s="115" t="s">
        <v>618</v>
      </c>
      <c r="F494" s="114" t="s">
        <v>624</v>
      </c>
      <c r="G494" s="125" t="s">
        <v>619</v>
      </c>
      <c r="H494" s="117" t="s">
        <v>3611</v>
      </c>
      <c r="I494" s="118">
        <v>10</v>
      </c>
      <c r="J494" s="119"/>
      <c r="K494" s="117" t="s">
        <v>3611</v>
      </c>
      <c r="L494" s="118">
        <v>10</v>
      </c>
      <c r="M494" s="120"/>
      <c r="N494" s="123"/>
      <c r="O494" s="31" t="str">
        <f t="shared" si="92"/>
        <v>羽曳野市</v>
      </c>
      <c r="P494" s="31">
        <f>COUNTIF($O$4:O494,"羽曳野市")</f>
        <v>3</v>
      </c>
    </row>
    <row r="495" spans="1:16" ht="30" customHeight="1" x14ac:dyDescent="0.2">
      <c r="A495" s="128">
        <v>2753820105</v>
      </c>
      <c r="B495" s="114" t="s">
        <v>657</v>
      </c>
      <c r="C495" s="115" t="s">
        <v>670</v>
      </c>
      <c r="D495" s="115" t="s">
        <v>672</v>
      </c>
      <c r="E495" s="115" t="s">
        <v>671</v>
      </c>
      <c r="F495" s="114" t="s">
        <v>665</v>
      </c>
      <c r="G495" s="125" t="s">
        <v>658</v>
      </c>
      <c r="H495" s="117" t="s">
        <v>3611</v>
      </c>
      <c r="I495" s="118">
        <v>10</v>
      </c>
      <c r="J495" s="119"/>
      <c r="K495" s="117" t="s">
        <v>3611</v>
      </c>
      <c r="L495" s="118">
        <v>10</v>
      </c>
      <c r="M495" s="120"/>
      <c r="N495" s="123"/>
      <c r="O495" s="31" t="str">
        <f t="shared" si="92"/>
        <v>羽曳野市</v>
      </c>
      <c r="P495" s="31">
        <f>COUNTIF($O$4:O495,"羽曳野市")</f>
        <v>4</v>
      </c>
    </row>
    <row r="496" spans="1:16" ht="30" customHeight="1" x14ac:dyDescent="0.2">
      <c r="A496" s="113">
        <v>2753820113</v>
      </c>
      <c r="B496" s="114" t="s">
        <v>1005</v>
      </c>
      <c r="C496" s="115" t="s">
        <v>1013</v>
      </c>
      <c r="D496" s="115" t="s">
        <v>1014</v>
      </c>
      <c r="E496" s="115" t="s">
        <v>1015</v>
      </c>
      <c r="F496" s="114" t="s">
        <v>1006</v>
      </c>
      <c r="G496" s="125" t="s">
        <v>1007</v>
      </c>
      <c r="H496" s="117" t="s">
        <v>3611</v>
      </c>
      <c r="I496" s="118">
        <v>10</v>
      </c>
      <c r="J496" s="119"/>
      <c r="K496" s="117" t="s">
        <v>3611</v>
      </c>
      <c r="L496" s="118">
        <v>10</v>
      </c>
      <c r="M496" s="120"/>
      <c r="N496" s="123"/>
      <c r="O496" s="31" t="str">
        <f t="shared" si="92"/>
        <v>羽曳野市</v>
      </c>
      <c r="P496" s="31">
        <f>COUNTIF($O$4:O496,"羽曳野市")</f>
        <v>5</v>
      </c>
    </row>
    <row r="497" spans="1:16" ht="30" customHeight="1" x14ac:dyDescent="0.2">
      <c r="A497" s="113">
        <v>2753820139</v>
      </c>
      <c r="B497" s="114" t="s">
        <v>1108</v>
      </c>
      <c r="C497" s="115" t="s">
        <v>1123</v>
      </c>
      <c r="D497" s="115" t="s">
        <v>1124</v>
      </c>
      <c r="E497" s="115" t="s">
        <v>1125</v>
      </c>
      <c r="F497" s="114" t="s">
        <v>1126</v>
      </c>
      <c r="G497" s="125" t="s">
        <v>1109</v>
      </c>
      <c r="H497" s="117" t="s">
        <v>3611</v>
      </c>
      <c r="I497" s="118">
        <v>10</v>
      </c>
      <c r="J497" s="119"/>
      <c r="K497" s="117" t="s">
        <v>3611</v>
      </c>
      <c r="L497" s="118">
        <v>10</v>
      </c>
      <c r="M497" s="120"/>
      <c r="N497" s="123"/>
      <c r="O497" s="31" t="str">
        <f t="shared" si="92"/>
        <v>羽曳野市</v>
      </c>
      <c r="P497" s="31">
        <f>COUNTIF($O$4:O497,"羽曳野市")</f>
        <v>6</v>
      </c>
    </row>
    <row r="498" spans="1:16" ht="30" customHeight="1" x14ac:dyDescent="0.2">
      <c r="A498" s="128">
        <v>2753820154</v>
      </c>
      <c r="B498" s="114" t="s">
        <v>1222</v>
      </c>
      <c r="C498" s="115" t="s">
        <v>1273</v>
      </c>
      <c r="D498" s="115" t="s">
        <v>1274</v>
      </c>
      <c r="E498" s="115" t="s">
        <v>1275</v>
      </c>
      <c r="F498" s="114" t="s">
        <v>1237</v>
      </c>
      <c r="G498" s="125" t="s">
        <v>1236</v>
      </c>
      <c r="H498" s="117" t="s">
        <v>157</v>
      </c>
      <c r="I498" s="118">
        <v>5</v>
      </c>
      <c r="J498" s="119"/>
      <c r="K498" s="117" t="s">
        <v>157</v>
      </c>
      <c r="L498" s="118">
        <v>5</v>
      </c>
      <c r="M498" s="120"/>
      <c r="N498" s="123"/>
      <c r="O498" s="31" t="str">
        <f t="shared" si="92"/>
        <v>羽曳野市</v>
      </c>
      <c r="P498" s="31">
        <f>COUNTIF($O$4:O498,"羽曳野市")</f>
        <v>7</v>
      </c>
    </row>
    <row r="499" spans="1:16" ht="30" customHeight="1" x14ac:dyDescent="0.2">
      <c r="A499" s="113">
        <v>2753820196</v>
      </c>
      <c r="B499" s="114" t="s">
        <v>1478</v>
      </c>
      <c r="C499" s="115" t="s">
        <v>1491</v>
      </c>
      <c r="D499" s="115" t="s">
        <v>1492</v>
      </c>
      <c r="E499" s="115" t="s">
        <v>1175</v>
      </c>
      <c r="F499" s="114" t="s">
        <v>3125</v>
      </c>
      <c r="G499" s="125" t="s">
        <v>1479</v>
      </c>
      <c r="H499" s="117" t="s">
        <v>3611</v>
      </c>
      <c r="I499" s="118">
        <v>10</v>
      </c>
      <c r="J499" s="119"/>
      <c r="K499" s="117" t="s">
        <v>3611</v>
      </c>
      <c r="L499" s="118">
        <v>10</v>
      </c>
      <c r="M499" s="120"/>
      <c r="N499" s="123"/>
      <c r="O499" s="31" t="str">
        <f t="shared" si="92"/>
        <v>羽曳野市</v>
      </c>
      <c r="P499" s="31">
        <f>COUNTIF($O$4:O499,"羽曳野市")</f>
        <v>8</v>
      </c>
    </row>
    <row r="500" spans="1:16" s="174" customFormat="1" ht="30" customHeight="1" x14ac:dyDescent="0.2">
      <c r="A500" s="183">
        <v>2753820204</v>
      </c>
      <c r="B500" s="165" t="s">
        <v>1546</v>
      </c>
      <c r="C500" s="166" t="s">
        <v>579</v>
      </c>
      <c r="D500" s="166" t="s">
        <v>1553</v>
      </c>
      <c r="E500" s="166" t="s">
        <v>580</v>
      </c>
      <c r="F500" s="165" t="s">
        <v>572</v>
      </c>
      <c r="G500" s="167" t="s">
        <v>917</v>
      </c>
      <c r="H500" s="168" t="s">
        <v>3611</v>
      </c>
      <c r="I500" s="169">
        <v>10</v>
      </c>
      <c r="J500" s="170"/>
      <c r="K500" s="168" t="s">
        <v>3611</v>
      </c>
      <c r="L500" s="169">
        <v>10</v>
      </c>
      <c r="M500" s="171"/>
      <c r="N500" s="175"/>
      <c r="O500" s="173" t="str">
        <f t="shared" si="92"/>
        <v>羽曳野市</v>
      </c>
      <c r="P500" s="173">
        <f>COUNTIF($O$4:O500,"羽曳野市")</f>
        <v>9</v>
      </c>
    </row>
    <row r="501" spans="1:16" ht="30" customHeight="1" x14ac:dyDescent="0.2">
      <c r="A501" s="113">
        <v>2753820220</v>
      </c>
      <c r="B501" s="114" t="s">
        <v>1806</v>
      </c>
      <c r="C501" s="115" t="s">
        <v>1807</v>
      </c>
      <c r="D501" s="115" t="s">
        <v>1808</v>
      </c>
      <c r="E501" s="115" t="s">
        <v>1771</v>
      </c>
      <c r="F501" s="114" t="s">
        <v>1809</v>
      </c>
      <c r="G501" s="125" t="s">
        <v>1109</v>
      </c>
      <c r="H501" s="117" t="s">
        <v>3611</v>
      </c>
      <c r="I501" s="118">
        <v>10</v>
      </c>
      <c r="J501" s="119"/>
      <c r="K501" s="117" t="s">
        <v>3611</v>
      </c>
      <c r="L501" s="118">
        <v>10</v>
      </c>
      <c r="M501" s="120"/>
      <c r="N501" s="123"/>
      <c r="O501" s="31" t="str">
        <f t="shared" si="92"/>
        <v>羽曳野市</v>
      </c>
      <c r="P501" s="31">
        <f>COUNTIF($O$4:O501,"羽曳野市")</f>
        <v>10</v>
      </c>
    </row>
    <row r="502" spans="1:16" ht="30" customHeight="1" x14ac:dyDescent="0.2">
      <c r="A502" s="113">
        <v>2753820261</v>
      </c>
      <c r="B502" s="114" t="s">
        <v>2133</v>
      </c>
      <c r="C502" s="115" t="s">
        <v>2143</v>
      </c>
      <c r="D502" s="115" t="s">
        <v>2144</v>
      </c>
      <c r="E502" s="115" t="s">
        <v>2145</v>
      </c>
      <c r="F502" s="114" t="s">
        <v>2146</v>
      </c>
      <c r="G502" s="125" t="s">
        <v>2134</v>
      </c>
      <c r="H502" s="117" t="s">
        <v>3611</v>
      </c>
      <c r="I502" s="118">
        <v>10</v>
      </c>
      <c r="J502" s="119"/>
      <c r="K502" s="117" t="s">
        <v>3611</v>
      </c>
      <c r="L502" s="118">
        <v>10</v>
      </c>
      <c r="M502" s="120"/>
      <c r="N502" s="123"/>
      <c r="O502" s="31" t="str">
        <f t="shared" si="92"/>
        <v>羽曳野市</v>
      </c>
      <c r="P502" s="31">
        <f>COUNTIF($O$4:O502,"羽曳野市")</f>
        <v>11</v>
      </c>
    </row>
    <row r="503" spans="1:16" ht="30" customHeight="1" x14ac:dyDescent="0.2">
      <c r="A503" s="122">
        <v>2754820120</v>
      </c>
      <c r="B503" s="114" t="s">
        <v>1113</v>
      </c>
      <c r="C503" s="115" t="s">
        <v>3447</v>
      </c>
      <c r="D503" s="115" t="s">
        <v>3448</v>
      </c>
      <c r="E503" s="115" t="s">
        <v>3449</v>
      </c>
      <c r="F503" s="114" t="s">
        <v>3450</v>
      </c>
      <c r="G503" s="116" t="s">
        <v>1114</v>
      </c>
      <c r="H503" s="117"/>
      <c r="I503" s="118"/>
      <c r="J503" s="119"/>
      <c r="K503" s="117" t="s">
        <v>3611</v>
      </c>
      <c r="L503" s="118">
        <v>10</v>
      </c>
      <c r="M503" s="120"/>
      <c r="N503" s="123"/>
      <c r="O503" s="31" t="str">
        <f t="shared" si="92"/>
        <v>羽曳野市</v>
      </c>
      <c r="P503" s="31">
        <f>COUNTIF($O$4:O503,"羽曳野市")</f>
        <v>12</v>
      </c>
    </row>
    <row r="504" spans="1:16" ht="30" customHeight="1" x14ac:dyDescent="0.2">
      <c r="A504" s="122">
        <v>2753820287</v>
      </c>
      <c r="B504" s="114" t="s">
        <v>2222</v>
      </c>
      <c r="C504" s="115" t="s">
        <v>2223</v>
      </c>
      <c r="D504" s="115" t="s">
        <v>2224</v>
      </c>
      <c r="E504" s="115" t="s">
        <v>2225</v>
      </c>
      <c r="F504" s="114" t="s">
        <v>2226</v>
      </c>
      <c r="G504" s="116" t="s">
        <v>2227</v>
      </c>
      <c r="H504" s="117" t="s">
        <v>3611</v>
      </c>
      <c r="I504" s="118">
        <v>10</v>
      </c>
      <c r="J504" s="119"/>
      <c r="K504" s="117" t="s">
        <v>3611</v>
      </c>
      <c r="L504" s="118">
        <v>10</v>
      </c>
      <c r="M504" s="120"/>
      <c r="N504" s="123"/>
      <c r="O504" s="31" t="str">
        <f t="shared" si="92"/>
        <v>羽曳野市</v>
      </c>
      <c r="P504" s="31">
        <f>COUNTIF($O$4:O504,"羽曳野市")</f>
        <v>13</v>
      </c>
    </row>
    <row r="505" spans="1:16" ht="30" customHeight="1" x14ac:dyDescent="0.2">
      <c r="A505" s="122">
        <v>2753820295</v>
      </c>
      <c r="B505" s="114" t="s">
        <v>2278</v>
      </c>
      <c r="C505" s="115" t="s">
        <v>2279</v>
      </c>
      <c r="D505" s="115" t="s">
        <v>2280</v>
      </c>
      <c r="E505" s="115" t="s">
        <v>2281</v>
      </c>
      <c r="F505" s="114" t="s">
        <v>2282</v>
      </c>
      <c r="G505" s="116" t="s">
        <v>2283</v>
      </c>
      <c r="H505" s="117" t="s">
        <v>3611</v>
      </c>
      <c r="I505" s="118">
        <v>10</v>
      </c>
      <c r="J505" s="119"/>
      <c r="K505" s="117" t="s">
        <v>3611</v>
      </c>
      <c r="L505" s="118">
        <v>10</v>
      </c>
      <c r="M505" s="120"/>
      <c r="N505" s="123"/>
      <c r="O505" s="31" t="str">
        <f t="shared" si="92"/>
        <v>羽曳野市</v>
      </c>
      <c r="P505" s="31">
        <f>COUNTIF($O$4:O505,"羽曳野市")</f>
        <v>14</v>
      </c>
    </row>
    <row r="506" spans="1:16" ht="30" customHeight="1" x14ac:dyDescent="0.2">
      <c r="A506" s="122">
        <v>2753820311</v>
      </c>
      <c r="B506" s="114" t="s">
        <v>2471</v>
      </c>
      <c r="C506" s="115" t="s">
        <v>2472</v>
      </c>
      <c r="D506" s="115" t="s">
        <v>2472</v>
      </c>
      <c r="E506" s="115" t="s">
        <v>3620</v>
      </c>
      <c r="F506" s="114" t="s">
        <v>3621</v>
      </c>
      <c r="G506" s="116" t="s">
        <v>2473</v>
      </c>
      <c r="H506" s="117"/>
      <c r="I506" s="118"/>
      <c r="J506" s="119"/>
      <c r="K506" s="117" t="s">
        <v>3611</v>
      </c>
      <c r="L506" s="118">
        <v>10</v>
      </c>
      <c r="M506" s="120"/>
      <c r="N506" s="123"/>
      <c r="O506" s="31" t="str">
        <f t="shared" si="92"/>
        <v>羽曳野市</v>
      </c>
      <c r="P506" s="31">
        <f>COUNTIF($O$4:O506,"羽曳野市")</f>
        <v>15</v>
      </c>
    </row>
    <row r="507" spans="1:16" ht="30" customHeight="1" x14ac:dyDescent="0.2">
      <c r="A507" s="132">
        <v>2753820329</v>
      </c>
      <c r="B507" s="114" t="s">
        <v>2645</v>
      </c>
      <c r="C507" s="115" t="s">
        <v>2646</v>
      </c>
      <c r="D507" s="115" t="s">
        <v>2647</v>
      </c>
      <c r="E507" s="115" t="s">
        <v>2648</v>
      </c>
      <c r="F507" s="114" t="s">
        <v>2649</v>
      </c>
      <c r="G507" s="116" t="s">
        <v>2644</v>
      </c>
      <c r="H507" s="117"/>
      <c r="I507" s="118"/>
      <c r="J507" s="119"/>
      <c r="K507" s="117" t="s">
        <v>3611</v>
      </c>
      <c r="L507" s="118">
        <v>10</v>
      </c>
      <c r="M507" s="120"/>
      <c r="N507" s="123"/>
      <c r="O507" s="31" t="str">
        <f t="shared" si="92"/>
        <v>羽曳野市</v>
      </c>
      <c r="P507" s="31">
        <f>COUNTIF($O$4:O507,"羽曳野市")</f>
        <v>16</v>
      </c>
    </row>
    <row r="508" spans="1:16" ht="30" customHeight="1" x14ac:dyDescent="0.2">
      <c r="A508" s="122">
        <v>2753420146</v>
      </c>
      <c r="B508" s="114" t="s">
        <v>1859</v>
      </c>
      <c r="C508" s="115" t="s">
        <v>2699</v>
      </c>
      <c r="D508" s="115" t="s">
        <v>2700</v>
      </c>
      <c r="E508" s="115" t="s">
        <v>671</v>
      </c>
      <c r="F508" s="114" t="s">
        <v>2698</v>
      </c>
      <c r="G508" s="116" t="s">
        <v>545</v>
      </c>
      <c r="H508" s="117" t="s">
        <v>3611</v>
      </c>
      <c r="I508" s="118">
        <v>10</v>
      </c>
      <c r="J508" s="119"/>
      <c r="K508" s="117"/>
      <c r="L508" s="118"/>
      <c r="M508" s="120"/>
      <c r="N508" s="123"/>
      <c r="O508" s="31" t="str">
        <f t="shared" si="92"/>
        <v>羽曳野市</v>
      </c>
      <c r="P508" s="31">
        <f>COUNTIF($O$4:O508,"羽曳野市")</f>
        <v>17</v>
      </c>
    </row>
    <row r="509" spans="1:16" ht="30" customHeight="1" x14ac:dyDescent="0.2">
      <c r="A509" s="122">
        <v>2753820337</v>
      </c>
      <c r="B509" s="114" t="s">
        <v>2822</v>
      </c>
      <c r="C509" s="115" t="s">
        <v>2825</v>
      </c>
      <c r="D509" s="115" t="s">
        <v>2826</v>
      </c>
      <c r="E509" s="115" t="s">
        <v>2827</v>
      </c>
      <c r="F509" s="114" t="s">
        <v>2823</v>
      </c>
      <c r="G509" s="116" t="s">
        <v>2824</v>
      </c>
      <c r="H509" s="117" t="s">
        <v>3611</v>
      </c>
      <c r="I509" s="118">
        <v>10</v>
      </c>
      <c r="J509" s="119"/>
      <c r="K509" s="117" t="s">
        <v>3611</v>
      </c>
      <c r="L509" s="118">
        <v>10</v>
      </c>
      <c r="M509" s="120"/>
      <c r="N509" s="123"/>
      <c r="O509" s="31" t="str">
        <f t="shared" si="92"/>
        <v>羽曳野市</v>
      </c>
      <c r="P509" s="31">
        <f>COUNTIF($O$4:O509,"羽曳野市")</f>
        <v>18</v>
      </c>
    </row>
    <row r="510" spans="1:16" ht="30" customHeight="1" x14ac:dyDescent="0.2">
      <c r="A510" s="122">
        <v>2753820345</v>
      </c>
      <c r="B510" s="114" t="s">
        <v>2883</v>
      </c>
      <c r="C510" s="115" t="s">
        <v>2884</v>
      </c>
      <c r="D510" s="115" t="s">
        <v>2884</v>
      </c>
      <c r="E510" s="115" t="s">
        <v>2885</v>
      </c>
      <c r="F510" s="114" t="s">
        <v>2886</v>
      </c>
      <c r="G510" s="116" t="s">
        <v>2887</v>
      </c>
      <c r="H510" s="117" t="s">
        <v>3611</v>
      </c>
      <c r="I510" s="118">
        <v>10</v>
      </c>
      <c r="J510" s="119"/>
      <c r="K510" s="117" t="s">
        <v>3611</v>
      </c>
      <c r="L510" s="118">
        <v>10</v>
      </c>
      <c r="M510" s="120"/>
      <c r="N510" s="123"/>
      <c r="O510" s="31" t="str">
        <f t="shared" si="92"/>
        <v>羽曳野市</v>
      </c>
      <c r="P510" s="31">
        <f>COUNTIF($O$4:O510,"羽曳野市")</f>
        <v>19</v>
      </c>
    </row>
    <row r="511" spans="1:16" ht="30" customHeight="1" x14ac:dyDescent="0.2">
      <c r="A511" s="122">
        <v>2753820352</v>
      </c>
      <c r="B511" s="114" t="s">
        <v>2953</v>
      </c>
      <c r="C511" s="115" t="s">
        <v>2959</v>
      </c>
      <c r="D511" s="115" t="s">
        <v>2960</v>
      </c>
      <c r="E511" s="115" t="s">
        <v>2961</v>
      </c>
      <c r="F511" s="114" t="s">
        <v>2955</v>
      </c>
      <c r="G511" s="116" t="s">
        <v>2954</v>
      </c>
      <c r="H511" s="117" t="s">
        <v>3611</v>
      </c>
      <c r="I511" s="118">
        <v>10</v>
      </c>
      <c r="J511" s="119"/>
      <c r="K511" s="117" t="s">
        <v>3611</v>
      </c>
      <c r="L511" s="118">
        <v>10</v>
      </c>
      <c r="M511" s="120"/>
      <c r="N511" s="123"/>
      <c r="O511" s="31" t="str">
        <f t="shared" si="92"/>
        <v>羽曳野市</v>
      </c>
      <c r="P511" s="31">
        <f>COUNTIF($O$4:O511,"羽曳野市")</f>
        <v>20</v>
      </c>
    </row>
    <row r="512" spans="1:16" ht="30" customHeight="1" x14ac:dyDescent="0.2">
      <c r="A512" s="122">
        <v>2753820378</v>
      </c>
      <c r="B512" s="114" t="s">
        <v>3075</v>
      </c>
      <c r="C512" s="115" t="s">
        <v>3103</v>
      </c>
      <c r="D512" s="115" t="s">
        <v>3104</v>
      </c>
      <c r="E512" s="115" t="s">
        <v>3105</v>
      </c>
      <c r="F512" s="114" t="s">
        <v>3076</v>
      </c>
      <c r="G512" s="116" t="s">
        <v>3074</v>
      </c>
      <c r="H512" s="117" t="s">
        <v>3611</v>
      </c>
      <c r="I512" s="118">
        <v>10</v>
      </c>
      <c r="J512" s="119"/>
      <c r="K512" s="117" t="s">
        <v>3611</v>
      </c>
      <c r="L512" s="118">
        <v>10</v>
      </c>
      <c r="M512" s="120"/>
      <c r="N512" s="123"/>
      <c r="O512" s="31" t="str">
        <f t="shared" ref="O512" si="94">IF(ISERROR(FIND("群",F512))=FALSE,LEFT(F512,FIND("群",F512)),IF(ISERROR(FIND("市",F512))=FALSE,LEFT(F512,FIND("市",F512)),IF(ISERROR(FIND("町",F512))=FALSE,LEFT(F512,FIND("町",F512)),IF(ISERROR(FIND("村",F512))=FALSE,LEFT(F512,FIND("村",F512))))))</f>
        <v>羽曳野市</v>
      </c>
      <c r="P512" s="31">
        <f>COUNTIF($O$4:O512,"羽曳野市")</f>
        <v>21</v>
      </c>
    </row>
    <row r="513" spans="1:16" ht="30" customHeight="1" x14ac:dyDescent="0.2">
      <c r="A513" s="122">
        <v>2753420039</v>
      </c>
      <c r="B513" s="114" t="s">
        <v>509</v>
      </c>
      <c r="C513" s="115" t="s">
        <v>3159</v>
      </c>
      <c r="D513" s="115" t="s">
        <v>3687</v>
      </c>
      <c r="E513" s="115" t="s">
        <v>3213</v>
      </c>
      <c r="F513" s="114" t="s">
        <v>3214</v>
      </c>
      <c r="G513" s="116" t="s">
        <v>520</v>
      </c>
      <c r="H513" s="117" t="s">
        <v>3611</v>
      </c>
      <c r="I513" s="118">
        <v>10</v>
      </c>
      <c r="J513" s="119"/>
      <c r="K513" s="117" t="s">
        <v>3611</v>
      </c>
      <c r="L513" s="118">
        <v>10</v>
      </c>
      <c r="M513" s="120"/>
      <c r="N513" s="123"/>
      <c r="O513" s="31" t="str">
        <f t="shared" ref="O513:O514" si="95">IF(ISERROR(FIND("群",F513))=FALSE,LEFT(F513,FIND("群",F513)),IF(ISERROR(FIND("市",F513))=FALSE,LEFT(F513,FIND("市",F513)),IF(ISERROR(FIND("町",F513))=FALSE,LEFT(F513,FIND("町",F513)),IF(ISERROR(FIND("村",F513))=FALSE,LEFT(F513,FIND("村",F513))))))</f>
        <v>羽曳野市</v>
      </c>
      <c r="P513" s="31">
        <f>COUNTIF($O$4:O513,"羽曳野市")</f>
        <v>22</v>
      </c>
    </row>
    <row r="514" spans="1:16" ht="30" customHeight="1" x14ac:dyDescent="0.2">
      <c r="A514" s="122" t="s">
        <v>3318</v>
      </c>
      <c r="B514" s="114" t="s">
        <v>3319</v>
      </c>
      <c r="C514" s="115" t="s">
        <v>3358</v>
      </c>
      <c r="D514" s="115" t="s">
        <v>3359</v>
      </c>
      <c r="E514" s="115" t="s">
        <v>3360</v>
      </c>
      <c r="F514" s="114" t="s">
        <v>3320</v>
      </c>
      <c r="G514" s="116" t="s">
        <v>3321</v>
      </c>
      <c r="H514" s="117" t="s">
        <v>3611</v>
      </c>
      <c r="I514" s="118">
        <v>10</v>
      </c>
      <c r="J514" s="119"/>
      <c r="K514" s="117" t="s">
        <v>3611</v>
      </c>
      <c r="L514" s="118">
        <v>10</v>
      </c>
      <c r="M514" s="120"/>
      <c r="N514" s="123"/>
      <c r="O514" s="31" t="str">
        <f t="shared" si="95"/>
        <v>羽曳野市</v>
      </c>
      <c r="P514" s="31">
        <f>COUNTIF($O$4:O514,"羽曳野市")</f>
        <v>23</v>
      </c>
    </row>
    <row r="515" spans="1:16" s="174" customFormat="1" ht="30" customHeight="1" x14ac:dyDescent="0.2">
      <c r="A515" s="164">
        <v>2753420120</v>
      </c>
      <c r="B515" s="165" t="s">
        <v>3903</v>
      </c>
      <c r="C515" s="166" t="s">
        <v>1589</v>
      </c>
      <c r="D515" s="166" t="s">
        <v>1590</v>
      </c>
      <c r="E515" s="166" t="s">
        <v>3543</v>
      </c>
      <c r="F515" s="165" t="s">
        <v>3904</v>
      </c>
      <c r="G515" s="167" t="s">
        <v>3542</v>
      </c>
      <c r="H515" s="168" t="s">
        <v>3611</v>
      </c>
      <c r="I515" s="169">
        <v>20</v>
      </c>
      <c r="J515" s="170"/>
      <c r="K515" s="168" t="s">
        <v>3611</v>
      </c>
      <c r="L515" s="169">
        <v>20</v>
      </c>
      <c r="M515" s="171"/>
      <c r="N515" s="175"/>
      <c r="O515" s="173" t="str">
        <f t="shared" ref="O515" si="96">IF(ISERROR(FIND("群",F515))=FALSE,LEFT(F515,FIND("群",F515)),IF(ISERROR(FIND("市",F515))=FALSE,LEFT(F515,FIND("市",F515)),IF(ISERROR(FIND("町",F515))=FALSE,LEFT(F515,FIND("町",F515)),IF(ISERROR(FIND("村",F515))=FALSE,LEFT(F515,FIND("村",F515))))))</f>
        <v>羽曳野市</v>
      </c>
      <c r="P515" s="173">
        <f>COUNTIF($O$4:O515,"羽曳野市")</f>
        <v>24</v>
      </c>
    </row>
    <row r="516" spans="1:16" s="174" customFormat="1" ht="30" customHeight="1" x14ac:dyDescent="0.2">
      <c r="A516" s="164" t="s">
        <v>3844</v>
      </c>
      <c r="B516" s="165" t="s">
        <v>3843</v>
      </c>
      <c r="C516" s="166" t="s">
        <v>3826</v>
      </c>
      <c r="D516" s="166" t="s">
        <v>3826</v>
      </c>
      <c r="E516" s="166" t="s">
        <v>618</v>
      </c>
      <c r="F516" s="165" t="s">
        <v>3845</v>
      </c>
      <c r="G516" s="167" t="s">
        <v>3303</v>
      </c>
      <c r="H516" s="168" t="s">
        <v>157</v>
      </c>
      <c r="I516" s="169">
        <v>5</v>
      </c>
      <c r="J516" s="170"/>
      <c r="K516" s="168" t="s">
        <v>157</v>
      </c>
      <c r="L516" s="169">
        <v>5</v>
      </c>
      <c r="M516" s="171"/>
      <c r="N516" s="175"/>
      <c r="O516" s="173" t="str">
        <f t="shared" ref="O516" si="97">IF(ISERROR(FIND("群",F516))=FALSE,LEFT(F516,FIND("群",F516)),IF(ISERROR(FIND("市",F516))=FALSE,LEFT(F516,FIND("市",F516)),IF(ISERROR(FIND("町",F516))=FALSE,LEFT(F516,FIND("町",F516)),IF(ISERROR(FIND("村",F516))=FALSE,LEFT(F516,FIND("村",F516))))))</f>
        <v>羽曳野市</v>
      </c>
      <c r="P516" s="173">
        <f>COUNTIF($O$4:O516,"羽曳野市")</f>
        <v>25</v>
      </c>
    </row>
    <row r="517" spans="1:16" s="174" customFormat="1" ht="30" customHeight="1" x14ac:dyDescent="0.2">
      <c r="A517" s="164">
        <v>2753820428</v>
      </c>
      <c r="B517" s="165" t="s">
        <v>3866</v>
      </c>
      <c r="C517" s="166" t="s">
        <v>3899</v>
      </c>
      <c r="D517" s="166" t="s">
        <v>3900</v>
      </c>
      <c r="E517" s="166" t="s">
        <v>2142</v>
      </c>
      <c r="F517" s="165" t="s">
        <v>3867</v>
      </c>
      <c r="G517" s="167" t="s">
        <v>2427</v>
      </c>
      <c r="H517" s="168" t="s">
        <v>3611</v>
      </c>
      <c r="I517" s="169">
        <v>10</v>
      </c>
      <c r="J517" s="170"/>
      <c r="K517" s="168"/>
      <c r="L517" s="169"/>
      <c r="M517" s="171"/>
      <c r="N517" s="175"/>
      <c r="O517" s="173" t="str">
        <f t="shared" ref="O517" si="98">IF(ISERROR(FIND("群",F517))=FALSE,LEFT(F517,FIND("群",F517)),IF(ISERROR(FIND("市",F517))=FALSE,LEFT(F517,FIND("市",F517)),IF(ISERROR(FIND("町",F517))=FALSE,LEFT(F517,FIND("町",F517)),IF(ISERROR(FIND("村",F517))=FALSE,LEFT(F517,FIND("村",F517))))))</f>
        <v>羽曳野市</v>
      </c>
      <c r="P517" s="173">
        <f>COUNTIF($O$4:O517,"羽曳野市")</f>
        <v>26</v>
      </c>
    </row>
    <row r="518" spans="1:16" s="174" customFormat="1" ht="30" customHeight="1" x14ac:dyDescent="0.2">
      <c r="A518" s="164" t="s">
        <v>4000</v>
      </c>
      <c r="B518" s="165" t="s">
        <v>4001</v>
      </c>
      <c r="C518" s="166" t="s">
        <v>4002</v>
      </c>
      <c r="D518" s="166" t="s">
        <v>4003</v>
      </c>
      <c r="E518" s="166" t="s">
        <v>3532</v>
      </c>
      <c r="F518" s="165" t="s">
        <v>4004</v>
      </c>
      <c r="G518" s="167" t="s">
        <v>695</v>
      </c>
      <c r="H518" s="168" t="s">
        <v>3611</v>
      </c>
      <c r="I518" s="169">
        <v>10</v>
      </c>
      <c r="J518" s="170"/>
      <c r="K518" s="168"/>
      <c r="L518" s="169"/>
      <c r="M518" s="171"/>
      <c r="N518" s="175"/>
      <c r="O518" s="173" t="str">
        <f t="shared" ref="O518" si="99">IF(ISERROR(FIND("群",F518))=FALSE,LEFT(F518,FIND("群",F518)),IF(ISERROR(FIND("市",F518))=FALSE,LEFT(F518,FIND("市",F518)),IF(ISERROR(FIND("町",F518))=FALSE,LEFT(F518,FIND("町",F518)),IF(ISERROR(FIND("村",F518))=FALSE,LEFT(F518,FIND("村",F518))))))</f>
        <v>羽曳野市</v>
      </c>
      <c r="P518" s="173">
        <f>COUNTIF($O$4:O518,"羽曳野市")</f>
        <v>27</v>
      </c>
    </row>
    <row r="519" spans="1:16" s="174" customFormat="1" ht="30" customHeight="1" x14ac:dyDescent="0.2">
      <c r="A519" s="164" t="s">
        <v>4046</v>
      </c>
      <c r="B519" s="165" t="s">
        <v>4047</v>
      </c>
      <c r="C519" s="166" t="s">
        <v>4048</v>
      </c>
      <c r="D519" s="166"/>
      <c r="E519" s="166" t="s">
        <v>1125</v>
      </c>
      <c r="F519" s="165" t="s">
        <v>4049</v>
      </c>
      <c r="G519" s="167" t="s">
        <v>4050</v>
      </c>
      <c r="H519" s="168"/>
      <c r="I519" s="169"/>
      <c r="J519" s="170"/>
      <c r="K519" s="168" t="s">
        <v>3611</v>
      </c>
      <c r="L519" s="169">
        <v>10</v>
      </c>
      <c r="M519" s="171"/>
      <c r="N519" s="175"/>
      <c r="O519" s="173" t="str">
        <f t="shared" ref="O519" si="100">IF(ISERROR(FIND("群",F519))=FALSE,LEFT(F519,FIND("群",F519)),IF(ISERROR(FIND("市",F519))=FALSE,LEFT(F519,FIND("市",F519)),IF(ISERROR(FIND("町",F519))=FALSE,LEFT(F519,FIND("町",F519)),IF(ISERROR(FIND("村",F519))=FALSE,LEFT(F519,FIND("村",F519))))))</f>
        <v>羽曳野市</v>
      </c>
      <c r="P519" s="173">
        <f>COUNTIF($O$4:O519,"羽曳野市")</f>
        <v>28</v>
      </c>
    </row>
    <row r="520" spans="1:16" s="174" customFormat="1" ht="30" customHeight="1" x14ac:dyDescent="0.2">
      <c r="A520" s="164" t="s">
        <v>4082</v>
      </c>
      <c r="B520" s="165" t="s">
        <v>4083</v>
      </c>
      <c r="C520" s="166" t="s">
        <v>1174</v>
      </c>
      <c r="D520" s="166" t="s">
        <v>1174</v>
      </c>
      <c r="E520" s="166" t="s">
        <v>1175</v>
      </c>
      <c r="F520" s="165" t="s">
        <v>4084</v>
      </c>
      <c r="G520" s="167" t="s">
        <v>4085</v>
      </c>
      <c r="H520" s="168" t="s">
        <v>3614</v>
      </c>
      <c r="I520" s="169">
        <v>10</v>
      </c>
      <c r="J520" s="170"/>
      <c r="K520" s="168" t="s">
        <v>3614</v>
      </c>
      <c r="L520" s="169">
        <v>10</v>
      </c>
      <c r="M520" s="171"/>
      <c r="N520" s="175"/>
      <c r="O520" s="173" t="s">
        <v>4081</v>
      </c>
      <c r="P520" s="173">
        <v>31</v>
      </c>
    </row>
    <row r="521" spans="1:16" s="174" customFormat="1" ht="30" customHeight="1" x14ac:dyDescent="0.2">
      <c r="A521" s="164" t="s">
        <v>4088</v>
      </c>
      <c r="B521" s="165" t="s">
        <v>4087</v>
      </c>
      <c r="C521" s="166" t="s">
        <v>2366</v>
      </c>
      <c r="D521" s="166" t="s">
        <v>2366</v>
      </c>
      <c r="E521" s="166" t="s">
        <v>580</v>
      </c>
      <c r="F521" s="165" t="s">
        <v>4089</v>
      </c>
      <c r="G521" s="167" t="s">
        <v>4086</v>
      </c>
      <c r="H521" s="168" t="s">
        <v>3614</v>
      </c>
      <c r="I521" s="169">
        <v>10</v>
      </c>
      <c r="J521" s="170"/>
      <c r="K521" s="168" t="s">
        <v>3614</v>
      </c>
      <c r="L521" s="169">
        <v>10</v>
      </c>
      <c r="M521" s="171"/>
      <c r="N521" s="175"/>
      <c r="O521" s="173" t="s">
        <v>4081</v>
      </c>
      <c r="P521" s="173">
        <v>32</v>
      </c>
    </row>
    <row r="522" spans="1:16" ht="30" customHeight="1" x14ac:dyDescent="0.2">
      <c r="A522" s="122">
        <v>2752620027</v>
      </c>
      <c r="B522" s="114" t="s">
        <v>141</v>
      </c>
      <c r="C522" s="115" t="s">
        <v>150</v>
      </c>
      <c r="D522" s="115" t="s">
        <v>535</v>
      </c>
      <c r="E522" s="115" t="s">
        <v>142</v>
      </c>
      <c r="F522" s="114" t="s">
        <v>216</v>
      </c>
      <c r="G522" s="116" t="s">
        <v>173</v>
      </c>
      <c r="H522" s="117"/>
      <c r="I522" s="118"/>
      <c r="J522" s="119"/>
      <c r="K522" s="117" t="s">
        <v>3611</v>
      </c>
      <c r="L522" s="118">
        <v>10</v>
      </c>
      <c r="M522" s="120"/>
      <c r="N522" s="123"/>
      <c r="O522" s="31" t="str">
        <f t="shared" si="92"/>
        <v>門真市</v>
      </c>
      <c r="P522" s="31">
        <f>COUNTIF($O$4:O522,"門真市")</f>
        <v>1</v>
      </c>
    </row>
    <row r="523" spans="1:16" ht="30" customHeight="1" x14ac:dyDescent="0.2">
      <c r="A523" s="122">
        <v>2752620035</v>
      </c>
      <c r="B523" s="114" t="s">
        <v>275</v>
      </c>
      <c r="C523" s="115" t="s">
        <v>277</v>
      </c>
      <c r="D523" s="115" t="s">
        <v>278</v>
      </c>
      <c r="E523" s="115" t="s">
        <v>276</v>
      </c>
      <c r="F523" s="124" t="s">
        <v>279</v>
      </c>
      <c r="G523" s="116" t="s">
        <v>173</v>
      </c>
      <c r="H523" s="117"/>
      <c r="I523" s="118"/>
      <c r="J523" s="119"/>
      <c r="K523" s="117" t="s">
        <v>3611</v>
      </c>
      <c r="L523" s="118">
        <v>10</v>
      </c>
      <c r="M523" s="120"/>
      <c r="N523" s="123"/>
      <c r="O523" s="31" t="str">
        <f t="shared" si="92"/>
        <v>門真市</v>
      </c>
      <c r="P523" s="31">
        <f>COUNTIF($O$4:O523,"門真市")</f>
        <v>2</v>
      </c>
    </row>
    <row r="524" spans="1:16" ht="30" customHeight="1" x14ac:dyDescent="0.2">
      <c r="A524" s="122">
        <v>2752620043</v>
      </c>
      <c r="B524" s="114" t="s">
        <v>289</v>
      </c>
      <c r="C524" s="115" t="s">
        <v>293</v>
      </c>
      <c r="D524" s="115" t="s">
        <v>584</v>
      </c>
      <c r="E524" s="115" t="s">
        <v>294</v>
      </c>
      <c r="F524" s="124" t="s">
        <v>290</v>
      </c>
      <c r="G524" s="116" t="s">
        <v>291</v>
      </c>
      <c r="H524" s="117"/>
      <c r="I524" s="118"/>
      <c r="J524" s="119"/>
      <c r="K524" s="117" t="s">
        <v>3612</v>
      </c>
      <c r="L524" s="118">
        <v>15</v>
      </c>
      <c r="M524" s="120"/>
      <c r="N524" s="123"/>
      <c r="O524" s="31" t="str">
        <f t="shared" si="92"/>
        <v>門真市</v>
      </c>
      <c r="P524" s="31">
        <f>COUNTIF($O$4:O524,"門真市")</f>
        <v>3</v>
      </c>
    </row>
    <row r="525" spans="1:16" ht="30" customHeight="1" x14ac:dyDescent="0.2">
      <c r="A525" s="122">
        <v>2752620068</v>
      </c>
      <c r="B525" s="114" t="s">
        <v>475</v>
      </c>
      <c r="C525" s="115" t="s">
        <v>477</v>
      </c>
      <c r="D525" s="115" t="s">
        <v>476</v>
      </c>
      <c r="E525" s="115" t="s">
        <v>381</v>
      </c>
      <c r="F525" s="124" t="s">
        <v>382</v>
      </c>
      <c r="G525" s="116" t="s">
        <v>383</v>
      </c>
      <c r="H525" s="117" t="s">
        <v>3611</v>
      </c>
      <c r="I525" s="118">
        <v>10</v>
      </c>
      <c r="J525" s="119"/>
      <c r="K525" s="117" t="s">
        <v>3611</v>
      </c>
      <c r="L525" s="118">
        <v>10</v>
      </c>
      <c r="M525" s="120"/>
      <c r="N525" s="123"/>
      <c r="O525" s="31" t="str">
        <f t="shared" si="92"/>
        <v>門真市</v>
      </c>
      <c r="P525" s="31">
        <f>COUNTIF($O$4:O525,"門真市")</f>
        <v>4</v>
      </c>
    </row>
    <row r="526" spans="1:16" ht="30" customHeight="1" x14ac:dyDescent="0.2">
      <c r="A526" s="122">
        <v>2752620076</v>
      </c>
      <c r="B526" s="114" t="s">
        <v>508</v>
      </c>
      <c r="C526" s="115" t="s">
        <v>526</v>
      </c>
      <c r="D526" s="115" t="s">
        <v>526</v>
      </c>
      <c r="E526" s="115" t="s">
        <v>527</v>
      </c>
      <c r="F526" s="124" t="s">
        <v>518</v>
      </c>
      <c r="G526" s="116" t="s">
        <v>519</v>
      </c>
      <c r="H526" s="117"/>
      <c r="I526" s="118"/>
      <c r="J526" s="119"/>
      <c r="K526" s="117" t="s">
        <v>3611</v>
      </c>
      <c r="L526" s="118">
        <v>10</v>
      </c>
      <c r="M526" s="120"/>
      <c r="N526" s="123"/>
      <c r="O526" s="31" t="str">
        <f t="shared" si="92"/>
        <v>門真市</v>
      </c>
      <c r="P526" s="31">
        <f>COUNTIF($O$4:O526,"門真市")</f>
        <v>5</v>
      </c>
    </row>
    <row r="527" spans="1:16" ht="30" customHeight="1" x14ac:dyDescent="0.2">
      <c r="A527" s="132">
        <v>2752620084</v>
      </c>
      <c r="B527" s="114" t="s">
        <v>539</v>
      </c>
      <c r="C527" s="115" t="s">
        <v>565</v>
      </c>
      <c r="D527" s="115" t="s">
        <v>554</v>
      </c>
      <c r="E527" s="115" t="s">
        <v>555</v>
      </c>
      <c r="F527" s="124" t="s">
        <v>551</v>
      </c>
      <c r="G527" s="116" t="s">
        <v>544</v>
      </c>
      <c r="H527" s="117" t="s">
        <v>3611</v>
      </c>
      <c r="I527" s="118">
        <v>10</v>
      </c>
      <c r="J527" s="119"/>
      <c r="K527" s="117" t="s">
        <v>3611</v>
      </c>
      <c r="L527" s="118">
        <v>10</v>
      </c>
      <c r="M527" s="120"/>
      <c r="N527" s="123"/>
      <c r="O527" s="31" t="str">
        <f t="shared" si="92"/>
        <v>門真市</v>
      </c>
      <c r="P527" s="31">
        <f>COUNTIF($O$4:O527,"門真市")</f>
        <v>6</v>
      </c>
    </row>
    <row r="528" spans="1:16" ht="30" customHeight="1" x14ac:dyDescent="0.2">
      <c r="A528" s="122">
        <v>2752620092</v>
      </c>
      <c r="B528" s="114" t="s">
        <v>680</v>
      </c>
      <c r="C528" s="115" t="s">
        <v>687</v>
      </c>
      <c r="D528" s="115" t="s">
        <v>687</v>
      </c>
      <c r="E528" s="115" t="s">
        <v>688</v>
      </c>
      <c r="F528" s="124" t="s">
        <v>722</v>
      </c>
      <c r="G528" s="116" t="s">
        <v>689</v>
      </c>
      <c r="H528" s="117" t="s">
        <v>3611</v>
      </c>
      <c r="I528" s="118">
        <v>10</v>
      </c>
      <c r="J528" s="119"/>
      <c r="K528" s="117" t="s">
        <v>3611</v>
      </c>
      <c r="L528" s="118">
        <v>10</v>
      </c>
      <c r="M528" s="120"/>
      <c r="N528" s="123"/>
      <c r="O528" s="31" t="str">
        <f t="shared" si="92"/>
        <v>門真市</v>
      </c>
      <c r="P528" s="31">
        <f>COUNTIF($O$4:O528,"門真市")</f>
        <v>7</v>
      </c>
    </row>
    <row r="529" spans="1:16" ht="30" customHeight="1" x14ac:dyDescent="0.2">
      <c r="A529" s="122">
        <v>2752620100</v>
      </c>
      <c r="B529" s="114" t="s">
        <v>819</v>
      </c>
      <c r="C529" s="115" t="s">
        <v>832</v>
      </c>
      <c r="D529" s="115" t="s">
        <v>833</v>
      </c>
      <c r="E529" s="115" t="s">
        <v>834</v>
      </c>
      <c r="F529" s="124" t="s">
        <v>830</v>
      </c>
      <c r="G529" s="116" t="s">
        <v>831</v>
      </c>
      <c r="H529" s="117" t="s">
        <v>3611</v>
      </c>
      <c r="I529" s="118">
        <v>10</v>
      </c>
      <c r="J529" s="119"/>
      <c r="K529" s="117" t="s">
        <v>3611</v>
      </c>
      <c r="L529" s="118">
        <v>10</v>
      </c>
      <c r="M529" s="120"/>
      <c r="N529" s="123"/>
      <c r="O529" s="31" t="str">
        <f t="shared" si="92"/>
        <v>門真市</v>
      </c>
      <c r="P529" s="31">
        <f>COUNTIF($O$4:O529,"門真市")</f>
        <v>8</v>
      </c>
    </row>
    <row r="530" spans="1:16" ht="30" customHeight="1" x14ac:dyDescent="0.2">
      <c r="A530" s="122">
        <v>2752620118</v>
      </c>
      <c r="B530" s="114" t="s">
        <v>1785</v>
      </c>
      <c r="C530" s="115" t="s">
        <v>891</v>
      </c>
      <c r="D530" s="115" t="s">
        <v>892</v>
      </c>
      <c r="E530" s="115" t="s">
        <v>890</v>
      </c>
      <c r="F530" s="124" t="s">
        <v>869</v>
      </c>
      <c r="G530" s="116" t="s">
        <v>1178</v>
      </c>
      <c r="H530" s="117" t="s">
        <v>3611</v>
      </c>
      <c r="I530" s="118">
        <v>10</v>
      </c>
      <c r="J530" s="119"/>
      <c r="K530" s="117" t="s">
        <v>3611</v>
      </c>
      <c r="L530" s="118">
        <v>10</v>
      </c>
      <c r="M530" s="120"/>
      <c r="N530" s="123"/>
      <c r="O530" s="31" t="str">
        <f t="shared" si="92"/>
        <v>門真市</v>
      </c>
      <c r="P530" s="31">
        <f>COUNTIF($O$4:O530,"門真市")</f>
        <v>9</v>
      </c>
    </row>
    <row r="531" spans="1:16" ht="30" customHeight="1" x14ac:dyDescent="0.2">
      <c r="A531" s="122">
        <v>2752620126</v>
      </c>
      <c r="B531" s="114" t="s">
        <v>1028</v>
      </c>
      <c r="C531" s="115" t="s">
        <v>1054</v>
      </c>
      <c r="D531" s="115" t="s">
        <v>1055</v>
      </c>
      <c r="E531" s="115" t="s">
        <v>1056</v>
      </c>
      <c r="F531" s="124" t="s">
        <v>1042</v>
      </c>
      <c r="G531" s="116" t="s">
        <v>1029</v>
      </c>
      <c r="H531" s="117" t="s">
        <v>3611</v>
      </c>
      <c r="I531" s="118">
        <v>10</v>
      </c>
      <c r="J531" s="119"/>
      <c r="K531" s="117" t="s">
        <v>3611</v>
      </c>
      <c r="L531" s="118">
        <v>10</v>
      </c>
      <c r="M531" s="120"/>
      <c r="N531" s="123"/>
      <c r="O531" s="31" t="str">
        <f t="shared" si="92"/>
        <v>門真市</v>
      </c>
      <c r="P531" s="31">
        <f>COUNTIF($O$4:O531,"門真市")</f>
        <v>10</v>
      </c>
    </row>
    <row r="532" spans="1:16" ht="30" customHeight="1" x14ac:dyDescent="0.2">
      <c r="A532" s="122">
        <v>2752620134</v>
      </c>
      <c r="B532" s="114" t="s">
        <v>1038</v>
      </c>
      <c r="C532" s="115" t="s">
        <v>1057</v>
      </c>
      <c r="D532" s="115" t="s">
        <v>1058</v>
      </c>
      <c r="E532" s="115" t="s">
        <v>1059</v>
      </c>
      <c r="F532" s="124" t="s">
        <v>1043</v>
      </c>
      <c r="G532" s="116" t="s">
        <v>831</v>
      </c>
      <c r="H532" s="117"/>
      <c r="I532" s="118"/>
      <c r="J532" s="119"/>
      <c r="K532" s="117" t="s">
        <v>3611</v>
      </c>
      <c r="L532" s="118">
        <v>10</v>
      </c>
      <c r="M532" s="120"/>
      <c r="N532" s="123"/>
      <c r="O532" s="31" t="str">
        <f t="shared" si="92"/>
        <v>門真市</v>
      </c>
      <c r="P532" s="31">
        <f>COUNTIF($O$4:O532,"門真市")</f>
        <v>11</v>
      </c>
    </row>
    <row r="533" spans="1:16" ht="30" customHeight="1" x14ac:dyDescent="0.2">
      <c r="A533" s="122">
        <v>2752620142</v>
      </c>
      <c r="B533" s="114" t="s">
        <v>1195</v>
      </c>
      <c r="C533" s="115" t="s">
        <v>1206</v>
      </c>
      <c r="D533" s="115" t="s">
        <v>1207</v>
      </c>
      <c r="E533" s="115" t="s">
        <v>1208</v>
      </c>
      <c r="F533" s="124" t="s">
        <v>1196</v>
      </c>
      <c r="G533" s="116" t="s">
        <v>1197</v>
      </c>
      <c r="H533" s="117" t="s">
        <v>3611</v>
      </c>
      <c r="I533" s="118">
        <v>10</v>
      </c>
      <c r="J533" s="119"/>
      <c r="K533" s="117"/>
      <c r="L533" s="118"/>
      <c r="M533" s="120"/>
      <c r="N533" s="123"/>
      <c r="O533" s="31" t="str">
        <f t="shared" si="92"/>
        <v>門真市</v>
      </c>
      <c r="P533" s="31">
        <f>COUNTIF($O$4:O533,"門真市")</f>
        <v>12</v>
      </c>
    </row>
    <row r="534" spans="1:16" ht="30" customHeight="1" x14ac:dyDescent="0.2">
      <c r="A534" s="132">
        <v>2752620167</v>
      </c>
      <c r="B534" s="114" t="s">
        <v>1239</v>
      </c>
      <c r="C534" s="115" t="s">
        <v>1268</v>
      </c>
      <c r="D534" s="115" t="s">
        <v>1353</v>
      </c>
      <c r="E534" s="115" t="s">
        <v>1269</v>
      </c>
      <c r="F534" s="124" t="s">
        <v>1240</v>
      </c>
      <c r="G534" s="116" t="s">
        <v>1238</v>
      </c>
      <c r="H534" s="117"/>
      <c r="I534" s="118"/>
      <c r="J534" s="119"/>
      <c r="K534" s="117" t="s">
        <v>3611</v>
      </c>
      <c r="L534" s="118">
        <v>10</v>
      </c>
      <c r="M534" s="120"/>
      <c r="N534" s="123"/>
      <c r="O534" s="31" t="str">
        <f t="shared" si="92"/>
        <v>門真市</v>
      </c>
      <c r="P534" s="31">
        <f>COUNTIF($O$4:O534,"門真市")</f>
        <v>13</v>
      </c>
    </row>
    <row r="535" spans="1:16" ht="30" customHeight="1" x14ac:dyDescent="0.2">
      <c r="A535" s="122">
        <v>2752620183</v>
      </c>
      <c r="B535" s="114" t="s">
        <v>1560</v>
      </c>
      <c r="C535" s="115" t="s">
        <v>1409</v>
      </c>
      <c r="D535" s="115" t="s">
        <v>1581</v>
      </c>
      <c r="E535" s="115" t="s">
        <v>1582</v>
      </c>
      <c r="F535" s="124" t="s">
        <v>1571</v>
      </c>
      <c r="G535" s="116" t="s">
        <v>1561</v>
      </c>
      <c r="H535" s="117" t="s">
        <v>3611</v>
      </c>
      <c r="I535" s="118">
        <v>10</v>
      </c>
      <c r="J535" s="119"/>
      <c r="K535" s="117" t="s">
        <v>3611</v>
      </c>
      <c r="L535" s="118">
        <v>10</v>
      </c>
      <c r="M535" s="120"/>
      <c r="N535" s="123"/>
      <c r="O535" s="31" t="str">
        <f t="shared" si="92"/>
        <v>門真市</v>
      </c>
      <c r="P535" s="31">
        <f>COUNTIF($O$4:O535,"門真市")</f>
        <v>14</v>
      </c>
    </row>
    <row r="536" spans="1:16" ht="30" customHeight="1" x14ac:dyDescent="0.2">
      <c r="A536" s="122">
        <v>2752620217</v>
      </c>
      <c r="B536" s="114" t="s">
        <v>1858</v>
      </c>
      <c r="C536" s="115" t="s">
        <v>1930</v>
      </c>
      <c r="D536" s="115" t="s">
        <v>1931</v>
      </c>
      <c r="E536" s="115" t="s">
        <v>1871</v>
      </c>
      <c r="F536" s="124" t="s">
        <v>1873</v>
      </c>
      <c r="G536" s="116" t="s">
        <v>1872</v>
      </c>
      <c r="H536" s="117" t="s">
        <v>3611</v>
      </c>
      <c r="I536" s="118">
        <v>10</v>
      </c>
      <c r="J536" s="119"/>
      <c r="K536" s="117" t="s">
        <v>3611</v>
      </c>
      <c r="L536" s="118">
        <v>10</v>
      </c>
      <c r="M536" s="120"/>
      <c r="N536" s="123"/>
      <c r="O536" s="31" t="str">
        <f t="shared" si="92"/>
        <v>門真市</v>
      </c>
      <c r="P536" s="31">
        <f>COUNTIF($O$4:O536,"門真市")</f>
        <v>15</v>
      </c>
    </row>
    <row r="537" spans="1:16" ht="30" customHeight="1" x14ac:dyDescent="0.2">
      <c r="A537" s="122">
        <v>2752620225</v>
      </c>
      <c r="B537" s="114" t="s">
        <v>2229</v>
      </c>
      <c r="C537" s="115" t="s">
        <v>2230</v>
      </c>
      <c r="D537" s="115" t="s">
        <v>2231</v>
      </c>
      <c r="E537" s="115" t="s">
        <v>2232</v>
      </c>
      <c r="F537" s="124" t="s">
        <v>2238</v>
      </c>
      <c r="G537" s="116" t="s">
        <v>2239</v>
      </c>
      <c r="H537" s="117" t="s">
        <v>3611</v>
      </c>
      <c r="I537" s="118">
        <v>10</v>
      </c>
      <c r="J537" s="119"/>
      <c r="K537" s="117" t="s">
        <v>3611</v>
      </c>
      <c r="L537" s="118">
        <v>10</v>
      </c>
      <c r="M537" s="120"/>
      <c r="N537" s="123"/>
      <c r="O537" s="31" t="str">
        <f t="shared" si="92"/>
        <v>門真市</v>
      </c>
      <c r="P537" s="31">
        <f>COUNTIF($O$4:O537,"門真市")</f>
        <v>16</v>
      </c>
    </row>
    <row r="538" spans="1:16" ht="30" customHeight="1" x14ac:dyDescent="0.2">
      <c r="A538" s="122">
        <v>2752620233</v>
      </c>
      <c r="B538" s="114" t="s">
        <v>2592</v>
      </c>
      <c r="C538" s="115" t="s">
        <v>2593</v>
      </c>
      <c r="D538" s="115" t="s">
        <v>2594</v>
      </c>
      <c r="E538" s="115" t="s">
        <v>2595</v>
      </c>
      <c r="F538" s="124" t="s">
        <v>2596</v>
      </c>
      <c r="G538" s="116" t="s">
        <v>2597</v>
      </c>
      <c r="H538" s="117" t="s">
        <v>3611</v>
      </c>
      <c r="I538" s="118">
        <v>10</v>
      </c>
      <c r="J538" s="119"/>
      <c r="K538" s="117" t="s">
        <v>3611</v>
      </c>
      <c r="L538" s="118">
        <v>10</v>
      </c>
      <c r="M538" s="120"/>
      <c r="N538" s="123"/>
      <c r="O538" s="31" t="str">
        <f t="shared" si="92"/>
        <v>門真市</v>
      </c>
      <c r="P538" s="31">
        <f>COUNTIF($O$4:O538,"門真市")</f>
        <v>17</v>
      </c>
    </row>
    <row r="539" spans="1:16" ht="30" customHeight="1" x14ac:dyDescent="0.2">
      <c r="A539" s="122">
        <v>2752620241</v>
      </c>
      <c r="B539" s="114" t="s">
        <v>2828</v>
      </c>
      <c r="C539" s="115" t="s">
        <v>2850</v>
      </c>
      <c r="D539" s="115" t="s">
        <v>2851</v>
      </c>
      <c r="E539" s="115" t="s">
        <v>1056</v>
      </c>
      <c r="F539" s="124" t="s">
        <v>2829</v>
      </c>
      <c r="G539" s="116" t="s">
        <v>2849</v>
      </c>
      <c r="H539" s="117" t="s">
        <v>3611</v>
      </c>
      <c r="I539" s="118">
        <v>10</v>
      </c>
      <c r="J539" s="119"/>
      <c r="K539" s="117" t="s">
        <v>3611</v>
      </c>
      <c r="L539" s="118">
        <v>10</v>
      </c>
      <c r="M539" s="120" t="s">
        <v>3611</v>
      </c>
      <c r="N539" s="123"/>
      <c r="O539" s="31" t="str">
        <f t="shared" si="92"/>
        <v>門真市</v>
      </c>
      <c r="P539" s="31">
        <f>COUNTIF($O$4:O539,"門真市")</f>
        <v>18</v>
      </c>
    </row>
    <row r="540" spans="1:16" ht="30" customHeight="1" x14ac:dyDescent="0.2">
      <c r="A540" s="122">
        <v>2752620258</v>
      </c>
      <c r="B540" s="114" t="s">
        <v>2901</v>
      </c>
      <c r="C540" s="115" t="s">
        <v>2918</v>
      </c>
      <c r="D540" s="115" t="s">
        <v>2919</v>
      </c>
      <c r="E540" s="115" t="s">
        <v>2920</v>
      </c>
      <c r="F540" s="124" t="s">
        <v>2900</v>
      </c>
      <c r="G540" s="116" t="s">
        <v>2910</v>
      </c>
      <c r="H540" s="117" t="s">
        <v>3611</v>
      </c>
      <c r="I540" s="118">
        <v>10</v>
      </c>
      <c r="J540" s="119"/>
      <c r="K540" s="117"/>
      <c r="L540" s="118"/>
      <c r="M540" s="120"/>
      <c r="N540" s="123"/>
      <c r="O540" s="31" t="str">
        <f t="shared" si="92"/>
        <v>門真市</v>
      </c>
      <c r="P540" s="31">
        <f>COUNTIF($O$4:O540,"門真市")</f>
        <v>19</v>
      </c>
    </row>
    <row r="541" spans="1:16" ht="30" customHeight="1" x14ac:dyDescent="0.2">
      <c r="A541" s="122">
        <v>2752620266</v>
      </c>
      <c r="B541" s="114" t="s">
        <v>3077</v>
      </c>
      <c r="C541" s="115" t="s">
        <v>3094</v>
      </c>
      <c r="D541" s="115" t="s">
        <v>3095</v>
      </c>
      <c r="E541" s="115" t="s">
        <v>3096</v>
      </c>
      <c r="F541" s="124" t="s">
        <v>3078</v>
      </c>
      <c r="G541" s="116" t="s">
        <v>3079</v>
      </c>
      <c r="H541" s="117" t="s">
        <v>3611</v>
      </c>
      <c r="I541" s="118">
        <v>10</v>
      </c>
      <c r="J541" s="119"/>
      <c r="K541" s="117" t="s">
        <v>3611</v>
      </c>
      <c r="L541" s="118">
        <v>10</v>
      </c>
      <c r="M541" s="120"/>
      <c r="N541" s="123"/>
      <c r="O541" s="31" t="str">
        <f t="shared" ref="O541:O542" si="101">IF(ISERROR(FIND("群",F541))=FALSE,LEFT(F541,FIND("群",F541)),IF(ISERROR(FIND("市",F541))=FALSE,LEFT(F541,FIND("市",F541)),IF(ISERROR(FIND("町",F541))=FALSE,LEFT(F541,FIND("町",F541)),IF(ISERROR(FIND("村",F541))=FALSE,LEFT(F541,FIND("村",F541))))))</f>
        <v>門真市</v>
      </c>
      <c r="P541" s="31">
        <f>COUNTIF($O$4:O541,"門真市")</f>
        <v>20</v>
      </c>
    </row>
    <row r="542" spans="1:16" ht="30" customHeight="1" x14ac:dyDescent="0.2">
      <c r="A542" s="122">
        <v>2752620274</v>
      </c>
      <c r="B542" s="114" t="s">
        <v>3080</v>
      </c>
      <c r="C542" s="115" t="s">
        <v>3097</v>
      </c>
      <c r="D542" s="115" t="s">
        <v>3098</v>
      </c>
      <c r="E542" s="115" t="s">
        <v>3099</v>
      </c>
      <c r="F542" s="124" t="s">
        <v>3081</v>
      </c>
      <c r="G542" s="116" t="s">
        <v>3082</v>
      </c>
      <c r="H542" s="117" t="s">
        <v>3611</v>
      </c>
      <c r="I542" s="118">
        <v>10</v>
      </c>
      <c r="J542" s="119"/>
      <c r="K542" s="117" t="s">
        <v>3611</v>
      </c>
      <c r="L542" s="118">
        <v>10</v>
      </c>
      <c r="M542" s="120" t="s">
        <v>3611</v>
      </c>
      <c r="N542" s="123"/>
      <c r="O542" s="31" t="str">
        <f t="shared" si="101"/>
        <v>門真市</v>
      </c>
      <c r="P542" s="31">
        <f>COUNTIF($O$4:O542,"門真市")</f>
        <v>21</v>
      </c>
    </row>
    <row r="543" spans="1:16" ht="30" customHeight="1" x14ac:dyDescent="0.2">
      <c r="A543" s="122">
        <v>2752620282</v>
      </c>
      <c r="B543" s="114" t="s">
        <v>3565</v>
      </c>
      <c r="C543" s="115" t="s">
        <v>3555</v>
      </c>
      <c r="D543" s="115" t="s">
        <v>3556</v>
      </c>
      <c r="E543" s="115" t="s">
        <v>3557</v>
      </c>
      <c r="F543" s="124" t="s">
        <v>3566</v>
      </c>
      <c r="G543" s="116" t="s">
        <v>3567</v>
      </c>
      <c r="H543" s="117" t="s">
        <v>3611</v>
      </c>
      <c r="I543" s="118">
        <v>10</v>
      </c>
      <c r="J543" s="119"/>
      <c r="K543" s="117"/>
      <c r="L543" s="118"/>
      <c r="M543" s="120" t="s">
        <v>3611</v>
      </c>
      <c r="N543" s="123"/>
      <c r="O543" s="31" t="str">
        <f t="shared" ref="O543:O544" si="102">IF(ISERROR(FIND("群",F543))=FALSE,LEFT(F543,FIND("群",F543)),IF(ISERROR(FIND("市",F543))=FALSE,LEFT(F543,FIND("市",F543)),IF(ISERROR(FIND("町",F543))=FALSE,LEFT(F543,FIND("町",F543)),IF(ISERROR(FIND("村",F543))=FALSE,LEFT(F543,FIND("村",F543))))))</f>
        <v>門真市</v>
      </c>
      <c r="P543" s="31">
        <f>COUNTIF($O$4:O543,"門真市")</f>
        <v>22</v>
      </c>
    </row>
    <row r="544" spans="1:16" ht="30" customHeight="1" x14ac:dyDescent="0.2">
      <c r="A544" s="122">
        <v>2752620290</v>
      </c>
      <c r="B544" s="114" t="s">
        <v>3670</v>
      </c>
      <c r="C544" s="115" t="s">
        <v>3672</v>
      </c>
      <c r="D544" s="115" t="s">
        <v>3672</v>
      </c>
      <c r="E544" s="115" t="s">
        <v>3671</v>
      </c>
      <c r="F544" s="124" t="s">
        <v>3669</v>
      </c>
      <c r="G544" s="116" t="s">
        <v>3668</v>
      </c>
      <c r="H544" s="117" t="s">
        <v>3611</v>
      </c>
      <c r="I544" s="118">
        <v>10</v>
      </c>
      <c r="J544" s="119"/>
      <c r="K544" s="117" t="s">
        <v>3611</v>
      </c>
      <c r="L544" s="118">
        <v>10</v>
      </c>
      <c r="M544" s="120"/>
      <c r="N544" s="123"/>
      <c r="O544" s="31" t="str">
        <f t="shared" si="102"/>
        <v>門真市</v>
      </c>
      <c r="P544" s="31">
        <f>COUNTIF($O$4:O544,"門真市")</f>
        <v>23</v>
      </c>
    </row>
    <row r="545" spans="1:16" ht="30" customHeight="1" x14ac:dyDescent="0.2">
      <c r="A545" s="122">
        <v>2752620308</v>
      </c>
      <c r="B545" s="114" t="s">
        <v>3869</v>
      </c>
      <c r="C545" s="115" t="s">
        <v>3901</v>
      </c>
      <c r="D545" s="115" t="s">
        <v>3902</v>
      </c>
      <c r="E545" s="115" t="s">
        <v>555</v>
      </c>
      <c r="F545" s="124" t="s">
        <v>3868</v>
      </c>
      <c r="G545" s="116" t="s">
        <v>3870</v>
      </c>
      <c r="H545" s="117" t="s">
        <v>3611</v>
      </c>
      <c r="I545" s="118">
        <v>10</v>
      </c>
      <c r="J545" s="119"/>
      <c r="K545" s="117" t="s">
        <v>3611</v>
      </c>
      <c r="L545" s="118">
        <v>10</v>
      </c>
      <c r="M545" s="120"/>
      <c r="N545" s="123"/>
      <c r="O545" s="31" t="str">
        <f t="shared" ref="O545" si="103">IF(ISERROR(FIND("群",F545))=FALSE,LEFT(F545,FIND("群",F545)),IF(ISERROR(FIND("市",F545))=FALSE,LEFT(F545,FIND("市",F545)),IF(ISERROR(FIND("町",F545))=FALSE,LEFT(F545,FIND("町",F545)),IF(ISERROR(FIND("村",F545))=FALSE,LEFT(F545,FIND("村",F545))))))</f>
        <v>門真市</v>
      </c>
      <c r="P545" s="31">
        <f>COUNTIF($O$4:O545,"門真市")</f>
        <v>24</v>
      </c>
    </row>
    <row r="546" spans="1:16" ht="30" customHeight="1" x14ac:dyDescent="0.2">
      <c r="A546" s="132">
        <v>2753720016</v>
      </c>
      <c r="B546" s="114" t="s">
        <v>450</v>
      </c>
      <c r="C546" s="115" t="s">
        <v>61</v>
      </c>
      <c r="D546" s="115" t="s">
        <v>61</v>
      </c>
      <c r="E546" s="115" t="s">
        <v>26</v>
      </c>
      <c r="F546" s="114" t="s">
        <v>217</v>
      </c>
      <c r="G546" s="116" t="s">
        <v>25</v>
      </c>
      <c r="H546" s="117" t="s">
        <v>3611</v>
      </c>
      <c r="I546" s="118">
        <v>10</v>
      </c>
      <c r="J546" s="119"/>
      <c r="K546" s="117" t="s">
        <v>3611</v>
      </c>
      <c r="L546" s="118">
        <v>10</v>
      </c>
      <c r="M546" s="120"/>
      <c r="N546" s="123"/>
      <c r="O546" s="31" t="str">
        <f t="shared" si="92"/>
        <v>摂津市</v>
      </c>
      <c r="P546" s="31">
        <f>COUNTIF($O$4:O546,"摂津市")</f>
        <v>1</v>
      </c>
    </row>
    <row r="547" spans="1:16" ht="30" customHeight="1" x14ac:dyDescent="0.2">
      <c r="A547" s="132">
        <v>2753720024</v>
      </c>
      <c r="B547" s="114" t="s">
        <v>27</v>
      </c>
      <c r="C547" s="115" t="s">
        <v>2027</v>
      </c>
      <c r="D547" s="115" t="s">
        <v>2028</v>
      </c>
      <c r="E547" s="115" t="s">
        <v>28</v>
      </c>
      <c r="F547" s="114" t="s">
        <v>3689</v>
      </c>
      <c r="G547" s="116" t="s">
        <v>172</v>
      </c>
      <c r="H547" s="117" t="s">
        <v>3611</v>
      </c>
      <c r="I547" s="118">
        <v>10</v>
      </c>
      <c r="J547" s="119"/>
      <c r="K547" s="117" t="s">
        <v>3611</v>
      </c>
      <c r="L547" s="118">
        <v>10</v>
      </c>
      <c r="M547" s="120"/>
      <c r="N547" s="123"/>
      <c r="O547" s="31" t="str">
        <f t="shared" si="92"/>
        <v>摂津市</v>
      </c>
      <c r="P547" s="31">
        <f>COUNTIF($O$4:O547,"摂津市")</f>
        <v>2</v>
      </c>
    </row>
    <row r="548" spans="1:16" ht="30" customHeight="1" x14ac:dyDescent="0.2">
      <c r="A548" s="122">
        <v>2753720032</v>
      </c>
      <c r="B548" s="114" t="s">
        <v>250</v>
      </c>
      <c r="C548" s="115" t="s">
        <v>136</v>
      </c>
      <c r="D548" s="115" t="s">
        <v>137</v>
      </c>
      <c r="E548" s="115" t="s">
        <v>138</v>
      </c>
      <c r="F548" s="114" t="s">
        <v>3127</v>
      </c>
      <c r="G548" s="116" t="s">
        <v>171</v>
      </c>
      <c r="H548" s="117" t="s">
        <v>3611</v>
      </c>
      <c r="I548" s="118">
        <v>10</v>
      </c>
      <c r="J548" s="119"/>
      <c r="K548" s="117" t="s">
        <v>3611</v>
      </c>
      <c r="L548" s="118">
        <v>10</v>
      </c>
      <c r="M548" s="120"/>
      <c r="N548" s="123"/>
      <c r="O548" s="31" t="str">
        <f t="shared" si="92"/>
        <v>摂津市</v>
      </c>
      <c r="P548" s="31">
        <f>COUNTIF($O$4:O548,"摂津市")</f>
        <v>3</v>
      </c>
    </row>
    <row r="549" spans="1:16" ht="30" customHeight="1" x14ac:dyDescent="0.2">
      <c r="A549" s="122">
        <v>2753720057</v>
      </c>
      <c r="B549" s="114" t="s">
        <v>249</v>
      </c>
      <c r="C549" s="115" t="s">
        <v>260</v>
      </c>
      <c r="D549" s="115" t="s">
        <v>261</v>
      </c>
      <c r="E549" s="115" t="s">
        <v>138</v>
      </c>
      <c r="F549" s="114" t="s">
        <v>3126</v>
      </c>
      <c r="G549" s="116" t="s">
        <v>171</v>
      </c>
      <c r="H549" s="117" t="s">
        <v>3611</v>
      </c>
      <c r="I549" s="118">
        <v>10</v>
      </c>
      <c r="J549" s="119"/>
      <c r="K549" s="117" t="s">
        <v>3611</v>
      </c>
      <c r="L549" s="118">
        <v>10</v>
      </c>
      <c r="M549" s="120"/>
      <c r="N549" s="123"/>
      <c r="O549" s="31" t="str">
        <f t="shared" si="92"/>
        <v>摂津市</v>
      </c>
      <c r="P549" s="31">
        <f>COUNTIF($O$4:O549,"摂津市")</f>
        <v>4</v>
      </c>
    </row>
    <row r="550" spans="1:16" ht="30" customHeight="1" x14ac:dyDescent="0.2">
      <c r="A550" s="122">
        <v>2753720073</v>
      </c>
      <c r="B550" s="114" t="s">
        <v>318</v>
      </c>
      <c r="C550" s="115" t="s">
        <v>324</v>
      </c>
      <c r="D550" s="115" t="s">
        <v>324</v>
      </c>
      <c r="E550" s="115" t="s">
        <v>325</v>
      </c>
      <c r="F550" s="114" t="s">
        <v>319</v>
      </c>
      <c r="G550" s="116" t="s">
        <v>320</v>
      </c>
      <c r="H550" s="117" t="s">
        <v>3611</v>
      </c>
      <c r="I550" s="118">
        <v>10</v>
      </c>
      <c r="J550" s="119" t="s">
        <v>3611</v>
      </c>
      <c r="K550" s="117" t="s">
        <v>3611</v>
      </c>
      <c r="L550" s="118">
        <v>10</v>
      </c>
      <c r="M550" s="120" t="s">
        <v>3611</v>
      </c>
      <c r="N550" s="123"/>
      <c r="O550" s="31" t="str">
        <f t="shared" si="92"/>
        <v>摂津市</v>
      </c>
      <c r="P550" s="31">
        <f>COUNTIF($O$4:O550,"摂津市")</f>
        <v>5</v>
      </c>
    </row>
    <row r="551" spans="1:16" ht="30" customHeight="1" x14ac:dyDescent="0.2">
      <c r="A551" s="122">
        <v>2753720081</v>
      </c>
      <c r="B551" s="114" t="s">
        <v>1062</v>
      </c>
      <c r="C551" s="115" t="s">
        <v>438</v>
      </c>
      <c r="D551" s="115" t="s">
        <v>439</v>
      </c>
      <c r="E551" s="115" t="s">
        <v>440</v>
      </c>
      <c r="F551" s="114" t="s">
        <v>441</v>
      </c>
      <c r="G551" s="116" t="s">
        <v>417</v>
      </c>
      <c r="H551" s="117"/>
      <c r="I551" s="118"/>
      <c r="J551" s="119"/>
      <c r="K551" s="117" t="s">
        <v>3611</v>
      </c>
      <c r="L551" s="118">
        <v>10</v>
      </c>
      <c r="M551" s="120"/>
      <c r="N551" s="123"/>
      <c r="O551" s="31" t="str">
        <f t="shared" si="92"/>
        <v>摂津市</v>
      </c>
      <c r="P551" s="31">
        <f>COUNTIF($O$4:O551,"摂津市")</f>
        <v>6</v>
      </c>
    </row>
    <row r="552" spans="1:16" ht="30" customHeight="1" x14ac:dyDescent="0.2">
      <c r="A552" s="122">
        <v>2753720099</v>
      </c>
      <c r="B552" s="114" t="s">
        <v>418</v>
      </c>
      <c r="C552" s="115" t="s">
        <v>442</v>
      </c>
      <c r="D552" s="115" t="s">
        <v>1434</v>
      </c>
      <c r="E552" s="115" t="s">
        <v>443</v>
      </c>
      <c r="F552" s="114" t="s">
        <v>1147</v>
      </c>
      <c r="G552" s="116" t="s">
        <v>419</v>
      </c>
      <c r="H552" s="117" t="s">
        <v>3611</v>
      </c>
      <c r="I552" s="118">
        <v>10</v>
      </c>
      <c r="J552" s="119"/>
      <c r="K552" s="117" t="s">
        <v>3611</v>
      </c>
      <c r="L552" s="118">
        <v>10</v>
      </c>
      <c r="M552" s="120" t="s">
        <v>3611</v>
      </c>
      <c r="N552" s="123"/>
      <c r="O552" s="31" t="str">
        <f t="shared" si="92"/>
        <v>摂津市</v>
      </c>
      <c r="P552" s="31">
        <f>COUNTIF($O$4:O552,"摂津市")</f>
        <v>7</v>
      </c>
    </row>
    <row r="553" spans="1:16" ht="30" customHeight="1" x14ac:dyDescent="0.2">
      <c r="A553" s="122">
        <v>2753720107</v>
      </c>
      <c r="B553" s="114" t="s">
        <v>588</v>
      </c>
      <c r="C553" s="115" t="s">
        <v>601</v>
      </c>
      <c r="D553" s="115" t="s">
        <v>2002</v>
      </c>
      <c r="E553" s="115" t="s">
        <v>2003</v>
      </c>
      <c r="F553" s="114" t="s">
        <v>593</v>
      </c>
      <c r="G553" s="116" t="s">
        <v>594</v>
      </c>
      <c r="H553" s="117" t="s">
        <v>3611</v>
      </c>
      <c r="I553" s="118">
        <v>10</v>
      </c>
      <c r="J553" s="119"/>
      <c r="K553" s="117" t="s">
        <v>3611</v>
      </c>
      <c r="L553" s="118">
        <v>10</v>
      </c>
      <c r="M553" s="120"/>
      <c r="N553" s="123"/>
      <c r="O553" s="31" t="str">
        <f t="shared" si="92"/>
        <v>摂津市</v>
      </c>
      <c r="P553" s="31">
        <f>COUNTIF($O$4:O553,"摂津市")</f>
        <v>8</v>
      </c>
    </row>
    <row r="554" spans="1:16" ht="30" customHeight="1" x14ac:dyDescent="0.2">
      <c r="A554" s="122">
        <v>2753720115</v>
      </c>
      <c r="B554" s="114" t="s">
        <v>861</v>
      </c>
      <c r="C554" s="115" t="s">
        <v>897</v>
      </c>
      <c r="D554" s="115" t="s">
        <v>900</v>
      </c>
      <c r="E554" s="115" t="s">
        <v>896</v>
      </c>
      <c r="F554" s="114" t="s">
        <v>872</v>
      </c>
      <c r="G554" s="116" t="s">
        <v>862</v>
      </c>
      <c r="H554" s="117" t="s">
        <v>3611</v>
      </c>
      <c r="I554" s="118">
        <v>10</v>
      </c>
      <c r="J554" s="119"/>
      <c r="K554" s="117" t="s">
        <v>3611</v>
      </c>
      <c r="L554" s="118">
        <v>10</v>
      </c>
      <c r="M554" s="120"/>
      <c r="N554" s="123"/>
      <c r="O554" s="31" t="str">
        <f t="shared" si="92"/>
        <v>摂津市</v>
      </c>
      <c r="P554" s="31">
        <f>COUNTIF($O$4:O554,"摂津市")</f>
        <v>9</v>
      </c>
    </row>
    <row r="555" spans="1:16" ht="30" customHeight="1" x14ac:dyDescent="0.2">
      <c r="A555" s="122">
        <v>2753720131</v>
      </c>
      <c r="B555" s="114" t="s">
        <v>1394</v>
      </c>
      <c r="C555" s="115" t="s">
        <v>1395</v>
      </c>
      <c r="D555" s="115" t="s">
        <v>1396</v>
      </c>
      <c r="E555" s="115" t="s">
        <v>1397</v>
      </c>
      <c r="F555" s="114" t="s">
        <v>1398</v>
      </c>
      <c r="G555" s="116" t="s">
        <v>1399</v>
      </c>
      <c r="H555" s="117"/>
      <c r="I555" s="118"/>
      <c r="J555" s="119"/>
      <c r="K555" s="117" t="s">
        <v>3611</v>
      </c>
      <c r="L555" s="118">
        <v>10</v>
      </c>
      <c r="M555" s="120"/>
      <c r="N555" s="123"/>
      <c r="O555" s="31" t="str">
        <f t="shared" si="92"/>
        <v>摂津市</v>
      </c>
      <c r="P555" s="31">
        <f>COUNTIF($O$4:O555,"摂津市")</f>
        <v>10</v>
      </c>
    </row>
    <row r="556" spans="1:16" ht="30" customHeight="1" x14ac:dyDescent="0.2">
      <c r="A556" s="122">
        <v>2753720149</v>
      </c>
      <c r="B556" s="114" t="s">
        <v>1400</v>
      </c>
      <c r="C556" s="115" t="s">
        <v>1403</v>
      </c>
      <c r="D556" s="115" t="s">
        <v>1404</v>
      </c>
      <c r="E556" s="115" t="s">
        <v>1405</v>
      </c>
      <c r="F556" s="114" t="s">
        <v>1401</v>
      </c>
      <c r="G556" s="116" t="s">
        <v>1402</v>
      </c>
      <c r="H556" s="117" t="s">
        <v>3611</v>
      </c>
      <c r="I556" s="118">
        <v>10</v>
      </c>
      <c r="J556" s="119"/>
      <c r="K556" s="117" t="s">
        <v>3611</v>
      </c>
      <c r="L556" s="118">
        <v>10</v>
      </c>
      <c r="M556" s="120"/>
      <c r="N556" s="123"/>
      <c r="O556" s="31" t="str">
        <f t="shared" si="92"/>
        <v>摂津市</v>
      </c>
      <c r="P556" s="31">
        <f>COUNTIF($O$4:O556,"摂津市")</f>
        <v>11</v>
      </c>
    </row>
    <row r="557" spans="1:16" ht="30" customHeight="1" x14ac:dyDescent="0.2">
      <c r="A557" s="122">
        <v>2753720156</v>
      </c>
      <c r="B557" s="114" t="s">
        <v>1685</v>
      </c>
      <c r="C557" s="115" t="s">
        <v>1167</v>
      </c>
      <c r="D557" s="115" t="s">
        <v>1168</v>
      </c>
      <c r="E557" s="115" t="s">
        <v>259</v>
      </c>
      <c r="F557" s="114" t="s">
        <v>1547</v>
      </c>
      <c r="G557" s="116" t="s">
        <v>1539</v>
      </c>
      <c r="H557" s="117" t="s">
        <v>3611</v>
      </c>
      <c r="I557" s="118">
        <v>10</v>
      </c>
      <c r="J557" s="119"/>
      <c r="K557" s="117" t="s">
        <v>3611</v>
      </c>
      <c r="L557" s="118">
        <v>10</v>
      </c>
      <c r="M557" s="120" t="s">
        <v>3611</v>
      </c>
      <c r="N557" s="123"/>
      <c r="O557" s="31" t="str">
        <f t="shared" ref="O557:O638" si="104">IF(ISERROR(FIND("群",F557))=FALSE,LEFT(F557,FIND("群",F557)),IF(ISERROR(FIND("市",F557))=FALSE,LEFT(F557,FIND("市",F557)),IF(ISERROR(FIND("町",F557))=FALSE,LEFT(F557,FIND("町",F557)),IF(ISERROR(FIND("村",F557))=FALSE,LEFT(F557,FIND("村",F557))))))</f>
        <v>摂津市</v>
      </c>
      <c r="P557" s="31">
        <f>COUNTIF($O$4:O557,"摂津市")</f>
        <v>12</v>
      </c>
    </row>
    <row r="558" spans="1:16" ht="30" customHeight="1" x14ac:dyDescent="0.2">
      <c r="A558" s="122">
        <v>2753720164</v>
      </c>
      <c r="B558" s="114" t="s">
        <v>2636</v>
      </c>
      <c r="C558" s="115" t="s">
        <v>1782</v>
      </c>
      <c r="D558" s="115" t="s">
        <v>1783</v>
      </c>
      <c r="E558" s="115" t="s">
        <v>285</v>
      </c>
      <c r="F558" s="114" t="s">
        <v>1603</v>
      </c>
      <c r="G558" s="116" t="s">
        <v>1600</v>
      </c>
      <c r="H558" s="117" t="s">
        <v>3611</v>
      </c>
      <c r="I558" s="118">
        <v>10</v>
      </c>
      <c r="J558" s="119"/>
      <c r="K558" s="117" t="s">
        <v>3611</v>
      </c>
      <c r="L558" s="118">
        <v>10</v>
      </c>
      <c r="M558" s="120"/>
      <c r="N558" s="123"/>
      <c r="O558" s="31" t="str">
        <f t="shared" si="104"/>
        <v>摂津市</v>
      </c>
      <c r="P558" s="31">
        <f>COUNTIF($O$4:O558,"摂津市")</f>
        <v>13</v>
      </c>
    </row>
    <row r="559" spans="1:16" ht="30" customHeight="1" x14ac:dyDescent="0.2">
      <c r="A559" s="122">
        <v>2753720172</v>
      </c>
      <c r="B559" s="114" t="s">
        <v>2637</v>
      </c>
      <c r="C559" s="115" t="s">
        <v>1784</v>
      </c>
      <c r="D559" s="115" t="s">
        <v>1838</v>
      </c>
      <c r="E559" s="115" t="s">
        <v>145</v>
      </c>
      <c r="F559" s="114" t="s">
        <v>1601</v>
      </c>
      <c r="G559" s="116" t="s">
        <v>1600</v>
      </c>
      <c r="H559" s="117" t="s">
        <v>3611</v>
      </c>
      <c r="I559" s="118">
        <v>10</v>
      </c>
      <c r="J559" s="119"/>
      <c r="K559" s="117" t="s">
        <v>3611</v>
      </c>
      <c r="L559" s="118">
        <v>10</v>
      </c>
      <c r="M559" s="120"/>
      <c r="N559" s="123"/>
      <c r="O559" s="31" t="str">
        <f t="shared" si="104"/>
        <v>摂津市</v>
      </c>
      <c r="P559" s="31">
        <f>COUNTIF($O$4:O559,"摂津市")</f>
        <v>14</v>
      </c>
    </row>
    <row r="560" spans="1:16" ht="30" customHeight="1" x14ac:dyDescent="0.2">
      <c r="A560" s="122">
        <v>2753720198</v>
      </c>
      <c r="B560" s="114" t="s">
        <v>1879</v>
      </c>
      <c r="C560" s="115" t="s">
        <v>1885</v>
      </c>
      <c r="D560" s="115" t="s">
        <v>1886</v>
      </c>
      <c r="E560" s="115" t="s">
        <v>1887</v>
      </c>
      <c r="F560" s="114" t="s">
        <v>1880</v>
      </c>
      <c r="G560" s="116" t="s">
        <v>1881</v>
      </c>
      <c r="H560" s="117" t="s">
        <v>3611</v>
      </c>
      <c r="I560" s="118">
        <v>10</v>
      </c>
      <c r="J560" s="119"/>
      <c r="K560" s="117" t="s">
        <v>3611</v>
      </c>
      <c r="L560" s="118">
        <v>10</v>
      </c>
      <c r="M560" s="120" t="s">
        <v>3611</v>
      </c>
      <c r="N560" s="123"/>
      <c r="O560" s="31" t="str">
        <f t="shared" si="104"/>
        <v>摂津市</v>
      </c>
      <c r="P560" s="31">
        <f>COUNTIF($O$4:O560,"摂津市")</f>
        <v>15</v>
      </c>
    </row>
    <row r="561" spans="1:16" ht="30" customHeight="1" x14ac:dyDescent="0.2">
      <c r="A561" s="122">
        <v>2753720214</v>
      </c>
      <c r="B561" s="114" t="s">
        <v>3018</v>
      </c>
      <c r="C561" s="115" t="s">
        <v>3041</v>
      </c>
      <c r="D561" s="115" t="s">
        <v>3042</v>
      </c>
      <c r="E561" s="115" t="s">
        <v>3043</v>
      </c>
      <c r="F561" s="114" t="s">
        <v>3019</v>
      </c>
      <c r="G561" s="116" t="s">
        <v>3020</v>
      </c>
      <c r="H561" s="117" t="s">
        <v>3611</v>
      </c>
      <c r="I561" s="118">
        <v>10</v>
      </c>
      <c r="J561" s="119"/>
      <c r="K561" s="117" t="s">
        <v>3611</v>
      </c>
      <c r="L561" s="118">
        <v>10</v>
      </c>
      <c r="M561" s="120"/>
      <c r="N561" s="123"/>
      <c r="O561" s="31" t="str">
        <f t="shared" ref="O561" si="105">IF(ISERROR(FIND("群",F561))=FALSE,LEFT(F561,FIND("群",F561)),IF(ISERROR(FIND("市",F561))=FALSE,LEFT(F561,FIND("市",F561)),IF(ISERROR(FIND("町",F561))=FALSE,LEFT(F561,FIND("町",F561)),IF(ISERROR(FIND("村",F561))=FALSE,LEFT(F561,FIND("村",F561))))))</f>
        <v>摂津市</v>
      </c>
      <c r="P561" s="31">
        <f>COUNTIF($O$4:O561,"摂津市")</f>
        <v>16</v>
      </c>
    </row>
    <row r="562" spans="1:16" ht="30" customHeight="1" x14ac:dyDescent="0.2">
      <c r="A562" s="122">
        <v>2753720222</v>
      </c>
      <c r="B562" s="114" t="s">
        <v>3187</v>
      </c>
      <c r="C562" s="115" t="s">
        <v>3202</v>
      </c>
      <c r="D562" s="115" t="s">
        <v>3203</v>
      </c>
      <c r="E562" s="115" t="s">
        <v>3204</v>
      </c>
      <c r="F562" s="114" t="s">
        <v>3194</v>
      </c>
      <c r="G562" s="116" t="s">
        <v>3193</v>
      </c>
      <c r="H562" s="117" t="s">
        <v>3205</v>
      </c>
      <c r="I562" s="118">
        <v>5</v>
      </c>
      <c r="J562" s="119"/>
      <c r="K562" s="117" t="s">
        <v>157</v>
      </c>
      <c r="L562" s="118">
        <v>5</v>
      </c>
      <c r="M562" s="120"/>
      <c r="N562" s="123"/>
      <c r="O562" s="31" t="str">
        <f t="shared" ref="O562" si="106">IF(ISERROR(FIND("群",F562))=FALSE,LEFT(F562,FIND("群",F562)),IF(ISERROR(FIND("市",F562))=FALSE,LEFT(F562,FIND("市",F562)),IF(ISERROR(FIND("町",F562))=FALSE,LEFT(F562,FIND("町",F562)),IF(ISERROR(FIND("村",F562))=FALSE,LEFT(F562,FIND("村",F562))))))</f>
        <v>摂津市</v>
      </c>
      <c r="P562" s="31">
        <f>COUNTIF($O$4:O562,"摂津市")</f>
        <v>17</v>
      </c>
    </row>
    <row r="563" spans="1:16" ht="30" customHeight="1" x14ac:dyDescent="0.2">
      <c r="A563" s="122">
        <v>2753720230</v>
      </c>
      <c r="B563" s="114" t="s">
        <v>3245</v>
      </c>
      <c r="C563" s="115" t="s">
        <v>3265</v>
      </c>
      <c r="D563" s="115" t="s">
        <v>3266</v>
      </c>
      <c r="E563" s="115" t="s">
        <v>3267</v>
      </c>
      <c r="F563" s="114" t="s">
        <v>3255</v>
      </c>
      <c r="G563" s="116" t="s">
        <v>3256</v>
      </c>
      <c r="H563" s="117" t="s">
        <v>3611</v>
      </c>
      <c r="I563" s="118">
        <v>10</v>
      </c>
      <c r="J563" s="119"/>
      <c r="K563" s="117" t="s">
        <v>3611</v>
      </c>
      <c r="L563" s="118">
        <v>10</v>
      </c>
      <c r="M563" s="120"/>
      <c r="N563" s="123"/>
      <c r="O563" s="31" t="str">
        <f t="shared" ref="O563" si="107">IF(ISERROR(FIND("群",F563))=FALSE,LEFT(F563,FIND("群",F563)),IF(ISERROR(FIND("市",F563))=FALSE,LEFT(F563,FIND("市",F563)),IF(ISERROR(FIND("町",F563))=FALSE,LEFT(F563,FIND("町",F563)),IF(ISERROR(FIND("村",F563))=FALSE,LEFT(F563,FIND("村",F563))))))</f>
        <v>摂津市</v>
      </c>
      <c r="P563" s="31">
        <f>COUNTIF($O$4:O563,"摂津市")</f>
        <v>18</v>
      </c>
    </row>
    <row r="564" spans="1:16" ht="30" customHeight="1" x14ac:dyDescent="0.2">
      <c r="A564" s="122">
        <v>2753720255</v>
      </c>
      <c r="B564" s="114" t="s">
        <v>3599</v>
      </c>
      <c r="C564" s="115" t="s">
        <v>3602</v>
      </c>
      <c r="D564" s="115" t="s">
        <v>3603</v>
      </c>
      <c r="E564" s="115" t="s">
        <v>2003</v>
      </c>
      <c r="F564" s="114" t="s">
        <v>3600</v>
      </c>
      <c r="G564" s="116" t="s">
        <v>3601</v>
      </c>
      <c r="H564" s="117"/>
      <c r="I564" s="118"/>
      <c r="J564" s="119"/>
      <c r="K564" s="117" t="s">
        <v>3611</v>
      </c>
      <c r="L564" s="118">
        <v>10</v>
      </c>
      <c r="M564" s="120"/>
      <c r="N564" s="123"/>
      <c r="O564" s="31" t="str">
        <f t="shared" ref="O564" si="108">IF(ISERROR(FIND("群",F564))=FALSE,LEFT(F564,FIND("群",F564)),IF(ISERROR(FIND("市",F564))=FALSE,LEFT(F564,FIND("市",F564)),IF(ISERROR(FIND("町",F564))=FALSE,LEFT(F564,FIND("町",F564)),IF(ISERROR(FIND("村",F564))=FALSE,LEFT(F564,FIND("村",F564))))))</f>
        <v>摂津市</v>
      </c>
      <c r="P564" s="31">
        <f>COUNTIF($O$4:O564,"摂津市")</f>
        <v>19</v>
      </c>
    </row>
    <row r="565" spans="1:16" ht="30" customHeight="1" x14ac:dyDescent="0.2">
      <c r="A565" s="141" t="s">
        <v>3773</v>
      </c>
      <c r="B565" s="114" t="s">
        <v>3772</v>
      </c>
      <c r="C565" s="115" t="s">
        <v>3793</v>
      </c>
      <c r="D565" s="115" t="s">
        <v>3794</v>
      </c>
      <c r="E565" s="115" t="s">
        <v>3795</v>
      </c>
      <c r="F565" s="114" t="s">
        <v>3774</v>
      </c>
      <c r="G565" s="116" t="s">
        <v>3775</v>
      </c>
      <c r="H565" s="117"/>
      <c r="I565" s="118"/>
      <c r="J565" s="119"/>
      <c r="K565" s="117" t="s">
        <v>3611</v>
      </c>
      <c r="L565" s="118">
        <v>10</v>
      </c>
      <c r="M565" s="120"/>
      <c r="N565" s="123"/>
      <c r="O565" s="31" t="str">
        <f t="shared" ref="O565" si="109">IF(ISERROR(FIND("群",F565))=FALSE,LEFT(F565,FIND("群",F565)),IF(ISERROR(FIND("市",F565))=FALSE,LEFT(F565,FIND("市",F565)),IF(ISERROR(FIND("町",F565))=FALSE,LEFT(F565,FIND("町",F565)),IF(ISERROR(FIND("村",F565))=FALSE,LEFT(F565,FIND("村",F565))))))</f>
        <v>摂津市</v>
      </c>
      <c r="P565" s="31">
        <f>COUNTIF($O$4:O565,"摂津市")</f>
        <v>20</v>
      </c>
    </row>
    <row r="566" spans="1:16" ht="30" customHeight="1" x14ac:dyDescent="0.2">
      <c r="A566" s="141">
        <v>2753720271</v>
      </c>
      <c r="B566" s="114" t="s">
        <v>3914</v>
      </c>
      <c r="C566" s="115" t="s">
        <v>3915</v>
      </c>
      <c r="D566" s="115"/>
      <c r="E566" s="115" t="s">
        <v>3916</v>
      </c>
      <c r="F566" s="114" t="s">
        <v>3917</v>
      </c>
      <c r="G566" s="116" t="s">
        <v>3918</v>
      </c>
      <c r="H566" s="117" t="s">
        <v>3611</v>
      </c>
      <c r="I566" s="118">
        <v>10</v>
      </c>
      <c r="J566" s="119"/>
      <c r="K566" s="117" t="s">
        <v>3611</v>
      </c>
      <c r="L566" s="118">
        <v>10</v>
      </c>
      <c r="M566" s="120"/>
      <c r="N566" s="123"/>
      <c r="O566" s="31" t="str">
        <f t="shared" ref="O566" si="110">IF(ISERROR(FIND("群",F566))=FALSE,LEFT(F566,FIND("群",F566)),IF(ISERROR(FIND("市",F566))=FALSE,LEFT(F566,FIND("市",F566)),IF(ISERROR(FIND("町",F566))=FALSE,LEFT(F566,FIND("町",F566)),IF(ISERROR(FIND("村",F566))=FALSE,LEFT(F566,FIND("村",F566))))))</f>
        <v>摂津市</v>
      </c>
      <c r="P566" s="31">
        <f>COUNTIF($O$4:O566,"摂津市")</f>
        <v>21</v>
      </c>
    </row>
    <row r="567" spans="1:16" ht="30" customHeight="1" x14ac:dyDescent="0.2">
      <c r="A567" s="141">
        <v>2753720289</v>
      </c>
      <c r="B567" s="114" t="s">
        <v>3919</v>
      </c>
      <c r="C567" s="115" t="s">
        <v>3920</v>
      </c>
      <c r="D567" s="115" t="s">
        <v>3921</v>
      </c>
      <c r="E567" s="115" t="s">
        <v>3922</v>
      </c>
      <c r="F567" s="114" t="s">
        <v>3923</v>
      </c>
      <c r="G567" s="116" t="s">
        <v>3924</v>
      </c>
      <c r="H567" s="117" t="s">
        <v>3611</v>
      </c>
      <c r="I567" s="118">
        <v>10</v>
      </c>
      <c r="J567" s="119"/>
      <c r="K567" s="117" t="s">
        <v>3611</v>
      </c>
      <c r="L567" s="118">
        <v>10</v>
      </c>
      <c r="M567" s="120"/>
      <c r="N567" s="123"/>
      <c r="O567" s="31" t="str">
        <f t="shared" ref="O567" si="111">IF(ISERROR(FIND("群",F567))=FALSE,LEFT(F567,FIND("群",F567)),IF(ISERROR(FIND("市",F567))=FALSE,LEFT(F567,FIND("市",F567)),IF(ISERROR(FIND("町",F567))=FALSE,LEFT(F567,FIND("町",F567)),IF(ISERROR(FIND("村",F567))=FALSE,LEFT(F567,FIND("村",F567))))))</f>
        <v>摂津市</v>
      </c>
      <c r="P567" s="31">
        <f>COUNTIF($O$4:O567,"摂津市")</f>
        <v>22</v>
      </c>
    </row>
    <row r="568" spans="1:16" ht="30" customHeight="1" x14ac:dyDescent="0.2">
      <c r="A568" s="141" t="s">
        <v>3995</v>
      </c>
      <c r="B568" s="114" t="s">
        <v>3996</v>
      </c>
      <c r="C568" s="115" t="s">
        <v>3545</v>
      </c>
      <c r="D568" s="115" t="s">
        <v>3546</v>
      </c>
      <c r="E568" s="115" t="s">
        <v>3547</v>
      </c>
      <c r="F568" s="114" t="s">
        <v>3997</v>
      </c>
      <c r="G568" s="116" t="s">
        <v>695</v>
      </c>
      <c r="H568" s="117" t="s">
        <v>3611</v>
      </c>
      <c r="I568" s="118">
        <v>10</v>
      </c>
      <c r="J568" s="119"/>
      <c r="K568" s="117"/>
      <c r="L568" s="118"/>
      <c r="M568" s="120"/>
      <c r="N568" s="123"/>
      <c r="O568" s="31" t="str">
        <f t="shared" ref="O568" si="112">IF(ISERROR(FIND("群",F568))=FALSE,LEFT(F568,FIND("群",F568)),IF(ISERROR(FIND("市",F568))=FALSE,LEFT(F568,FIND("市",F568)),IF(ISERROR(FIND("町",F568))=FALSE,LEFT(F568,FIND("町",F568)),IF(ISERROR(FIND("村",F568))=FALSE,LEFT(F568,FIND("村",F568))))))</f>
        <v>摂津市</v>
      </c>
      <c r="P568" s="31">
        <f>COUNTIF($O$4:O568,"摂津市")</f>
        <v>23</v>
      </c>
    </row>
    <row r="569" spans="1:16" ht="30" customHeight="1" x14ac:dyDescent="0.2">
      <c r="A569" s="141" t="s">
        <v>3998</v>
      </c>
      <c r="B569" s="114" t="s">
        <v>3999</v>
      </c>
      <c r="C569" s="115" t="s">
        <v>1836</v>
      </c>
      <c r="D569" s="115" t="s">
        <v>1837</v>
      </c>
      <c r="E569" s="115" t="s">
        <v>285</v>
      </c>
      <c r="F569" s="114" t="s">
        <v>4027</v>
      </c>
      <c r="G569" s="116" t="s">
        <v>695</v>
      </c>
      <c r="H569" s="117" t="s">
        <v>3611</v>
      </c>
      <c r="I569" s="118">
        <v>10</v>
      </c>
      <c r="J569" s="119"/>
      <c r="K569" s="117"/>
      <c r="L569" s="118"/>
      <c r="M569" s="120"/>
      <c r="N569" s="123"/>
      <c r="O569" s="31" t="str">
        <f t="shared" ref="O569" si="113">IF(ISERROR(FIND("群",F569))=FALSE,LEFT(F569,FIND("群",F569)),IF(ISERROR(FIND("市",F569))=FALSE,LEFT(F569,FIND("市",F569)),IF(ISERROR(FIND("町",F569))=FALSE,LEFT(F569,FIND("町",F569)),IF(ISERROR(FIND("村",F569))=FALSE,LEFT(F569,FIND("村",F569))))))</f>
        <v>摂津市</v>
      </c>
      <c r="P569" s="31">
        <f>COUNTIF($O$4:O569,"摂津市")</f>
        <v>24</v>
      </c>
    </row>
    <row r="570" spans="1:16" ht="30" customHeight="1" x14ac:dyDescent="0.2">
      <c r="A570" s="122">
        <v>2755320013</v>
      </c>
      <c r="B570" s="114" t="s">
        <v>274</v>
      </c>
      <c r="C570" s="115" t="s">
        <v>272</v>
      </c>
      <c r="D570" s="115" t="s">
        <v>273</v>
      </c>
      <c r="E570" s="115" t="s">
        <v>271</v>
      </c>
      <c r="F570" s="114" t="s">
        <v>270</v>
      </c>
      <c r="G570" s="116" t="s">
        <v>269</v>
      </c>
      <c r="H570" s="117"/>
      <c r="I570" s="118"/>
      <c r="J570" s="119"/>
      <c r="K570" s="117" t="s">
        <v>3611</v>
      </c>
      <c r="L570" s="118">
        <v>10</v>
      </c>
      <c r="M570" s="120"/>
      <c r="N570" s="123"/>
      <c r="O570" s="31" t="str">
        <f t="shared" si="104"/>
        <v>高石市</v>
      </c>
      <c r="P570" s="31">
        <f>COUNTIF($O$4:O570,"高石市")</f>
        <v>1</v>
      </c>
    </row>
    <row r="571" spans="1:16" ht="30" customHeight="1" x14ac:dyDescent="0.2">
      <c r="A571" s="122">
        <v>2755320039</v>
      </c>
      <c r="B571" s="114" t="s">
        <v>340</v>
      </c>
      <c r="C571" s="115" t="s">
        <v>354</v>
      </c>
      <c r="D571" s="115" t="s">
        <v>355</v>
      </c>
      <c r="E571" s="115" t="s">
        <v>2004</v>
      </c>
      <c r="F571" s="114" t="s">
        <v>2033</v>
      </c>
      <c r="G571" s="116" t="s">
        <v>353</v>
      </c>
      <c r="H571" s="117" t="s">
        <v>3611</v>
      </c>
      <c r="I571" s="118">
        <v>10</v>
      </c>
      <c r="J571" s="119"/>
      <c r="K571" s="117" t="s">
        <v>3611</v>
      </c>
      <c r="L571" s="118">
        <v>10</v>
      </c>
      <c r="M571" s="120"/>
      <c r="N571" s="123"/>
      <c r="O571" s="31" t="str">
        <f t="shared" si="104"/>
        <v>高石市</v>
      </c>
      <c r="P571" s="31">
        <f>COUNTIF($O$4:O571,"高石市")</f>
        <v>2</v>
      </c>
    </row>
    <row r="572" spans="1:16" ht="30" customHeight="1" x14ac:dyDescent="0.2">
      <c r="A572" s="132">
        <v>2755320054</v>
      </c>
      <c r="B572" s="114" t="s">
        <v>586</v>
      </c>
      <c r="C572" s="115" t="s">
        <v>599</v>
      </c>
      <c r="D572" s="115" t="s">
        <v>600</v>
      </c>
      <c r="E572" s="115" t="s">
        <v>2004</v>
      </c>
      <c r="F572" s="114" t="s">
        <v>1148</v>
      </c>
      <c r="G572" s="116" t="s">
        <v>595</v>
      </c>
      <c r="H572" s="117" t="s">
        <v>3611</v>
      </c>
      <c r="I572" s="118">
        <v>10</v>
      </c>
      <c r="J572" s="119"/>
      <c r="K572" s="117" t="s">
        <v>3611</v>
      </c>
      <c r="L572" s="118">
        <v>10</v>
      </c>
      <c r="M572" s="120"/>
      <c r="N572" s="123"/>
      <c r="O572" s="31" t="str">
        <f t="shared" si="104"/>
        <v>高石市</v>
      </c>
      <c r="P572" s="31">
        <f>COUNTIF($O$4:O572,"高石市")</f>
        <v>3</v>
      </c>
    </row>
    <row r="573" spans="1:16" ht="30" customHeight="1" x14ac:dyDescent="0.2">
      <c r="A573" s="122">
        <v>2755320062</v>
      </c>
      <c r="B573" s="114" t="s">
        <v>682</v>
      </c>
      <c r="C573" s="115" t="s">
        <v>701</v>
      </c>
      <c r="D573" s="115" t="s">
        <v>702</v>
      </c>
      <c r="E573" s="115" t="s">
        <v>703</v>
      </c>
      <c r="F573" s="114" t="s">
        <v>723</v>
      </c>
      <c r="G573" s="116" t="s">
        <v>694</v>
      </c>
      <c r="H573" s="117" t="s">
        <v>157</v>
      </c>
      <c r="I573" s="118">
        <v>5</v>
      </c>
      <c r="J573" s="119"/>
      <c r="K573" s="117" t="s">
        <v>728</v>
      </c>
      <c r="L573" s="118">
        <v>5</v>
      </c>
      <c r="M573" s="120"/>
      <c r="N573" s="123"/>
      <c r="O573" s="31" t="str">
        <f t="shared" si="104"/>
        <v>高石市</v>
      </c>
      <c r="P573" s="31">
        <f>COUNTIF($O$4:O573,"高石市")</f>
        <v>4</v>
      </c>
    </row>
    <row r="574" spans="1:16" ht="30" customHeight="1" x14ac:dyDescent="0.2">
      <c r="A574" s="122">
        <v>2755320070</v>
      </c>
      <c r="B574" s="114" t="s">
        <v>739</v>
      </c>
      <c r="C574" s="115" t="s">
        <v>760</v>
      </c>
      <c r="D574" s="115" t="s">
        <v>750</v>
      </c>
      <c r="E574" s="115" t="s">
        <v>751</v>
      </c>
      <c r="F574" s="114" t="s">
        <v>743</v>
      </c>
      <c r="G574" s="116" t="s">
        <v>740</v>
      </c>
      <c r="H574" s="117"/>
      <c r="I574" s="118"/>
      <c r="J574" s="119"/>
      <c r="K574" s="117" t="s">
        <v>3611</v>
      </c>
      <c r="L574" s="118">
        <v>10</v>
      </c>
      <c r="M574" s="120"/>
      <c r="N574" s="123"/>
      <c r="O574" s="31" t="str">
        <f t="shared" si="104"/>
        <v>高石市</v>
      </c>
      <c r="P574" s="31">
        <f>COUNTIF($O$4:O574,"高石市")</f>
        <v>5</v>
      </c>
    </row>
    <row r="575" spans="1:16" ht="30" customHeight="1" x14ac:dyDescent="0.2">
      <c r="A575" s="122">
        <v>2755320096</v>
      </c>
      <c r="B575" s="114" t="s">
        <v>1218</v>
      </c>
      <c r="C575" s="115" t="s">
        <v>1129</v>
      </c>
      <c r="D575" s="115" t="s">
        <v>1130</v>
      </c>
      <c r="E575" s="115" t="s">
        <v>1131</v>
      </c>
      <c r="F575" s="114" t="s">
        <v>1150</v>
      </c>
      <c r="G575" s="116" t="s">
        <v>1112</v>
      </c>
      <c r="H575" s="117" t="s">
        <v>193</v>
      </c>
      <c r="I575" s="118">
        <v>5</v>
      </c>
      <c r="J575" s="119"/>
      <c r="K575" s="117" t="s">
        <v>1149</v>
      </c>
      <c r="L575" s="118">
        <v>5</v>
      </c>
      <c r="M575" s="120"/>
      <c r="N575" s="123"/>
      <c r="O575" s="31" t="str">
        <f t="shared" si="104"/>
        <v>高石市</v>
      </c>
      <c r="P575" s="31">
        <f>COUNTIF($O$4:O575,"高石市")</f>
        <v>6</v>
      </c>
    </row>
    <row r="576" spans="1:16" ht="30" customHeight="1" x14ac:dyDescent="0.2">
      <c r="A576" s="122">
        <v>2755320104</v>
      </c>
      <c r="B576" s="114" t="s">
        <v>1722</v>
      </c>
      <c r="C576" s="115" t="s">
        <v>1724</v>
      </c>
      <c r="D576" s="115" t="s">
        <v>1725</v>
      </c>
      <c r="E576" s="115" t="s">
        <v>1726</v>
      </c>
      <c r="F576" s="114" t="s">
        <v>1727</v>
      </c>
      <c r="G576" s="116" t="s">
        <v>1723</v>
      </c>
      <c r="H576" s="117"/>
      <c r="I576" s="118"/>
      <c r="J576" s="119"/>
      <c r="K576" s="117" t="s">
        <v>3611</v>
      </c>
      <c r="L576" s="118">
        <v>10</v>
      </c>
      <c r="M576" s="120"/>
      <c r="N576" s="123"/>
      <c r="O576" s="31" t="str">
        <f t="shared" si="104"/>
        <v>高石市</v>
      </c>
      <c r="P576" s="31">
        <f>COUNTIF($O$4:O576,"高石市")</f>
        <v>7</v>
      </c>
    </row>
    <row r="577" spans="1:16" s="174" customFormat="1" ht="27.6" customHeight="1" x14ac:dyDescent="0.2">
      <c r="A577" s="164">
        <v>2755320112</v>
      </c>
      <c r="B577" s="165" t="s">
        <v>1752</v>
      </c>
      <c r="C577" s="166" t="s">
        <v>1754</v>
      </c>
      <c r="D577" s="166" t="s">
        <v>1755</v>
      </c>
      <c r="E577" s="166" t="s">
        <v>1756</v>
      </c>
      <c r="F577" s="165" t="s">
        <v>1753</v>
      </c>
      <c r="G577" s="167" t="s">
        <v>595</v>
      </c>
      <c r="H577" s="168" t="s">
        <v>3611</v>
      </c>
      <c r="I577" s="169">
        <v>10</v>
      </c>
      <c r="J577" s="170"/>
      <c r="K577" s="168" t="s">
        <v>3611</v>
      </c>
      <c r="L577" s="169">
        <v>10</v>
      </c>
      <c r="M577" s="171"/>
      <c r="N577" s="175"/>
      <c r="O577" s="173" t="str">
        <f t="shared" si="104"/>
        <v>高石市</v>
      </c>
      <c r="P577" s="173">
        <f>COUNTIF($O$4:O577,"高石市")</f>
        <v>8</v>
      </c>
    </row>
    <row r="578" spans="1:16" ht="30" customHeight="1" x14ac:dyDescent="0.2">
      <c r="A578" s="122">
        <v>2755320120</v>
      </c>
      <c r="B578" s="114" t="s">
        <v>1968</v>
      </c>
      <c r="C578" s="115" t="s">
        <v>1969</v>
      </c>
      <c r="D578" s="115" t="s">
        <v>1970</v>
      </c>
      <c r="E578" s="115" t="s">
        <v>1971</v>
      </c>
      <c r="F578" s="114" t="s">
        <v>1972</v>
      </c>
      <c r="G578" s="116" t="s">
        <v>1973</v>
      </c>
      <c r="H578" s="117" t="s">
        <v>1974</v>
      </c>
      <c r="I578" s="118">
        <v>5</v>
      </c>
      <c r="J578" s="119"/>
      <c r="K578" s="117" t="s">
        <v>1975</v>
      </c>
      <c r="L578" s="118">
        <v>5</v>
      </c>
      <c r="M578" s="120"/>
      <c r="N578" s="123"/>
      <c r="O578" s="31" t="str">
        <f t="shared" si="104"/>
        <v>高石市</v>
      </c>
      <c r="P578" s="31">
        <f>COUNTIF($O$4:O578,"高石市")</f>
        <v>9</v>
      </c>
    </row>
    <row r="579" spans="1:16" ht="30" customHeight="1" x14ac:dyDescent="0.2">
      <c r="A579" s="122">
        <v>2755320138</v>
      </c>
      <c r="B579" s="114" t="s">
        <v>2059</v>
      </c>
      <c r="C579" s="115"/>
      <c r="D579" s="115"/>
      <c r="E579" s="115" t="s">
        <v>2101</v>
      </c>
      <c r="F579" s="114" t="s">
        <v>2102</v>
      </c>
      <c r="G579" s="116" t="s">
        <v>2060</v>
      </c>
      <c r="H579" s="117"/>
      <c r="I579" s="118"/>
      <c r="J579" s="119"/>
      <c r="K579" s="117" t="s">
        <v>3611</v>
      </c>
      <c r="L579" s="118">
        <v>10</v>
      </c>
      <c r="M579" s="120"/>
      <c r="N579" s="123"/>
      <c r="O579" s="31" t="str">
        <f t="shared" si="104"/>
        <v>高石市</v>
      </c>
      <c r="P579" s="31">
        <f>COUNTIF($O$4:O579,"高石市")</f>
        <v>10</v>
      </c>
    </row>
    <row r="580" spans="1:16" ht="30" customHeight="1" x14ac:dyDescent="0.2">
      <c r="A580" s="122">
        <v>2755320146</v>
      </c>
      <c r="B580" s="114" t="s">
        <v>2196</v>
      </c>
      <c r="C580" s="115" t="s">
        <v>2197</v>
      </c>
      <c r="D580" s="115" t="s">
        <v>2198</v>
      </c>
      <c r="E580" s="115" t="s">
        <v>2199</v>
      </c>
      <c r="F580" s="114" t="s">
        <v>2200</v>
      </c>
      <c r="G580" s="116" t="s">
        <v>2201</v>
      </c>
      <c r="H580" s="117"/>
      <c r="I580" s="118"/>
      <c r="J580" s="119"/>
      <c r="K580" s="117" t="s">
        <v>3611</v>
      </c>
      <c r="L580" s="118">
        <v>10</v>
      </c>
      <c r="M580" s="120"/>
      <c r="N580" s="123"/>
      <c r="O580" s="31" t="str">
        <f t="shared" si="104"/>
        <v>高石市</v>
      </c>
      <c r="P580" s="31">
        <f>COUNTIF($O$4:O580,"高石市")</f>
        <v>11</v>
      </c>
    </row>
    <row r="581" spans="1:16" ht="30" customHeight="1" x14ac:dyDescent="0.2">
      <c r="A581" s="132">
        <v>2755320161</v>
      </c>
      <c r="B581" s="114" t="s">
        <v>2452</v>
      </c>
      <c r="C581" s="115" t="s">
        <v>2455</v>
      </c>
      <c r="D581" s="115" t="s">
        <v>2456</v>
      </c>
      <c r="E581" s="115" t="s">
        <v>2457</v>
      </c>
      <c r="F581" s="114" t="s">
        <v>2453</v>
      </c>
      <c r="G581" s="116" t="s">
        <v>2454</v>
      </c>
      <c r="H581" s="117" t="s">
        <v>3611</v>
      </c>
      <c r="I581" s="118">
        <v>10</v>
      </c>
      <c r="J581" s="119"/>
      <c r="K581" s="117" t="s">
        <v>3611</v>
      </c>
      <c r="L581" s="118">
        <v>10</v>
      </c>
      <c r="M581" s="120"/>
      <c r="N581" s="123"/>
      <c r="O581" s="31" t="str">
        <f t="shared" si="104"/>
        <v>高石市</v>
      </c>
      <c r="P581" s="31">
        <f>COUNTIF($O$4:O581,"高石市")</f>
        <v>12</v>
      </c>
    </row>
    <row r="582" spans="1:16" ht="30" customHeight="1" x14ac:dyDescent="0.2">
      <c r="A582" s="132">
        <v>2755320179</v>
      </c>
      <c r="B582" s="114" t="s">
        <v>2650</v>
      </c>
      <c r="C582" s="115" t="s">
        <v>2651</v>
      </c>
      <c r="D582" s="115" t="s">
        <v>2652</v>
      </c>
      <c r="E582" s="115" t="s">
        <v>2653</v>
      </c>
      <c r="F582" s="114" t="s">
        <v>2654</v>
      </c>
      <c r="G582" s="116" t="s">
        <v>2655</v>
      </c>
      <c r="H582" s="117" t="s">
        <v>3611</v>
      </c>
      <c r="I582" s="118">
        <v>10</v>
      </c>
      <c r="J582" s="119"/>
      <c r="K582" s="117" t="s">
        <v>3611</v>
      </c>
      <c r="L582" s="118">
        <v>10</v>
      </c>
      <c r="M582" s="120"/>
      <c r="N582" s="123"/>
      <c r="O582" s="31" t="str">
        <f t="shared" si="104"/>
        <v>高石市</v>
      </c>
      <c r="P582" s="31">
        <f>COUNTIF($O$4:O582,"高石市")</f>
        <v>13</v>
      </c>
    </row>
    <row r="583" spans="1:16" ht="30" customHeight="1" x14ac:dyDescent="0.2">
      <c r="A583" s="132">
        <v>2755320187</v>
      </c>
      <c r="B583" s="114" t="s">
        <v>2956</v>
      </c>
      <c r="C583" s="115" t="s">
        <v>2974</v>
      </c>
      <c r="D583" s="115" t="s">
        <v>2974</v>
      </c>
      <c r="E583" s="115" t="s">
        <v>2975</v>
      </c>
      <c r="F583" s="114" t="s">
        <v>2957</v>
      </c>
      <c r="G583" s="116" t="s">
        <v>2958</v>
      </c>
      <c r="H583" s="117" t="s">
        <v>157</v>
      </c>
      <c r="I583" s="118">
        <v>5</v>
      </c>
      <c r="J583" s="119"/>
      <c r="K583" s="117" t="s">
        <v>157</v>
      </c>
      <c r="L583" s="118">
        <v>5</v>
      </c>
      <c r="M583" s="120"/>
      <c r="N583" s="123"/>
      <c r="O583" s="31" t="str">
        <f t="shared" si="104"/>
        <v>高石市</v>
      </c>
      <c r="P583" s="31">
        <f>COUNTIF($O$4:O583,"高石市")</f>
        <v>14</v>
      </c>
    </row>
    <row r="584" spans="1:16" ht="30" customHeight="1" x14ac:dyDescent="0.2">
      <c r="A584" s="132">
        <v>2755320195</v>
      </c>
      <c r="B584" s="114" t="s">
        <v>3226</v>
      </c>
      <c r="C584" s="115" t="s">
        <v>3238</v>
      </c>
      <c r="D584" s="115" t="s">
        <v>3239</v>
      </c>
      <c r="E584" s="115" t="s">
        <v>3240</v>
      </c>
      <c r="F584" s="114" t="s">
        <v>3244</v>
      </c>
      <c r="G584" s="116" t="s">
        <v>3227</v>
      </c>
      <c r="H584" s="117" t="s">
        <v>3611</v>
      </c>
      <c r="I584" s="118">
        <v>10</v>
      </c>
      <c r="J584" s="119"/>
      <c r="K584" s="117" t="s">
        <v>3611</v>
      </c>
      <c r="L584" s="118">
        <v>10</v>
      </c>
      <c r="M584" s="120"/>
      <c r="N584" s="123"/>
      <c r="O584" s="31" t="str">
        <f t="shared" ref="O584" si="114">IF(ISERROR(FIND("群",F584))=FALSE,LEFT(F584,FIND("群",F584)),IF(ISERROR(FIND("市",F584))=FALSE,LEFT(F584,FIND("市",F584)),IF(ISERROR(FIND("町",F584))=FALSE,LEFT(F584,FIND("町",F584)),IF(ISERROR(FIND("村",F584))=FALSE,LEFT(F584,FIND("村",F584))))))</f>
        <v>高石市</v>
      </c>
      <c r="P584" s="31">
        <f>COUNTIF($O$4:O584,"高石市")</f>
        <v>15</v>
      </c>
    </row>
    <row r="585" spans="1:16" ht="30" customHeight="1" x14ac:dyDescent="0.2">
      <c r="A585" s="132">
        <v>2755320203</v>
      </c>
      <c r="B585" s="114" t="s">
        <v>3604</v>
      </c>
      <c r="C585" s="115" t="s">
        <v>3606</v>
      </c>
      <c r="D585" s="115" t="s">
        <v>3610</v>
      </c>
      <c r="E585" s="115" t="s">
        <v>751</v>
      </c>
      <c r="F585" s="114" t="s">
        <v>3607</v>
      </c>
      <c r="G585" s="116" t="s">
        <v>3605</v>
      </c>
      <c r="H585" s="117"/>
      <c r="I585" s="118"/>
      <c r="J585" s="119"/>
      <c r="K585" s="117" t="s">
        <v>3611</v>
      </c>
      <c r="L585" s="118">
        <v>20</v>
      </c>
      <c r="M585" s="120"/>
      <c r="N585" s="123" t="s">
        <v>1599</v>
      </c>
      <c r="O585" s="31" t="str">
        <f t="shared" ref="O585" si="115">IF(ISERROR(FIND("群",F585))=FALSE,LEFT(F585,FIND("群",F585)),IF(ISERROR(FIND("市",F585))=FALSE,LEFT(F585,FIND("市",F585)),IF(ISERROR(FIND("町",F585))=FALSE,LEFT(F585,FIND("町",F585)),IF(ISERROR(FIND("村",F585))=FALSE,LEFT(F585,FIND("村",F585))))))</f>
        <v>高石市</v>
      </c>
      <c r="P585" s="31">
        <f>COUNTIF($O$4:O585,"高石市")</f>
        <v>16</v>
      </c>
    </row>
    <row r="586" spans="1:16" ht="30" customHeight="1" x14ac:dyDescent="0.2">
      <c r="A586" s="122">
        <v>2753420013</v>
      </c>
      <c r="B586" s="114" t="s">
        <v>370</v>
      </c>
      <c r="C586" s="115" t="s">
        <v>374</v>
      </c>
      <c r="D586" s="115" t="s">
        <v>375</v>
      </c>
      <c r="E586" s="115" t="s">
        <v>371</v>
      </c>
      <c r="F586" s="114" t="s">
        <v>372</v>
      </c>
      <c r="G586" s="116" t="s">
        <v>373</v>
      </c>
      <c r="H586" s="117" t="s">
        <v>3611</v>
      </c>
      <c r="I586" s="118">
        <v>10</v>
      </c>
      <c r="J586" s="119"/>
      <c r="K586" s="117" t="s">
        <v>3611</v>
      </c>
      <c r="L586" s="118">
        <v>10</v>
      </c>
      <c r="M586" s="120"/>
      <c r="N586" s="123"/>
      <c r="O586" s="31" t="str">
        <f t="shared" si="104"/>
        <v>藤井寺市</v>
      </c>
      <c r="P586" s="31">
        <f>COUNTIF($O$4:O586,"藤井寺市")</f>
        <v>1</v>
      </c>
    </row>
    <row r="587" spans="1:16" ht="30" customHeight="1" x14ac:dyDescent="0.2">
      <c r="A587" s="122">
        <v>2753420021</v>
      </c>
      <c r="B587" s="114" t="s">
        <v>376</v>
      </c>
      <c r="C587" s="115" t="s">
        <v>380</v>
      </c>
      <c r="D587" s="115" t="s">
        <v>380</v>
      </c>
      <c r="E587" s="115" t="s">
        <v>377</v>
      </c>
      <c r="F587" s="114" t="s">
        <v>378</v>
      </c>
      <c r="G587" s="116" t="s">
        <v>379</v>
      </c>
      <c r="H587" s="117"/>
      <c r="I587" s="118"/>
      <c r="J587" s="119"/>
      <c r="K587" s="117" t="s">
        <v>3611</v>
      </c>
      <c r="L587" s="118">
        <v>10</v>
      </c>
      <c r="M587" s="120"/>
      <c r="N587" s="123"/>
      <c r="O587" s="31" t="str">
        <f t="shared" si="104"/>
        <v>藤井寺市</v>
      </c>
      <c r="P587" s="31">
        <f>COUNTIF($O$4:O587,"藤井寺市")</f>
        <v>2</v>
      </c>
    </row>
    <row r="588" spans="1:16" ht="30" customHeight="1" x14ac:dyDescent="0.2">
      <c r="A588" s="132">
        <v>2753420047</v>
      </c>
      <c r="B588" s="114" t="s">
        <v>540</v>
      </c>
      <c r="C588" s="115" t="s">
        <v>1067</v>
      </c>
      <c r="D588" s="115" t="s">
        <v>1067</v>
      </c>
      <c r="E588" s="115" t="s">
        <v>1146</v>
      </c>
      <c r="F588" s="114" t="s">
        <v>552</v>
      </c>
      <c r="G588" s="116" t="s">
        <v>545</v>
      </c>
      <c r="H588" s="117" t="s">
        <v>3611</v>
      </c>
      <c r="I588" s="118">
        <v>10</v>
      </c>
      <c r="J588" s="119"/>
      <c r="K588" s="117" t="s">
        <v>3611</v>
      </c>
      <c r="L588" s="118">
        <v>10</v>
      </c>
      <c r="M588" s="120"/>
      <c r="N588" s="123"/>
      <c r="O588" s="31" t="str">
        <f t="shared" si="104"/>
        <v>藤井寺市</v>
      </c>
      <c r="P588" s="31">
        <f>COUNTIF($O$4:O588,"藤井寺市")</f>
        <v>3</v>
      </c>
    </row>
    <row r="589" spans="1:16" ht="30" customHeight="1" x14ac:dyDescent="0.2">
      <c r="A589" s="132">
        <v>2753420054</v>
      </c>
      <c r="B589" s="114" t="s">
        <v>541</v>
      </c>
      <c r="C589" s="115" t="s">
        <v>556</v>
      </c>
      <c r="D589" s="115" t="s">
        <v>557</v>
      </c>
      <c r="E589" s="115" t="s">
        <v>558</v>
      </c>
      <c r="F589" s="114" t="s">
        <v>3124</v>
      </c>
      <c r="G589" s="116" t="s">
        <v>546</v>
      </c>
      <c r="H589" s="117" t="s">
        <v>157</v>
      </c>
      <c r="I589" s="118">
        <v>5</v>
      </c>
      <c r="J589" s="119"/>
      <c r="K589" s="117" t="s">
        <v>157</v>
      </c>
      <c r="L589" s="118">
        <v>5</v>
      </c>
      <c r="M589" s="120"/>
      <c r="N589" s="123"/>
      <c r="O589" s="31" t="str">
        <f t="shared" si="104"/>
        <v>藤井寺市</v>
      </c>
      <c r="P589" s="31">
        <f>COUNTIF($O$4:O589,"藤井寺市")</f>
        <v>4</v>
      </c>
    </row>
    <row r="590" spans="1:16" ht="30" customHeight="1" x14ac:dyDescent="0.2">
      <c r="A590" s="122">
        <v>2753420096</v>
      </c>
      <c r="B590" s="114" t="s">
        <v>976</v>
      </c>
      <c r="C590" s="115" t="s">
        <v>1068</v>
      </c>
      <c r="D590" s="115" t="s">
        <v>1068</v>
      </c>
      <c r="E590" s="115" t="s">
        <v>984</v>
      </c>
      <c r="F590" s="114" t="s">
        <v>975</v>
      </c>
      <c r="G590" s="116" t="s">
        <v>545</v>
      </c>
      <c r="H590" s="117"/>
      <c r="I590" s="118"/>
      <c r="J590" s="119"/>
      <c r="K590" s="117" t="s">
        <v>3611</v>
      </c>
      <c r="L590" s="118">
        <v>10</v>
      </c>
      <c r="M590" s="120"/>
      <c r="N590" s="123"/>
      <c r="O590" s="31" t="str">
        <f t="shared" si="104"/>
        <v>藤井寺市</v>
      </c>
      <c r="P590" s="31">
        <f>COUNTIF($O$4:O590,"藤井寺市")</f>
        <v>5</v>
      </c>
    </row>
    <row r="591" spans="1:16" ht="30" customHeight="1" x14ac:dyDescent="0.2">
      <c r="A591" s="122">
        <v>2753420138</v>
      </c>
      <c r="B591" s="114" t="s">
        <v>1695</v>
      </c>
      <c r="C591" s="115" t="s">
        <v>1697</v>
      </c>
      <c r="D591" s="115" t="s">
        <v>1698</v>
      </c>
      <c r="E591" s="115" t="s">
        <v>1699</v>
      </c>
      <c r="F591" s="114" t="s">
        <v>1700</v>
      </c>
      <c r="G591" s="116" t="s">
        <v>1696</v>
      </c>
      <c r="H591" s="117" t="s">
        <v>3611</v>
      </c>
      <c r="I591" s="118">
        <v>10</v>
      </c>
      <c r="J591" s="119"/>
      <c r="K591" s="117" t="s">
        <v>3611</v>
      </c>
      <c r="L591" s="118">
        <v>10</v>
      </c>
      <c r="M591" s="120"/>
      <c r="N591" s="123"/>
      <c r="O591" s="31" t="str">
        <f t="shared" si="104"/>
        <v>藤井寺市</v>
      </c>
      <c r="P591" s="31">
        <f>COUNTIF($O$4:O591,"藤井寺市")</f>
        <v>6</v>
      </c>
    </row>
    <row r="592" spans="1:16" ht="30" customHeight="1" x14ac:dyDescent="0.2">
      <c r="A592" s="113">
        <v>2753420161</v>
      </c>
      <c r="B592" s="114" t="s">
        <v>2413</v>
      </c>
      <c r="C592" s="115" t="s">
        <v>2414</v>
      </c>
      <c r="D592" s="115" t="s">
        <v>2414</v>
      </c>
      <c r="E592" s="115" t="s">
        <v>2415</v>
      </c>
      <c r="F592" s="114" t="s">
        <v>2416</v>
      </c>
      <c r="G592" s="116" t="s">
        <v>2417</v>
      </c>
      <c r="H592" s="117" t="s">
        <v>3611</v>
      </c>
      <c r="I592" s="118">
        <v>10</v>
      </c>
      <c r="J592" s="119"/>
      <c r="K592" s="117" t="s">
        <v>3611</v>
      </c>
      <c r="L592" s="118">
        <v>10</v>
      </c>
      <c r="M592" s="120"/>
      <c r="N592" s="123"/>
      <c r="O592" s="31" t="str">
        <f t="shared" si="104"/>
        <v>藤井寺市</v>
      </c>
      <c r="P592" s="31">
        <f>COUNTIF($O$4:O592,"藤井寺市")</f>
        <v>7</v>
      </c>
    </row>
    <row r="593" spans="1:16" ht="30" customHeight="1" x14ac:dyDescent="0.2">
      <c r="A593" s="128">
        <v>2753420179</v>
      </c>
      <c r="B593" s="114" t="s">
        <v>2656</v>
      </c>
      <c r="C593" s="115" t="s">
        <v>2661</v>
      </c>
      <c r="D593" s="115" t="s">
        <v>2662</v>
      </c>
      <c r="E593" s="115" t="s">
        <v>2663</v>
      </c>
      <c r="F593" s="114" t="s">
        <v>2658</v>
      </c>
      <c r="G593" s="116" t="s">
        <v>2659</v>
      </c>
      <c r="H593" s="117"/>
      <c r="I593" s="118"/>
      <c r="J593" s="119"/>
      <c r="K593" s="117" t="s">
        <v>3611</v>
      </c>
      <c r="L593" s="118">
        <v>10</v>
      </c>
      <c r="M593" s="120"/>
      <c r="N593" s="123"/>
      <c r="O593" s="31" t="str">
        <f t="shared" si="104"/>
        <v>藤井寺市</v>
      </c>
      <c r="P593" s="31">
        <f>COUNTIF($O$4:O593,"藤井寺市")</f>
        <v>8</v>
      </c>
    </row>
    <row r="594" spans="1:16" ht="30" customHeight="1" x14ac:dyDescent="0.2">
      <c r="A594" s="128">
        <v>2753420187</v>
      </c>
      <c r="B594" s="114" t="s">
        <v>2657</v>
      </c>
      <c r="C594" s="115" t="s">
        <v>2664</v>
      </c>
      <c r="D594" s="115" t="s">
        <v>2665</v>
      </c>
      <c r="E594" s="115" t="s">
        <v>2666</v>
      </c>
      <c r="F594" s="114" t="s">
        <v>3006</v>
      </c>
      <c r="G594" s="116" t="s">
        <v>2660</v>
      </c>
      <c r="H594" s="117" t="s">
        <v>3611</v>
      </c>
      <c r="I594" s="118">
        <v>10</v>
      </c>
      <c r="J594" s="119"/>
      <c r="K594" s="117" t="s">
        <v>3611</v>
      </c>
      <c r="L594" s="118">
        <v>10</v>
      </c>
      <c r="M594" s="120"/>
      <c r="N594" s="123"/>
      <c r="O594" s="31" t="str">
        <f t="shared" si="104"/>
        <v>藤井寺市</v>
      </c>
      <c r="P594" s="31">
        <f>COUNTIF($O$4:O594,"藤井寺市")</f>
        <v>9</v>
      </c>
    </row>
    <row r="595" spans="1:16" ht="30" customHeight="1" x14ac:dyDescent="0.2">
      <c r="A595" s="128">
        <v>2753420195</v>
      </c>
      <c r="B595" s="114" t="s">
        <v>3007</v>
      </c>
      <c r="C595" s="115" t="s">
        <v>3038</v>
      </c>
      <c r="D595" s="115" t="s">
        <v>3039</v>
      </c>
      <c r="E595" s="115" t="s">
        <v>3040</v>
      </c>
      <c r="F595" s="114" t="s">
        <v>3008</v>
      </c>
      <c r="G595" s="116" t="s">
        <v>3017</v>
      </c>
      <c r="H595" s="117" t="s">
        <v>3611</v>
      </c>
      <c r="I595" s="118">
        <v>10</v>
      </c>
      <c r="J595" s="119"/>
      <c r="K595" s="117" t="s">
        <v>3611</v>
      </c>
      <c r="L595" s="118">
        <v>10</v>
      </c>
      <c r="M595" s="120"/>
      <c r="N595" s="123"/>
      <c r="O595" s="31" t="str">
        <f t="shared" ref="O595:O596" si="116">IF(ISERROR(FIND("群",F595))=FALSE,LEFT(F595,FIND("群",F595)),IF(ISERROR(FIND("市",F595))=FALSE,LEFT(F595,FIND("市",F595)),IF(ISERROR(FIND("町",F595))=FALSE,LEFT(F595,FIND("町",F595)),IF(ISERROR(FIND("村",F595))=FALSE,LEFT(F595,FIND("村",F595))))))</f>
        <v>藤井寺市</v>
      </c>
      <c r="P595" s="31">
        <f>COUNTIF($O$4:O595,"藤井寺市")</f>
        <v>10</v>
      </c>
    </row>
    <row r="596" spans="1:16" ht="30" customHeight="1" x14ac:dyDescent="0.2">
      <c r="A596" s="128" t="s">
        <v>3322</v>
      </c>
      <c r="B596" s="114" t="s">
        <v>3323</v>
      </c>
      <c r="C596" s="115" t="s">
        <v>3353</v>
      </c>
      <c r="D596" s="115" t="s">
        <v>3354</v>
      </c>
      <c r="E596" s="115" t="s">
        <v>3355</v>
      </c>
      <c r="F596" s="114" t="s">
        <v>4134</v>
      </c>
      <c r="G596" s="116" t="s">
        <v>3325</v>
      </c>
      <c r="H596" s="117" t="s">
        <v>3611</v>
      </c>
      <c r="I596" s="118">
        <v>10</v>
      </c>
      <c r="J596" s="119"/>
      <c r="K596" s="117" t="s">
        <v>3611</v>
      </c>
      <c r="L596" s="118">
        <v>10</v>
      </c>
      <c r="M596" s="120" t="s">
        <v>3611</v>
      </c>
      <c r="N596" s="123"/>
      <c r="O596" s="31" t="str">
        <f t="shared" si="116"/>
        <v>藤井寺市</v>
      </c>
      <c r="P596" s="31">
        <f>COUNTIF($O$4:O596,"藤井寺市")</f>
        <v>11</v>
      </c>
    </row>
    <row r="597" spans="1:16" ht="30" customHeight="1" x14ac:dyDescent="0.2">
      <c r="A597" s="128">
        <v>2753420237</v>
      </c>
      <c r="B597" s="114" t="s">
        <v>3389</v>
      </c>
      <c r="C597" s="115" t="s">
        <v>3402</v>
      </c>
      <c r="D597" s="115"/>
      <c r="E597" s="115" t="s">
        <v>3403</v>
      </c>
      <c r="F597" s="114" t="s">
        <v>3390</v>
      </c>
      <c r="G597" s="116" t="s">
        <v>3401</v>
      </c>
      <c r="H597" s="117" t="s">
        <v>3611</v>
      </c>
      <c r="I597" s="118">
        <v>20</v>
      </c>
      <c r="J597" s="119"/>
      <c r="K597" s="117" t="s">
        <v>3611</v>
      </c>
      <c r="L597" s="118">
        <v>20</v>
      </c>
      <c r="M597" s="120"/>
      <c r="N597" s="123"/>
      <c r="O597" s="31" t="str">
        <f t="shared" ref="O597:O599" si="117">IF(ISERROR(FIND("群",F597))=FALSE,LEFT(F597,FIND("群",F597)),IF(ISERROR(FIND("市",F597))=FALSE,LEFT(F597,FIND("市",F597)),IF(ISERROR(FIND("町",F597))=FALSE,LEFT(F597,FIND("町",F597)),IF(ISERROR(FIND("村",F597))=FALSE,LEFT(F597,FIND("村",F597))))))</f>
        <v>藤井寺市</v>
      </c>
      <c r="P597" s="31">
        <f>COUNTIF($O$4:O597,"藤井寺市")</f>
        <v>12</v>
      </c>
    </row>
    <row r="598" spans="1:16" ht="30" customHeight="1" x14ac:dyDescent="0.2">
      <c r="A598" s="128">
        <v>2753420229</v>
      </c>
      <c r="B598" s="114" t="s">
        <v>3387</v>
      </c>
      <c r="C598" s="115" t="s">
        <v>3397</v>
      </c>
      <c r="D598" s="115" t="s">
        <v>3398</v>
      </c>
      <c r="E598" s="115" t="s">
        <v>3399</v>
      </c>
      <c r="F598" s="114" t="s">
        <v>3388</v>
      </c>
      <c r="G598" s="116" t="s">
        <v>3400</v>
      </c>
      <c r="H598" s="117"/>
      <c r="I598" s="118"/>
      <c r="J598" s="119"/>
      <c r="K598" s="117" t="s">
        <v>3611</v>
      </c>
      <c r="L598" s="118">
        <v>10</v>
      </c>
      <c r="M598" s="120"/>
      <c r="N598" s="123"/>
      <c r="O598" s="31" t="str">
        <f t="shared" si="117"/>
        <v>藤井寺市</v>
      </c>
      <c r="P598" s="31">
        <f>COUNTIF($O$4:O598,"藤井寺市")</f>
        <v>13</v>
      </c>
    </row>
    <row r="599" spans="1:16" s="174" customFormat="1" ht="30" customHeight="1" x14ac:dyDescent="0.2">
      <c r="A599" s="186">
        <v>2753420245</v>
      </c>
      <c r="B599" s="165" t="s">
        <v>3452</v>
      </c>
      <c r="C599" s="166" t="s">
        <v>4108</v>
      </c>
      <c r="D599" s="166" t="s">
        <v>4109</v>
      </c>
      <c r="E599" s="166" t="s">
        <v>3455</v>
      </c>
      <c r="F599" s="165" t="s">
        <v>3453</v>
      </c>
      <c r="G599" s="167" t="s">
        <v>3454</v>
      </c>
      <c r="H599" s="168" t="s">
        <v>3611</v>
      </c>
      <c r="I599" s="169">
        <v>10</v>
      </c>
      <c r="J599" s="170"/>
      <c r="K599" s="168" t="s">
        <v>3611</v>
      </c>
      <c r="L599" s="169">
        <v>10</v>
      </c>
      <c r="M599" s="171"/>
      <c r="N599" s="175"/>
      <c r="O599" s="173" t="str">
        <f t="shared" si="117"/>
        <v>藤井寺市</v>
      </c>
      <c r="P599" s="173">
        <f>COUNTIF($O$4:O599,"藤井寺市")</f>
        <v>14</v>
      </c>
    </row>
    <row r="600" spans="1:16" s="174" customFormat="1" ht="30" customHeight="1" x14ac:dyDescent="0.2">
      <c r="A600" s="186" t="s">
        <v>3993</v>
      </c>
      <c r="B600" s="165" t="s">
        <v>3324</v>
      </c>
      <c r="C600" s="166" t="s">
        <v>3356</v>
      </c>
      <c r="D600" s="166" t="s">
        <v>3386</v>
      </c>
      <c r="E600" s="166" t="s">
        <v>3357</v>
      </c>
      <c r="F600" s="165" t="s">
        <v>3994</v>
      </c>
      <c r="G600" s="167" t="s">
        <v>695</v>
      </c>
      <c r="H600" s="168" t="s">
        <v>3611</v>
      </c>
      <c r="I600" s="169">
        <v>10</v>
      </c>
      <c r="J600" s="170"/>
      <c r="K600" s="168"/>
      <c r="L600" s="169"/>
      <c r="M600" s="171"/>
      <c r="N600" s="175"/>
      <c r="O600" s="173" t="str">
        <f t="shared" ref="O600" si="118">IF(ISERROR(FIND("群",F600))=FALSE,LEFT(F600,FIND("群",F600)),IF(ISERROR(FIND("市",F600))=FALSE,LEFT(F600,FIND("市",F600)),IF(ISERROR(FIND("町",F600))=FALSE,LEFT(F600,FIND("町",F600)),IF(ISERROR(FIND("村",F600))=FALSE,LEFT(F600,FIND("村",F600))))))</f>
        <v>藤井寺市</v>
      </c>
      <c r="P600" s="173">
        <f>COUNTIF($O$4:O600,"藤井寺市")</f>
        <v>15</v>
      </c>
    </row>
    <row r="601" spans="1:16" s="174" customFormat="1" ht="30" customHeight="1" x14ac:dyDescent="0.2">
      <c r="A601" s="186" t="s">
        <v>4077</v>
      </c>
      <c r="B601" s="165" t="s">
        <v>4076</v>
      </c>
      <c r="C601" s="166" t="s">
        <v>4078</v>
      </c>
      <c r="D601" s="166" t="s">
        <v>4079</v>
      </c>
      <c r="E601" s="166" t="s">
        <v>3355</v>
      </c>
      <c r="F601" s="165" t="s">
        <v>4080</v>
      </c>
      <c r="G601" s="167" t="s">
        <v>4039</v>
      </c>
      <c r="H601" s="168" t="s">
        <v>157</v>
      </c>
      <c r="I601" s="169">
        <v>5</v>
      </c>
      <c r="J601" s="170" t="s">
        <v>3614</v>
      </c>
      <c r="K601" s="168" t="s">
        <v>157</v>
      </c>
      <c r="L601" s="169">
        <v>5</v>
      </c>
      <c r="M601" s="171" t="s">
        <v>3614</v>
      </c>
      <c r="N601" s="175"/>
      <c r="O601" s="173" t="s">
        <v>4075</v>
      </c>
      <c r="P601" s="173">
        <v>17</v>
      </c>
    </row>
    <row r="602" spans="1:16" ht="30" customHeight="1" x14ac:dyDescent="0.2">
      <c r="A602" s="113">
        <v>2755620024</v>
      </c>
      <c r="B602" s="114" t="s">
        <v>231</v>
      </c>
      <c r="C602" s="115" t="s">
        <v>2852</v>
      </c>
      <c r="D602" s="115" t="s">
        <v>2853</v>
      </c>
      <c r="E602" s="115" t="s">
        <v>234</v>
      </c>
      <c r="F602" s="114" t="s">
        <v>2167</v>
      </c>
      <c r="G602" s="116" t="s">
        <v>230</v>
      </c>
      <c r="H602" s="117" t="s">
        <v>157</v>
      </c>
      <c r="I602" s="118">
        <v>5</v>
      </c>
      <c r="J602" s="119" t="s">
        <v>3611</v>
      </c>
      <c r="K602" s="117" t="s">
        <v>157</v>
      </c>
      <c r="L602" s="118">
        <v>5</v>
      </c>
      <c r="M602" s="120"/>
      <c r="N602" s="123"/>
      <c r="O602" s="31" t="str">
        <f t="shared" si="104"/>
        <v>泉南市</v>
      </c>
      <c r="P602" s="31">
        <f>COUNTIF($O$4:O602,"泉南市")</f>
        <v>1</v>
      </c>
    </row>
    <row r="603" spans="1:16" ht="30" customHeight="1" x14ac:dyDescent="0.2">
      <c r="A603" s="113">
        <v>2755620040</v>
      </c>
      <c r="B603" s="114" t="s">
        <v>298</v>
      </c>
      <c r="C603" s="115" t="s">
        <v>533</v>
      </c>
      <c r="D603" s="115" t="s">
        <v>534</v>
      </c>
      <c r="E603" s="115" t="s">
        <v>301</v>
      </c>
      <c r="F603" s="114" t="s">
        <v>299</v>
      </c>
      <c r="G603" s="116" t="s">
        <v>300</v>
      </c>
      <c r="H603" s="117" t="s">
        <v>3611</v>
      </c>
      <c r="I603" s="118">
        <v>10</v>
      </c>
      <c r="J603" s="119"/>
      <c r="K603" s="117" t="s">
        <v>3611</v>
      </c>
      <c r="L603" s="118">
        <v>10</v>
      </c>
      <c r="M603" s="120"/>
      <c r="N603" s="123"/>
      <c r="O603" s="31" t="str">
        <f t="shared" si="104"/>
        <v>泉南市</v>
      </c>
      <c r="P603" s="31">
        <f>COUNTIF($O$4:O603,"泉南市")</f>
        <v>2</v>
      </c>
    </row>
    <row r="604" spans="1:16" ht="30" customHeight="1" x14ac:dyDescent="0.2">
      <c r="A604" s="113">
        <v>2755620065</v>
      </c>
      <c r="B604" s="114" t="s">
        <v>387</v>
      </c>
      <c r="C604" s="115" t="s">
        <v>389</v>
      </c>
      <c r="D604" s="115" t="s">
        <v>390</v>
      </c>
      <c r="E604" s="115" t="s">
        <v>388</v>
      </c>
      <c r="F604" s="114" t="s">
        <v>391</v>
      </c>
      <c r="G604" s="116" t="s">
        <v>248</v>
      </c>
      <c r="H604" s="117"/>
      <c r="I604" s="118"/>
      <c r="J604" s="119"/>
      <c r="K604" s="117" t="s">
        <v>3611</v>
      </c>
      <c r="L604" s="118">
        <v>10</v>
      </c>
      <c r="M604" s="120"/>
      <c r="N604" s="123"/>
      <c r="O604" s="31" t="str">
        <f t="shared" si="104"/>
        <v>泉南市</v>
      </c>
      <c r="P604" s="31">
        <f>COUNTIF($O$4:O604,"泉南市")</f>
        <v>3</v>
      </c>
    </row>
    <row r="605" spans="1:16" ht="30" customHeight="1" x14ac:dyDescent="0.2">
      <c r="A605" s="113">
        <v>2755620073</v>
      </c>
      <c r="B605" s="114" t="s">
        <v>507</v>
      </c>
      <c r="C605" s="115" t="s">
        <v>531</v>
      </c>
      <c r="D605" s="115" t="s">
        <v>532</v>
      </c>
      <c r="E605" s="115" t="s">
        <v>234</v>
      </c>
      <c r="F605" s="114" t="s">
        <v>299</v>
      </c>
      <c r="G605" s="116" t="s">
        <v>300</v>
      </c>
      <c r="H605" s="117"/>
      <c r="I605" s="118"/>
      <c r="J605" s="119"/>
      <c r="K605" s="117" t="s">
        <v>3611</v>
      </c>
      <c r="L605" s="118">
        <v>10</v>
      </c>
      <c r="M605" s="120"/>
      <c r="N605" s="123"/>
      <c r="O605" s="31" t="str">
        <f t="shared" si="104"/>
        <v>泉南市</v>
      </c>
      <c r="P605" s="31">
        <f>COUNTIF($O$4:O605,"泉南市")</f>
        <v>4</v>
      </c>
    </row>
    <row r="606" spans="1:16" ht="30" customHeight="1" x14ac:dyDescent="0.2">
      <c r="A606" s="113">
        <v>2755620081</v>
      </c>
      <c r="B606" s="114" t="s">
        <v>547</v>
      </c>
      <c r="C606" s="115" t="s">
        <v>961</v>
      </c>
      <c r="D606" s="115" t="s">
        <v>561</v>
      </c>
      <c r="E606" s="115" t="s">
        <v>560</v>
      </c>
      <c r="F606" s="114" t="s">
        <v>553</v>
      </c>
      <c r="G606" s="116" t="s">
        <v>548</v>
      </c>
      <c r="H606" s="117"/>
      <c r="I606" s="118"/>
      <c r="J606" s="119"/>
      <c r="K606" s="117" t="s">
        <v>3611</v>
      </c>
      <c r="L606" s="118">
        <v>10</v>
      </c>
      <c r="M606" s="120"/>
      <c r="N606" s="123"/>
      <c r="O606" s="31" t="str">
        <f t="shared" si="104"/>
        <v>泉南市</v>
      </c>
      <c r="P606" s="31">
        <f>COUNTIF($O$4:O606,"泉南市")</f>
        <v>5</v>
      </c>
    </row>
    <row r="607" spans="1:16" ht="30" customHeight="1" x14ac:dyDescent="0.2">
      <c r="A607" s="113">
        <v>2755620099</v>
      </c>
      <c r="B607" s="114" t="s">
        <v>735</v>
      </c>
      <c r="C607" s="115" t="s">
        <v>752</v>
      </c>
      <c r="D607" s="115" t="s">
        <v>753</v>
      </c>
      <c r="E607" s="115" t="s">
        <v>754</v>
      </c>
      <c r="F607" s="114" t="s">
        <v>744</v>
      </c>
      <c r="G607" s="116" t="s">
        <v>736</v>
      </c>
      <c r="H607" s="117"/>
      <c r="I607" s="118"/>
      <c r="J607" s="119"/>
      <c r="K607" s="117" t="s">
        <v>3611</v>
      </c>
      <c r="L607" s="118">
        <v>10</v>
      </c>
      <c r="M607" s="120"/>
      <c r="N607" s="123"/>
      <c r="O607" s="31" t="str">
        <f t="shared" si="104"/>
        <v>泉南市</v>
      </c>
      <c r="P607" s="31">
        <f>COUNTIF($O$4:O607,"泉南市")</f>
        <v>6</v>
      </c>
    </row>
    <row r="608" spans="1:16" ht="30" customHeight="1" x14ac:dyDescent="0.2">
      <c r="A608" s="113">
        <v>2755620107</v>
      </c>
      <c r="B608" s="114" t="s">
        <v>798</v>
      </c>
      <c r="C608" s="115" t="s">
        <v>806</v>
      </c>
      <c r="D608" s="115" t="s">
        <v>813</v>
      </c>
      <c r="E608" s="115" t="s">
        <v>807</v>
      </c>
      <c r="F608" s="114" t="s">
        <v>809</v>
      </c>
      <c r="G608" s="116" t="s">
        <v>808</v>
      </c>
      <c r="H608" s="117" t="s">
        <v>3611</v>
      </c>
      <c r="I608" s="118">
        <v>10</v>
      </c>
      <c r="J608" s="119"/>
      <c r="K608" s="117" t="s">
        <v>3611</v>
      </c>
      <c r="L608" s="118">
        <v>10</v>
      </c>
      <c r="M608" s="120" t="s">
        <v>3611</v>
      </c>
      <c r="N608" s="123"/>
      <c r="O608" s="31" t="str">
        <f t="shared" si="104"/>
        <v>泉南市</v>
      </c>
      <c r="P608" s="31">
        <f>COUNTIF($O$4:O608,"泉南市")</f>
        <v>7</v>
      </c>
    </row>
    <row r="609" spans="1:16" ht="30" customHeight="1" x14ac:dyDescent="0.2">
      <c r="A609" s="113">
        <v>2755620115</v>
      </c>
      <c r="B609" s="114" t="s">
        <v>3483</v>
      </c>
      <c r="C609" s="115" t="s">
        <v>875</v>
      </c>
      <c r="D609" s="115" t="s">
        <v>876</v>
      </c>
      <c r="E609" s="115" t="s">
        <v>874</v>
      </c>
      <c r="F609" s="114" t="s">
        <v>873</v>
      </c>
      <c r="G609" s="116" t="s">
        <v>548</v>
      </c>
      <c r="H609" s="117"/>
      <c r="I609" s="118"/>
      <c r="J609" s="119"/>
      <c r="K609" s="117" t="s">
        <v>3611</v>
      </c>
      <c r="L609" s="118">
        <v>10</v>
      </c>
      <c r="M609" s="120"/>
      <c r="N609" s="123"/>
      <c r="O609" s="31" t="str">
        <f t="shared" si="104"/>
        <v>泉南市</v>
      </c>
      <c r="P609" s="31">
        <f>COUNTIF($O$4:O609,"泉南市")</f>
        <v>8</v>
      </c>
    </row>
    <row r="610" spans="1:16" ht="30" customHeight="1" x14ac:dyDescent="0.2">
      <c r="A610" s="128">
        <v>2755620123</v>
      </c>
      <c r="B610" s="114" t="s">
        <v>1219</v>
      </c>
      <c r="C610" s="115" t="s">
        <v>1289</v>
      </c>
      <c r="D610" s="115" t="s">
        <v>1290</v>
      </c>
      <c r="E610" s="115" t="s">
        <v>1291</v>
      </c>
      <c r="F610" s="114" t="s">
        <v>1241</v>
      </c>
      <c r="G610" s="116" t="s">
        <v>300</v>
      </c>
      <c r="H610" s="117"/>
      <c r="I610" s="118"/>
      <c r="J610" s="119"/>
      <c r="K610" s="117" t="s">
        <v>3611</v>
      </c>
      <c r="L610" s="118">
        <v>10</v>
      </c>
      <c r="M610" s="120" t="s">
        <v>3611</v>
      </c>
      <c r="N610" s="123"/>
      <c r="O610" s="31" t="str">
        <f t="shared" si="104"/>
        <v>泉南市</v>
      </c>
      <c r="P610" s="31">
        <f>COUNTIF($O$4:O610,"泉南市")</f>
        <v>9</v>
      </c>
    </row>
    <row r="611" spans="1:16" ht="30" customHeight="1" x14ac:dyDescent="0.2">
      <c r="A611" s="113">
        <v>2755620131</v>
      </c>
      <c r="B611" s="114" t="s">
        <v>864</v>
      </c>
      <c r="C611" s="115" t="s">
        <v>1500</v>
      </c>
      <c r="D611" s="115" t="s">
        <v>1501</v>
      </c>
      <c r="E611" s="115" t="s">
        <v>560</v>
      </c>
      <c r="F611" s="114" t="s">
        <v>1534</v>
      </c>
      <c r="G611" s="116" t="s">
        <v>548</v>
      </c>
      <c r="H611" s="117"/>
      <c r="I611" s="118"/>
      <c r="J611" s="119"/>
      <c r="K611" s="117" t="s">
        <v>3611</v>
      </c>
      <c r="L611" s="118">
        <v>10</v>
      </c>
      <c r="M611" s="120"/>
      <c r="N611" s="123"/>
      <c r="O611" s="31" t="str">
        <f t="shared" si="104"/>
        <v>泉南市</v>
      </c>
      <c r="P611" s="31">
        <f>COUNTIF($O$4:O611,"泉南市")</f>
        <v>10</v>
      </c>
    </row>
    <row r="612" spans="1:16" ht="30" customHeight="1" x14ac:dyDescent="0.2">
      <c r="A612" s="113">
        <v>2755620149</v>
      </c>
      <c r="B612" s="114" t="s">
        <v>2039</v>
      </c>
      <c r="C612" s="115" t="s">
        <v>2161</v>
      </c>
      <c r="D612" s="115" t="s">
        <v>2162</v>
      </c>
      <c r="E612" s="115" t="s">
        <v>2076</v>
      </c>
      <c r="F612" s="114" t="s">
        <v>2077</v>
      </c>
      <c r="G612" s="116" t="s">
        <v>663</v>
      </c>
      <c r="H612" s="117" t="s">
        <v>3611</v>
      </c>
      <c r="I612" s="118">
        <v>10</v>
      </c>
      <c r="J612" s="119"/>
      <c r="K612" s="117" t="s">
        <v>3611</v>
      </c>
      <c r="L612" s="118">
        <v>10</v>
      </c>
      <c r="M612" s="120"/>
      <c r="N612" s="123"/>
      <c r="O612" s="31" t="str">
        <f t="shared" si="104"/>
        <v>泉南市</v>
      </c>
      <c r="P612" s="31">
        <f>COUNTIF($O$4:O612,"泉南市")</f>
        <v>11</v>
      </c>
    </row>
    <row r="613" spans="1:16" ht="30" customHeight="1" x14ac:dyDescent="0.2">
      <c r="A613" s="113">
        <v>2755620156</v>
      </c>
      <c r="B613" s="114" t="s">
        <v>2054</v>
      </c>
      <c r="C613" s="115" t="s">
        <v>2107</v>
      </c>
      <c r="D613" s="115" t="s">
        <v>2108</v>
      </c>
      <c r="E613" s="115" t="s">
        <v>2109</v>
      </c>
      <c r="F613" s="114" t="s">
        <v>2110</v>
      </c>
      <c r="G613" s="116" t="s">
        <v>548</v>
      </c>
      <c r="H613" s="117"/>
      <c r="I613" s="118"/>
      <c r="J613" s="119"/>
      <c r="K613" s="117" t="s">
        <v>3611</v>
      </c>
      <c r="L613" s="118">
        <v>10</v>
      </c>
      <c r="M613" s="120"/>
      <c r="N613" s="123"/>
      <c r="O613" s="31" t="str">
        <f t="shared" si="104"/>
        <v>泉南市</v>
      </c>
      <c r="P613" s="31">
        <f>COUNTIF($O$4:O613,"泉南市")</f>
        <v>12</v>
      </c>
    </row>
    <row r="614" spans="1:16" ht="30" customHeight="1" x14ac:dyDescent="0.2">
      <c r="A614" s="113">
        <v>2755620164</v>
      </c>
      <c r="B614" s="114" t="s">
        <v>2418</v>
      </c>
      <c r="C614" s="115" t="s">
        <v>2419</v>
      </c>
      <c r="D614" s="115" t="s">
        <v>2420</v>
      </c>
      <c r="E614" s="115" t="s">
        <v>2421</v>
      </c>
      <c r="F614" s="114" t="s">
        <v>2422</v>
      </c>
      <c r="G614" s="116" t="s">
        <v>2424</v>
      </c>
      <c r="H614" s="117"/>
      <c r="I614" s="118"/>
      <c r="J614" s="119"/>
      <c r="K614" s="117" t="s">
        <v>3611</v>
      </c>
      <c r="L614" s="118">
        <v>10</v>
      </c>
      <c r="M614" s="120"/>
      <c r="N614" s="123"/>
      <c r="O614" s="31" t="str">
        <f t="shared" si="104"/>
        <v>泉南市</v>
      </c>
      <c r="P614" s="31">
        <f>COUNTIF($O$4:O614,"泉南市")</f>
        <v>13</v>
      </c>
    </row>
    <row r="615" spans="1:16" ht="30" customHeight="1" x14ac:dyDescent="0.2">
      <c r="A615" s="113">
        <v>2755620172</v>
      </c>
      <c r="B615" s="114" t="s">
        <v>2697</v>
      </c>
      <c r="C615" s="115" t="s">
        <v>2686</v>
      </c>
      <c r="D615" s="115" t="s">
        <v>2687</v>
      </c>
      <c r="E615" s="115" t="s">
        <v>2688</v>
      </c>
      <c r="F615" s="114" t="s">
        <v>2689</v>
      </c>
      <c r="G615" s="116" t="s">
        <v>2690</v>
      </c>
      <c r="H615" s="117" t="s">
        <v>3611</v>
      </c>
      <c r="I615" s="118">
        <v>10</v>
      </c>
      <c r="J615" s="119"/>
      <c r="K615" s="117" t="s">
        <v>3611</v>
      </c>
      <c r="L615" s="118">
        <v>10</v>
      </c>
      <c r="M615" s="120"/>
      <c r="N615" s="123"/>
      <c r="O615" s="31" t="str">
        <f t="shared" si="104"/>
        <v>泉南市</v>
      </c>
      <c r="P615" s="31">
        <f>COUNTIF($O$4:O615,"泉南市")</f>
        <v>14</v>
      </c>
    </row>
    <row r="616" spans="1:16" ht="30" customHeight="1" x14ac:dyDescent="0.2">
      <c r="A616" s="113">
        <v>2755620180</v>
      </c>
      <c r="B616" s="114" t="s">
        <v>2741</v>
      </c>
      <c r="C616" s="115" t="s">
        <v>2742</v>
      </c>
      <c r="D616" s="115" t="s">
        <v>2743</v>
      </c>
      <c r="E616" s="115" t="s">
        <v>2744</v>
      </c>
      <c r="F616" s="114" t="s">
        <v>2746</v>
      </c>
      <c r="G616" s="116" t="s">
        <v>2745</v>
      </c>
      <c r="H616" s="117"/>
      <c r="I616" s="118"/>
      <c r="J616" s="119"/>
      <c r="K616" s="117" t="s">
        <v>3611</v>
      </c>
      <c r="L616" s="118">
        <v>10</v>
      </c>
      <c r="M616" s="120"/>
      <c r="N616" s="123"/>
      <c r="O616" s="31" t="str">
        <f t="shared" si="104"/>
        <v>泉南市</v>
      </c>
      <c r="P616" s="31">
        <f>COUNTIF($O$4:O616,"泉南市")</f>
        <v>15</v>
      </c>
    </row>
    <row r="617" spans="1:16" ht="30" customHeight="1" x14ac:dyDescent="0.2">
      <c r="A617" s="113">
        <v>2755620198</v>
      </c>
      <c r="B617" s="114" t="s">
        <v>3257</v>
      </c>
      <c r="C617" s="115" t="s">
        <v>3268</v>
      </c>
      <c r="D617" s="115" t="s">
        <v>3269</v>
      </c>
      <c r="E617" s="115" t="s">
        <v>3270</v>
      </c>
      <c r="F617" s="114" t="s">
        <v>3271</v>
      </c>
      <c r="G617" s="116" t="s">
        <v>3258</v>
      </c>
      <c r="H617" s="117" t="s">
        <v>3611</v>
      </c>
      <c r="I617" s="118">
        <v>10</v>
      </c>
      <c r="J617" s="119"/>
      <c r="K617" s="117" t="s">
        <v>3611</v>
      </c>
      <c r="L617" s="118">
        <v>10</v>
      </c>
      <c r="M617" s="120"/>
      <c r="N617" s="123"/>
      <c r="O617" s="31" t="str">
        <f t="shared" ref="O617:O618" si="119">IF(ISERROR(FIND("群",F617))=FALSE,LEFT(F617,FIND("群",F617)),IF(ISERROR(FIND("市",F617))=FALSE,LEFT(F617,FIND("市",F617)),IF(ISERROR(FIND("町",F617))=FALSE,LEFT(F617,FIND("町",F617)),IF(ISERROR(FIND("村",F617))=FALSE,LEFT(F617,FIND("村",F617))))))</f>
        <v>泉南市</v>
      </c>
      <c r="P617" s="31">
        <f>COUNTIF($O$4:O617,"泉南市")</f>
        <v>16</v>
      </c>
    </row>
    <row r="618" spans="1:16" ht="30" customHeight="1" x14ac:dyDescent="0.2">
      <c r="A618" s="113" t="s">
        <v>3326</v>
      </c>
      <c r="B618" s="114" t="s">
        <v>3327</v>
      </c>
      <c r="C618" s="115" t="s">
        <v>3379</v>
      </c>
      <c r="D618" s="115" t="s">
        <v>3380</v>
      </c>
      <c r="E618" s="115" t="s">
        <v>3381</v>
      </c>
      <c r="F618" s="114" t="s">
        <v>3328</v>
      </c>
      <c r="G618" s="116" t="s">
        <v>548</v>
      </c>
      <c r="H618" s="117"/>
      <c r="I618" s="118"/>
      <c r="J618" s="119"/>
      <c r="K618" s="117" t="s">
        <v>3611</v>
      </c>
      <c r="L618" s="118">
        <v>10</v>
      </c>
      <c r="M618" s="120"/>
      <c r="N618" s="123"/>
      <c r="O618" s="31" t="str">
        <f t="shared" si="119"/>
        <v>泉南市</v>
      </c>
      <c r="P618" s="31">
        <f>COUNTIF($O$4:O618,"泉南市")</f>
        <v>17</v>
      </c>
    </row>
    <row r="619" spans="1:16" ht="30" customHeight="1" x14ac:dyDescent="0.2">
      <c r="A619" s="122">
        <v>2755720030</v>
      </c>
      <c r="B619" s="114" t="s">
        <v>409</v>
      </c>
      <c r="C619" s="115" t="s">
        <v>401</v>
      </c>
      <c r="D619" s="115" t="s">
        <v>2713</v>
      </c>
      <c r="E619" s="115" t="s">
        <v>402</v>
      </c>
      <c r="F619" s="114" t="s">
        <v>448</v>
      </c>
      <c r="G619" s="116" t="s">
        <v>410</v>
      </c>
      <c r="H619" s="117" t="s">
        <v>3611</v>
      </c>
      <c r="I619" s="118">
        <v>10</v>
      </c>
      <c r="J619" s="119"/>
      <c r="K619" s="117" t="s">
        <v>3611</v>
      </c>
      <c r="L619" s="118">
        <v>10</v>
      </c>
      <c r="M619" s="120"/>
      <c r="N619" s="123"/>
      <c r="O619" s="31" t="str">
        <f t="shared" si="104"/>
        <v>四條畷市</v>
      </c>
      <c r="P619" s="31">
        <f>COUNTIF($O$4:O619,"四條畷市")</f>
        <v>1</v>
      </c>
    </row>
    <row r="620" spans="1:16" ht="30" customHeight="1" x14ac:dyDescent="0.2">
      <c r="A620" s="122">
        <v>2755720048</v>
      </c>
      <c r="B620" s="114" t="s">
        <v>422</v>
      </c>
      <c r="C620" s="115" t="s">
        <v>963</v>
      </c>
      <c r="D620" s="115" t="s">
        <v>444</v>
      </c>
      <c r="E620" s="115" t="s">
        <v>2005</v>
      </c>
      <c r="F620" s="114" t="s">
        <v>2006</v>
      </c>
      <c r="G620" s="116" t="s">
        <v>423</v>
      </c>
      <c r="H620" s="117"/>
      <c r="I620" s="118"/>
      <c r="J620" s="119"/>
      <c r="K620" s="117" t="s">
        <v>3611</v>
      </c>
      <c r="L620" s="118">
        <v>10</v>
      </c>
      <c r="M620" s="120"/>
      <c r="N620" s="123"/>
      <c r="O620" s="31" t="str">
        <f t="shared" si="104"/>
        <v>四條畷市</v>
      </c>
      <c r="P620" s="31">
        <f>COUNTIF($O$4:O620,"四條畷市")</f>
        <v>2</v>
      </c>
    </row>
    <row r="621" spans="1:16" ht="30" customHeight="1" x14ac:dyDescent="0.2">
      <c r="A621" s="122">
        <v>2755720063</v>
      </c>
      <c r="B621" s="114" t="s">
        <v>478</v>
      </c>
      <c r="C621" s="115" t="s">
        <v>500</v>
      </c>
      <c r="D621" s="115" t="s">
        <v>500</v>
      </c>
      <c r="E621" s="115" t="s">
        <v>501</v>
      </c>
      <c r="F621" s="114" t="s">
        <v>489</v>
      </c>
      <c r="G621" s="116" t="s">
        <v>488</v>
      </c>
      <c r="H621" s="117"/>
      <c r="I621" s="118"/>
      <c r="J621" s="119"/>
      <c r="K621" s="117" t="s">
        <v>3611</v>
      </c>
      <c r="L621" s="118">
        <v>10</v>
      </c>
      <c r="M621" s="120"/>
      <c r="N621" s="123"/>
      <c r="O621" s="31" t="str">
        <f t="shared" si="104"/>
        <v>四條畷市</v>
      </c>
      <c r="P621" s="31">
        <f>COUNTIF($O$4:O621,"四條畷市")</f>
        <v>3</v>
      </c>
    </row>
    <row r="622" spans="1:16" ht="30" customHeight="1" x14ac:dyDescent="0.2">
      <c r="A622" s="113">
        <v>2755720097</v>
      </c>
      <c r="B622" s="124" t="s">
        <v>1107</v>
      </c>
      <c r="C622" s="115" t="s">
        <v>677</v>
      </c>
      <c r="D622" s="115"/>
      <c r="E622" s="115" t="s">
        <v>678</v>
      </c>
      <c r="F622" s="114" t="s">
        <v>1471</v>
      </c>
      <c r="G622" s="125" t="s">
        <v>679</v>
      </c>
      <c r="H622" s="117"/>
      <c r="I622" s="118"/>
      <c r="J622" s="119"/>
      <c r="K622" s="117" t="s">
        <v>3611</v>
      </c>
      <c r="L622" s="118">
        <v>10</v>
      </c>
      <c r="M622" s="120"/>
      <c r="N622" s="137"/>
      <c r="O622" s="31" t="str">
        <f t="shared" si="104"/>
        <v>四條畷市</v>
      </c>
      <c r="P622" s="31">
        <f>COUNTIF($O$4:O622,"四條畷市")</f>
        <v>4</v>
      </c>
    </row>
    <row r="623" spans="1:16" ht="30" customHeight="1" x14ac:dyDescent="0.2">
      <c r="A623" s="113">
        <v>2755720105</v>
      </c>
      <c r="B623" s="124" t="s">
        <v>681</v>
      </c>
      <c r="C623" s="115" t="s">
        <v>698</v>
      </c>
      <c r="D623" s="115" t="s">
        <v>697</v>
      </c>
      <c r="E623" s="115" t="s">
        <v>699</v>
      </c>
      <c r="F623" s="114" t="s">
        <v>724</v>
      </c>
      <c r="G623" s="125" t="s">
        <v>695</v>
      </c>
      <c r="H623" s="117" t="s">
        <v>3611</v>
      </c>
      <c r="I623" s="118">
        <v>10</v>
      </c>
      <c r="J623" s="119"/>
      <c r="K623" s="117" t="s">
        <v>3611</v>
      </c>
      <c r="L623" s="118">
        <v>10</v>
      </c>
      <c r="M623" s="120"/>
      <c r="N623" s="123"/>
      <c r="O623" s="31" t="str">
        <f t="shared" si="104"/>
        <v>四條畷市</v>
      </c>
      <c r="P623" s="31">
        <f>COUNTIF($O$4:O623,"四條畷市")</f>
        <v>5</v>
      </c>
    </row>
    <row r="624" spans="1:16" ht="30" customHeight="1" x14ac:dyDescent="0.2">
      <c r="A624" s="113">
        <v>2755720113</v>
      </c>
      <c r="B624" s="124" t="s">
        <v>683</v>
      </c>
      <c r="C624" s="115" t="s">
        <v>707</v>
      </c>
      <c r="D624" s="115" t="s">
        <v>706</v>
      </c>
      <c r="E624" s="115" t="s">
        <v>708</v>
      </c>
      <c r="F624" s="114" t="s">
        <v>725</v>
      </c>
      <c r="G624" s="125" t="s">
        <v>488</v>
      </c>
      <c r="H624" s="117"/>
      <c r="I624" s="118"/>
      <c r="J624" s="119"/>
      <c r="K624" s="117" t="s">
        <v>3611</v>
      </c>
      <c r="L624" s="118">
        <v>10</v>
      </c>
      <c r="M624" s="120"/>
      <c r="N624" s="123"/>
      <c r="O624" s="31" t="str">
        <f t="shared" si="104"/>
        <v>四條畷市</v>
      </c>
      <c r="P624" s="31">
        <f>COUNTIF($O$4:O624,"四條畷市")</f>
        <v>6</v>
      </c>
    </row>
    <row r="625" spans="1:16" ht="30" customHeight="1" x14ac:dyDescent="0.2">
      <c r="A625" s="128">
        <v>2755720139</v>
      </c>
      <c r="B625" s="124" t="s">
        <v>1242</v>
      </c>
      <c r="C625" s="115" t="s">
        <v>1292</v>
      </c>
      <c r="D625" s="115" t="s">
        <v>1293</v>
      </c>
      <c r="E625" s="115" t="s">
        <v>1294</v>
      </c>
      <c r="F625" s="114" t="s">
        <v>1243</v>
      </c>
      <c r="G625" s="125" t="s">
        <v>542</v>
      </c>
      <c r="H625" s="117" t="s">
        <v>3611</v>
      </c>
      <c r="I625" s="118">
        <v>10</v>
      </c>
      <c r="J625" s="119"/>
      <c r="K625" s="117" t="s">
        <v>3611</v>
      </c>
      <c r="L625" s="118">
        <v>10</v>
      </c>
      <c r="M625" s="120"/>
      <c r="N625" s="123"/>
      <c r="O625" s="31" t="str">
        <f t="shared" si="104"/>
        <v>四條畷市</v>
      </c>
      <c r="P625" s="31">
        <f>COUNTIF($O$4:O625,"四條畷市")</f>
        <v>7</v>
      </c>
    </row>
    <row r="626" spans="1:16" ht="30" customHeight="1" x14ac:dyDescent="0.2">
      <c r="A626" s="113">
        <v>2755720147</v>
      </c>
      <c r="B626" s="124" t="s">
        <v>1625</v>
      </c>
      <c r="C626" s="115" t="s">
        <v>1631</v>
      </c>
      <c r="D626" s="115" t="s">
        <v>1632</v>
      </c>
      <c r="E626" s="115" t="s">
        <v>1294</v>
      </c>
      <c r="F626" s="114" t="s">
        <v>1633</v>
      </c>
      <c r="G626" s="125" t="s">
        <v>1626</v>
      </c>
      <c r="H626" s="117" t="s">
        <v>3611</v>
      </c>
      <c r="I626" s="118">
        <v>10</v>
      </c>
      <c r="J626" s="119"/>
      <c r="K626" s="117" t="s">
        <v>3611</v>
      </c>
      <c r="L626" s="118">
        <v>10</v>
      </c>
      <c r="M626" s="120"/>
      <c r="N626" s="123"/>
      <c r="O626" s="31" t="str">
        <f t="shared" si="104"/>
        <v>四條畷市</v>
      </c>
      <c r="P626" s="31">
        <f>COUNTIF($O$4:O626,"四條畷市")</f>
        <v>8</v>
      </c>
    </row>
    <row r="627" spans="1:16" ht="30" customHeight="1" x14ac:dyDescent="0.2">
      <c r="A627" s="113">
        <v>2755720154</v>
      </c>
      <c r="B627" s="124" t="s">
        <v>1939</v>
      </c>
      <c r="C627" s="115" t="s">
        <v>1940</v>
      </c>
      <c r="D627" s="115" t="s">
        <v>1941</v>
      </c>
      <c r="E627" s="115" t="s">
        <v>1942</v>
      </c>
      <c r="F627" s="114" t="s">
        <v>1943</v>
      </c>
      <c r="G627" s="125" t="s">
        <v>1944</v>
      </c>
      <c r="H627" s="117" t="s">
        <v>3611</v>
      </c>
      <c r="I627" s="118">
        <v>10</v>
      </c>
      <c r="J627" s="119"/>
      <c r="K627" s="117" t="s">
        <v>3611</v>
      </c>
      <c r="L627" s="118">
        <v>10</v>
      </c>
      <c r="M627" s="120"/>
      <c r="N627" s="123"/>
      <c r="O627" s="31" t="str">
        <f t="shared" si="104"/>
        <v>四條畷市</v>
      </c>
      <c r="P627" s="31">
        <f>COUNTIF($O$4:O627,"四條畷市")</f>
        <v>9</v>
      </c>
    </row>
    <row r="628" spans="1:16" ht="30" customHeight="1" x14ac:dyDescent="0.2">
      <c r="A628" s="113">
        <v>2755720162</v>
      </c>
      <c r="B628" s="124" t="s">
        <v>2903</v>
      </c>
      <c r="C628" s="115" t="s">
        <v>2934</v>
      </c>
      <c r="D628" s="115" t="s">
        <v>2935</v>
      </c>
      <c r="E628" s="115" t="s">
        <v>2936</v>
      </c>
      <c r="F628" s="114" t="s">
        <v>2902</v>
      </c>
      <c r="G628" s="125" t="s">
        <v>2911</v>
      </c>
      <c r="H628" s="117"/>
      <c r="I628" s="118"/>
      <c r="J628" s="119"/>
      <c r="K628" s="117" t="s">
        <v>3611</v>
      </c>
      <c r="L628" s="118">
        <v>10</v>
      </c>
      <c r="M628" s="120"/>
      <c r="N628" s="123"/>
      <c r="O628" s="31" t="str">
        <f t="shared" si="104"/>
        <v>四條畷市</v>
      </c>
      <c r="P628" s="31">
        <f>COUNTIF($O$4:O628,"四條畷市")</f>
        <v>10</v>
      </c>
    </row>
    <row r="629" spans="1:16" ht="30" customHeight="1" x14ac:dyDescent="0.2">
      <c r="A629" s="113">
        <v>2755720188</v>
      </c>
      <c r="B629" s="124" t="s">
        <v>2987</v>
      </c>
      <c r="C629" s="115" t="s">
        <v>3000</v>
      </c>
      <c r="D629" s="115" t="s">
        <v>3001</v>
      </c>
      <c r="E629" s="115" t="s">
        <v>3002</v>
      </c>
      <c r="F629" s="114" t="s">
        <v>2989</v>
      </c>
      <c r="G629" s="125" t="s">
        <v>2988</v>
      </c>
      <c r="H629" s="117"/>
      <c r="I629" s="118"/>
      <c r="J629" s="119"/>
      <c r="K629" s="117" t="s">
        <v>3611</v>
      </c>
      <c r="L629" s="118">
        <v>10</v>
      </c>
      <c r="M629" s="120"/>
      <c r="N629" s="123"/>
      <c r="O629" s="31" t="str">
        <f t="shared" si="104"/>
        <v>四條畷市</v>
      </c>
      <c r="P629" s="31">
        <f>COUNTIF($O$4:O629,"四條畷市")</f>
        <v>11</v>
      </c>
    </row>
    <row r="630" spans="1:16" ht="30" customHeight="1" x14ac:dyDescent="0.2">
      <c r="A630" s="113" t="s">
        <v>3329</v>
      </c>
      <c r="B630" s="124" t="s">
        <v>3330</v>
      </c>
      <c r="C630" s="115" t="s">
        <v>3382</v>
      </c>
      <c r="D630" s="115" t="s">
        <v>3383</v>
      </c>
      <c r="E630" s="115" t="s">
        <v>3384</v>
      </c>
      <c r="F630" s="114" t="s">
        <v>3331</v>
      </c>
      <c r="G630" s="125" t="s">
        <v>3332</v>
      </c>
      <c r="H630" s="117" t="s">
        <v>3611</v>
      </c>
      <c r="I630" s="118">
        <v>10</v>
      </c>
      <c r="J630" s="119"/>
      <c r="K630" s="117" t="s">
        <v>3611</v>
      </c>
      <c r="L630" s="118">
        <v>10</v>
      </c>
      <c r="M630" s="120"/>
      <c r="N630" s="123"/>
      <c r="O630" s="31" t="str">
        <f t="shared" si="104"/>
        <v>四條畷市</v>
      </c>
      <c r="P630" s="31">
        <f>COUNTIF($O$4:O630,"四條畷市")</f>
        <v>12</v>
      </c>
    </row>
    <row r="631" spans="1:16" ht="30" customHeight="1" x14ac:dyDescent="0.2">
      <c r="A631" s="113" t="s">
        <v>3847</v>
      </c>
      <c r="B631" s="124" t="s">
        <v>3846</v>
      </c>
      <c r="C631" s="115" t="s">
        <v>3850</v>
      </c>
      <c r="D631" s="115" t="s">
        <v>3850</v>
      </c>
      <c r="E631" s="115" t="s">
        <v>1294</v>
      </c>
      <c r="F631" s="114" t="s">
        <v>3848</v>
      </c>
      <c r="G631" s="125" t="s">
        <v>3849</v>
      </c>
      <c r="H631" s="117" t="s">
        <v>3611</v>
      </c>
      <c r="I631" s="118">
        <v>10</v>
      </c>
      <c r="J631" s="119"/>
      <c r="K631" s="117" t="s">
        <v>3614</v>
      </c>
      <c r="L631" s="118">
        <v>10</v>
      </c>
      <c r="M631" s="120"/>
      <c r="N631" s="123"/>
      <c r="O631" s="31" t="str">
        <f t="shared" ref="O631" si="120">IF(ISERROR(FIND("群",F631))=FALSE,LEFT(F631,FIND("群",F631)),IF(ISERROR(FIND("市",F631))=FALSE,LEFT(F631,FIND("市",F631)),IF(ISERROR(FIND("町",F631))=FALSE,LEFT(F631,FIND("町",F631)),IF(ISERROR(FIND("村",F631))=FALSE,LEFT(F631,FIND("村",F631))))))</f>
        <v>四條畷市</v>
      </c>
      <c r="P631" s="31">
        <f>COUNTIF($O$4:O631,"四條畷市")</f>
        <v>13</v>
      </c>
    </row>
    <row r="632" spans="1:16" ht="30" customHeight="1" x14ac:dyDescent="0.2">
      <c r="A632" s="113" t="s">
        <v>4020</v>
      </c>
      <c r="B632" s="124" t="s">
        <v>4021</v>
      </c>
      <c r="C632" s="115" t="s">
        <v>4022</v>
      </c>
      <c r="D632" s="115"/>
      <c r="E632" s="115" t="s">
        <v>678</v>
      </c>
      <c r="F632" s="114" t="s">
        <v>4023</v>
      </c>
      <c r="G632" s="125" t="s">
        <v>4024</v>
      </c>
      <c r="H632" s="117" t="s">
        <v>3611</v>
      </c>
      <c r="I632" s="118">
        <v>10</v>
      </c>
      <c r="J632" s="119"/>
      <c r="K632" s="117" t="s">
        <v>3611</v>
      </c>
      <c r="L632" s="118">
        <v>10</v>
      </c>
      <c r="M632" s="120"/>
      <c r="N632" s="123"/>
      <c r="O632" s="31" t="str">
        <f t="shared" ref="O632" si="121">IF(ISERROR(FIND("群",F632))=FALSE,LEFT(F632,FIND("群",F632)),IF(ISERROR(FIND("市",F632))=FALSE,LEFT(F632,FIND("市",F632)),IF(ISERROR(FIND("町",F632))=FALSE,LEFT(F632,FIND("町",F632)),IF(ISERROR(FIND("村",F632))=FALSE,LEFT(F632,FIND("村",F632))))))</f>
        <v>四條畷市</v>
      </c>
      <c r="P632" s="31">
        <f>COUNTIF($O$4:O632,"四條畷市")</f>
        <v>14</v>
      </c>
    </row>
    <row r="633" spans="1:16" ht="30" customHeight="1" x14ac:dyDescent="0.2">
      <c r="A633" s="122">
        <v>2753620042</v>
      </c>
      <c r="B633" s="114" t="s">
        <v>447</v>
      </c>
      <c r="C633" s="115" t="s">
        <v>445</v>
      </c>
      <c r="D633" s="115" t="s">
        <v>585</v>
      </c>
      <c r="E633" s="115" t="s">
        <v>2007</v>
      </c>
      <c r="F633" s="114" t="s">
        <v>446</v>
      </c>
      <c r="G633" s="116" t="s">
        <v>424</v>
      </c>
      <c r="H633" s="117"/>
      <c r="I633" s="118"/>
      <c r="J633" s="119"/>
      <c r="K633" s="117" t="s">
        <v>3611</v>
      </c>
      <c r="L633" s="118">
        <v>10</v>
      </c>
      <c r="M633" s="120"/>
      <c r="N633" s="123"/>
      <c r="O633" s="31" t="str">
        <f t="shared" si="104"/>
        <v>交野市</v>
      </c>
      <c r="P633" s="31">
        <f>COUNTIF($O$4:O633,"交野市")</f>
        <v>1</v>
      </c>
    </row>
    <row r="634" spans="1:16" ht="30" customHeight="1" x14ac:dyDescent="0.2">
      <c r="A634" s="122">
        <v>2753620059</v>
      </c>
      <c r="B634" s="114" t="s">
        <v>458</v>
      </c>
      <c r="C634" s="115" t="s">
        <v>461</v>
      </c>
      <c r="D634" s="115" t="s">
        <v>462</v>
      </c>
      <c r="E634" s="115" t="s">
        <v>463</v>
      </c>
      <c r="F634" s="114" t="s">
        <v>460</v>
      </c>
      <c r="G634" s="116" t="s">
        <v>459</v>
      </c>
      <c r="H634" s="117" t="s">
        <v>3611</v>
      </c>
      <c r="I634" s="118">
        <v>10</v>
      </c>
      <c r="J634" s="119"/>
      <c r="K634" s="117" t="s">
        <v>3611</v>
      </c>
      <c r="L634" s="118">
        <v>10</v>
      </c>
      <c r="M634" s="120"/>
      <c r="N634" s="123"/>
      <c r="O634" s="31" t="str">
        <f t="shared" si="104"/>
        <v>交野市</v>
      </c>
      <c r="P634" s="31">
        <f>COUNTIF($O$4:O634,"交野市")</f>
        <v>2</v>
      </c>
    </row>
    <row r="635" spans="1:16" ht="30" customHeight="1" x14ac:dyDescent="0.2">
      <c r="A635" s="122">
        <v>2753620067</v>
      </c>
      <c r="B635" s="114" t="s">
        <v>3212</v>
      </c>
      <c r="C635" s="115" t="s">
        <v>4202</v>
      </c>
      <c r="D635" s="115" t="s">
        <v>4203</v>
      </c>
      <c r="E635" s="115" t="s">
        <v>780</v>
      </c>
      <c r="F635" s="114" t="s">
        <v>3201</v>
      </c>
      <c r="G635" s="116" t="s">
        <v>781</v>
      </c>
      <c r="H635" s="117" t="s">
        <v>3611</v>
      </c>
      <c r="I635" s="118">
        <v>10</v>
      </c>
      <c r="J635" s="119"/>
      <c r="K635" s="117" t="s">
        <v>3611</v>
      </c>
      <c r="L635" s="118">
        <v>10</v>
      </c>
      <c r="M635" s="120"/>
      <c r="N635" s="123"/>
      <c r="O635" s="31" t="str">
        <f t="shared" si="104"/>
        <v>交野市</v>
      </c>
      <c r="P635" s="31">
        <f>COUNTIF($O$4:O635,"交野市")</f>
        <v>3</v>
      </c>
    </row>
    <row r="636" spans="1:16" ht="30" customHeight="1" x14ac:dyDescent="0.2">
      <c r="A636" s="122">
        <v>2753620075</v>
      </c>
      <c r="B636" s="114" t="s">
        <v>796</v>
      </c>
      <c r="C636" s="115" t="s">
        <v>811</v>
      </c>
      <c r="D636" s="115" t="s">
        <v>812</v>
      </c>
      <c r="E636" s="115" t="s">
        <v>2025</v>
      </c>
      <c r="F636" s="114" t="s">
        <v>2026</v>
      </c>
      <c r="G636" s="116" t="s">
        <v>810</v>
      </c>
      <c r="H636" s="117"/>
      <c r="I636" s="118"/>
      <c r="J636" s="119"/>
      <c r="K636" s="117" t="s">
        <v>3611</v>
      </c>
      <c r="L636" s="118">
        <v>10</v>
      </c>
      <c r="M636" s="120"/>
      <c r="N636" s="123"/>
      <c r="O636" s="31" t="str">
        <f t="shared" si="104"/>
        <v>交野市</v>
      </c>
      <c r="P636" s="31">
        <f>COUNTIF($O$4:O636,"交野市")</f>
        <v>4</v>
      </c>
    </row>
    <row r="637" spans="1:16" ht="30" customHeight="1" x14ac:dyDescent="0.2">
      <c r="A637" s="122">
        <v>2753620083</v>
      </c>
      <c r="B637" s="114" t="s">
        <v>799</v>
      </c>
      <c r="C637" s="115" t="s">
        <v>814</v>
      </c>
      <c r="D637" s="115" t="s">
        <v>815</v>
      </c>
      <c r="E637" s="115" t="s">
        <v>805</v>
      </c>
      <c r="F637" s="114" t="s">
        <v>930</v>
      </c>
      <c r="G637" s="116" t="s">
        <v>459</v>
      </c>
      <c r="H637" s="117" t="s">
        <v>3611</v>
      </c>
      <c r="I637" s="118">
        <v>10</v>
      </c>
      <c r="J637" s="119"/>
      <c r="K637" s="117" t="s">
        <v>3611</v>
      </c>
      <c r="L637" s="118">
        <v>10</v>
      </c>
      <c r="M637" s="120"/>
      <c r="N637" s="123"/>
      <c r="O637" s="31" t="str">
        <f t="shared" si="104"/>
        <v>交野市</v>
      </c>
      <c r="P637" s="31">
        <f>COUNTIF($O$4:O637,"交野市")</f>
        <v>5</v>
      </c>
    </row>
    <row r="638" spans="1:16" ht="30" customHeight="1" x14ac:dyDescent="0.2">
      <c r="A638" s="122">
        <v>2753620091</v>
      </c>
      <c r="B638" s="114" t="s">
        <v>1073</v>
      </c>
      <c r="C638" s="115" t="s">
        <v>1087</v>
      </c>
      <c r="D638" s="115" t="s">
        <v>1088</v>
      </c>
      <c r="E638" s="115" t="s">
        <v>1089</v>
      </c>
      <c r="F638" s="114" t="s">
        <v>3964</v>
      </c>
      <c r="G638" s="116" t="s">
        <v>1090</v>
      </c>
      <c r="H638" s="117"/>
      <c r="I638" s="118"/>
      <c r="J638" s="119"/>
      <c r="K638" s="117" t="s">
        <v>3611</v>
      </c>
      <c r="L638" s="118">
        <v>10</v>
      </c>
      <c r="M638" s="120"/>
      <c r="N638" s="123"/>
      <c r="O638" s="31" t="str">
        <f t="shared" si="104"/>
        <v>交野市</v>
      </c>
      <c r="P638" s="31">
        <f>COUNTIF($O$4:O638,"交野市")</f>
        <v>6</v>
      </c>
    </row>
    <row r="639" spans="1:16" ht="30" customHeight="1" x14ac:dyDescent="0.2">
      <c r="A639" s="132">
        <v>2753620109</v>
      </c>
      <c r="B639" s="114" t="s">
        <v>1221</v>
      </c>
      <c r="C639" s="115" t="s">
        <v>1270</v>
      </c>
      <c r="D639" s="115" t="s">
        <v>1271</v>
      </c>
      <c r="E639" s="115" t="s">
        <v>1272</v>
      </c>
      <c r="F639" s="114" t="s">
        <v>1244</v>
      </c>
      <c r="G639" s="116" t="s">
        <v>459</v>
      </c>
      <c r="H639" s="117" t="s">
        <v>3611</v>
      </c>
      <c r="I639" s="118">
        <v>10</v>
      </c>
      <c r="J639" s="119"/>
      <c r="K639" s="117" t="s">
        <v>3611</v>
      </c>
      <c r="L639" s="118">
        <v>10</v>
      </c>
      <c r="M639" s="120"/>
      <c r="N639" s="123"/>
      <c r="O639" s="31" t="str">
        <f t="shared" ref="O639:O715" si="122">IF(ISERROR(FIND("群",F639))=FALSE,LEFT(F639,FIND("群",F639)),IF(ISERROR(FIND("市",F639))=FALSE,LEFT(F639,FIND("市",F639)),IF(ISERROR(FIND("町",F639))=FALSE,LEFT(F639,FIND("町",F639)),IF(ISERROR(FIND("村",F639))=FALSE,LEFT(F639,FIND("村",F639))))))</f>
        <v>交野市</v>
      </c>
      <c r="P639" s="31">
        <f>COUNTIF($O$4:O639,"交野市")</f>
        <v>7</v>
      </c>
    </row>
    <row r="640" spans="1:16" ht="30" customHeight="1" x14ac:dyDescent="0.2">
      <c r="A640" s="122">
        <v>2753620125</v>
      </c>
      <c r="B640" s="114" t="s">
        <v>1443</v>
      </c>
      <c r="C640" s="115" t="s">
        <v>1460</v>
      </c>
      <c r="D640" s="115" t="s">
        <v>1461</v>
      </c>
      <c r="E640" s="115" t="s">
        <v>1462</v>
      </c>
      <c r="F640" s="114" t="s">
        <v>3544</v>
      </c>
      <c r="G640" s="116" t="s">
        <v>3114</v>
      </c>
      <c r="H640" s="117"/>
      <c r="I640" s="118"/>
      <c r="J640" s="119"/>
      <c r="K640" s="117" t="s">
        <v>3611</v>
      </c>
      <c r="L640" s="118">
        <v>10</v>
      </c>
      <c r="M640" s="120"/>
      <c r="N640" s="123"/>
      <c r="O640" s="31" t="str">
        <f t="shared" si="122"/>
        <v>交野市</v>
      </c>
      <c r="P640" s="31">
        <f>COUNTIF($O$4:O640,"交野市")</f>
        <v>8</v>
      </c>
    </row>
    <row r="641" spans="1:16" ht="30" customHeight="1" x14ac:dyDescent="0.2">
      <c r="A641" s="113">
        <v>2750320075</v>
      </c>
      <c r="B641" s="114" t="s">
        <v>194</v>
      </c>
      <c r="C641" s="115" t="s">
        <v>1764</v>
      </c>
      <c r="D641" s="115" t="s">
        <v>1765</v>
      </c>
      <c r="E641" s="115" t="s">
        <v>1766</v>
      </c>
      <c r="F641" s="114" t="s">
        <v>1767</v>
      </c>
      <c r="G641" s="116" t="s">
        <v>1342</v>
      </c>
      <c r="H641" s="117" t="s">
        <v>3611</v>
      </c>
      <c r="I641" s="118">
        <v>10</v>
      </c>
      <c r="J641" s="119"/>
      <c r="K641" s="117" t="s">
        <v>3611</v>
      </c>
      <c r="L641" s="118">
        <v>10</v>
      </c>
      <c r="M641" s="120"/>
      <c r="N641" s="123"/>
      <c r="O641" s="31" t="str">
        <f t="shared" si="122"/>
        <v>交野市</v>
      </c>
      <c r="P641" s="31">
        <f>COUNTIF($O$4:O641,"交野市")</f>
        <v>9</v>
      </c>
    </row>
    <row r="642" spans="1:16" ht="30" customHeight="1" x14ac:dyDescent="0.2">
      <c r="A642" s="122">
        <v>2753620133</v>
      </c>
      <c r="B642" s="114" t="s">
        <v>1499</v>
      </c>
      <c r="C642" s="115" t="s">
        <v>1506</v>
      </c>
      <c r="D642" s="115" t="s">
        <v>3965</v>
      </c>
      <c r="E642" s="115" t="s">
        <v>1507</v>
      </c>
      <c r="F642" s="114" t="s">
        <v>1535</v>
      </c>
      <c r="G642" s="116" t="s">
        <v>1536</v>
      </c>
      <c r="H642" s="117"/>
      <c r="I642" s="118"/>
      <c r="J642" s="119"/>
      <c r="K642" s="117" t="s">
        <v>3611</v>
      </c>
      <c r="L642" s="118">
        <v>10</v>
      </c>
      <c r="M642" s="120"/>
      <c r="N642" s="123"/>
      <c r="O642" s="31" t="str">
        <f t="shared" si="122"/>
        <v>交野市</v>
      </c>
      <c r="P642" s="31">
        <f>COUNTIF($O$4:O642,"交野市")</f>
        <v>10</v>
      </c>
    </row>
    <row r="643" spans="1:16" ht="30" customHeight="1" x14ac:dyDescent="0.2">
      <c r="A643" s="122">
        <v>2753620141</v>
      </c>
      <c r="B643" s="114" t="s">
        <v>3725</v>
      </c>
      <c r="C643" s="115" t="s">
        <v>385</v>
      </c>
      <c r="D643" s="115" t="s">
        <v>386</v>
      </c>
      <c r="E643" s="115" t="s">
        <v>384</v>
      </c>
      <c r="F643" s="114" t="s">
        <v>2071</v>
      </c>
      <c r="G643" s="116" t="s">
        <v>2038</v>
      </c>
      <c r="H643" s="117" t="s">
        <v>3611</v>
      </c>
      <c r="I643" s="118">
        <v>10</v>
      </c>
      <c r="J643" s="119"/>
      <c r="K643" s="117" t="s">
        <v>3611</v>
      </c>
      <c r="L643" s="118">
        <v>10</v>
      </c>
      <c r="M643" s="120"/>
      <c r="N643" s="123"/>
      <c r="O643" s="31" t="str">
        <f t="shared" si="122"/>
        <v>交野市</v>
      </c>
      <c r="P643" s="31">
        <f>COUNTIF($O$4:O643,"交野市")</f>
        <v>11</v>
      </c>
    </row>
    <row r="644" spans="1:16" ht="30" customHeight="1" x14ac:dyDescent="0.2">
      <c r="A644" s="113">
        <v>2753620166</v>
      </c>
      <c r="B644" s="114" t="s">
        <v>2111</v>
      </c>
      <c r="C644" s="115" t="s">
        <v>2124</v>
      </c>
      <c r="D644" s="115" t="s">
        <v>2125</v>
      </c>
      <c r="E644" s="115" t="s">
        <v>2126</v>
      </c>
      <c r="F644" s="114" t="s">
        <v>2127</v>
      </c>
      <c r="G644" s="116" t="s">
        <v>2128</v>
      </c>
      <c r="H644" s="117" t="s">
        <v>3611</v>
      </c>
      <c r="I644" s="118">
        <v>10</v>
      </c>
      <c r="J644" s="119"/>
      <c r="K644" s="117" t="s">
        <v>3611</v>
      </c>
      <c r="L644" s="118">
        <v>10</v>
      </c>
      <c r="M644" s="120"/>
      <c r="N644" s="123"/>
      <c r="O644" s="31" t="str">
        <f t="shared" si="122"/>
        <v>交野市</v>
      </c>
      <c r="P644" s="31">
        <f>COUNTIF($O$4:O644,"交野市")</f>
        <v>12</v>
      </c>
    </row>
    <row r="645" spans="1:16" ht="30" customHeight="1" x14ac:dyDescent="0.2">
      <c r="A645" s="113">
        <v>2753620174</v>
      </c>
      <c r="B645" s="114" t="s">
        <v>2551</v>
      </c>
      <c r="C645" s="115" t="s">
        <v>3536</v>
      </c>
      <c r="D645" s="115" t="s">
        <v>2552</v>
      </c>
      <c r="E645" s="115" t="s">
        <v>2553</v>
      </c>
      <c r="F645" s="114" t="s">
        <v>2554</v>
      </c>
      <c r="G645" s="116" t="s">
        <v>2555</v>
      </c>
      <c r="H645" s="117" t="s">
        <v>3611</v>
      </c>
      <c r="I645" s="118">
        <v>10</v>
      </c>
      <c r="J645" s="119"/>
      <c r="K645" s="117" t="s">
        <v>3611</v>
      </c>
      <c r="L645" s="118">
        <v>10</v>
      </c>
      <c r="M645" s="120"/>
      <c r="N645" s="123"/>
      <c r="O645" s="31" t="str">
        <f t="shared" si="122"/>
        <v>交野市</v>
      </c>
      <c r="P645" s="31">
        <f>COUNTIF($O$4:O645,"交野市")</f>
        <v>13</v>
      </c>
    </row>
    <row r="646" spans="1:16" ht="30" customHeight="1" x14ac:dyDescent="0.2">
      <c r="A646" s="113">
        <v>2753620182</v>
      </c>
      <c r="B646" s="114" t="s">
        <v>2691</v>
      </c>
      <c r="C646" s="115" t="s">
        <v>2692</v>
      </c>
      <c r="D646" s="115" t="s">
        <v>2693</v>
      </c>
      <c r="E646" s="115" t="s">
        <v>2694</v>
      </c>
      <c r="F646" s="114" t="s">
        <v>2695</v>
      </c>
      <c r="G646" s="116" t="s">
        <v>2696</v>
      </c>
      <c r="H646" s="117" t="s">
        <v>3611</v>
      </c>
      <c r="I646" s="118">
        <v>10</v>
      </c>
      <c r="J646" s="119"/>
      <c r="K646" s="117" t="s">
        <v>3611</v>
      </c>
      <c r="L646" s="118">
        <v>10</v>
      </c>
      <c r="M646" s="120"/>
      <c r="N646" s="123"/>
      <c r="O646" s="31" t="str">
        <f t="shared" si="122"/>
        <v>交野市</v>
      </c>
      <c r="P646" s="31">
        <f>COUNTIF($O$4:O646,"交野市")</f>
        <v>14</v>
      </c>
    </row>
    <row r="647" spans="1:16" ht="30" customHeight="1" x14ac:dyDescent="0.2">
      <c r="A647" s="113" t="s">
        <v>4034</v>
      </c>
      <c r="B647" s="114" t="s">
        <v>4035</v>
      </c>
      <c r="C647" s="115" t="s">
        <v>4036</v>
      </c>
      <c r="D647" s="115" t="s">
        <v>4037</v>
      </c>
      <c r="E647" s="115" t="s">
        <v>384</v>
      </c>
      <c r="F647" s="114" t="s">
        <v>4038</v>
      </c>
      <c r="G647" s="116" t="s">
        <v>4039</v>
      </c>
      <c r="H647" s="117" t="s">
        <v>193</v>
      </c>
      <c r="I647" s="118">
        <v>5</v>
      </c>
      <c r="J647" s="119" t="s">
        <v>3611</v>
      </c>
      <c r="K647" s="117" t="s">
        <v>193</v>
      </c>
      <c r="L647" s="118">
        <v>5</v>
      </c>
      <c r="M647" s="120" t="s">
        <v>3611</v>
      </c>
      <c r="N647" s="123"/>
      <c r="O647" s="31" t="str">
        <f t="shared" ref="O647" si="123">IF(ISERROR(FIND("群",F647))=FALSE,LEFT(F647,FIND("群",F647)),IF(ISERROR(FIND("市",F647))=FALSE,LEFT(F647,FIND("市",F647)),IF(ISERROR(FIND("町",F647))=FALSE,LEFT(F647,FIND("町",F647)),IF(ISERROR(FIND("村",F647))=FALSE,LEFT(F647,FIND("村",F647))))))</f>
        <v>交野市</v>
      </c>
      <c r="P647" s="31">
        <f>COUNTIF($O$4:O647,"交野市")</f>
        <v>15</v>
      </c>
    </row>
    <row r="648" spans="1:16" ht="30" customHeight="1" x14ac:dyDescent="0.2">
      <c r="A648" s="113" t="s">
        <v>4040</v>
      </c>
      <c r="B648" s="114" t="s">
        <v>4041</v>
      </c>
      <c r="C648" s="115" t="s">
        <v>4042</v>
      </c>
      <c r="D648" s="115" t="s">
        <v>4043</v>
      </c>
      <c r="E648" s="115" t="s">
        <v>1462</v>
      </c>
      <c r="F648" s="114" t="s">
        <v>4044</v>
      </c>
      <c r="G648" s="116" t="s">
        <v>4045</v>
      </c>
      <c r="H648" s="117"/>
      <c r="I648" s="118"/>
      <c r="J648" s="119"/>
      <c r="K648" s="117"/>
      <c r="L648" s="118"/>
      <c r="M648" s="120" t="s">
        <v>3611</v>
      </c>
      <c r="N648" s="123"/>
      <c r="O648" s="31" t="str">
        <f t="shared" ref="O648" si="124">IF(ISERROR(FIND("群",F648))=FALSE,LEFT(F648,FIND("群",F648)),IF(ISERROR(FIND("市",F648))=FALSE,LEFT(F648,FIND("市",F648)),IF(ISERROR(FIND("町",F648))=FALSE,LEFT(F648,FIND("町",F648)),IF(ISERROR(FIND("村",F648))=FALSE,LEFT(F648,FIND("村",F648))))))</f>
        <v>交野市</v>
      </c>
      <c r="P648" s="31">
        <f>COUNTIF($O$4:O648,"交野市")</f>
        <v>16</v>
      </c>
    </row>
    <row r="649" spans="1:16" ht="30" customHeight="1" x14ac:dyDescent="0.2">
      <c r="A649" s="113">
        <v>2759320043</v>
      </c>
      <c r="B649" s="114" t="s">
        <v>768</v>
      </c>
      <c r="C649" s="115" t="s">
        <v>769</v>
      </c>
      <c r="D649" s="115" t="s">
        <v>770</v>
      </c>
      <c r="E649" s="115" t="s">
        <v>771</v>
      </c>
      <c r="F649" s="114" t="s">
        <v>772</v>
      </c>
      <c r="G649" s="116" t="s">
        <v>773</v>
      </c>
      <c r="H649" s="117" t="s">
        <v>3611</v>
      </c>
      <c r="I649" s="118">
        <v>10</v>
      </c>
      <c r="J649" s="119"/>
      <c r="K649" s="117" t="s">
        <v>3611</v>
      </c>
      <c r="L649" s="118">
        <v>10</v>
      </c>
      <c r="M649" s="120"/>
      <c r="N649" s="123"/>
      <c r="O649" s="31" t="str">
        <f t="shared" si="122"/>
        <v>大阪狭山市</v>
      </c>
      <c r="P649" s="31">
        <f>COUNTIF($O$4:O649,"大阪狭山市")</f>
        <v>1</v>
      </c>
    </row>
    <row r="650" spans="1:16" ht="30" customHeight="1" x14ac:dyDescent="0.2">
      <c r="A650" s="113">
        <v>2759320068</v>
      </c>
      <c r="B650" s="114" t="s">
        <v>1037</v>
      </c>
      <c r="C650" s="115" t="s">
        <v>1060</v>
      </c>
      <c r="D650" s="115" t="s">
        <v>1060</v>
      </c>
      <c r="E650" s="115" t="s">
        <v>1061</v>
      </c>
      <c r="F650" s="114" t="s">
        <v>1044</v>
      </c>
      <c r="G650" s="116" t="s">
        <v>695</v>
      </c>
      <c r="H650" s="117" t="s">
        <v>3611</v>
      </c>
      <c r="I650" s="118">
        <v>10</v>
      </c>
      <c r="J650" s="119"/>
      <c r="K650" s="117" t="s">
        <v>3611</v>
      </c>
      <c r="L650" s="118">
        <v>10</v>
      </c>
      <c r="M650" s="120"/>
      <c r="N650" s="123"/>
      <c r="O650" s="31" t="str">
        <f t="shared" si="122"/>
        <v>大阪狭山市</v>
      </c>
      <c r="P650" s="31">
        <f>COUNTIF($O$4:O650,"大阪狭山市")</f>
        <v>2</v>
      </c>
    </row>
    <row r="651" spans="1:16" ht="30" customHeight="1" x14ac:dyDescent="0.2">
      <c r="A651" s="113">
        <v>2759320076</v>
      </c>
      <c r="B651" s="114" t="s">
        <v>2708</v>
      </c>
      <c r="C651" s="115" t="s">
        <v>1095</v>
      </c>
      <c r="D651" s="115" t="s">
        <v>1096</v>
      </c>
      <c r="E651" s="115" t="s">
        <v>1097</v>
      </c>
      <c r="F651" s="114" t="s">
        <v>1098</v>
      </c>
      <c r="G651" s="116" t="s">
        <v>2709</v>
      </c>
      <c r="H651" s="117" t="s">
        <v>3611</v>
      </c>
      <c r="I651" s="118">
        <v>10</v>
      </c>
      <c r="J651" s="119"/>
      <c r="K651" s="117" t="s">
        <v>3611</v>
      </c>
      <c r="L651" s="118">
        <v>10</v>
      </c>
      <c r="M651" s="120"/>
      <c r="N651" s="123"/>
      <c r="O651" s="31" t="str">
        <f t="shared" si="122"/>
        <v>大阪狭山市</v>
      </c>
      <c r="P651" s="31">
        <f>COUNTIF($O$4:O651,"大阪狭山市")</f>
        <v>3</v>
      </c>
    </row>
    <row r="652" spans="1:16" ht="30" customHeight="1" x14ac:dyDescent="0.2">
      <c r="A652" s="128">
        <v>2759320084</v>
      </c>
      <c r="B652" s="114" t="s">
        <v>1245</v>
      </c>
      <c r="C652" s="115" t="s">
        <v>1295</v>
      </c>
      <c r="D652" s="115" t="s">
        <v>1296</v>
      </c>
      <c r="E652" s="115" t="s">
        <v>1297</v>
      </c>
      <c r="F652" s="114" t="s">
        <v>1247</v>
      </c>
      <c r="G652" s="116" t="s">
        <v>1248</v>
      </c>
      <c r="H652" s="117"/>
      <c r="I652" s="118"/>
      <c r="J652" s="119"/>
      <c r="K652" s="117" t="s">
        <v>3611</v>
      </c>
      <c r="L652" s="118">
        <v>10</v>
      </c>
      <c r="M652" s="120"/>
      <c r="N652" s="123"/>
      <c r="O652" s="31" t="str">
        <f t="shared" si="122"/>
        <v>大阪狭山市</v>
      </c>
      <c r="P652" s="31">
        <f>COUNTIF($O$4:O652,"大阪狭山市")</f>
        <v>4</v>
      </c>
    </row>
    <row r="653" spans="1:16" ht="30" customHeight="1" x14ac:dyDescent="0.2">
      <c r="A653" s="128">
        <v>2759320092</v>
      </c>
      <c r="B653" s="114" t="s">
        <v>1246</v>
      </c>
      <c r="C653" s="115" t="s">
        <v>1299</v>
      </c>
      <c r="D653" s="115" t="s">
        <v>1298</v>
      </c>
      <c r="E653" s="115" t="s">
        <v>3575</v>
      </c>
      <c r="F653" s="114" t="s">
        <v>3576</v>
      </c>
      <c r="G653" s="116" t="s">
        <v>1249</v>
      </c>
      <c r="H653" s="117"/>
      <c r="I653" s="118"/>
      <c r="J653" s="119"/>
      <c r="K653" s="117" t="s">
        <v>3611</v>
      </c>
      <c r="L653" s="118">
        <v>10</v>
      </c>
      <c r="M653" s="120"/>
      <c r="N653" s="123"/>
      <c r="O653" s="31" t="str">
        <f t="shared" si="122"/>
        <v>大阪狭山市</v>
      </c>
      <c r="P653" s="31">
        <f>COUNTIF($O$4:O653,"大阪狭山市")</f>
        <v>5</v>
      </c>
    </row>
    <row r="654" spans="1:16" ht="30" customHeight="1" x14ac:dyDescent="0.2">
      <c r="A654" s="113">
        <v>2759320100</v>
      </c>
      <c r="B654" s="114" t="s">
        <v>1331</v>
      </c>
      <c r="C654" s="115" t="s">
        <v>1354</v>
      </c>
      <c r="D654" s="115" t="s">
        <v>1355</v>
      </c>
      <c r="E654" s="115" t="s">
        <v>1339</v>
      </c>
      <c r="F654" s="114" t="s">
        <v>1332</v>
      </c>
      <c r="G654" s="116" t="s">
        <v>1333</v>
      </c>
      <c r="H654" s="117" t="s">
        <v>3611</v>
      </c>
      <c r="I654" s="118">
        <v>10</v>
      </c>
      <c r="J654" s="119"/>
      <c r="K654" s="117" t="s">
        <v>3611</v>
      </c>
      <c r="L654" s="118">
        <v>10</v>
      </c>
      <c r="M654" s="120"/>
      <c r="N654" s="123"/>
      <c r="O654" s="31" t="str">
        <f t="shared" si="122"/>
        <v>大阪狭山市</v>
      </c>
      <c r="P654" s="31">
        <f>COUNTIF($O$4:O654,"大阪狭山市")</f>
        <v>6</v>
      </c>
    </row>
    <row r="655" spans="1:16" ht="30" customHeight="1" x14ac:dyDescent="0.2">
      <c r="A655" s="113">
        <v>2759320126</v>
      </c>
      <c r="B655" s="114" t="s">
        <v>1444</v>
      </c>
      <c r="C655" s="115" t="s">
        <v>1463</v>
      </c>
      <c r="D655" s="115" t="s">
        <v>1463</v>
      </c>
      <c r="E655" s="115" t="s">
        <v>1339</v>
      </c>
      <c r="F655" s="114" t="s">
        <v>1464</v>
      </c>
      <c r="G655" s="116" t="s">
        <v>1465</v>
      </c>
      <c r="H655" s="117" t="s">
        <v>3611</v>
      </c>
      <c r="I655" s="118">
        <v>10</v>
      </c>
      <c r="J655" s="119"/>
      <c r="K655" s="117" t="s">
        <v>3611</v>
      </c>
      <c r="L655" s="118">
        <v>10</v>
      </c>
      <c r="M655" s="120" t="s">
        <v>3611</v>
      </c>
      <c r="N655" s="123"/>
      <c r="O655" s="31" t="str">
        <f t="shared" si="122"/>
        <v>大阪狭山市</v>
      </c>
      <c r="P655" s="31">
        <f>COUNTIF($O$4:O655,"大阪狭山市")</f>
        <v>7</v>
      </c>
    </row>
    <row r="656" spans="1:16" ht="30" customHeight="1" x14ac:dyDescent="0.2">
      <c r="A656" s="113">
        <v>2759320134</v>
      </c>
      <c r="B656" s="114" t="s">
        <v>1563</v>
      </c>
      <c r="C656" s="115" t="s">
        <v>1587</v>
      </c>
      <c r="D656" s="115" t="s">
        <v>1587</v>
      </c>
      <c r="E656" s="115" t="s">
        <v>1588</v>
      </c>
      <c r="F656" s="114" t="s">
        <v>2168</v>
      </c>
      <c r="G656" s="114" t="s">
        <v>1564</v>
      </c>
      <c r="H656" s="117" t="s">
        <v>3611</v>
      </c>
      <c r="I656" s="118">
        <v>10</v>
      </c>
      <c r="J656" s="119"/>
      <c r="K656" s="117" t="s">
        <v>3611</v>
      </c>
      <c r="L656" s="118">
        <v>10</v>
      </c>
      <c r="M656" s="120"/>
      <c r="N656" s="123"/>
      <c r="O656" s="31" t="str">
        <f t="shared" si="122"/>
        <v>大阪狭山市</v>
      </c>
      <c r="P656" s="31">
        <f>COUNTIF($O$4:O656,"大阪狭山市")</f>
        <v>8</v>
      </c>
    </row>
    <row r="657" spans="1:16" ht="30" customHeight="1" x14ac:dyDescent="0.2">
      <c r="A657" s="113">
        <v>2759320142</v>
      </c>
      <c r="B657" s="114" t="s">
        <v>2710</v>
      </c>
      <c r="C657" s="115" t="s">
        <v>1627</v>
      </c>
      <c r="D657" s="115" t="s">
        <v>1628</v>
      </c>
      <c r="E657" s="115" t="s">
        <v>1629</v>
      </c>
      <c r="F657" s="114" t="s">
        <v>1630</v>
      </c>
      <c r="G657" s="116" t="s">
        <v>2709</v>
      </c>
      <c r="H657" s="117" t="s">
        <v>3611</v>
      </c>
      <c r="I657" s="118">
        <v>10</v>
      </c>
      <c r="J657" s="119"/>
      <c r="K657" s="117" t="s">
        <v>3611</v>
      </c>
      <c r="L657" s="118">
        <v>10</v>
      </c>
      <c r="M657" s="120"/>
      <c r="N657" s="123"/>
      <c r="O657" s="31" t="str">
        <f t="shared" si="122"/>
        <v>大阪狭山市</v>
      </c>
      <c r="P657" s="31">
        <f>COUNTIF($O$4:O657,"大阪狭山市")</f>
        <v>9</v>
      </c>
    </row>
    <row r="658" spans="1:16" ht="30" customHeight="1" x14ac:dyDescent="0.2">
      <c r="A658" s="113">
        <v>2759320159</v>
      </c>
      <c r="B658" s="114" t="s">
        <v>1860</v>
      </c>
      <c r="C658" s="115" t="s">
        <v>1862</v>
      </c>
      <c r="D658" s="115" t="s">
        <v>1863</v>
      </c>
      <c r="E658" s="115" t="s">
        <v>1864</v>
      </c>
      <c r="F658" s="114" t="s">
        <v>1865</v>
      </c>
      <c r="G658" s="116" t="s">
        <v>1861</v>
      </c>
      <c r="H658" s="117" t="s">
        <v>3611</v>
      </c>
      <c r="I658" s="118">
        <v>10</v>
      </c>
      <c r="J658" s="119"/>
      <c r="K658" s="117" t="s">
        <v>3611</v>
      </c>
      <c r="L658" s="118">
        <v>10</v>
      </c>
      <c r="M658" s="120"/>
      <c r="N658" s="123"/>
      <c r="O658" s="31" t="str">
        <f t="shared" si="122"/>
        <v>大阪狭山市</v>
      </c>
      <c r="P658" s="31">
        <f>COUNTIF($O$4:O658,"大阪狭山市")</f>
        <v>10</v>
      </c>
    </row>
    <row r="659" spans="1:16" ht="30" customHeight="1" x14ac:dyDescent="0.2">
      <c r="A659" s="113">
        <v>2759320167</v>
      </c>
      <c r="B659" s="114" t="s">
        <v>2057</v>
      </c>
      <c r="C659" s="115" t="s">
        <v>2065</v>
      </c>
      <c r="D659" s="115" t="s">
        <v>2066</v>
      </c>
      <c r="E659" s="115" t="s">
        <v>2067</v>
      </c>
      <c r="F659" s="114" t="s">
        <v>2068</v>
      </c>
      <c r="G659" s="116" t="s">
        <v>2058</v>
      </c>
      <c r="H659" s="117" t="s">
        <v>2069</v>
      </c>
      <c r="I659" s="118">
        <v>5</v>
      </c>
      <c r="J659" s="119"/>
      <c r="K659" s="117" t="s">
        <v>2070</v>
      </c>
      <c r="L659" s="118">
        <v>5</v>
      </c>
      <c r="M659" s="120"/>
      <c r="N659" s="123"/>
      <c r="O659" s="31" t="str">
        <f t="shared" si="122"/>
        <v>大阪狭山市</v>
      </c>
      <c r="P659" s="31">
        <f>COUNTIF($O$4:O659,"大阪狭山市")</f>
        <v>11</v>
      </c>
    </row>
    <row r="660" spans="1:16" ht="30" customHeight="1" x14ac:dyDescent="0.2">
      <c r="A660" s="113">
        <v>2759320175</v>
      </c>
      <c r="B660" s="114" t="s">
        <v>2711</v>
      </c>
      <c r="C660" s="115" t="s">
        <v>2192</v>
      </c>
      <c r="D660" s="115" t="s">
        <v>2193</v>
      </c>
      <c r="E660" s="115" t="s">
        <v>2194</v>
      </c>
      <c r="F660" s="114" t="s">
        <v>2195</v>
      </c>
      <c r="G660" s="116" t="s">
        <v>2709</v>
      </c>
      <c r="H660" s="117" t="s">
        <v>3611</v>
      </c>
      <c r="I660" s="118">
        <v>10</v>
      </c>
      <c r="J660" s="119"/>
      <c r="K660" s="117" t="s">
        <v>3611</v>
      </c>
      <c r="L660" s="118">
        <v>10</v>
      </c>
      <c r="M660" s="120"/>
      <c r="N660" s="123"/>
      <c r="O660" s="31" t="str">
        <f t="shared" si="122"/>
        <v>大阪狭山市</v>
      </c>
      <c r="P660" s="31">
        <f>COUNTIF($O$4:O660,"大阪狭山市")</f>
        <v>12</v>
      </c>
    </row>
    <row r="661" spans="1:16" ht="30" customHeight="1" x14ac:dyDescent="0.2">
      <c r="A661" s="113">
        <v>2759320183</v>
      </c>
      <c r="B661" s="114" t="s">
        <v>2205</v>
      </c>
      <c r="C661" s="115" t="s">
        <v>2206</v>
      </c>
      <c r="D661" s="115" t="s">
        <v>2207</v>
      </c>
      <c r="E661" s="115" t="s">
        <v>2194</v>
      </c>
      <c r="F661" s="114" t="s">
        <v>2208</v>
      </c>
      <c r="G661" s="116" t="s">
        <v>2209</v>
      </c>
      <c r="H661" s="117"/>
      <c r="I661" s="118"/>
      <c r="J661" s="119"/>
      <c r="K661" s="117" t="s">
        <v>3611</v>
      </c>
      <c r="L661" s="118">
        <v>10</v>
      </c>
      <c r="M661" s="120"/>
      <c r="N661" s="123"/>
      <c r="O661" s="31" t="str">
        <f t="shared" si="122"/>
        <v>大阪狭山市</v>
      </c>
      <c r="P661" s="31">
        <f>COUNTIF($O$4:O661,"大阪狭山市")</f>
        <v>13</v>
      </c>
    </row>
    <row r="662" spans="1:16" ht="30" customHeight="1" x14ac:dyDescent="0.2">
      <c r="A662" s="113">
        <v>2759320209</v>
      </c>
      <c r="B662" s="114" t="s">
        <v>2474</v>
      </c>
      <c r="C662" s="115" t="s">
        <v>2475</v>
      </c>
      <c r="D662" s="115" t="s">
        <v>2476</v>
      </c>
      <c r="E662" s="115" t="s">
        <v>2477</v>
      </c>
      <c r="F662" s="114" t="s">
        <v>2478</v>
      </c>
      <c r="G662" s="116" t="s">
        <v>2227</v>
      </c>
      <c r="H662" s="117" t="s">
        <v>3611</v>
      </c>
      <c r="I662" s="118">
        <v>10</v>
      </c>
      <c r="J662" s="119"/>
      <c r="K662" s="117" t="s">
        <v>3611</v>
      </c>
      <c r="L662" s="118">
        <v>10</v>
      </c>
      <c r="M662" s="120"/>
      <c r="N662" s="123"/>
      <c r="O662" s="31" t="str">
        <f t="shared" si="122"/>
        <v>大阪狭山市</v>
      </c>
      <c r="P662" s="31">
        <f>COUNTIF($O$4:O662,"大阪狭山市")</f>
        <v>14</v>
      </c>
    </row>
    <row r="663" spans="1:16" s="174" customFormat="1" ht="30" customHeight="1" x14ac:dyDescent="0.2">
      <c r="A663" s="183">
        <v>2759320217</v>
      </c>
      <c r="B663" s="165" t="s">
        <v>3462</v>
      </c>
      <c r="C663" s="166" t="s">
        <v>4133</v>
      </c>
      <c r="D663" s="166" t="s">
        <v>2516</v>
      </c>
      <c r="E663" s="166" t="s">
        <v>2517</v>
      </c>
      <c r="F663" s="165" t="s">
        <v>2518</v>
      </c>
      <c r="G663" s="167" t="s">
        <v>2519</v>
      </c>
      <c r="H663" s="168" t="s">
        <v>3611</v>
      </c>
      <c r="I663" s="169">
        <v>10</v>
      </c>
      <c r="J663" s="170"/>
      <c r="K663" s="168" t="s">
        <v>3611</v>
      </c>
      <c r="L663" s="169">
        <v>10</v>
      </c>
      <c r="M663" s="171"/>
      <c r="N663" s="175"/>
      <c r="O663" s="173" t="str">
        <f t="shared" si="122"/>
        <v>大阪狭山市</v>
      </c>
      <c r="P663" s="173">
        <f>COUNTIF($O$4:O663,"大阪狭山市")</f>
        <v>15</v>
      </c>
    </row>
    <row r="664" spans="1:16" ht="30" customHeight="1" x14ac:dyDescent="0.2">
      <c r="A664" s="113">
        <v>2759320225</v>
      </c>
      <c r="B664" s="114" t="s">
        <v>2701</v>
      </c>
      <c r="C664" s="115" t="s">
        <v>2715</v>
      </c>
      <c r="D664" s="115" t="s">
        <v>2716</v>
      </c>
      <c r="E664" s="115" t="s">
        <v>2707</v>
      </c>
      <c r="F664" s="114" t="s">
        <v>2714</v>
      </c>
      <c r="G664" s="116" t="s">
        <v>2702</v>
      </c>
      <c r="H664" s="117" t="s">
        <v>3611</v>
      </c>
      <c r="I664" s="118">
        <v>10</v>
      </c>
      <c r="J664" s="119"/>
      <c r="K664" s="117" t="s">
        <v>3611</v>
      </c>
      <c r="L664" s="118">
        <v>10</v>
      </c>
      <c r="M664" s="120"/>
      <c r="N664" s="123"/>
      <c r="O664" s="31" t="str">
        <f t="shared" si="122"/>
        <v>大阪狭山市</v>
      </c>
      <c r="P664" s="31">
        <f>COUNTIF($O$4:O664,"大阪狭山市")</f>
        <v>16</v>
      </c>
    </row>
    <row r="665" spans="1:16" ht="30" customHeight="1" x14ac:dyDescent="0.2">
      <c r="A665" s="113">
        <v>2759320233</v>
      </c>
      <c r="B665" s="114" t="s">
        <v>2830</v>
      </c>
      <c r="C665" s="115" t="s">
        <v>2833</v>
      </c>
      <c r="D665" s="115" t="s">
        <v>2833</v>
      </c>
      <c r="E665" s="115" t="s">
        <v>2834</v>
      </c>
      <c r="F665" s="114" t="s">
        <v>2831</v>
      </c>
      <c r="G665" s="116" t="s">
        <v>2832</v>
      </c>
      <c r="H665" s="117"/>
      <c r="I665" s="118"/>
      <c r="J665" s="119"/>
      <c r="K665" s="117" t="s">
        <v>3611</v>
      </c>
      <c r="L665" s="118">
        <v>10</v>
      </c>
      <c r="M665" s="120"/>
      <c r="N665" s="123"/>
      <c r="O665" s="31" t="str">
        <f t="shared" si="122"/>
        <v>大阪狭山市</v>
      </c>
      <c r="P665" s="31">
        <f>COUNTIF($O$4:O665,"大阪狭山市")</f>
        <v>17</v>
      </c>
    </row>
    <row r="666" spans="1:16" ht="30" customHeight="1" x14ac:dyDescent="0.2">
      <c r="A666" s="113">
        <v>2759320241</v>
      </c>
      <c r="B666" s="114" t="s">
        <v>3055</v>
      </c>
      <c r="C666" s="115" t="s">
        <v>3623</v>
      </c>
      <c r="D666" s="115"/>
      <c r="E666" s="115" t="s">
        <v>3113</v>
      </c>
      <c r="F666" s="114" t="s">
        <v>3083</v>
      </c>
      <c r="G666" s="116" t="s">
        <v>3084</v>
      </c>
      <c r="H666" s="117"/>
      <c r="I666" s="118"/>
      <c r="J666" s="119"/>
      <c r="K666" s="117" t="s">
        <v>3611</v>
      </c>
      <c r="L666" s="118">
        <v>10</v>
      </c>
      <c r="M666" s="120"/>
      <c r="N666" s="123"/>
      <c r="O666" s="31" t="str">
        <f t="shared" ref="O666" si="125">IF(ISERROR(FIND("群",F666))=FALSE,LEFT(F666,FIND("群",F666)),IF(ISERROR(FIND("市",F666))=FALSE,LEFT(F666,FIND("市",F666)),IF(ISERROR(FIND("町",F666))=FALSE,LEFT(F666,FIND("町",F666)),IF(ISERROR(FIND("村",F666))=FALSE,LEFT(F666,FIND("村",F666))))))</f>
        <v>大阪狭山市</v>
      </c>
      <c r="P666" s="31">
        <f>COUNTIF($O$4:O666,"大阪狭山市")</f>
        <v>18</v>
      </c>
    </row>
    <row r="667" spans="1:16" ht="30" customHeight="1" x14ac:dyDescent="0.2">
      <c r="A667" s="113" t="s">
        <v>3426</v>
      </c>
      <c r="B667" s="114" t="s">
        <v>3427</v>
      </c>
      <c r="C667" s="115" t="s">
        <v>3446</v>
      </c>
      <c r="D667" s="115" t="s">
        <v>3445</v>
      </c>
      <c r="E667" s="115" t="s">
        <v>3438</v>
      </c>
      <c r="F667" s="114" t="s">
        <v>3439</v>
      </c>
      <c r="G667" s="116" t="s">
        <v>3428</v>
      </c>
      <c r="H667" s="117" t="s">
        <v>3611</v>
      </c>
      <c r="I667" s="118">
        <v>10</v>
      </c>
      <c r="J667" s="119"/>
      <c r="K667" s="117" t="s">
        <v>3611</v>
      </c>
      <c r="L667" s="118">
        <v>10</v>
      </c>
      <c r="M667" s="120" t="s">
        <v>3611</v>
      </c>
      <c r="N667" s="123"/>
      <c r="O667" s="31" t="str">
        <f t="shared" ref="O667" si="126">IF(ISERROR(FIND("群",F667))=FALSE,LEFT(F667,FIND("群",F667)),IF(ISERROR(FIND("市",F667))=FALSE,LEFT(F667,FIND("市",F667)),IF(ISERROR(FIND("町",F667))=FALSE,LEFT(F667,FIND("町",F667)),IF(ISERROR(FIND("村",F667))=FALSE,LEFT(F667,FIND("村",F667))))))</f>
        <v>大阪狭山市</v>
      </c>
      <c r="P667" s="31">
        <f>COUNTIF($O$4:O667,"大阪狭山市")</f>
        <v>19</v>
      </c>
    </row>
    <row r="668" spans="1:16" ht="30" customHeight="1" x14ac:dyDescent="0.2">
      <c r="A668" s="113" t="s">
        <v>4025</v>
      </c>
      <c r="B668" s="114" t="s">
        <v>3872</v>
      </c>
      <c r="C668" s="115" t="s">
        <v>3886</v>
      </c>
      <c r="D668" s="115" t="s">
        <v>3887</v>
      </c>
      <c r="E668" s="115" t="s">
        <v>1097</v>
      </c>
      <c r="F668" s="114" t="s">
        <v>3871</v>
      </c>
      <c r="G668" s="116" t="s">
        <v>695</v>
      </c>
      <c r="H668" s="117" t="s">
        <v>3611</v>
      </c>
      <c r="I668" s="118">
        <v>10</v>
      </c>
      <c r="J668" s="119"/>
      <c r="K668" s="117"/>
      <c r="L668" s="118"/>
      <c r="M668" s="120"/>
      <c r="N668" s="123"/>
      <c r="O668" s="31" t="str">
        <f>IF(ISERROR(FIND("群",F668))=FALSE,LEFT(F668,FIND("群",F668)),IF(ISERROR(FIND("市",F668))=FALSE,LEFT(F668,FIND("市",F668)),IF(ISERROR(FIND("町",F668))=FALSE,LEFT(F668,FIND("町",F668)),IF(ISERROR(FIND("村",F668))=FALSE,LEFT(F668,FIND("村",F668))))))</f>
        <v>大阪狭山市</v>
      </c>
      <c r="P668" s="31">
        <f>COUNTIF($O$4:O668,"大阪狭山市")</f>
        <v>20</v>
      </c>
    </row>
    <row r="669" spans="1:16" ht="30" customHeight="1" x14ac:dyDescent="0.2">
      <c r="A669" s="113">
        <v>2759520022</v>
      </c>
      <c r="B669" s="114" t="s">
        <v>395</v>
      </c>
      <c r="C669" s="115" t="s">
        <v>403</v>
      </c>
      <c r="D669" s="115" t="s">
        <v>403</v>
      </c>
      <c r="E669" s="115" t="s">
        <v>404</v>
      </c>
      <c r="F669" s="114" t="s">
        <v>407</v>
      </c>
      <c r="G669" s="116" t="s">
        <v>396</v>
      </c>
      <c r="H669" s="117"/>
      <c r="I669" s="118"/>
      <c r="J669" s="119"/>
      <c r="K669" s="117" t="s">
        <v>3611</v>
      </c>
      <c r="L669" s="118">
        <v>10</v>
      </c>
      <c r="M669" s="120"/>
      <c r="N669" s="123"/>
      <c r="O669" s="31" t="str">
        <f t="shared" si="122"/>
        <v>阪南市</v>
      </c>
      <c r="P669" s="31">
        <f>COUNTIF($O$4:O669,"阪南市")</f>
        <v>1</v>
      </c>
    </row>
    <row r="670" spans="1:16" ht="30" customHeight="1" x14ac:dyDescent="0.2">
      <c r="A670" s="113">
        <v>2759520030</v>
      </c>
      <c r="B670" s="114" t="s">
        <v>761</v>
      </c>
      <c r="C670" s="115" t="s">
        <v>762</v>
      </c>
      <c r="D670" s="115" t="s">
        <v>763</v>
      </c>
      <c r="E670" s="115" t="s">
        <v>764</v>
      </c>
      <c r="F670" s="114" t="s">
        <v>765</v>
      </c>
      <c r="G670" s="116" t="s">
        <v>766</v>
      </c>
      <c r="H670" s="117" t="s">
        <v>3611</v>
      </c>
      <c r="I670" s="118">
        <v>10</v>
      </c>
      <c r="J670" s="119"/>
      <c r="K670" s="117" t="s">
        <v>3611</v>
      </c>
      <c r="L670" s="118">
        <v>10</v>
      </c>
      <c r="M670" s="120" t="s">
        <v>3611</v>
      </c>
      <c r="N670" s="123"/>
      <c r="O670" s="31" t="str">
        <f t="shared" si="122"/>
        <v>阪南市</v>
      </c>
      <c r="P670" s="31">
        <f>COUNTIF($O$4:O670,"阪南市")</f>
        <v>2</v>
      </c>
    </row>
    <row r="671" spans="1:16" ht="30" customHeight="1" x14ac:dyDescent="0.2">
      <c r="A671" s="113">
        <v>2759520055</v>
      </c>
      <c r="B671" s="114" t="s">
        <v>1091</v>
      </c>
      <c r="C671" s="115" t="s">
        <v>2029</v>
      </c>
      <c r="D671" s="115" t="s">
        <v>2030</v>
      </c>
      <c r="E671" s="115" t="s">
        <v>2031</v>
      </c>
      <c r="F671" s="114" t="s">
        <v>2032</v>
      </c>
      <c r="G671" s="116" t="s">
        <v>1092</v>
      </c>
      <c r="H671" s="117"/>
      <c r="I671" s="118"/>
      <c r="J671" s="119"/>
      <c r="K671" s="117" t="s">
        <v>3611</v>
      </c>
      <c r="L671" s="118">
        <v>10</v>
      </c>
      <c r="M671" s="120"/>
      <c r="N671" s="123"/>
      <c r="O671" s="31" t="str">
        <f t="shared" si="122"/>
        <v>阪南市</v>
      </c>
      <c r="P671" s="31">
        <f>COUNTIF($O$4:O671,"阪南市")</f>
        <v>3</v>
      </c>
    </row>
    <row r="672" spans="1:16" ht="30" customHeight="1" x14ac:dyDescent="0.2">
      <c r="A672" s="113">
        <v>2759520063</v>
      </c>
      <c r="B672" s="114" t="s">
        <v>1480</v>
      </c>
      <c r="C672" s="115" t="s">
        <v>1485</v>
      </c>
      <c r="D672" s="115" t="s">
        <v>1486</v>
      </c>
      <c r="E672" s="115" t="s">
        <v>1487</v>
      </c>
      <c r="F672" s="114" t="s">
        <v>1481</v>
      </c>
      <c r="G672" s="116" t="s">
        <v>1482</v>
      </c>
      <c r="H672" s="117" t="s">
        <v>3612</v>
      </c>
      <c r="I672" s="118">
        <v>15</v>
      </c>
      <c r="J672" s="119"/>
      <c r="K672" s="117" t="s">
        <v>3612</v>
      </c>
      <c r="L672" s="118">
        <v>15</v>
      </c>
      <c r="M672" s="120"/>
      <c r="N672" s="123"/>
      <c r="O672" s="31" t="str">
        <f t="shared" si="122"/>
        <v>阪南市</v>
      </c>
      <c r="P672" s="31">
        <f>COUNTIF($O$4:O672,"阪南市")</f>
        <v>4</v>
      </c>
    </row>
    <row r="673" spans="1:16" ht="30" customHeight="1" x14ac:dyDescent="0.2">
      <c r="A673" s="113">
        <v>2759520071</v>
      </c>
      <c r="B673" s="114" t="s">
        <v>1618</v>
      </c>
      <c r="C673" s="115" t="s">
        <v>1619</v>
      </c>
      <c r="D673" s="115" t="s">
        <v>1620</v>
      </c>
      <c r="E673" s="115" t="s">
        <v>1621</v>
      </c>
      <c r="F673" s="114" t="s">
        <v>1622</v>
      </c>
      <c r="G673" s="116" t="s">
        <v>1623</v>
      </c>
      <c r="H673" s="117" t="s">
        <v>3611</v>
      </c>
      <c r="I673" s="118">
        <v>10</v>
      </c>
      <c r="J673" s="119"/>
      <c r="K673" s="117" t="s">
        <v>3611</v>
      </c>
      <c r="L673" s="118">
        <v>10</v>
      </c>
      <c r="M673" s="120"/>
      <c r="N673" s="123"/>
      <c r="O673" s="31" t="str">
        <f t="shared" si="122"/>
        <v>阪南市</v>
      </c>
      <c r="P673" s="31">
        <f>COUNTIF($O$4:O673,"阪南市")</f>
        <v>5</v>
      </c>
    </row>
    <row r="674" spans="1:16" ht="30" customHeight="1" x14ac:dyDescent="0.2">
      <c r="A674" s="113">
        <v>2759520089</v>
      </c>
      <c r="B674" s="114" t="s">
        <v>2289</v>
      </c>
      <c r="C674" s="115" t="s">
        <v>2290</v>
      </c>
      <c r="D674" s="115" t="s">
        <v>2291</v>
      </c>
      <c r="E674" s="115" t="s">
        <v>2292</v>
      </c>
      <c r="F674" s="114" t="s">
        <v>2293</v>
      </c>
      <c r="G674" s="116" t="s">
        <v>2294</v>
      </c>
      <c r="H674" s="117"/>
      <c r="I674" s="118"/>
      <c r="J674" s="119"/>
      <c r="K674" s="117" t="s">
        <v>3611</v>
      </c>
      <c r="L674" s="118">
        <v>10</v>
      </c>
      <c r="M674" s="120"/>
      <c r="N674" s="123"/>
      <c r="O674" s="31" t="str">
        <f t="shared" si="122"/>
        <v>阪南市</v>
      </c>
      <c r="P674" s="31">
        <f>COUNTIF($O$4:O674,"阪南市")</f>
        <v>6</v>
      </c>
    </row>
    <row r="675" spans="1:16" ht="30" customHeight="1" x14ac:dyDescent="0.2">
      <c r="A675" s="113">
        <v>2759520097</v>
      </c>
      <c r="B675" s="114" t="s">
        <v>2835</v>
      </c>
      <c r="C675" s="115" t="s">
        <v>2838</v>
      </c>
      <c r="D675" s="115" t="s">
        <v>3622</v>
      </c>
      <c r="E675" s="115" t="s">
        <v>2839</v>
      </c>
      <c r="F675" s="114" t="s">
        <v>2836</v>
      </c>
      <c r="G675" s="116" t="s">
        <v>2837</v>
      </c>
      <c r="H675" s="117" t="s">
        <v>3611</v>
      </c>
      <c r="I675" s="118">
        <v>10</v>
      </c>
      <c r="J675" s="119"/>
      <c r="K675" s="117" t="s">
        <v>3611</v>
      </c>
      <c r="L675" s="118">
        <v>10</v>
      </c>
      <c r="M675" s="120"/>
      <c r="N675" s="123"/>
      <c r="O675" s="31" t="str">
        <f t="shared" si="122"/>
        <v>阪南市</v>
      </c>
      <c r="P675" s="31">
        <f>COUNTIF($O$4:O675,"阪南市")</f>
        <v>7</v>
      </c>
    </row>
    <row r="676" spans="1:16" ht="30" customHeight="1" x14ac:dyDescent="0.2">
      <c r="A676" s="113" t="s">
        <v>3423</v>
      </c>
      <c r="B676" s="114" t="s">
        <v>3424</v>
      </c>
      <c r="C676" s="115" t="s">
        <v>3471</v>
      </c>
      <c r="D676" s="115" t="s">
        <v>3472</v>
      </c>
      <c r="E676" s="115" t="s">
        <v>3437</v>
      </c>
      <c r="F676" s="114" t="s">
        <v>3425</v>
      </c>
      <c r="G676" s="116" t="s">
        <v>3275</v>
      </c>
      <c r="H676" s="117" t="s">
        <v>3611</v>
      </c>
      <c r="I676" s="118">
        <v>10</v>
      </c>
      <c r="J676" s="119"/>
      <c r="K676" s="117" t="s">
        <v>3611</v>
      </c>
      <c r="L676" s="118">
        <v>10</v>
      </c>
      <c r="M676" s="120"/>
      <c r="N676" s="123"/>
      <c r="O676" s="31" t="str">
        <f t="shared" ref="O676" si="127">IF(ISERROR(FIND("群",F676))=FALSE,LEFT(F676,FIND("群",F676)),IF(ISERROR(FIND("市",F676))=FALSE,LEFT(F676,FIND("市",F676)),IF(ISERROR(FIND("町",F676))=FALSE,LEFT(F676,FIND("町",F676)),IF(ISERROR(FIND("村",F676))=FALSE,LEFT(F676,FIND("村",F676))))))</f>
        <v>阪南市</v>
      </c>
      <c r="P676" s="31">
        <f>COUNTIF($O$4:O676,"阪南市")</f>
        <v>8</v>
      </c>
    </row>
    <row r="677" spans="1:16" ht="30" customHeight="1" x14ac:dyDescent="0.2">
      <c r="A677" s="113" t="s">
        <v>3719</v>
      </c>
      <c r="B677" s="114" t="s">
        <v>3717</v>
      </c>
      <c r="C677" s="115" t="s">
        <v>3720</v>
      </c>
      <c r="D677" s="115" t="s">
        <v>3721</v>
      </c>
      <c r="E677" s="115" t="s">
        <v>356</v>
      </c>
      <c r="F677" s="114" t="s">
        <v>3718</v>
      </c>
      <c r="G677" s="116" t="s">
        <v>300</v>
      </c>
      <c r="H677" s="117" t="s">
        <v>3611</v>
      </c>
      <c r="I677" s="118">
        <v>10</v>
      </c>
      <c r="J677" s="119"/>
      <c r="K677" s="117" t="s">
        <v>3611</v>
      </c>
      <c r="L677" s="118">
        <v>10</v>
      </c>
      <c r="M677" s="120" t="s">
        <v>3611</v>
      </c>
      <c r="N677" s="123"/>
      <c r="O677" s="31" t="str">
        <f t="shared" ref="O677" si="128">IF(ISERROR(FIND("群",F677))=FALSE,LEFT(F677,FIND("群",F677)),IF(ISERROR(FIND("市",F677))=FALSE,LEFT(F677,FIND("市",F677)),IF(ISERROR(FIND("町",F677))=FALSE,LEFT(F677,FIND("町",F677)),IF(ISERROR(FIND("村",F677))=FALSE,LEFT(F677,FIND("村",F677))))))</f>
        <v>阪南市</v>
      </c>
      <c r="P677" s="31">
        <f>COUNTIF($O$4:O677,"阪南市")</f>
        <v>9</v>
      </c>
    </row>
    <row r="678" spans="1:16" ht="30" customHeight="1" x14ac:dyDescent="0.2">
      <c r="A678" s="113">
        <v>2753920012</v>
      </c>
      <c r="B678" s="114" t="s">
        <v>233</v>
      </c>
      <c r="C678" s="115" t="s">
        <v>239</v>
      </c>
      <c r="D678" s="115" t="s">
        <v>1624</v>
      </c>
      <c r="E678" s="115" t="s">
        <v>240</v>
      </c>
      <c r="F678" s="114" t="s">
        <v>2854</v>
      </c>
      <c r="G678" s="116" t="s">
        <v>232</v>
      </c>
      <c r="H678" s="117" t="s">
        <v>3611</v>
      </c>
      <c r="I678" s="118">
        <v>10</v>
      </c>
      <c r="J678" s="119"/>
      <c r="K678" s="117" t="s">
        <v>3611</v>
      </c>
      <c r="L678" s="118">
        <v>10</v>
      </c>
      <c r="M678" s="120" t="s">
        <v>3611</v>
      </c>
      <c r="N678" s="123"/>
      <c r="O678" s="31" t="str">
        <f t="shared" si="122"/>
        <v>三島郡島本町</v>
      </c>
      <c r="P678" s="31">
        <f>COUNTIF($O$4:O678,"三島郡島本町")</f>
        <v>1</v>
      </c>
    </row>
    <row r="679" spans="1:16" ht="30" customHeight="1" x14ac:dyDescent="0.2">
      <c r="A679" s="113">
        <v>2753920038</v>
      </c>
      <c r="B679" s="114" t="s">
        <v>3476</v>
      </c>
      <c r="C679" s="115" t="s">
        <v>3477</v>
      </c>
      <c r="D679" s="115" t="s">
        <v>3478</v>
      </c>
      <c r="E679" s="115" t="s">
        <v>240</v>
      </c>
      <c r="F679" s="114" t="s">
        <v>3479</v>
      </c>
      <c r="G679" s="116" t="s">
        <v>425</v>
      </c>
      <c r="H679" s="117" t="s">
        <v>3611</v>
      </c>
      <c r="I679" s="118">
        <v>20</v>
      </c>
      <c r="J679" s="119"/>
      <c r="K679" s="117" t="s">
        <v>3611</v>
      </c>
      <c r="L679" s="118">
        <v>20</v>
      </c>
      <c r="M679" s="120"/>
      <c r="N679" s="123"/>
      <c r="O679" s="31" t="str">
        <f t="shared" si="122"/>
        <v>三島郡島本町</v>
      </c>
      <c r="P679" s="31">
        <f>COUNTIF($O$4:O679,"三島郡島本町")</f>
        <v>2</v>
      </c>
    </row>
    <row r="680" spans="1:16" ht="30" customHeight="1" x14ac:dyDescent="0.2">
      <c r="A680" s="113">
        <v>2750920247</v>
      </c>
      <c r="B680" s="114" t="s">
        <v>637</v>
      </c>
      <c r="C680" s="115" t="s">
        <v>1215</v>
      </c>
      <c r="D680" s="115" t="s">
        <v>1216</v>
      </c>
      <c r="E680" s="115" t="s">
        <v>3609</v>
      </c>
      <c r="F680" s="114" t="s">
        <v>3577</v>
      </c>
      <c r="G680" s="116" t="s">
        <v>638</v>
      </c>
      <c r="H680" s="117" t="s">
        <v>3611</v>
      </c>
      <c r="I680" s="118">
        <v>10</v>
      </c>
      <c r="J680" s="119"/>
      <c r="K680" s="117" t="s">
        <v>3611</v>
      </c>
      <c r="L680" s="118">
        <v>10</v>
      </c>
      <c r="M680" s="120"/>
      <c r="N680" s="137"/>
      <c r="O680" s="31" t="str">
        <f t="shared" si="122"/>
        <v>三島郡島本町</v>
      </c>
      <c r="P680" s="31">
        <f>COUNTIF($O$4:O680,"三島郡島本町")</f>
        <v>3</v>
      </c>
    </row>
    <row r="681" spans="1:16" ht="30" customHeight="1" x14ac:dyDescent="0.2">
      <c r="A681" s="113">
        <v>2753920053</v>
      </c>
      <c r="B681" s="114" t="s">
        <v>1945</v>
      </c>
      <c r="C681" s="115" t="s">
        <v>1946</v>
      </c>
      <c r="D681" s="115" t="s">
        <v>1947</v>
      </c>
      <c r="E681" s="115" t="s">
        <v>1948</v>
      </c>
      <c r="F681" s="114" t="s">
        <v>1949</v>
      </c>
      <c r="G681" s="116" t="s">
        <v>1950</v>
      </c>
      <c r="H681" s="117" t="s">
        <v>3611</v>
      </c>
      <c r="I681" s="118">
        <v>10</v>
      </c>
      <c r="J681" s="119"/>
      <c r="K681" s="117" t="s">
        <v>3611</v>
      </c>
      <c r="L681" s="118">
        <v>10</v>
      </c>
      <c r="M681" s="120"/>
      <c r="N681" s="137"/>
      <c r="O681" s="31" t="str">
        <f t="shared" si="122"/>
        <v>三島郡島本町</v>
      </c>
      <c r="P681" s="31">
        <f>COUNTIF($O$4:O681,"三島郡島本町")</f>
        <v>4</v>
      </c>
    </row>
    <row r="682" spans="1:16" ht="30" customHeight="1" x14ac:dyDescent="0.2">
      <c r="A682" s="113">
        <v>2753920087</v>
      </c>
      <c r="B682" s="114" t="s">
        <v>2840</v>
      </c>
      <c r="C682" s="115" t="s">
        <v>2843</v>
      </c>
      <c r="D682" s="115" t="s">
        <v>2844</v>
      </c>
      <c r="E682" s="115" t="s">
        <v>2845</v>
      </c>
      <c r="F682" s="114" t="s">
        <v>2841</v>
      </c>
      <c r="G682" s="116" t="s">
        <v>2842</v>
      </c>
      <c r="H682" s="117" t="s">
        <v>3611</v>
      </c>
      <c r="I682" s="118">
        <v>10</v>
      </c>
      <c r="J682" s="119"/>
      <c r="K682" s="117" t="s">
        <v>3611</v>
      </c>
      <c r="L682" s="118">
        <v>10</v>
      </c>
      <c r="M682" s="120"/>
      <c r="N682" s="137"/>
      <c r="O682" s="31" t="str">
        <f t="shared" si="122"/>
        <v>三島郡島本町</v>
      </c>
      <c r="P682" s="31">
        <f>COUNTIF($O$4:O682,"三島郡島本町")</f>
        <v>5</v>
      </c>
    </row>
    <row r="683" spans="1:16" ht="30" customHeight="1" x14ac:dyDescent="0.2">
      <c r="A683" s="113">
        <v>2753920095</v>
      </c>
      <c r="B683" s="114" t="s">
        <v>2905</v>
      </c>
      <c r="C683" s="115" t="s">
        <v>2931</v>
      </c>
      <c r="D683" s="115" t="s">
        <v>2932</v>
      </c>
      <c r="E683" s="115" t="s">
        <v>2933</v>
      </c>
      <c r="F683" s="114" t="s">
        <v>2904</v>
      </c>
      <c r="G683" s="116" t="s">
        <v>2912</v>
      </c>
      <c r="H683" s="117" t="s">
        <v>3611</v>
      </c>
      <c r="I683" s="118">
        <v>10</v>
      </c>
      <c r="J683" s="119"/>
      <c r="K683" s="117"/>
      <c r="L683" s="118"/>
      <c r="M683" s="120"/>
      <c r="N683" s="137"/>
      <c r="O683" s="31" t="str">
        <f t="shared" si="122"/>
        <v>三島郡島本町</v>
      </c>
      <c r="P683" s="31">
        <f>COUNTIF($O$4:O683,"三島郡島本町")</f>
        <v>6</v>
      </c>
    </row>
    <row r="684" spans="1:16" ht="30" customHeight="1" x14ac:dyDescent="0.2">
      <c r="A684" s="113">
        <v>2753920111</v>
      </c>
      <c r="B684" s="114" t="s">
        <v>3873</v>
      </c>
      <c r="C684" s="115" t="s">
        <v>3883</v>
      </c>
      <c r="D684" s="115" t="s">
        <v>3884</v>
      </c>
      <c r="E684" s="115" t="s">
        <v>3885</v>
      </c>
      <c r="F684" s="114" t="s">
        <v>3874</v>
      </c>
      <c r="G684" s="116" t="s">
        <v>3875</v>
      </c>
      <c r="H684" s="117" t="s">
        <v>3611</v>
      </c>
      <c r="I684" s="118">
        <v>10</v>
      </c>
      <c r="J684" s="119"/>
      <c r="K684" s="117" t="s">
        <v>3611</v>
      </c>
      <c r="L684" s="118">
        <v>10</v>
      </c>
      <c r="M684" s="120" t="s">
        <v>3611</v>
      </c>
      <c r="N684" s="137"/>
      <c r="O684" s="31" t="str">
        <f t="shared" ref="O684" si="129">IF(ISERROR(FIND("群",F684))=FALSE,LEFT(F684,FIND("群",F684)),IF(ISERROR(FIND("市",F684))=FALSE,LEFT(F684,FIND("市",F684)),IF(ISERROR(FIND("町",F684))=FALSE,LEFT(F684,FIND("町",F684)),IF(ISERROR(FIND("村",F684))=FALSE,LEFT(F684,FIND("村",F684))))))</f>
        <v>三島郡島本町</v>
      </c>
      <c r="P684" s="31">
        <f>COUNTIF($O$4:O684,"三島郡島本町")</f>
        <v>7</v>
      </c>
    </row>
    <row r="685" spans="1:16" ht="30" customHeight="1" x14ac:dyDescent="0.2">
      <c r="A685" s="113" t="s">
        <v>4005</v>
      </c>
      <c r="B685" s="114" t="s">
        <v>4006</v>
      </c>
      <c r="C685" s="115" t="s">
        <v>3361</v>
      </c>
      <c r="D685" s="115" t="s">
        <v>3361</v>
      </c>
      <c r="E685" s="115" t="s">
        <v>3362</v>
      </c>
      <c r="F685" s="114" t="s">
        <v>4007</v>
      </c>
      <c r="G685" s="116" t="s">
        <v>3875</v>
      </c>
      <c r="H685" s="117" t="s">
        <v>3611</v>
      </c>
      <c r="I685" s="118">
        <v>10</v>
      </c>
      <c r="J685" s="119"/>
      <c r="K685" s="117" t="s">
        <v>3611</v>
      </c>
      <c r="L685" s="118">
        <v>10</v>
      </c>
      <c r="M685" s="120" t="s">
        <v>3611</v>
      </c>
      <c r="N685" s="137"/>
      <c r="O685" s="31" t="str">
        <f t="shared" ref="O685" si="130">IF(ISERROR(FIND("群",F685))=FALSE,LEFT(F685,FIND("群",F685)),IF(ISERROR(FIND("市",F685))=FALSE,LEFT(F685,FIND("市",F685)),IF(ISERROR(FIND("町",F685))=FALSE,LEFT(F685,FIND("町",F685)),IF(ISERROR(FIND("村",F685))=FALSE,LEFT(F685,FIND("村",F685))))))</f>
        <v>三島郡島本町</v>
      </c>
      <c r="P685" s="31">
        <f>COUNTIF($O$4:O685,"三島郡島本町")</f>
        <v>8</v>
      </c>
    </row>
    <row r="686" spans="1:16" ht="30" customHeight="1" x14ac:dyDescent="0.2">
      <c r="A686" s="113" t="s">
        <v>4051</v>
      </c>
      <c r="B686" s="114" t="s">
        <v>4052</v>
      </c>
      <c r="C686" s="115" t="s">
        <v>4053</v>
      </c>
      <c r="D686" s="115" t="s">
        <v>4053</v>
      </c>
      <c r="E686" s="115" t="s">
        <v>4054</v>
      </c>
      <c r="F686" s="114" t="s">
        <v>4055</v>
      </c>
      <c r="G686" s="116" t="s">
        <v>4056</v>
      </c>
      <c r="H686" s="117" t="s">
        <v>3611</v>
      </c>
      <c r="I686" s="118">
        <v>10</v>
      </c>
      <c r="J686" s="119"/>
      <c r="K686" s="117"/>
      <c r="L686" s="118"/>
      <c r="M686" s="120"/>
      <c r="N686" s="137"/>
      <c r="O686" s="31" t="str">
        <f t="shared" ref="O686" si="131">IF(ISERROR(FIND("群",F686))=FALSE,LEFT(F686,FIND("群",F686)),IF(ISERROR(FIND("市",F686))=FALSE,LEFT(F686,FIND("市",F686)),IF(ISERROR(FIND("町",F686))=FALSE,LEFT(F686,FIND("町",F686)),IF(ISERROR(FIND("村",F686))=FALSE,LEFT(F686,FIND("村",F686))))))</f>
        <v>三島郡島本町</v>
      </c>
      <c r="P686" s="31">
        <f>COUNTIF($O$4:O686,"三島郡島本町")</f>
        <v>9</v>
      </c>
    </row>
    <row r="687" spans="1:16" ht="30" customHeight="1" x14ac:dyDescent="0.2">
      <c r="A687" s="113">
        <v>2754720015</v>
      </c>
      <c r="B687" s="114" t="s">
        <v>568</v>
      </c>
      <c r="C687" s="115" t="s">
        <v>574</v>
      </c>
      <c r="D687" s="115" t="s">
        <v>575</v>
      </c>
      <c r="E687" s="115" t="s">
        <v>3889</v>
      </c>
      <c r="F687" s="114" t="s">
        <v>3888</v>
      </c>
      <c r="G687" s="116" t="s">
        <v>571</v>
      </c>
      <c r="H687" s="117" t="s">
        <v>3611</v>
      </c>
      <c r="I687" s="118">
        <v>10</v>
      </c>
      <c r="J687" s="119"/>
      <c r="K687" s="117" t="s">
        <v>3611</v>
      </c>
      <c r="L687" s="118">
        <v>10</v>
      </c>
      <c r="M687" s="120"/>
      <c r="N687" s="123"/>
      <c r="O687" s="31" t="str">
        <f t="shared" si="122"/>
        <v>豊能郡豊能町</v>
      </c>
      <c r="P687" s="31">
        <f>COUNTIF($O$4:O687,"豊能郡豊能町")</f>
        <v>1</v>
      </c>
    </row>
    <row r="688" spans="1:16" ht="30" customHeight="1" x14ac:dyDescent="0.2">
      <c r="A688" s="113">
        <v>2754720023</v>
      </c>
      <c r="B688" s="114" t="s">
        <v>1853</v>
      </c>
      <c r="C688" s="115" t="s">
        <v>1854</v>
      </c>
      <c r="D688" s="115" t="s">
        <v>3481</v>
      </c>
      <c r="E688" s="115" t="s">
        <v>3482</v>
      </c>
      <c r="F688" s="114" t="s">
        <v>3480</v>
      </c>
      <c r="G688" s="116" t="s">
        <v>1852</v>
      </c>
      <c r="H688" s="117" t="s">
        <v>3611</v>
      </c>
      <c r="I688" s="118">
        <v>10</v>
      </c>
      <c r="J688" s="119"/>
      <c r="K688" s="117" t="s">
        <v>3611</v>
      </c>
      <c r="L688" s="118">
        <v>10</v>
      </c>
      <c r="M688" s="120"/>
      <c r="N688" s="123"/>
      <c r="O688" s="31" t="str">
        <f t="shared" si="122"/>
        <v>豊能郡豊能町</v>
      </c>
      <c r="P688" s="31">
        <f>COUNTIF($O$4:O688,"豊能郡豊能町")</f>
        <v>2</v>
      </c>
    </row>
    <row r="689" spans="1:16" ht="30" customHeight="1" x14ac:dyDescent="0.2">
      <c r="A689" s="132">
        <v>2751220019</v>
      </c>
      <c r="B689" s="114" t="s">
        <v>31</v>
      </c>
      <c r="C689" s="115" t="s">
        <v>62</v>
      </c>
      <c r="D689" s="115" t="s">
        <v>4106</v>
      </c>
      <c r="E689" s="115" t="s">
        <v>4104</v>
      </c>
      <c r="F689" s="114" t="s">
        <v>4105</v>
      </c>
      <c r="G689" s="116" t="s">
        <v>170</v>
      </c>
      <c r="H689" s="117"/>
      <c r="I689" s="118"/>
      <c r="J689" s="119"/>
      <c r="K689" s="117" t="s">
        <v>3611</v>
      </c>
      <c r="L689" s="118">
        <v>10</v>
      </c>
      <c r="M689" s="120"/>
      <c r="N689" s="123"/>
      <c r="O689" s="31" t="str">
        <f t="shared" si="122"/>
        <v>泉南郡熊取町</v>
      </c>
      <c r="P689" s="31">
        <f>COUNTIF($O$4:O689,"泉南郡熊取町")</f>
        <v>1</v>
      </c>
    </row>
    <row r="690" spans="1:16" ht="30" customHeight="1" x14ac:dyDescent="0.2">
      <c r="A690" s="144">
        <v>2751220035</v>
      </c>
      <c r="B690" s="114" t="s">
        <v>303</v>
      </c>
      <c r="C690" s="115" t="s">
        <v>332</v>
      </c>
      <c r="D690" s="115" t="s">
        <v>333</v>
      </c>
      <c r="E690" s="115" t="s">
        <v>334</v>
      </c>
      <c r="F690" s="114" t="s">
        <v>304</v>
      </c>
      <c r="G690" s="116" t="s">
        <v>305</v>
      </c>
      <c r="H690" s="117"/>
      <c r="I690" s="118"/>
      <c r="J690" s="119"/>
      <c r="K690" s="117" t="s">
        <v>3611</v>
      </c>
      <c r="L690" s="118">
        <v>10</v>
      </c>
      <c r="M690" s="120"/>
      <c r="N690" s="123"/>
      <c r="O690" s="31" t="str">
        <f t="shared" si="122"/>
        <v>泉南郡熊取町</v>
      </c>
      <c r="P690" s="31">
        <f>COUNTIF($O$4:O690,"泉南郡熊取町")</f>
        <v>2</v>
      </c>
    </row>
    <row r="691" spans="1:16" ht="30" customHeight="1" x14ac:dyDescent="0.2">
      <c r="A691" s="144">
        <v>2751220043</v>
      </c>
      <c r="B691" s="114" t="s">
        <v>567</v>
      </c>
      <c r="C691" s="115" t="s">
        <v>576</v>
      </c>
      <c r="D691" s="115" t="s">
        <v>577</v>
      </c>
      <c r="E691" s="115" t="s">
        <v>578</v>
      </c>
      <c r="F691" s="114" t="s">
        <v>570</v>
      </c>
      <c r="G691" s="116" t="s">
        <v>300</v>
      </c>
      <c r="H691" s="117" t="s">
        <v>3611</v>
      </c>
      <c r="I691" s="118">
        <v>10</v>
      </c>
      <c r="J691" s="119"/>
      <c r="K691" s="117" t="s">
        <v>3611</v>
      </c>
      <c r="L691" s="118">
        <v>10</v>
      </c>
      <c r="M691" s="120" t="s">
        <v>3611</v>
      </c>
      <c r="N691" s="123"/>
      <c r="O691" s="31" t="str">
        <f t="shared" si="122"/>
        <v>泉南郡田尻町</v>
      </c>
      <c r="P691" s="31">
        <f>COUNTIF($O$4:O691,"泉南郡田尻町")</f>
        <v>1</v>
      </c>
    </row>
    <row r="692" spans="1:16" s="174" customFormat="1" ht="30" customHeight="1" x14ac:dyDescent="0.2">
      <c r="A692" s="178">
        <v>2751220050</v>
      </c>
      <c r="B692" s="165" t="s">
        <v>620</v>
      </c>
      <c r="C692" s="166" t="s">
        <v>621</v>
      </c>
      <c r="D692" s="166" t="s">
        <v>622</v>
      </c>
      <c r="E692" s="166" t="s">
        <v>623</v>
      </c>
      <c r="F692" s="165" t="s">
        <v>644</v>
      </c>
      <c r="G692" s="167" t="s">
        <v>1143</v>
      </c>
      <c r="H692" s="184"/>
      <c r="I692" s="185"/>
      <c r="J692" s="170"/>
      <c r="K692" s="168" t="s">
        <v>3611</v>
      </c>
      <c r="L692" s="169">
        <v>10</v>
      </c>
      <c r="M692" s="171"/>
      <c r="N692" s="175"/>
      <c r="O692" s="173" t="str">
        <f t="shared" si="122"/>
        <v>泉南郡熊取町</v>
      </c>
      <c r="P692" s="173">
        <f>COUNTIF($O$4:O692,"泉南郡熊取町")</f>
        <v>3</v>
      </c>
    </row>
    <row r="693" spans="1:16" ht="30" customHeight="1" x14ac:dyDescent="0.2">
      <c r="A693" s="144">
        <v>2751220076</v>
      </c>
      <c r="B693" s="114" t="s">
        <v>2941</v>
      </c>
      <c r="C693" s="115" t="s">
        <v>667</v>
      </c>
      <c r="D693" s="115" t="s">
        <v>668</v>
      </c>
      <c r="E693" s="115" t="s">
        <v>669</v>
      </c>
      <c r="F693" s="114" t="s">
        <v>666</v>
      </c>
      <c r="G693" s="116" t="s">
        <v>2008</v>
      </c>
      <c r="H693" s="117"/>
      <c r="I693" s="118"/>
      <c r="J693" s="119"/>
      <c r="K693" s="117" t="s">
        <v>3611</v>
      </c>
      <c r="L693" s="118">
        <v>10</v>
      </c>
      <c r="M693" s="120"/>
      <c r="N693" s="123"/>
      <c r="O693" s="31" t="str">
        <f t="shared" si="122"/>
        <v>泉南郡熊取町</v>
      </c>
      <c r="P693" s="31">
        <f>COUNTIF($O$4:O693,"泉南郡熊取町")</f>
        <v>4</v>
      </c>
    </row>
    <row r="694" spans="1:16" ht="30" customHeight="1" x14ac:dyDescent="0.2">
      <c r="A694" s="144">
        <v>2751220092</v>
      </c>
      <c r="B694" s="114" t="s">
        <v>1074</v>
      </c>
      <c r="C694" s="115" t="s">
        <v>1099</v>
      </c>
      <c r="D694" s="115" t="s">
        <v>1099</v>
      </c>
      <c r="E694" s="115" t="s">
        <v>1100</v>
      </c>
      <c r="F694" s="114" t="s">
        <v>1101</v>
      </c>
      <c r="G694" s="116" t="s">
        <v>1102</v>
      </c>
      <c r="H694" s="117" t="s">
        <v>3611</v>
      </c>
      <c r="I694" s="118">
        <v>10</v>
      </c>
      <c r="J694" s="119"/>
      <c r="K694" s="117" t="s">
        <v>3611</v>
      </c>
      <c r="L694" s="118">
        <v>10</v>
      </c>
      <c r="M694" s="120"/>
      <c r="N694" s="123"/>
      <c r="O694" s="31" t="str">
        <f t="shared" si="122"/>
        <v>泉南郡熊取町</v>
      </c>
      <c r="P694" s="31">
        <f>COUNTIF($O$4:O694,"泉南郡熊取町")</f>
        <v>5</v>
      </c>
    </row>
    <row r="695" spans="1:16" ht="30" customHeight="1" x14ac:dyDescent="0.2">
      <c r="A695" s="144">
        <v>2751220100</v>
      </c>
      <c r="B695" s="114" t="s">
        <v>1250</v>
      </c>
      <c r="C695" s="115" t="s">
        <v>1262</v>
      </c>
      <c r="D695" s="115" t="s">
        <v>1263</v>
      </c>
      <c r="E695" s="115" t="s">
        <v>1264</v>
      </c>
      <c r="F695" s="114" t="s">
        <v>1252</v>
      </c>
      <c r="G695" s="116" t="s">
        <v>1254</v>
      </c>
      <c r="H695" s="117"/>
      <c r="I695" s="118"/>
      <c r="J695" s="119"/>
      <c r="K695" s="117" t="s">
        <v>3611</v>
      </c>
      <c r="L695" s="118">
        <v>10</v>
      </c>
      <c r="M695" s="120"/>
      <c r="N695" s="123"/>
      <c r="O695" s="31" t="str">
        <f t="shared" si="122"/>
        <v>泉南郡熊取町</v>
      </c>
      <c r="P695" s="31">
        <f>COUNTIF($O$4:O695,"泉南郡熊取町")</f>
        <v>6</v>
      </c>
    </row>
    <row r="696" spans="1:16" ht="30" customHeight="1" x14ac:dyDescent="0.2">
      <c r="A696" s="144">
        <v>2751220118</v>
      </c>
      <c r="B696" s="114" t="s">
        <v>1251</v>
      </c>
      <c r="C696" s="115" t="s">
        <v>1265</v>
      </c>
      <c r="D696" s="115" t="s">
        <v>1266</v>
      </c>
      <c r="E696" s="115" t="s">
        <v>1267</v>
      </c>
      <c r="F696" s="114" t="s">
        <v>1253</v>
      </c>
      <c r="G696" s="116" t="s">
        <v>1255</v>
      </c>
      <c r="H696" s="117" t="s">
        <v>3611</v>
      </c>
      <c r="I696" s="118">
        <v>10</v>
      </c>
      <c r="J696" s="119"/>
      <c r="K696" s="117" t="s">
        <v>3611</v>
      </c>
      <c r="L696" s="118">
        <v>10</v>
      </c>
      <c r="M696" s="120"/>
      <c r="N696" s="123"/>
      <c r="O696" s="31" t="str">
        <f t="shared" si="122"/>
        <v>泉南郡熊取町</v>
      </c>
      <c r="P696" s="31">
        <f>COUNTIF($O$4:O696,"泉南郡熊取町")</f>
        <v>7</v>
      </c>
    </row>
    <row r="697" spans="1:16" s="174" customFormat="1" ht="30" customHeight="1" x14ac:dyDescent="0.2">
      <c r="A697" s="182">
        <v>2751220142</v>
      </c>
      <c r="B697" s="165" t="s">
        <v>1976</v>
      </c>
      <c r="C697" s="166" t="s">
        <v>3458</v>
      </c>
      <c r="D697" s="166" t="s">
        <v>3459</v>
      </c>
      <c r="E697" s="166" t="s">
        <v>3468</v>
      </c>
      <c r="F697" s="165" t="s">
        <v>3460</v>
      </c>
      <c r="G697" s="167" t="s">
        <v>1977</v>
      </c>
      <c r="H697" s="168" t="s">
        <v>157</v>
      </c>
      <c r="I697" s="169">
        <v>5</v>
      </c>
      <c r="J697" s="170"/>
      <c r="K697" s="168" t="s">
        <v>1978</v>
      </c>
      <c r="L697" s="169">
        <v>5</v>
      </c>
      <c r="M697" s="171"/>
      <c r="N697" s="175"/>
      <c r="O697" s="173" t="str">
        <f t="shared" si="122"/>
        <v>泉南郡熊取町</v>
      </c>
      <c r="P697" s="173">
        <f>COUNTIF($O$4:O697,"泉南郡熊取町")</f>
        <v>8</v>
      </c>
    </row>
    <row r="698" spans="1:16" s="174" customFormat="1" ht="30" customHeight="1" x14ac:dyDescent="0.2">
      <c r="A698" s="182" t="s">
        <v>3735</v>
      </c>
      <c r="B698" s="165" t="s">
        <v>3734</v>
      </c>
      <c r="C698" s="166" t="s">
        <v>3791</v>
      </c>
      <c r="D698" s="166" t="s">
        <v>3792</v>
      </c>
      <c r="E698" s="166" t="s">
        <v>3790</v>
      </c>
      <c r="F698" s="165" t="s">
        <v>3736</v>
      </c>
      <c r="G698" s="167" t="s">
        <v>3737</v>
      </c>
      <c r="H698" s="168" t="s">
        <v>3611</v>
      </c>
      <c r="I698" s="169">
        <v>10</v>
      </c>
      <c r="J698" s="170"/>
      <c r="K698" s="168" t="s">
        <v>3611</v>
      </c>
      <c r="L698" s="169">
        <v>10</v>
      </c>
      <c r="M698" s="171" t="s">
        <v>3611</v>
      </c>
      <c r="N698" s="175"/>
      <c r="O698" s="173" t="str">
        <f t="shared" si="122"/>
        <v>泉南郡岬町</v>
      </c>
      <c r="P698" s="173">
        <f>COUNTIF($O$4:O698,"泉南郡岬町")</f>
        <v>1</v>
      </c>
    </row>
    <row r="699" spans="1:16" s="174" customFormat="1" ht="30" customHeight="1" x14ac:dyDescent="0.2">
      <c r="A699" s="182" t="s">
        <v>4149</v>
      </c>
      <c r="B699" s="165" t="s">
        <v>4150</v>
      </c>
      <c r="C699" s="166" t="s">
        <v>4151</v>
      </c>
      <c r="D699" s="166"/>
      <c r="E699" s="166" t="s">
        <v>4152</v>
      </c>
      <c r="F699" s="165" t="s">
        <v>4153</v>
      </c>
      <c r="G699" s="167" t="s">
        <v>4154</v>
      </c>
      <c r="H699" s="168" t="s">
        <v>3614</v>
      </c>
      <c r="I699" s="169">
        <v>10</v>
      </c>
      <c r="J699" s="170"/>
      <c r="K699" s="168" t="s">
        <v>3614</v>
      </c>
      <c r="L699" s="169">
        <v>10</v>
      </c>
      <c r="M699" s="171"/>
      <c r="N699" s="175"/>
      <c r="O699" s="173" t="s">
        <v>4155</v>
      </c>
      <c r="P699" s="173">
        <v>9</v>
      </c>
    </row>
    <row r="700" spans="1:16" s="174" customFormat="1" ht="30" customHeight="1" x14ac:dyDescent="0.2">
      <c r="A700" s="182" t="s">
        <v>4196</v>
      </c>
      <c r="B700" s="165" t="s">
        <v>4197</v>
      </c>
      <c r="C700" s="166" t="s">
        <v>4198</v>
      </c>
      <c r="D700" s="166" t="s">
        <v>4199</v>
      </c>
      <c r="E700" s="166" t="s">
        <v>3468</v>
      </c>
      <c r="F700" s="165" t="s">
        <v>4195</v>
      </c>
      <c r="G700" s="167" t="s">
        <v>4200</v>
      </c>
      <c r="H700" s="168"/>
      <c r="I700" s="169"/>
      <c r="J700" s="170"/>
      <c r="K700" s="168" t="s">
        <v>3614</v>
      </c>
      <c r="L700" s="169">
        <v>10</v>
      </c>
      <c r="M700" s="171"/>
      <c r="N700" s="175"/>
      <c r="O700" s="173" t="s">
        <v>4155</v>
      </c>
      <c r="P700" s="173">
        <v>10</v>
      </c>
    </row>
    <row r="701" spans="1:16" ht="30" customHeight="1" x14ac:dyDescent="0.2">
      <c r="A701" s="144">
        <v>2755400013</v>
      </c>
      <c r="B701" s="114" t="s">
        <v>589</v>
      </c>
      <c r="C701" s="115" t="s">
        <v>602</v>
      </c>
      <c r="D701" s="115" t="s">
        <v>603</v>
      </c>
      <c r="E701" s="115" t="s">
        <v>604</v>
      </c>
      <c r="F701" s="114" t="s">
        <v>676</v>
      </c>
      <c r="G701" s="116" t="s">
        <v>596</v>
      </c>
      <c r="H701" s="117" t="s">
        <v>3611</v>
      </c>
      <c r="I701" s="118">
        <v>10</v>
      </c>
      <c r="J701" s="119"/>
      <c r="K701" s="117" t="s">
        <v>3611</v>
      </c>
      <c r="L701" s="118">
        <v>10</v>
      </c>
      <c r="M701" s="120"/>
      <c r="N701" s="123"/>
      <c r="O701" s="31" t="str">
        <f t="shared" si="122"/>
        <v>泉北郡忠岡町</v>
      </c>
      <c r="P701" s="31">
        <f>COUNTIF($O$4:O701,"泉北郡忠岡町")</f>
        <v>1</v>
      </c>
    </row>
    <row r="702" spans="1:16" ht="30" customHeight="1" x14ac:dyDescent="0.2">
      <c r="A702" s="144">
        <v>2755400021</v>
      </c>
      <c r="B702" s="114" t="s">
        <v>1169</v>
      </c>
      <c r="C702" s="115" t="s">
        <v>1170</v>
      </c>
      <c r="D702" s="115" t="s">
        <v>1170</v>
      </c>
      <c r="E702" s="115" t="s">
        <v>1171</v>
      </c>
      <c r="F702" s="114" t="s">
        <v>1176</v>
      </c>
      <c r="G702" s="116" t="s">
        <v>1172</v>
      </c>
      <c r="H702" s="117" t="s">
        <v>3611</v>
      </c>
      <c r="I702" s="118">
        <v>10</v>
      </c>
      <c r="J702" s="119"/>
      <c r="K702" s="117" t="s">
        <v>3611</v>
      </c>
      <c r="L702" s="118">
        <v>10</v>
      </c>
      <c r="M702" s="120"/>
      <c r="N702" s="123"/>
      <c r="O702" s="31" t="str">
        <f t="shared" si="122"/>
        <v>泉北郡忠岡町</v>
      </c>
      <c r="P702" s="31">
        <f>COUNTIF($O$4:O702,"泉北郡忠岡町")</f>
        <v>2</v>
      </c>
    </row>
    <row r="703" spans="1:16" ht="30" customHeight="1" x14ac:dyDescent="0.2">
      <c r="A703" s="144">
        <v>2755400039</v>
      </c>
      <c r="B703" s="114" t="s">
        <v>1429</v>
      </c>
      <c r="C703" s="115" t="s">
        <v>1430</v>
      </c>
      <c r="D703" s="115" t="s">
        <v>1431</v>
      </c>
      <c r="E703" s="115" t="s">
        <v>604</v>
      </c>
      <c r="F703" s="114" t="s">
        <v>1432</v>
      </c>
      <c r="G703" s="116" t="s">
        <v>2041</v>
      </c>
      <c r="H703" s="117" t="s">
        <v>3611</v>
      </c>
      <c r="I703" s="118">
        <v>10</v>
      </c>
      <c r="J703" s="119"/>
      <c r="K703" s="117" t="s">
        <v>3611</v>
      </c>
      <c r="L703" s="118">
        <v>10</v>
      </c>
      <c r="M703" s="120"/>
      <c r="N703" s="123"/>
      <c r="O703" s="31" t="str">
        <f t="shared" si="122"/>
        <v>泉北郡忠岡町</v>
      </c>
      <c r="P703" s="31">
        <f>COUNTIF($O$4:O703,"泉北郡忠岡町")</f>
        <v>3</v>
      </c>
    </row>
    <row r="704" spans="1:16" ht="30" customHeight="1" x14ac:dyDescent="0.2">
      <c r="A704" s="144">
        <v>2755400047</v>
      </c>
      <c r="B704" s="114" t="s">
        <v>1744</v>
      </c>
      <c r="C704" s="115" t="s">
        <v>1745</v>
      </c>
      <c r="D704" s="115" t="s">
        <v>1745</v>
      </c>
      <c r="E704" s="115" t="s">
        <v>2009</v>
      </c>
      <c r="F704" s="114" t="s">
        <v>1743</v>
      </c>
      <c r="G704" s="116" t="s">
        <v>1172</v>
      </c>
      <c r="H704" s="117" t="s">
        <v>3611</v>
      </c>
      <c r="I704" s="118">
        <v>10</v>
      </c>
      <c r="J704" s="119"/>
      <c r="K704" s="117" t="s">
        <v>3611</v>
      </c>
      <c r="L704" s="118">
        <v>10</v>
      </c>
      <c r="M704" s="120"/>
      <c r="N704" s="123"/>
      <c r="O704" s="31" t="str">
        <f t="shared" si="122"/>
        <v>泉北郡忠岡町</v>
      </c>
      <c r="P704" s="31">
        <f>COUNTIF($O$4:O704,"泉北郡忠岡町")</f>
        <v>4</v>
      </c>
    </row>
    <row r="705" spans="1:16" ht="30" customHeight="1" x14ac:dyDescent="0.2">
      <c r="A705" s="144">
        <v>2755400062</v>
      </c>
      <c r="B705" s="114" t="s">
        <v>2040</v>
      </c>
      <c r="C705" s="115" t="s">
        <v>2072</v>
      </c>
      <c r="D705" s="115" t="s">
        <v>2073</v>
      </c>
      <c r="E705" s="115" t="s">
        <v>2074</v>
      </c>
      <c r="F705" s="114" t="s">
        <v>2075</v>
      </c>
      <c r="G705" s="116" t="s">
        <v>2598</v>
      </c>
      <c r="H705" s="117" t="s">
        <v>3611</v>
      </c>
      <c r="I705" s="118">
        <v>10</v>
      </c>
      <c r="J705" s="119"/>
      <c r="K705" s="117" t="s">
        <v>3611</v>
      </c>
      <c r="L705" s="118">
        <v>10</v>
      </c>
      <c r="M705" s="120"/>
      <c r="N705" s="123"/>
      <c r="O705" s="31" t="str">
        <f t="shared" si="122"/>
        <v>泉北郡忠岡町</v>
      </c>
      <c r="P705" s="31">
        <f>COUNTIF($O$4:O705,"泉北郡忠岡町")</f>
        <v>5</v>
      </c>
    </row>
    <row r="706" spans="1:16" s="174" customFormat="1" ht="30" customHeight="1" x14ac:dyDescent="0.2">
      <c r="A706" s="178" t="s">
        <v>4121</v>
      </c>
      <c r="B706" s="165" t="s">
        <v>4120</v>
      </c>
      <c r="C706" s="166" t="s">
        <v>4122</v>
      </c>
      <c r="D706" s="166" t="s">
        <v>4123</v>
      </c>
      <c r="E706" s="166" t="s">
        <v>1171</v>
      </c>
      <c r="F706" s="165" t="s">
        <v>4124</v>
      </c>
      <c r="G706" s="167" t="s">
        <v>2427</v>
      </c>
      <c r="H706" s="168" t="s">
        <v>3611</v>
      </c>
      <c r="I706" s="169">
        <v>10</v>
      </c>
      <c r="J706" s="170"/>
      <c r="K706" s="168"/>
      <c r="L706" s="169"/>
      <c r="M706" s="171"/>
      <c r="N706" s="175"/>
      <c r="O706" s="173" t="str">
        <f t="shared" si="122"/>
        <v>泉北郡忠岡町</v>
      </c>
      <c r="P706" s="173">
        <v>6</v>
      </c>
    </row>
    <row r="707" spans="1:16" ht="30" customHeight="1" x14ac:dyDescent="0.2">
      <c r="A707" s="145">
        <v>2753520010</v>
      </c>
      <c r="B707" s="114" t="s">
        <v>1592</v>
      </c>
      <c r="C707" s="115" t="s">
        <v>2010</v>
      </c>
      <c r="D707" s="115" t="s">
        <v>2011</v>
      </c>
      <c r="E707" s="115" t="s">
        <v>2012</v>
      </c>
      <c r="F707" s="114" t="s">
        <v>1593</v>
      </c>
      <c r="G707" s="116" t="s">
        <v>1594</v>
      </c>
      <c r="H707" s="117"/>
      <c r="I707" s="118"/>
      <c r="J707" s="119"/>
      <c r="K707" s="117" t="s">
        <v>3611</v>
      </c>
      <c r="L707" s="118">
        <v>10</v>
      </c>
      <c r="M707" s="120"/>
      <c r="N707" s="123" t="s">
        <v>1599</v>
      </c>
      <c r="O707" s="31" t="str">
        <f t="shared" si="122"/>
        <v>南河内郡太子町</v>
      </c>
      <c r="P707" s="31">
        <f>COUNTIF($O$4:O707,"南河内郡太子町")</f>
        <v>1</v>
      </c>
    </row>
    <row r="708" spans="1:16" ht="30" customHeight="1" x14ac:dyDescent="0.2">
      <c r="A708" s="145">
        <v>2753580055</v>
      </c>
      <c r="B708" s="114" t="s">
        <v>2732</v>
      </c>
      <c r="C708" s="115" t="s">
        <v>2976</v>
      </c>
      <c r="D708" s="115" t="s">
        <v>2977</v>
      </c>
      <c r="E708" s="115" t="s">
        <v>2733</v>
      </c>
      <c r="F708" s="114" t="s">
        <v>2734</v>
      </c>
      <c r="G708" s="116" t="s">
        <v>2735</v>
      </c>
      <c r="H708" s="117" t="s">
        <v>3611</v>
      </c>
      <c r="I708" s="118">
        <v>10</v>
      </c>
      <c r="J708" s="119"/>
      <c r="K708" s="117" t="s">
        <v>3611</v>
      </c>
      <c r="L708" s="118">
        <v>10</v>
      </c>
      <c r="M708" s="120"/>
      <c r="N708" s="123"/>
      <c r="O708" s="31" t="str">
        <f t="shared" si="122"/>
        <v>南河内郡太子町</v>
      </c>
      <c r="P708" s="31">
        <f>COUNTIF($O$4:O708,"南河内郡太子町")</f>
        <v>2</v>
      </c>
    </row>
    <row r="709" spans="1:16" ht="30" customHeight="1" x14ac:dyDescent="0.2">
      <c r="A709" s="145">
        <v>2753580063</v>
      </c>
      <c r="B709" s="114" t="s">
        <v>2906</v>
      </c>
      <c r="C709" s="115" t="s">
        <v>2925</v>
      </c>
      <c r="D709" s="115" t="s">
        <v>2925</v>
      </c>
      <c r="E709" s="115" t="s">
        <v>2926</v>
      </c>
      <c r="F709" s="114" t="s">
        <v>2924</v>
      </c>
      <c r="G709" s="116" t="s">
        <v>2913</v>
      </c>
      <c r="H709" s="117" t="s">
        <v>157</v>
      </c>
      <c r="I709" s="118">
        <v>5</v>
      </c>
      <c r="J709" s="119"/>
      <c r="K709" s="117" t="s">
        <v>157</v>
      </c>
      <c r="L709" s="118">
        <v>5</v>
      </c>
      <c r="M709" s="120"/>
      <c r="N709" s="123"/>
      <c r="O709" s="31" t="str">
        <f t="shared" si="122"/>
        <v>南河内郡太子町</v>
      </c>
      <c r="P709" s="31">
        <f>COUNTIF($O$4:O709,"南河内郡太子町")</f>
        <v>3</v>
      </c>
    </row>
    <row r="710" spans="1:16" ht="30" customHeight="1" x14ac:dyDescent="0.2">
      <c r="A710" s="145">
        <v>2753540018</v>
      </c>
      <c r="B710" s="114" t="s">
        <v>684</v>
      </c>
      <c r="C710" s="115" t="s">
        <v>710</v>
      </c>
      <c r="D710" s="115" t="s">
        <v>709</v>
      </c>
      <c r="E710" s="115" t="s">
        <v>711</v>
      </c>
      <c r="F710" s="114" t="s">
        <v>726</v>
      </c>
      <c r="G710" s="116" t="s">
        <v>696</v>
      </c>
      <c r="H710" s="117" t="s">
        <v>3611</v>
      </c>
      <c r="I710" s="118">
        <v>10</v>
      </c>
      <c r="J710" s="119"/>
      <c r="K710" s="117" t="s">
        <v>3611</v>
      </c>
      <c r="L710" s="118">
        <v>10</v>
      </c>
      <c r="M710" s="120"/>
      <c r="N710" s="123"/>
      <c r="O710" s="31" t="str">
        <f t="shared" si="122"/>
        <v>南河内郡河南町</v>
      </c>
      <c r="P710" s="31">
        <f>COUNTIF($O$4:O710,"南河内郡河南町")</f>
        <v>1</v>
      </c>
    </row>
    <row r="711" spans="1:16" ht="30" customHeight="1" x14ac:dyDescent="0.2">
      <c r="A711" s="145">
        <v>2753540034</v>
      </c>
      <c r="B711" s="114" t="s">
        <v>1121</v>
      </c>
      <c r="C711" s="115" t="s">
        <v>1136</v>
      </c>
      <c r="D711" s="115" t="s">
        <v>1137</v>
      </c>
      <c r="E711" s="115" t="s">
        <v>1138</v>
      </c>
      <c r="F711" s="114" t="s">
        <v>1139</v>
      </c>
      <c r="G711" s="116" t="s">
        <v>1122</v>
      </c>
      <c r="H711" s="117" t="s">
        <v>3611</v>
      </c>
      <c r="I711" s="118">
        <v>10</v>
      </c>
      <c r="J711" s="119"/>
      <c r="K711" s="117" t="s">
        <v>3611</v>
      </c>
      <c r="L711" s="118">
        <v>10</v>
      </c>
      <c r="M711" s="120"/>
      <c r="N711" s="123"/>
      <c r="O711" s="31" t="str">
        <f t="shared" si="122"/>
        <v>南河内郡河南町</v>
      </c>
      <c r="P711" s="31">
        <f>COUNTIF($O$4:O711,"南河内郡河南町")</f>
        <v>2</v>
      </c>
    </row>
    <row r="712" spans="1:16" ht="30" customHeight="1" x14ac:dyDescent="0.2">
      <c r="A712" s="145">
        <v>2753540042</v>
      </c>
      <c r="B712" s="114" t="s">
        <v>1380</v>
      </c>
      <c r="C712" s="115" t="s">
        <v>1382</v>
      </c>
      <c r="D712" s="115" t="s">
        <v>1383</v>
      </c>
      <c r="E712" s="115" t="s">
        <v>2013</v>
      </c>
      <c r="F712" s="114" t="s">
        <v>1384</v>
      </c>
      <c r="G712" s="116" t="s">
        <v>1381</v>
      </c>
      <c r="H712" s="117"/>
      <c r="I712" s="118"/>
      <c r="J712" s="119"/>
      <c r="K712" s="117" t="s">
        <v>3611</v>
      </c>
      <c r="L712" s="118">
        <v>10</v>
      </c>
      <c r="M712" s="120"/>
      <c r="N712" s="123"/>
      <c r="O712" s="31" t="str">
        <f t="shared" si="122"/>
        <v>南河内郡河南町</v>
      </c>
      <c r="P712" s="31">
        <f>COUNTIF($O$4:O712,"南河内郡河南町")</f>
        <v>3</v>
      </c>
    </row>
    <row r="713" spans="1:16" ht="30" customHeight="1" x14ac:dyDescent="0.2">
      <c r="A713" s="145">
        <v>2753580014</v>
      </c>
      <c r="B713" s="114" t="s">
        <v>3052</v>
      </c>
      <c r="C713" s="115" t="s">
        <v>645</v>
      </c>
      <c r="D713" s="115" t="s">
        <v>646</v>
      </c>
      <c r="E713" s="115" t="s">
        <v>647</v>
      </c>
      <c r="F713" s="114" t="s">
        <v>648</v>
      </c>
      <c r="G713" s="116" t="s">
        <v>1472</v>
      </c>
      <c r="H713" s="117" t="s">
        <v>3611</v>
      </c>
      <c r="I713" s="118">
        <v>10</v>
      </c>
      <c r="J713" s="119"/>
      <c r="K713" s="117" t="s">
        <v>3611</v>
      </c>
      <c r="L713" s="118">
        <v>10</v>
      </c>
      <c r="M713" s="120"/>
      <c r="N713" s="123"/>
      <c r="O713" s="31" t="str">
        <f t="shared" si="122"/>
        <v>南河内郡千早赤阪村</v>
      </c>
      <c r="P713" s="31">
        <f>COUNTIF($O$4:O713,"南河内郡千早赤阪村")</f>
        <v>1</v>
      </c>
    </row>
    <row r="714" spans="1:16" ht="30" customHeight="1" x14ac:dyDescent="0.2">
      <c r="A714" s="145">
        <v>2753580022</v>
      </c>
      <c r="B714" s="114" t="s">
        <v>3121</v>
      </c>
      <c r="C714" s="115" t="s">
        <v>1416</v>
      </c>
      <c r="D714" s="115" t="s">
        <v>646</v>
      </c>
      <c r="E714" s="115" t="s">
        <v>647</v>
      </c>
      <c r="F714" s="114" t="s">
        <v>1417</v>
      </c>
      <c r="G714" s="116" t="s">
        <v>1472</v>
      </c>
      <c r="H714" s="117" t="s">
        <v>3611</v>
      </c>
      <c r="I714" s="146">
        <v>10</v>
      </c>
      <c r="J714" s="119"/>
      <c r="K714" s="117" t="s">
        <v>3611</v>
      </c>
      <c r="L714" s="118">
        <v>10</v>
      </c>
      <c r="M714" s="120"/>
      <c r="N714" s="123"/>
      <c r="O714" s="31" t="str">
        <f t="shared" si="122"/>
        <v>南河内郡千早赤阪村</v>
      </c>
      <c r="P714" s="31">
        <f>COUNTIF($O$4:O714,"南河内郡千早赤阪村")</f>
        <v>2</v>
      </c>
    </row>
    <row r="715" spans="1:16" ht="30" customHeight="1" x14ac:dyDescent="0.2">
      <c r="A715" s="147">
        <v>2753580030</v>
      </c>
      <c r="B715" s="148" t="s">
        <v>2313</v>
      </c>
      <c r="C715" s="149" t="s">
        <v>2314</v>
      </c>
      <c r="D715" s="149" t="s">
        <v>2315</v>
      </c>
      <c r="E715" s="149" t="s">
        <v>2316</v>
      </c>
      <c r="F715" s="148" t="s">
        <v>2317</v>
      </c>
      <c r="G715" s="150" t="s">
        <v>2318</v>
      </c>
      <c r="H715" s="151" t="s">
        <v>3611</v>
      </c>
      <c r="I715" s="152">
        <v>10</v>
      </c>
      <c r="J715" s="153"/>
      <c r="K715" s="151" t="s">
        <v>3611</v>
      </c>
      <c r="L715" s="154">
        <v>10</v>
      </c>
      <c r="M715" s="155"/>
      <c r="N715" s="156"/>
      <c r="O715" s="31" t="str">
        <f t="shared" si="122"/>
        <v>南河内郡千早赤阪村</v>
      </c>
      <c r="P715" s="31">
        <f>COUNTIF($O$4:O715,"南河内郡千早赤阪村")</f>
        <v>3</v>
      </c>
    </row>
    <row r="716" spans="1:16" ht="30" customHeight="1" thickBot="1" x14ac:dyDescent="0.25">
      <c r="A716" s="157">
        <v>2753580071</v>
      </c>
      <c r="B716" s="158" t="s">
        <v>3122</v>
      </c>
      <c r="C716" s="159" t="s">
        <v>2997</v>
      </c>
      <c r="D716" s="159" t="s">
        <v>2998</v>
      </c>
      <c r="E716" s="159" t="s">
        <v>2999</v>
      </c>
      <c r="F716" s="158" t="s">
        <v>2990</v>
      </c>
      <c r="G716" s="160" t="s">
        <v>2991</v>
      </c>
      <c r="H716" s="117" t="s">
        <v>3611</v>
      </c>
      <c r="I716" s="118">
        <v>10</v>
      </c>
      <c r="J716" s="119"/>
      <c r="K716" s="117" t="s">
        <v>3611</v>
      </c>
      <c r="L716" s="118">
        <v>10</v>
      </c>
      <c r="M716" s="161"/>
      <c r="N716" s="162"/>
      <c r="O716" s="31" t="str">
        <f t="shared" ref="O716" si="132">IF(ISERROR(FIND("群",F716))=FALSE,LEFT(F716,FIND("群",F716)),IF(ISERROR(FIND("市",F716))=FALSE,LEFT(F716,FIND("市",F716)),IF(ISERROR(FIND("町",F716))=FALSE,LEFT(F716,FIND("町",F716)),IF(ISERROR(FIND("村",F716))=FALSE,LEFT(F716,FIND("村",F716))))))</f>
        <v>南河内郡千早赤阪村</v>
      </c>
      <c r="P716" s="31">
        <f>COUNTIF($O$4:O716,"南河内郡千早赤阪村")</f>
        <v>4</v>
      </c>
    </row>
    <row r="717" spans="1:16" ht="30" customHeight="1" x14ac:dyDescent="0.2">
      <c r="H717" s="36">
        <f>COUNTIF(H4:H716,"&lt;&gt;")</f>
        <v>545</v>
      </c>
      <c r="I717" s="37">
        <f>SUM(I4:I716)</f>
        <v>5346</v>
      </c>
      <c r="J717" s="37">
        <f>COUNTIF(J4:J716,"&lt;&gt;")</f>
        <v>10</v>
      </c>
      <c r="K717" s="36">
        <f>COUNTIF(K4:K716,"&lt;&gt;")</f>
        <v>674</v>
      </c>
      <c r="L717" s="38">
        <f>SUM(L4:L716)</f>
        <v>6544</v>
      </c>
      <c r="M717" s="39">
        <f>COUNTIF(M4:M716,"&lt;&gt;")</f>
        <v>68</v>
      </c>
      <c r="N717" s="40"/>
      <c r="O717" s="163"/>
      <c r="P717" s="163"/>
    </row>
    <row r="720" spans="1:16" ht="30" customHeight="1" x14ac:dyDescent="0.2">
      <c r="A720" s="24"/>
      <c r="B720" s="24"/>
      <c r="C720" s="24"/>
    </row>
    <row r="721" spans="1:3" ht="30" customHeight="1" x14ac:dyDescent="0.2">
      <c r="A721" s="24"/>
      <c r="B721" s="24"/>
      <c r="C721" s="24"/>
    </row>
    <row r="722" spans="1:3" ht="30" customHeight="1" x14ac:dyDescent="0.2">
      <c r="A722" s="24"/>
      <c r="B722" s="24"/>
      <c r="C722" s="24"/>
    </row>
    <row r="723" spans="1:3" ht="30" customHeight="1" x14ac:dyDescent="0.2">
      <c r="A723" s="24"/>
      <c r="B723" s="24"/>
      <c r="C723" s="24"/>
    </row>
    <row r="724" spans="1:3" ht="30" customHeight="1" x14ac:dyDescent="0.2">
      <c r="A724" s="24"/>
      <c r="B724" s="24"/>
      <c r="C724" s="24"/>
    </row>
    <row r="725" spans="1:3" ht="30" customHeight="1" x14ac:dyDescent="0.2">
      <c r="A725" s="24"/>
      <c r="B725" s="24"/>
      <c r="C725" s="24"/>
    </row>
    <row r="726" spans="1:3" ht="30" customHeight="1" x14ac:dyDescent="0.2">
      <c r="A726" s="24"/>
      <c r="B726" s="24"/>
      <c r="C726" s="24"/>
    </row>
    <row r="727" spans="1:3" ht="30" customHeight="1" x14ac:dyDescent="0.2">
      <c r="A727" s="24"/>
      <c r="B727" s="24"/>
      <c r="C727" s="24"/>
    </row>
    <row r="728" spans="1:3" ht="30" customHeight="1" x14ac:dyDescent="0.2">
      <c r="A728" s="24"/>
      <c r="B728" s="24"/>
      <c r="C728" s="24"/>
    </row>
    <row r="729" spans="1:3" ht="30" customHeight="1" x14ac:dyDescent="0.2">
      <c r="A729" s="24"/>
      <c r="B729" s="24"/>
      <c r="C729" s="24"/>
    </row>
    <row r="730" spans="1:3" ht="30" customHeight="1" x14ac:dyDescent="0.2">
      <c r="A730" s="24"/>
      <c r="B730" s="24"/>
      <c r="C730" s="24"/>
    </row>
    <row r="731" spans="1:3" ht="30" customHeight="1" x14ac:dyDescent="0.2">
      <c r="A731" s="24"/>
      <c r="B731" s="24"/>
      <c r="C731" s="24"/>
    </row>
    <row r="732" spans="1:3" ht="30" customHeight="1" x14ac:dyDescent="0.2">
      <c r="A732" s="24"/>
      <c r="B732" s="24"/>
      <c r="C732" s="24"/>
    </row>
    <row r="733" spans="1:3" ht="30" customHeight="1" x14ac:dyDescent="0.2">
      <c r="A733" s="24"/>
      <c r="B733" s="24"/>
      <c r="C733" s="24"/>
    </row>
    <row r="734" spans="1:3" ht="30" customHeight="1" x14ac:dyDescent="0.2">
      <c r="A734" s="24"/>
      <c r="B734" s="24"/>
      <c r="C734" s="24"/>
    </row>
    <row r="735" spans="1:3" ht="30" customHeight="1" x14ac:dyDescent="0.2">
      <c r="A735" s="33"/>
      <c r="B735" s="33"/>
      <c r="C735" s="24"/>
    </row>
    <row r="736" spans="1:3" ht="30" customHeight="1" x14ac:dyDescent="0.2">
      <c r="A736" s="33"/>
      <c r="B736" s="33"/>
      <c r="C736" s="24"/>
    </row>
    <row r="737" spans="1:14" ht="30" customHeight="1" x14ac:dyDescent="0.2">
      <c r="A737" s="33"/>
      <c r="B737" s="33"/>
      <c r="C737" s="24"/>
    </row>
    <row r="738" spans="1:14" ht="30" customHeight="1" x14ac:dyDescent="0.2">
      <c r="A738" s="33"/>
      <c r="B738" s="33"/>
      <c r="C738" s="24"/>
    </row>
    <row r="739" spans="1:14" ht="30" customHeight="1" x14ac:dyDescent="0.2">
      <c r="A739" s="33"/>
      <c r="B739" s="33"/>
      <c r="C739" s="24"/>
    </row>
    <row r="740" spans="1:14" ht="30" customHeight="1" x14ac:dyDescent="0.2">
      <c r="A740" s="33"/>
      <c r="B740" s="33"/>
      <c r="C740" s="24"/>
    </row>
    <row r="741" spans="1:14" ht="30" customHeight="1" x14ac:dyDescent="0.2">
      <c r="A741" s="33"/>
      <c r="B741" s="33"/>
      <c r="C741" s="24"/>
    </row>
    <row r="742" spans="1:14" ht="30" customHeight="1" x14ac:dyDescent="0.2">
      <c r="A742" s="33"/>
      <c r="B742" s="33"/>
      <c r="C742" s="24"/>
    </row>
    <row r="743" spans="1:14" ht="30" customHeight="1" x14ac:dyDescent="0.2">
      <c r="A743" s="33"/>
      <c r="B743" s="33"/>
      <c r="C743" s="24"/>
    </row>
    <row r="744" spans="1:14" ht="30" customHeight="1" x14ac:dyDescent="0.2">
      <c r="A744" s="33"/>
      <c r="B744" s="33"/>
      <c r="C744" s="24"/>
      <c r="D744" s="33"/>
      <c r="E744" s="33"/>
      <c r="F744" s="33"/>
      <c r="H744" s="33"/>
      <c r="I744" s="33"/>
      <c r="J744" s="33"/>
      <c r="K744" s="33"/>
      <c r="L744" s="33"/>
      <c r="M744" s="33"/>
      <c r="N744" s="33"/>
    </row>
    <row r="745" spans="1:14" ht="30" customHeight="1" x14ac:dyDescent="0.2">
      <c r="A745" s="33"/>
      <c r="B745" s="33"/>
      <c r="C745" s="24"/>
      <c r="D745" s="33"/>
      <c r="E745" s="33"/>
      <c r="F745" s="33"/>
      <c r="H745" s="33"/>
      <c r="I745" s="33"/>
      <c r="J745" s="33"/>
      <c r="K745" s="33"/>
      <c r="L745" s="33"/>
      <c r="M745" s="33"/>
      <c r="N745" s="33"/>
    </row>
    <row r="746" spans="1:14" ht="30" customHeight="1" x14ac:dyDescent="0.2">
      <c r="A746" s="33"/>
      <c r="B746" s="33"/>
      <c r="C746" s="24"/>
      <c r="D746" s="33"/>
      <c r="E746" s="33"/>
      <c r="F746" s="33"/>
      <c r="H746" s="33"/>
      <c r="I746" s="33"/>
      <c r="J746" s="33"/>
      <c r="K746" s="33"/>
      <c r="L746" s="33"/>
      <c r="M746" s="33"/>
      <c r="N746" s="33"/>
    </row>
    <row r="747" spans="1:14" ht="30" customHeight="1" x14ac:dyDescent="0.2">
      <c r="A747" s="33"/>
      <c r="B747" s="33"/>
      <c r="C747" s="24"/>
      <c r="D747" s="33"/>
      <c r="E747" s="33"/>
      <c r="F747" s="33"/>
      <c r="H747" s="33"/>
      <c r="I747" s="33"/>
      <c r="J747" s="33"/>
      <c r="K747" s="33"/>
      <c r="L747" s="33"/>
      <c r="M747" s="33"/>
      <c r="N747" s="33"/>
    </row>
    <row r="748" spans="1:14" ht="30" customHeight="1" x14ac:dyDescent="0.2">
      <c r="A748" s="33"/>
      <c r="B748" s="33"/>
      <c r="C748" s="24"/>
      <c r="D748" s="33"/>
      <c r="E748" s="33"/>
      <c r="F748" s="33"/>
      <c r="H748" s="33"/>
      <c r="I748" s="33"/>
      <c r="J748" s="33"/>
      <c r="K748" s="33"/>
      <c r="L748" s="33"/>
      <c r="M748" s="33"/>
      <c r="N748" s="33"/>
    </row>
    <row r="749" spans="1:14" ht="30" customHeight="1" x14ac:dyDescent="0.2">
      <c r="A749" s="33"/>
      <c r="B749" s="33"/>
      <c r="C749" s="24"/>
      <c r="D749" s="33"/>
      <c r="E749" s="33"/>
      <c r="F749" s="33"/>
      <c r="H749" s="33"/>
      <c r="I749" s="33"/>
      <c r="J749" s="33"/>
      <c r="K749" s="33"/>
      <c r="L749" s="33"/>
      <c r="M749" s="33"/>
      <c r="N749" s="33"/>
    </row>
    <row r="750" spans="1:14" ht="30" customHeight="1" x14ac:dyDescent="0.2">
      <c r="A750" s="33"/>
      <c r="B750" s="33"/>
      <c r="C750" s="24"/>
      <c r="D750" s="33"/>
      <c r="E750" s="33"/>
      <c r="F750" s="33"/>
      <c r="H750" s="33"/>
      <c r="I750" s="33"/>
      <c r="J750" s="33"/>
      <c r="K750" s="33"/>
      <c r="L750" s="33"/>
      <c r="M750" s="33"/>
      <c r="N750" s="33"/>
    </row>
    <row r="751" spans="1:14" ht="30" customHeight="1" x14ac:dyDescent="0.2">
      <c r="A751" s="33"/>
      <c r="B751" s="33"/>
      <c r="C751" s="24"/>
      <c r="D751" s="33"/>
      <c r="E751" s="33"/>
      <c r="F751" s="33"/>
      <c r="H751" s="33"/>
      <c r="I751" s="33"/>
      <c r="J751" s="33"/>
      <c r="K751" s="33"/>
      <c r="L751" s="33"/>
      <c r="M751" s="33"/>
      <c r="N751" s="33"/>
    </row>
    <row r="752" spans="1:14" ht="30" customHeight="1" x14ac:dyDescent="0.2">
      <c r="A752" s="33"/>
      <c r="B752" s="33"/>
      <c r="C752" s="24"/>
      <c r="D752" s="33"/>
      <c r="E752" s="33"/>
      <c r="F752" s="33"/>
      <c r="H752" s="33"/>
      <c r="I752" s="33"/>
      <c r="J752" s="33"/>
      <c r="K752" s="33"/>
      <c r="L752" s="33"/>
      <c r="M752" s="33"/>
      <c r="N752" s="33"/>
    </row>
    <row r="753" spans="1:14" ht="30" customHeight="1" x14ac:dyDescent="0.2">
      <c r="A753" s="33"/>
      <c r="B753" s="33"/>
      <c r="C753" s="24"/>
      <c r="D753" s="33"/>
      <c r="E753" s="33"/>
      <c r="F753" s="33"/>
      <c r="H753" s="33"/>
      <c r="I753" s="33"/>
      <c r="J753" s="33"/>
      <c r="K753" s="33"/>
      <c r="L753" s="33"/>
      <c r="M753" s="33"/>
      <c r="N753" s="33"/>
    </row>
    <row r="754" spans="1:14" ht="30" customHeight="1" x14ac:dyDescent="0.2">
      <c r="A754" s="33"/>
      <c r="B754" s="33"/>
      <c r="C754" s="24"/>
      <c r="D754" s="33"/>
      <c r="E754" s="33"/>
      <c r="F754" s="33"/>
      <c r="H754" s="33"/>
      <c r="I754" s="33"/>
      <c r="J754" s="33"/>
      <c r="K754" s="33"/>
      <c r="L754" s="33"/>
      <c r="M754" s="33"/>
      <c r="N754" s="33"/>
    </row>
    <row r="755" spans="1:14" ht="30" customHeight="1" x14ac:dyDescent="0.2">
      <c r="A755" s="33"/>
      <c r="B755" s="33"/>
      <c r="C755" s="24"/>
      <c r="D755" s="33"/>
      <c r="E755" s="33"/>
      <c r="F755" s="33"/>
      <c r="H755" s="33"/>
      <c r="I755" s="33"/>
      <c r="J755" s="33"/>
      <c r="K755" s="33"/>
      <c r="L755" s="33"/>
      <c r="M755" s="33"/>
      <c r="N755" s="33"/>
    </row>
    <row r="756" spans="1:14" ht="30" customHeight="1" x14ac:dyDescent="0.2">
      <c r="A756" s="33"/>
      <c r="B756" s="33"/>
      <c r="C756" s="24"/>
      <c r="D756" s="33"/>
      <c r="E756" s="33"/>
      <c r="F756" s="33"/>
      <c r="H756" s="33"/>
      <c r="I756" s="33"/>
      <c r="J756" s="33"/>
      <c r="K756" s="33"/>
      <c r="L756" s="33"/>
      <c r="M756" s="33"/>
      <c r="N756" s="33"/>
    </row>
    <row r="757" spans="1:14" ht="30" customHeight="1" x14ac:dyDescent="0.2">
      <c r="A757" s="33"/>
      <c r="B757" s="33"/>
      <c r="C757" s="24"/>
      <c r="D757" s="33"/>
      <c r="E757" s="33"/>
      <c r="F757" s="33"/>
      <c r="H757" s="33"/>
      <c r="I757" s="33"/>
      <c r="J757" s="33"/>
      <c r="K757" s="33"/>
      <c r="L757" s="33"/>
      <c r="M757" s="33"/>
      <c r="N757" s="33"/>
    </row>
    <row r="758" spans="1:14" ht="30" customHeight="1" x14ac:dyDescent="0.2">
      <c r="A758" s="33"/>
      <c r="B758" s="33"/>
      <c r="C758" s="24"/>
      <c r="D758" s="33"/>
      <c r="E758" s="33"/>
      <c r="F758" s="33"/>
      <c r="H758" s="33"/>
      <c r="I758" s="33"/>
      <c r="J758" s="33"/>
      <c r="K758" s="33"/>
      <c r="L758" s="33"/>
      <c r="M758" s="33"/>
      <c r="N758" s="33"/>
    </row>
    <row r="759" spans="1:14" ht="30" customHeight="1" x14ac:dyDescent="0.2">
      <c r="A759" s="33"/>
      <c r="B759" s="33"/>
      <c r="C759" s="24"/>
      <c r="D759" s="33"/>
      <c r="E759" s="33"/>
      <c r="F759" s="33"/>
      <c r="H759" s="33"/>
      <c r="I759" s="33"/>
      <c r="J759" s="33"/>
      <c r="K759" s="33"/>
      <c r="L759" s="33"/>
      <c r="M759" s="33"/>
      <c r="N759" s="33"/>
    </row>
    <row r="760" spans="1:14" ht="30" customHeight="1" x14ac:dyDescent="0.2">
      <c r="A760" s="33"/>
      <c r="B760" s="33"/>
      <c r="C760" s="24"/>
      <c r="D760" s="33"/>
      <c r="E760" s="33"/>
      <c r="F760" s="33"/>
      <c r="H760" s="33"/>
      <c r="I760" s="33"/>
      <c r="J760" s="33"/>
      <c r="K760" s="33"/>
      <c r="L760" s="33"/>
      <c r="M760" s="33"/>
      <c r="N760" s="33"/>
    </row>
    <row r="761" spans="1:14" ht="30" customHeight="1" x14ac:dyDescent="0.2">
      <c r="A761" s="33"/>
      <c r="B761" s="33"/>
      <c r="C761" s="24"/>
      <c r="D761" s="33"/>
      <c r="E761" s="33"/>
      <c r="F761" s="33"/>
      <c r="H761" s="33"/>
      <c r="I761" s="33"/>
      <c r="J761" s="33"/>
      <c r="K761" s="33"/>
      <c r="L761" s="33"/>
      <c r="M761" s="33"/>
      <c r="N761" s="33"/>
    </row>
    <row r="762" spans="1:14" ht="30" customHeight="1" x14ac:dyDescent="0.2">
      <c r="A762" s="33"/>
      <c r="B762" s="33"/>
      <c r="C762" s="24"/>
      <c r="D762" s="33"/>
      <c r="E762" s="33"/>
      <c r="F762" s="33"/>
      <c r="H762" s="33"/>
      <c r="I762" s="33"/>
      <c r="J762" s="33"/>
      <c r="K762" s="33"/>
      <c r="L762" s="33"/>
      <c r="M762" s="33"/>
      <c r="N762" s="33"/>
    </row>
    <row r="763" spans="1:14" ht="30" customHeight="1" x14ac:dyDescent="0.2">
      <c r="A763" s="33"/>
      <c r="B763" s="33"/>
      <c r="C763" s="24"/>
      <c r="D763" s="33"/>
      <c r="E763" s="33"/>
      <c r="F763" s="33"/>
      <c r="H763" s="33"/>
      <c r="I763" s="33"/>
      <c r="J763" s="33"/>
      <c r="K763" s="33"/>
      <c r="L763" s="33"/>
      <c r="M763" s="33"/>
      <c r="N763" s="33"/>
    </row>
    <row r="764" spans="1:14" ht="30" customHeight="1" x14ac:dyDescent="0.2">
      <c r="A764" s="33"/>
      <c r="B764" s="33"/>
      <c r="C764" s="24"/>
      <c r="D764" s="33"/>
      <c r="E764" s="33"/>
      <c r="F764" s="33"/>
      <c r="H764" s="33"/>
      <c r="I764" s="33"/>
      <c r="J764" s="33"/>
      <c r="K764" s="33"/>
      <c r="L764" s="33"/>
      <c r="M764" s="33"/>
      <c r="N764" s="33"/>
    </row>
    <row r="765" spans="1:14" ht="30" customHeight="1" x14ac:dyDescent="0.2">
      <c r="A765" s="33"/>
      <c r="B765" s="33"/>
      <c r="C765" s="24"/>
      <c r="D765" s="33"/>
      <c r="E765" s="33"/>
      <c r="F765" s="33"/>
      <c r="H765" s="33"/>
      <c r="I765" s="33"/>
      <c r="J765" s="33"/>
      <c r="K765" s="33"/>
      <c r="L765" s="33"/>
      <c r="M765" s="33"/>
      <c r="N765" s="33"/>
    </row>
    <row r="766" spans="1:14" ht="30" customHeight="1" x14ac:dyDescent="0.2">
      <c r="A766" s="33"/>
      <c r="B766" s="33"/>
      <c r="C766" s="24"/>
      <c r="D766" s="33"/>
      <c r="E766" s="33"/>
      <c r="F766" s="33"/>
      <c r="H766" s="33"/>
      <c r="I766" s="33"/>
      <c r="J766" s="33"/>
      <c r="K766" s="33"/>
      <c r="L766" s="33"/>
      <c r="M766" s="33"/>
      <c r="N766" s="33"/>
    </row>
    <row r="767" spans="1:14" ht="30" customHeight="1" x14ac:dyDescent="0.2">
      <c r="A767" s="33"/>
      <c r="B767" s="33"/>
      <c r="C767" s="24"/>
      <c r="D767" s="33"/>
      <c r="E767" s="33"/>
      <c r="F767" s="33"/>
      <c r="H767" s="33"/>
      <c r="I767" s="33"/>
      <c r="J767" s="33"/>
      <c r="K767" s="33"/>
      <c r="L767" s="33"/>
      <c r="M767" s="33"/>
      <c r="N767" s="33"/>
    </row>
    <row r="768" spans="1:14" ht="30" customHeight="1" x14ac:dyDescent="0.2">
      <c r="A768" s="33"/>
      <c r="B768" s="33"/>
      <c r="C768" s="24"/>
      <c r="D768" s="33"/>
      <c r="E768" s="33"/>
      <c r="F768" s="33"/>
      <c r="H768" s="33"/>
      <c r="I768" s="33"/>
      <c r="J768" s="33"/>
      <c r="K768" s="33"/>
      <c r="L768" s="33"/>
      <c r="M768" s="33"/>
      <c r="N768" s="33"/>
    </row>
    <row r="769" spans="1:14" ht="30" customHeight="1" x14ac:dyDescent="0.2">
      <c r="A769" s="33"/>
      <c r="B769" s="33"/>
      <c r="C769" s="24"/>
      <c r="D769" s="33"/>
      <c r="E769" s="33"/>
      <c r="F769" s="33"/>
      <c r="H769" s="33"/>
      <c r="I769" s="33"/>
      <c r="J769" s="33"/>
      <c r="K769" s="33"/>
      <c r="L769" s="33"/>
      <c r="M769" s="33"/>
      <c r="N769" s="33"/>
    </row>
    <row r="770" spans="1:14" ht="30" customHeight="1" x14ac:dyDescent="0.2">
      <c r="A770" s="33"/>
      <c r="B770" s="33"/>
      <c r="C770" s="24"/>
      <c r="D770" s="33"/>
      <c r="E770" s="33"/>
      <c r="F770" s="33"/>
      <c r="H770" s="33"/>
      <c r="I770" s="33"/>
      <c r="J770" s="33"/>
      <c r="K770" s="33"/>
      <c r="L770" s="33"/>
      <c r="M770" s="33"/>
      <c r="N770" s="33"/>
    </row>
    <row r="771" spans="1:14" ht="30" customHeight="1" x14ac:dyDescent="0.2">
      <c r="A771" s="33"/>
      <c r="B771" s="33"/>
      <c r="C771" s="24"/>
      <c r="D771" s="33"/>
      <c r="E771" s="33"/>
      <c r="F771" s="33"/>
      <c r="H771" s="33"/>
      <c r="I771" s="33"/>
      <c r="J771" s="33"/>
      <c r="K771" s="33"/>
      <c r="L771" s="33"/>
      <c r="M771" s="33"/>
      <c r="N771" s="33"/>
    </row>
    <row r="772" spans="1:14" ht="30" customHeight="1" x14ac:dyDescent="0.2">
      <c r="A772" s="33"/>
      <c r="B772" s="33"/>
      <c r="C772" s="24"/>
      <c r="D772" s="33"/>
      <c r="E772" s="33"/>
      <c r="F772" s="33"/>
      <c r="H772" s="33"/>
      <c r="I772" s="33"/>
      <c r="J772" s="33"/>
      <c r="K772" s="33"/>
      <c r="L772" s="33"/>
      <c r="M772" s="33"/>
      <c r="N772" s="33"/>
    </row>
    <row r="773" spans="1:14" ht="30" customHeight="1" x14ac:dyDescent="0.2">
      <c r="A773" s="33"/>
      <c r="B773" s="33"/>
      <c r="C773" s="24"/>
      <c r="D773" s="33"/>
      <c r="E773" s="33"/>
      <c r="F773" s="33"/>
      <c r="H773" s="33"/>
      <c r="I773" s="33"/>
      <c r="J773" s="33"/>
      <c r="K773" s="33"/>
      <c r="L773" s="33"/>
      <c r="M773" s="33"/>
      <c r="N773" s="33"/>
    </row>
    <row r="774" spans="1:14" ht="30" customHeight="1" x14ac:dyDescent="0.2">
      <c r="A774" s="33"/>
      <c r="B774" s="33"/>
      <c r="C774" s="24"/>
      <c r="D774" s="33"/>
      <c r="E774" s="33"/>
      <c r="F774" s="33"/>
      <c r="H774" s="33"/>
      <c r="I774" s="33"/>
      <c r="J774" s="33"/>
      <c r="K774" s="33"/>
      <c r="L774" s="33"/>
      <c r="M774" s="33"/>
      <c r="N774" s="33"/>
    </row>
    <row r="775" spans="1:14" ht="30" customHeight="1" x14ac:dyDescent="0.2">
      <c r="A775" s="33"/>
      <c r="B775" s="33"/>
      <c r="C775" s="24"/>
      <c r="D775" s="33"/>
      <c r="E775" s="33"/>
      <c r="F775" s="33"/>
      <c r="H775" s="33"/>
      <c r="I775" s="33"/>
      <c r="J775" s="33"/>
      <c r="K775" s="33"/>
      <c r="L775" s="33"/>
      <c r="M775" s="33"/>
      <c r="N775" s="33"/>
    </row>
    <row r="776" spans="1:14" ht="30" customHeight="1" x14ac:dyDescent="0.2">
      <c r="A776" s="33"/>
      <c r="B776" s="33"/>
      <c r="C776" s="24"/>
      <c r="D776" s="33"/>
      <c r="E776" s="33"/>
      <c r="F776" s="33"/>
      <c r="H776" s="33"/>
      <c r="I776" s="33"/>
      <c r="J776" s="33"/>
      <c r="K776" s="33"/>
      <c r="L776" s="33"/>
      <c r="M776" s="33"/>
      <c r="N776" s="33"/>
    </row>
    <row r="777" spans="1:14" ht="30" customHeight="1" x14ac:dyDescent="0.2">
      <c r="A777" s="33"/>
      <c r="B777" s="33"/>
      <c r="C777" s="24"/>
      <c r="D777" s="33"/>
      <c r="E777" s="33"/>
      <c r="F777" s="33"/>
      <c r="H777" s="33"/>
      <c r="I777" s="33"/>
      <c r="J777" s="33"/>
      <c r="K777" s="33"/>
      <c r="L777" s="33"/>
      <c r="M777" s="33"/>
      <c r="N777" s="33"/>
    </row>
    <row r="778" spans="1:14" ht="30" customHeight="1" x14ac:dyDescent="0.2">
      <c r="A778" s="33"/>
      <c r="B778" s="33"/>
      <c r="C778" s="24"/>
      <c r="D778" s="33"/>
      <c r="E778" s="33"/>
      <c r="F778" s="33"/>
      <c r="H778" s="33"/>
      <c r="I778" s="33"/>
      <c r="J778" s="33"/>
      <c r="K778" s="33"/>
      <c r="L778" s="33"/>
      <c r="M778" s="33"/>
      <c r="N778" s="33"/>
    </row>
    <row r="779" spans="1:14" ht="30" customHeight="1" x14ac:dyDescent="0.2">
      <c r="A779" s="33"/>
      <c r="B779" s="33"/>
      <c r="C779" s="24"/>
      <c r="D779" s="33"/>
      <c r="E779" s="33"/>
      <c r="F779" s="33"/>
      <c r="H779" s="33"/>
      <c r="I779" s="33"/>
      <c r="J779" s="33"/>
      <c r="K779" s="33"/>
      <c r="L779" s="33"/>
      <c r="M779" s="33"/>
      <c r="N779" s="33"/>
    </row>
    <row r="780" spans="1:14" ht="30" customHeight="1" x14ac:dyDescent="0.2">
      <c r="A780" s="33"/>
      <c r="B780" s="33"/>
      <c r="C780" s="24"/>
      <c r="D780" s="33"/>
      <c r="E780" s="33"/>
      <c r="F780" s="33"/>
      <c r="H780" s="33"/>
      <c r="I780" s="33"/>
      <c r="J780" s="33"/>
      <c r="K780" s="33"/>
      <c r="L780" s="33"/>
      <c r="M780" s="33"/>
      <c r="N780" s="33"/>
    </row>
    <row r="781" spans="1:14" ht="30" customHeight="1" x14ac:dyDescent="0.2">
      <c r="A781" s="33"/>
      <c r="B781" s="33"/>
      <c r="C781" s="24"/>
      <c r="D781" s="33"/>
      <c r="E781" s="33"/>
      <c r="F781" s="33"/>
      <c r="H781" s="33"/>
      <c r="I781" s="33"/>
      <c r="J781" s="33"/>
      <c r="K781" s="33"/>
      <c r="L781" s="33"/>
      <c r="M781" s="33"/>
      <c r="N781" s="33"/>
    </row>
    <row r="782" spans="1:14" ht="30" customHeight="1" x14ac:dyDescent="0.2">
      <c r="A782" s="33"/>
      <c r="B782" s="33"/>
      <c r="C782" s="24"/>
      <c r="D782" s="33"/>
      <c r="E782" s="33"/>
      <c r="F782" s="33"/>
      <c r="H782" s="33"/>
      <c r="I782" s="33"/>
      <c r="J782" s="33"/>
      <c r="K782" s="33"/>
      <c r="L782" s="33"/>
      <c r="M782" s="33"/>
      <c r="N782" s="33"/>
    </row>
    <row r="783" spans="1:14" ht="30" customHeight="1" x14ac:dyDescent="0.2">
      <c r="A783" s="33"/>
      <c r="B783" s="33"/>
      <c r="C783" s="24"/>
      <c r="D783" s="33"/>
      <c r="E783" s="33"/>
      <c r="F783" s="33"/>
      <c r="H783" s="33"/>
      <c r="I783" s="33"/>
      <c r="J783" s="33"/>
      <c r="K783" s="33"/>
      <c r="L783" s="33"/>
      <c r="M783" s="33"/>
      <c r="N783" s="33"/>
    </row>
    <row r="784" spans="1:14" ht="30" customHeight="1" x14ac:dyDescent="0.2">
      <c r="A784" s="33"/>
      <c r="B784" s="33"/>
      <c r="C784" s="24"/>
      <c r="D784" s="33"/>
      <c r="E784" s="33"/>
      <c r="F784" s="33"/>
      <c r="H784" s="33"/>
      <c r="I784" s="33"/>
      <c r="J784" s="33"/>
      <c r="K784" s="33"/>
      <c r="L784" s="33"/>
      <c r="M784" s="33"/>
      <c r="N784" s="33"/>
    </row>
    <row r="785" spans="1:14" ht="30" customHeight="1" x14ac:dyDescent="0.2">
      <c r="A785" s="33"/>
      <c r="B785" s="33"/>
      <c r="C785" s="24"/>
      <c r="D785" s="33"/>
      <c r="E785" s="33"/>
      <c r="F785" s="33"/>
      <c r="H785" s="33"/>
      <c r="I785" s="33"/>
      <c r="J785" s="33"/>
      <c r="K785" s="33"/>
      <c r="L785" s="33"/>
      <c r="M785" s="33"/>
      <c r="N785" s="33"/>
    </row>
    <row r="786" spans="1:14" ht="30" customHeight="1" x14ac:dyDescent="0.2">
      <c r="A786" s="33"/>
      <c r="B786" s="33"/>
      <c r="C786" s="24"/>
      <c r="D786" s="33"/>
      <c r="E786" s="33"/>
      <c r="F786" s="33"/>
      <c r="H786" s="33"/>
      <c r="I786" s="33"/>
      <c r="J786" s="33"/>
      <c r="K786" s="33"/>
      <c r="L786" s="33"/>
      <c r="M786" s="33"/>
      <c r="N786" s="33"/>
    </row>
    <row r="787" spans="1:14" ht="30" customHeight="1" x14ac:dyDescent="0.2">
      <c r="A787" s="33"/>
      <c r="B787" s="33"/>
      <c r="C787" s="24"/>
      <c r="D787" s="33"/>
      <c r="E787" s="33"/>
      <c r="F787" s="33"/>
      <c r="H787" s="33"/>
      <c r="I787" s="33"/>
      <c r="J787" s="33"/>
      <c r="K787" s="33"/>
      <c r="L787" s="33"/>
      <c r="M787" s="33"/>
      <c r="N787" s="33"/>
    </row>
    <row r="788" spans="1:14" ht="30" customHeight="1" x14ac:dyDescent="0.2">
      <c r="A788" s="33"/>
      <c r="B788" s="33"/>
      <c r="C788" s="24"/>
      <c r="D788" s="33"/>
      <c r="E788" s="33"/>
      <c r="F788" s="33"/>
      <c r="H788" s="33"/>
      <c r="I788" s="33"/>
      <c r="J788" s="33"/>
      <c r="K788" s="33"/>
      <c r="L788" s="33"/>
      <c r="M788" s="33"/>
      <c r="N788" s="33"/>
    </row>
    <row r="789" spans="1:14" ht="30" customHeight="1" x14ac:dyDescent="0.2">
      <c r="A789" s="33"/>
      <c r="B789" s="33"/>
      <c r="C789" s="24"/>
      <c r="D789" s="33"/>
      <c r="E789" s="33"/>
      <c r="F789" s="33"/>
      <c r="H789" s="33"/>
      <c r="I789" s="33"/>
      <c r="J789" s="33"/>
      <c r="K789" s="33"/>
      <c r="L789" s="33"/>
      <c r="M789" s="33"/>
      <c r="N789" s="33"/>
    </row>
    <row r="790" spans="1:14" ht="30" customHeight="1" x14ac:dyDescent="0.2">
      <c r="A790" s="33"/>
      <c r="B790" s="33"/>
      <c r="C790" s="24"/>
      <c r="D790" s="33"/>
      <c r="E790" s="33"/>
      <c r="F790" s="33"/>
      <c r="H790" s="33"/>
      <c r="I790" s="33"/>
      <c r="J790" s="33"/>
      <c r="K790" s="33"/>
      <c r="L790" s="33"/>
      <c r="M790" s="33"/>
      <c r="N790" s="33"/>
    </row>
    <row r="791" spans="1:14" ht="30" customHeight="1" x14ac:dyDescent="0.2">
      <c r="A791" s="33"/>
      <c r="B791" s="33"/>
      <c r="C791" s="24"/>
      <c r="D791" s="33"/>
      <c r="E791" s="33"/>
      <c r="F791" s="33"/>
      <c r="H791" s="33"/>
      <c r="I791" s="33"/>
      <c r="J791" s="33"/>
      <c r="K791" s="33"/>
      <c r="L791" s="33"/>
      <c r="M791" s="33"/>
      <c r="N791" s="33"/>
    </row>
    <row r="792" spans="1:14" ht="30" customHeight="1" x14ac:dyDescent="0.2">
      <c r="A792" s="33"/>
      <c r="B792" s="33"/>
      <c r="C792" s="24"/>
      <c r="D792" s="33"/>
      <c r="E792" s="33"/>
      <c r="F792" s="33"/>
      <c r="H792" s="33"/>
      <c r="I792" s="33"/>
      <c r="J792" s="33"/>
      <c r="K792" s="33"/>
      <c r="L792" s="33"/>
      <c r="M792" s="33"/>
      <c r="N792" s="33"/>
    </row>
    <row r="793" spans="1:14" ht="30" customHeight="1" x14ac:dyDescent="0.2">
      <c r="A793" s="33"/>
      <c r="B793" s="33"/>
      <c r="C793" s="24"/>
      <c r="D793" s="33"/>
      <c r="E793" s="33"/>
      <c r="F793" s="33"/>
      <c r="H793" s="33"/>
      <c r="I793" s="33"/>
      <c r="J793" s="33"/>
      <c r="K793" s="33"/>
      <c r="L793" s="33"/>
      <c r="M793" s="33"/>
      <c r="N793" s="33"/>
    </row>
    <row r="794" spans="1:14" ht="30" customHeight="1" x14ac:dyDescent="0.2">
      <c r="A794" s="33"/>
      <c r="B794" s="33"/>
      <c r="C794" s="24"/>
      <c r="D794" s="33"/>
      <c r="E794" s="33"/>
      <c r="F794" s="33"/>
      <c r="H794" s="33"/>
      <c r="I794" s="33"/>
      <c r="J794" s="33"/>
      <c r="K794" s="33"/>
      <c r="L794" s="33"/>
      <c r="M794" s="33"/>
      <c r="N794" s="33"/>
    </row>
    <row r="795" spans="1:14" ht="30" customHeight="1" x14ac:dyDescent="0.2">
      <c r="A795" s="33"/>
      <c r="B795" s="33"/>
      <c r="C795" s="24"/>
      <c r="D795" s="33"/>
      <c r="E795" s="33"/>
      <c r="F795" s="33"/>
      <c r="H795" s="33"/>
      <c r="I795" s="33"/>
      <c r="J795" s="33"/>
      <c r="K795" s="33"/>
      <c r="L795" s="33"/>
      <c r="M795" s="33"/>
      <c r="N795" s="33"/>
    </row>
    <row r="796" spans="1:14" ht="30" customHeight="1" x14ac:dyDescent="0.2">
      <c r="A796" s="33"/>
      <c r="B796" s="33"/>
      <c r="C796" s="24"/>
      <c r="D796" s="33"/>
      <c r="E796" s="33"/>
      <c r="F796" s="33"/>
      <c r="H796" s="33"/>
      <c r="I796" s="33"/>
      <c r="J796" s="33"/>
      <c r="K796" s="33"/>
      <c r="L796" s="33"/>
      <c r="M796" s="33"/>
      <c r="N796" s="33"/>
    </row>
    <row r="797" spans="1:14" ht="30" customHeight="1" x14ac:dyDescent="0.2">
      <c r="A797" s="33"/>
      <c r="B797" s="33"/>
      <c r="C797" s="24"/>
      <c r="D797" s="33"/>
      <c r="E797" s="33"/>
      <c r="F797" s="33"/>
      <c r="H797" s="33"/>
      <c r="I797" s="33"/>
      <c r="J797" s="33"/>
      <c r="K797" s="33"/>
      <c r="L797" s="33"/>
      <c r="M797" s="33"/>
      <c r="N797" s="33"/>
    </row>
    <row r="798" spans="1:14" ht="30" customHeight="1" x14ac:dyDescent="0.2">
      <c r="A798" s="33"/>
      <c r="B798" s="33"/>
      <c r="C798" s="24"/>
      <c r="D798" s="33"/>
      <c r="E798" s="33"/>
      <c r="F798" s="33"/>
      <c r="H798" s="33"/>
      <c r="I798" s="33"/>
      <c r="J798" s="33"/>
      <c r="K798" s="33"/>
      <c r="L798" s="33"/>
      <c r="M798" s="33"/>
      <c r="N798" s="33"/>
    </row>
    <row r="799" spans="1:14" ht="30" customHeight="1" x14ac:dyDescent="0.2">
      <c r="A799" s="33"/>
      <c r="B799" s="33"/>
      <c r="C799" s="24"/>
      <c r="D799" s="33"/>
      <c r="E799" s="33"/>
      <c r="F799" s="33"/>
      <c r="H799" s="33"/>
      <c r="I799" s="33"/>
      <c r="J799" s="33"/>
      <c r="K799" s="33"/>
      <c r="L799" s="33"/>
      <c r="M799" s="33"/>
      <c r="N799" s="33"/>
    </row>
    <row r="800" spans="1:14" ht="30" customHeight="1" x14ac:dyDescent="0.2">
      <c r="A800" s="33"/>
      <c r="B800" s="33"/>
      <c r="C800" s="24"/>
      <c r="D800" s="33"/>
      <c r="E800" s="33"/>
      <c r="F800" s="33"/>
      <c r="H800" s="33"/>
      <c r="I800" s="33"/>
      <c r="J800" s="33"/>
      <c r="K800" s="33"/>
      <c r="L800" s="33"/>
      <c r="M800" s="33"/>
      <c r="N800" s="33"/>
    </row>
    <row r="801" spans="1:14" ht="30" customHeight="1" x14ac:dyDescent="0.2">
      <c r="A801" s="33"/>
      <c r="B801" s="33"/>
      <c r="C801" s="24"/>
      <c r="D801" s="33"/>
      <c r="E801" s="33"/>
      <c r="F801" s="33"/>
      <c r="H801" s="33"/>
      <c r="I801" s="33"/>
      <c r="J801" s="33"/>
      <c r="K801" s="33"/>
      <c r="L801" s="33"/>
      <c r="M801" s="33"/>
      <c r="N801" s="33"/>
    </row>
    <row r="802" spans="1:14" ht="30" customHeight="1" x14ac:dyDescent="0.2">
      <c r="A802" s="33"/>
      <c r="B802" s="33"/>
      <c r="C802" s="24"/>
      <c r="D802" s="33"/>
      <c r="E802" s="33"/>
      <c r="F802" s="33"/>
      <c r="H802" s="33"/>
      <c r="I802" s="33"/>
      <c r="J802" s="33"/>
      <c r="K802" s="33"/>
      <c r="L802" s="33"/>
      <c r="M802" s="33"/>
      <c r="N802" s="33"/>
    </row>
    <row r="803" spans="1:14" ht="30" customHeight="1" x14ac:dyDescent="0.2">
      <c r="A803" s="33"/>
      <c r="B803" s="33"/>
      <c r="C803" s="24"/>
      <c r="D803" s="33"/>
      <c r="E803" s="33"/>
      <c r="F803" s="33"/>
      <c r="H803" s="33"/>
      <c r="I803" s="33"/>
      <c r="J803" s="33"/>
      <c r="K803" s="33"/>
      <c r="L803" s="33"/>
      <c r="M803" s="33"/>
      <c r="N803" s="33"/>
    </row>
    <row r="804" spans="1:14" ht="30" customHeight="1" x14ac:dyDescent="0.2">
      <c r="A804" s="33"/>
      <c r="B804" s="33"/>
      <c r="C804" s="24"/>
      <c r="D804" s="33"/>
      <c r="E804" s="33"/>
      <c r="F804" s="33"/>
      <c r="H804" s="33"/>
      <c r="I804" s="33"/>
      <c r="J804" s="33"/>
      <c r="K804" s="33"/>
      <c r="L804" s="33"/>
      <c r="M804" s="33"/>
      <c r="N804" s="33"/>
    </row>
    <row r="805" spans="1:14" ht="30" customHeight="1" x14ac:dyDescent="0.2">
      <c r="A805" s="33"/>
      <c r="B805" s="33"/>
      <c r="C805" s="24"/>
      <c r="D805" s="33"/>
      <c r="E805" s="33"/>
      <c r="F805" s="33"/>
      <c r="H805" s="33"/>
      <c r="I805" s="33"/>
      <c r="J805" s="33"/>
      <c r="K805" s="33"/>
      <c r="L805" s="33"/>
      <c r="M805" s="33"/>
      <c r="N805" s="33"/>
    </row>
    <row r="806" spans="1:14" ht="30" customHeight="1" x14ac:dyDescent="0.2">
      <c r="A806" s="33"/>
      <c r="B806" s="33"/>
      <c r="C806" s="24"/>
      <c r="D806" s="33"/>
      <c r="E806" s="33"/>
      <c r="F806" s="33"/>
      <c r="H806" s="33"/>
      <c r="I806" s="33"/>
      <c r="J806" s="33"/>
      <c r="K806" s="33"/>
      <c r="L806" s="33"/>
      <c r="M806" s="33"/>
      <c r="N806" s="33"/>
    </row>
    <row r="807" spans="1:14" ht="30" customHeight="1" x14ac:dyDescent="0.2">
      <c r="A807" s="33"/>
      <c r="B807" s="33"/>
      <c r="C807" s="24"/>
      <c r="D807" s="33"/>
      <c r="E807" s="33"/>
      <c r="F807" s="33"/>
      <c r="H807" s="33"/>
      <c r="I807" s="33"/>
      <c r="J807" s="33"/>
      <c r="K807" s="33"/>
      <c r="L807" s="33"/>
      <c r="M807" s="33"/>
      <c r="N807" s="33"/>
    </row>
    <row r="808" spans="1:14" ht="30" customHeight="1" x14ac:dyDescent="0.2">
      <c r="A808" s="33"/>
      <c r="B808" s="33"/>
      <c r="C808" s="24"/>
      <c r="D808" s="33"/>
      <c r="E808" s="33"/>
      <c r="F808" s="33"/>
      <c r="H808" s="33"/>
      <c r="I808" s="33"/>
      <c r="J808" s="33"/>
      <c r="K808" s="33"/>
      <c r="L808" s="33"/>
      <c r="M808" s="33"/>
      <c r="N808" s="33"/>
    </row>
    <row r="809" spans="1:14" ht="30" customHeight="1" x14ac:dyDescent="0.2">
      <c r="A809" s="33"/>
      <c r="B809" s="33"/>
      <c r="C809" s="24"/>
      <c r="D809" s="33"/>
      <c r="E809" s="33"/>
      <c r="F809" s="33"/>
      <c r="H809" s="33"/>
      <c r="I809" s="33"/>
      <c r="J809" s="33"/>
      <c r="K809" s="33"/>
      <c r="L809" s="33"/>
      <c r="M809" s="33"/>
      <c r="N809" s="33"/>
    </row>
    <row r="810" spans="1:14" ht="30" customHeight="1" x14ac:dyDescent="0.2">
      <c r="A810" s="33"/>
      <c r="B810" s="33"/>
      <c r="C810" s="24"/>
      <c r="D810" s="33"/>
      <c r="E810" s="33"/>
      <c r="F810" s="33"/>
      <c r="H810" s="33"/>
      <c r="I810" s="33"/>
      <c r="J810" s="33"/>
      <c r="K810" s="33"/>
      <c r="L810" s="33"/>
      <c r="M810" s="33"/>
      <c r="N810" s="33"/>
    </row>
    <row r="811" spans="1:14" ht="30" customHeight="1" x14ac:dyDescent="0.2">
      <c r="A811" s="33"/>
      <c r="B811" s="33"/>
      <c r="C811" s="24"/>
      <c r="D811" s="33"/>
      <c r="E811" s="33"/>
      <c r="F811" s="33"/>
      <c r="H811" s="33"/>
      <c r="I811" s="33"/>
      <c r="J811" s="33"/>
      <c r="K811" s="33"/>
      <c r="L811" s="33"/>
      <c r="M811" s="33"/>
      <c r="N811" s="33"/>
    </row>
    <row r="812" spans="1:14" ht="30" customHeight="1" x14ac:dyDescent="0.2">
      <c r="A812" s="33"/>
      <c r="B812" s="33"/>
      <c r="C812" s="24"/>
      <c r="D812" s="33"/>
      <c r="E812" s="33"/>
      <c r="F812" s="33"/>
      <c r="H812" s="33"/>
      <c r="I812" s="33"/>
      <c r="J812" s="33"/>
      <c r="K812" s="33"/>
      <c r="L812" s="33"/>
      <c r="M812" s="33"/>
      <c r="N812" s="33"/>
    </row>
    <row r="813" spans="1:14" ht="30" customHeight="1" x14ac:dyDescent="0.2">
      <c r="A813" s="33"/>
      <c r="B813" s="33"/>
      <c r="C813" s="24"/>
      <c r="D813" s="33"/>
      <c r="E813" s="33"/>
      <c r="F813" s="33"/>
      <c r="H813" s="33"/>
      <c r="I813" s="33"/>
      <c r="J813" s="33"/>
      <c r="K813" s="33"/>
      <c r="L813" s="33"/>
      <c r="M813" s="33"/>
      <c r="N813" s="33"/>
    </row>
    <row r="814" spans="1:14" ht="30" customHeight="1" x14ac:dyDescent="0.2">
      <c r="A814" s="33"/>
      <c r="B814" s="33"/>
      <c r="C814" s="24"/>
      <c r="D814" s="33"/>
      <c r="E814" s="33"/>
      <c r="F814" s="33"/>
      <c r="H814" s="33"/>
      <c r="I814" s="33"/>
      <c r="J814" s="33"/>
      <c r="K814" s="33"/>
      <c r="L814" s="33"/>
      <c r="M814" s="33"/>
      <c r="N814" s="33"/>
    </row>
    <row r="815" spans="1:14" ht="30" customHeight="1" x14ac:dyDescent="0.2">
      <c r="A815" s="33"/>
      <c r="B815" s="33"/>
      <c r="C815" s="24"/>
      <c r="D815" s="33"/>
      <c r="E815" s="33"/>
      <c r="F815" s="33"/>
      <c r="H815" s="33"/>
      <c r="I815" s="33"/>
      <c r="J815" s="33"/>
      <c r="K815" s="33"/>
      <c r="L815" s="33"/>
      <c r="M815" s="33"/>
      <c r="N815" s="33"/>
    </row>
    <row r="816" spans="1:14" ht="30" customHeight="1" x14ac:dyDescent="0.2">
      <c r="A816" s="33"/>
      <c r="B816" s="33"/>
      <c r="C816" s="24"/>
      <c r="D816" s="33"/>
      <c r="E816" s="33"/>
      <c r="F816" s="33"/>
      <c r="H816" s="33"/>
      <c r="I816" s="33"/>
      <c r="J816" s="33"/>
      <c r="K816" s="33"/>
      <c r="L816" s="33"/>
      <c r="M816" s="33"/>
      <c r="N816" s="33"/>
    </row>
    <row r="817" spans="1:14" ht="30" customHeight="1" x14ac:dyDescent="0.2">
      <c r="A817" s="33"/>
      <c r="B817" s="33"/>
      <c r="C817" s="24"/>
      <c r="D817" s="33"/>
      <c r="E817" s="33"/>
      <c r="F817" s="33"/>
      <c r="H817" s="33"/>
      <c r="I817" s="33"/>
      <c r="J817" s="33"/>
      <c r="K817" s="33"/>
      <c r="L817" s="33"/>
      <c r="M817" s="33"/>
      <c r="N817" s="33"/>
    </row>
    <row r="818" spans="1:14" ht="30" customHeight="1" x14ac:dyDescent="0.2">
      <c r="A818" s="33"/>
      <c r="B818" s="33"/>
      <c r="C818" s="24"/>
      <c r="D818" s="33"/>
      <c r="E818" s="33"/>
      <c r="F818" s="33"/>
      <c r="H818" s="33"/>
      <c r="I818" s="33"/>
      <c r="J818" s="33"/>
      <c r="K818" s="33"/>
      <c r="L818" s="33"/>
      <c r="M818" s="33"/>
      <c r="N818" s="33"/>
    </row>
    <row r="819" spans="1:14" ht="30" customHeight="1" x14ac:dyDescent="0.2">
      <c r="A819" s="33"/>
      <c r="B819" s="33"/>
      <c r="C819" s="24"/>
      <c r="D819" s="33"/>
      <c r="E819" s="33"/>
      <c r="F819" s="33"/>
      <c r="H819" s="33"/>
      <c r="I819" s="33"/>
      <c r="J819" s="33"/>
      <c r="K819" s="33"/>
      <c r="L819" s="33"/>
      <c r="M819" s="33"/>
      <c r="N819" s="33"/>
    </row>
    <row r="820" spans="1:14" ht="30" customHeight="1" x14ac:dyDescent="0.2">
      <c r="A820" s="33"/>
      <c r="B820" s="33"/>
      <c r="C820" s="24"/>
      <c r="D820" s="33"/>
      <c r="E820" s="33"/>
      <c r="F820" s="33"/>
      <c r="H820" s="33"/>
      <c r="I820" s="33"/>
      <c r="J820" s="33"/>
      <c r="K820" s="33"/>
      <c r="L820" s="33"/>
      <c r="M820" s="33"/>
      <c r="N820" s="33"/>
    </row>
    <row r="821" spans="1:14" ht="30" customHeight="1" x14ac:dyDescent="0.2">
      <c r="A821" s="33"/>
      <c r="B821" s="33"/>
      <c r="C821" s="24"/>
      <c r="D821" s="33"/>
      <c r="E821" s="33"/>
      <c r="F821" s="33"/>
      <c r="H821" s="33"/>
      <c r="I821" s="33"/>
      <c r="J821" s="33"/>
      <c r="K821" s="33"/>
      <c r="L821" s="33"/>
      <c r="M821" s="33"/>
      <c r="N821" s="33"/>
    </row>
    <row r="822" spans="1:14" ht="30" customHeight="1" x14ac:dyDescent="0.2">
      <c r="A822" s="33"/>
      <c r="B822" s="33"/>
      <c r="C822" s="24"/>
      <c r="D822" s="33"/>
      <c r="E822" s="33"/>
      <c r="F822" s="33"/>
      <c r="H822" s="33"/>
      <c r="I822" s="33"/>
      <c r="J822" s="33"/>
      <c r="K822" s="33"/>
      <c r="L822" s="33"/>
      <c r="M822" s="33"/>
      <c r="N822" s="33"/>
    </row>
    <row r="823" spans="1:14" ht="30" customHeight="1" x14ac:dyDescent="0.2">
      <c r="A823" s="33"/>
      <c r="B823" s="33"/>
      <c r="C823" s="24"/>
      <c r="D823" s="33"/>
      <c r="E823" s="33"/>
      <c r="F823" s="33"/>
      <c r="H823" s="33"/>
      <c r="I823" s="33"/>
      <c r="J823" s="33"/>
      <c r="K823" s="33"/>
      <c r="L823" s="33"/>
      <c r="M823" s="33"/>
      <c r="N823" s="33"/>
    </row>
  </sheetData>
  <autoFilter ref="A3:P717" xr:uid="{00000000-0009-0000-0000-00001E000000}"/>
  <mergeCells count="1">
    <mergeCell ref="H2:N2"/>
  </mergeCells>
  <phoneticPr fontId="1"/>
  <hyperlinks>
    <hyperlink ref="N1" location="市町村一覧!A1" display="市町村一覧に戻る" xr:uid="{00000000-0004-0000-1E00-000000000000}"/>
  </hyperlinks>
  <pageMargins left="0.25" right="0.25" top="0.75" bottom="0.75" header="0.3" footer="0.3"/>
  <pageSetup paperSize="9" scale="2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5"/>
  <sheetViews>
    <sheetView zoomScale="55" zoomScaleNormal="55" workbookViewId="0"/>
  </sheetViews>
  <sheetFormatPr defaultColWidth="9" defaultRowHeight="30" customHeight="1" x14ac:dyDescent="0.2"/>
  <cols>
    <col min="1" max="1" width="20.6640625" style="3" customWidth="1"/>
    <col min="2" max="2" width="50.7773437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6" customWidth="1"/>
    <col min="15" max="16384" width="9" style="3"/>
  </cols>
  <sheetData>
    <row r="1" spans="1:53" ht="30" customHeight="1" x14ac:dyDescent="0.2">
      <c r="A1" s="2" t="s">
        <v>104</v>
      </c>
      <c r="N1" s="17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ht="30" customHeight="1" x14ac:dyDescent="0.2">
      <c r="A4" s="15">
        <f>事業所一覧!A94</f>
        <v>2750620011</v>
      </c>
      <c r="B4" s="16" t="str">
        <f>事業所一覧!B94</f>
        <v>ILIS　CLUB泉大津</v>
      </c>
      <c r="C4" s="16" t="str">
        <f>事業所一覧!C94</f>
        <v>0725-22-6650</v>
      </c>
      <c r="D4" s="16" t="str">
        <f>事業所一覧!D94</f>
        <v>0725-22-6651</v>
      </c>
      <c r="E4" s="20" t="str">
        <f>事業所一覧!E94</f>
        <v>595-0024</v>
      </c>
      <c r="F4" s="16" t="str">
        <f>事業所一覧!F94</f>
        <v>泉大津市池浦町一丁目２番18号</v>
      </c>
      <c r="G4" s="16" t="str">
        <f>事業所一覧!G94</f>
        <v>株式会社アイリス</v>
      </c>
      <c r="H4" s="15" t="str">
        <f>事業所一覧!H94</f>
        <v>●</v>
      </c>
      <c r="I4" s="15">
        <f>事業所一覧!I94</f>
        <v>10</v>
      </c>
      <c r="J4" s="15">
        <f>事業所一覧!J94</f>
        <v>0</v>
      </c>
      <c r="K4" s="15" t="str">
        <f>事業所一覧!K94</f>
        <v>●</v>
      </c>
      <c r="L4" s="15">
        <f>事業所一覧!L94</f>
        <v>10</v>
      </c>
      <c r="M4" s="15">
        <f>事業所一覧!M94</f>
        <v>0</v>
      </c>
      <c r="N4" s="48">
        <f>事業所一覧!N94</f>
        <v>0</v>
      </c>
    </row>
    <row r="5" spans="1:53" ht="30" customHeight="1" x14ac:dyDescent="0.2">
      <c r="A5" s="15">
        <f>事業所一覧!A95</f>
        <v>2750620029</v>
      </c>
      <c r="B5" s="16" t="str">
        <f>事業所一覧!B95</f>
        <v>ファンタジー</v>
      </c>
      <c r="C5" s="16" t="str">
        <f>事業所一覧!C95</f>
        <v>0725-58-6561</v>
      </c>
      <c r="D5" s="16" t="str">
        <f>事業所一覧!D95</f>
        <v>0725-58-6562</v>
      </c>
      <c r="E5" s="20" t="str">
        <f>事業所一覧!E95</f>
        <v>595-0024</v>
      </c>
      <c r="F5" s="16" t="str">
        <f>事業所一覧!F95</f>
        <v>泉大津市池浦町四丁目８番18号</v>
      </c>
      <c r="G5" s="16" t="str">
        <f>事業所一覧!G95</f>
        <v>株式会社アイエム</v>
      </c>
      <c r="H5" s="15" t="str">
        <f>事業所一覧!H95</f>
        <v>●</v>
      </c>
      <c r="I5" s="15">
        <f>事業所一覧!I95</f>
        <v>10</v>
      </c>
      <c r="J5" s="15">
        <f>事業所一覧!J95</f>
        <v>0</v>
      </c>
      <c r="K5" s="15" t="str">
        <f>事業所一覧!K95</f>
        <v>●</v>
      </c>
      <c r="L5" s="15">
        <f>事業所一覧!L95</f>
        <v>10</v>
      </c>
      <c r="M5" s="15">
        <f>事業所一覧!M95</f>
        <v>0</v>
      </c>
      <c r="N5" s="20">
        <f>事業所一覧!N95</f>
        <v>0</v>
      </c>
    </row>
    <row r="6" spans="1:53" ht="30" customHeight="1" x14ac:dyDescent="0.2">
      <c r="A6" s="15">
        <f>事業所一覧!A96</f>
        <v>2750620086</v>
      </c>
      <c r="B6" s="16" t="str">
        <f>事業所一覧!B96</f>
        <v>清流の家　泉大津</v>
      </c>
      <c r="C6" s="16" t="str">
        <f>事業所一覧!C96</f>
        <v>0725-23-2760</v>
      </c>
      <c r="D6" s="16" t="str">
        <f>事業所一覧!D96</f>
        <v>0725-23-2770</v>
      </c>
      <c r="E6" s="20" t="str">
        <f>事業所一覧!E96</f>
        <v>595-0071</v>
      </c>
      <c r="F6" s="16" t="str">
        <f>事業所一覧!F96</f>
        <v>泉大津市助松町二丁目４番10号</v>
      </c>
      <c r="G6" s="16" t="str">
        <f>事業所一覧!G96</f>
        <v>合同会社哲人社</v>
      </c>
      <c r="H6" s="15" t="str">
        <f>事業所一覧!H96</f>
        <v>●</v>
      </c>
      <c r="I6" s="15">
        <f>事業所一覧!I96</f>
        <v>10</v>
      </c>
      <c r="J6" s="15">
        <f>事業所一覧!J96</f>
        <v>0</v>
      </c>
      <c r="K6" s="15" t="str">
        <f>事業所一覧!K96</f>
        <v>●</v>
      </c>
      <c r="L6" s="15">
        <f>事業所一覧!L96</f>
        <v>10</v>
      </c>
      <c r="M6" s="15">
        <f>事業所一覧!M96</f>
        <v>0</v>
      </c>
      <c r="N6" s="20"/>
    </row>
    <row r="7" spans="1:53" ht="30" customHeight="1" x14ac:dyDescent="0.2">
      <c r="A7" s="15">
        <f>事業所一覧!A97</f>
        <v>2750620094</v>
      </c>
      <c r="B7" s="16" t="str">
        <f>事業所一覧!B97</f>
        <v>児童発達支援・放課後等デイサービスろはすの家</v>
      </c>
      <c r="C7" s="16" t="str">
        <f>事業所一覧!C97</f>
        <v>0725-31-3100</v>
      </c>
      <c r="D7" s="16" t="str">
        <f>事業所一覧!D97</f>
        <v>0725-31-3200</v>
      </c>
      <c r="E7" s="20" t="str">
        <f>事業所一覧!E97</f>
        <v>595-0015</v>
      </c>
      <c r="F7" s="16" t="str">
        <f>事業所一覧!F97</f>
        <v>泉大津市二田町一丁目20番19号</v>
      </c>
      <c r="G7" s="16" t="str">
        <f>事業所一覧!G97</f>
        <v>株式会社ＨＨＩ</v>
      </c>
      <c r="H7" s="15" t="str">
        <f>事業所一覧!H97</f>
        <v>●</v>
      </c>
      <c r="I7" s="15">
        <f>事業所一覧!I97</f>
        <v>7</v>
      </c>
      <c r="J7" s="15">
        <f>事業所一覧!J97</f>
        <v>0</v>
      </c>
      <c r="K7" s="15" t="str">
        <f>事業所一覧!K97</f>
        <v>●</v>
      </c>
      <c r="L7" s="15">
        <f>事業所一覧!L97</f>
        <v>7</v>
      </c>
      <c r="M7" s="15">
        <f>事業所一覧!M97</f>
        <v>0</v>
      </c>
      <c r="N7" s="20"/>
    </row>
    <row r="8" spans="1:53" ht="30" customHeight="1" x14ac:dyDescent="0.2">
      <c r="A8" s="15">
        <f>事業所一覧!A98</f>
        <v>2750620169</v>
      </c>
      <c r="B8" s="16" t="str">
        <f>事業所一覧!B98</f>
        <v>さんＳＵＮアフタースクール泉大津</v>
      </c>
      <c r="C8" s="16" t="str">
        <f>事業所一覧!C98</f>
        <v>0725-20-6202</v>
      </c>
      <c r="D8" s="16" t="str">
        <f>事業所一覧!D98</f>
        <v>0725-20-6203</v>
      </c>
      <c r="E8" s="20" t="str">
        <f>事業所一覧!E98</f>
        <v>595-0043</v>
      </c>
      <c r="F8" s="16" t="str">
        <f>事業所一覧!F98</f>
        <v>泉大津市清水町１番40号</v>
      </c>
      <c r="G8" s="16" t="str">
        <f>事業所一覧!G98</f>
        <v>株式会社ＩＬＯ</v>
      </c>
      <c r="H8" s="15" t="str">
        <f>事業所一覧!H98</f>
        <v>●</v>
      </c>
      <c r="I8" s="15">
        <f>事業所一覧!I98</f>
        <v>10</v>
      </c>
      <c r="J8" s="15">
        <f>事業所一覧!J98</f>
        <v>0</v>
      </c>
      <c r="K8" s="15" t="str">
        <f>事業所一覧!K98</f>
        <v>●</v>
      </c>
      <c r="L8" s="15">
        <f>事業所一覧!L98</f>
        <v>10</v>
      </c>
      <c r="M8" s="15">
        <f>事業所一覧!M98</f>
        <v>0</v>
      </c>
      <c r="N8" s="20"/>
    </row>
    <row r="9" spans="1:53" ht="30" customHeight="1" x14ac:dyDescent="0.2">
      <c r="A9" s="15">
        <f>事業所一覧!A99</f>
        <v>2750620177</v>
      </c>
      <c r="B9" s="16" t="str">
        <f>事業所一覧!B99</f>
        <v>はぐハウスⅡ</v>
      </c>
      <c r="C9" s="16" t="str">
        <f>事業所一覧!C99</f>
        <v>0725-92-8918</v>
      </c>
      <c r="D9" s="16" t="str">
        <f>事業所一覧!D99</f>
        <v>0725-92-8981</v>
      </c>
      <c r="E9" s="20" t="str">
        <f>事業所一覧!E99</f>
        <v>595-0071</v>
      </c>
      <c r="F9" s="16" t="str">
        <f>事業所一覧!F99</f>
        <v>泉大津市助松町三丁目１－25　ビーチマンションⅡ１階102号</v>
      </c>
      <c r="G9" s="16" t="str">
        <f>事業所一覧!G99</f>
        <v>ＩＯＳメディカルケア株式会社</v>
      </c>
      <c r="H9" s="15" t="str">
        <f>事業所一覧!H99</f>
        <v>☆</v>
      </c>
      <c r="I9" s="15">
        <f>事業所一覧!I99</f>
        <v>5</v>
      </c>
      <c r="J9" s="15">
        <f>事業所一覧!J99</f>
        <v>0</v>
      </c>
      <c r="K9" s="15" t="str">
        <f>事業所一覧!K99</f>
        <v>☆</v>
      </c>
      <c r="L9" s="15">
        <f>事業所一覧!L99</f>
        <v>5</v>
      </c>
      <c r="M9" s="15">
        <f>事業所一覧!M99</f>
        <v>0</v>
      </c>
      <c r="N9" s="20"/>
    </row>
    <row r="10" spans="1:53" ht="30" customHeight="1" x14ac:dyDescent="0.2">
      <c r="A10" s="15">
        <f>事業所一覧!A100</f>
        <v>2750620250</v>
      </c>
      <c r="B10" s="16" t="str">
        <f>事業所一覧!B100</f>
        <v>運動学習支援教室　みらいずジュニア</v>
      </c>
      <c r="C10" s="16" t="str">
        <f>事業所一覧!C100</f>
        <v>0725-58-7533</v>
      </c>
      <c r="D10" s="16" t="str">
        <f>事業所一覧!D100</f>
        <v>0725-58-7534</v>
      </c>
      <c r="E10" s="20" t="str">
        <f>事業所一覧!E100</f>
        <v>595-0023</v>
      </c>
      <c r="F10" s="16" t="str">
        <f>事業所一覧!F100</f>
        <v>泉大津市豊中町二丁目14番９号豊中ビル１階・２階</v>
      </c>
      <c r="G10" s="16" t="str">
        <f>事業所一覧!G100</f>
        <v>社会福祉法人豊中福祉会</v>
      </c>
      <c r="H10" s="15" t="str">
        <f>事業所一覧!H100</f>
        <v>●</v>
      </c>
      <c r="I10" s="15">
        <f>事業所一覧!I100</f>
        <v>10</v>
      </c>
      <c r="J10" s="15">
        <f>事業所一覧!J100</f>
        <v>0</v>
      </c>
      <c r="K10" s="15" t="str">
        <f>事業所一覧!K100</f>
        <v>●</v>
      </c>
      <c r="L10" s="15">
        <f>事業所一覧!L100</f>
        <v>10</v>
      </c>
      <c r="M10" s="15">
        <f>事業所一覧!M100</f>
        <v>0</v>
      </c>
      <c r="N10" s="48"/>
    </row>
    <row r="11" spans="1:53" ht="30" customHeight="1" x14ac:dyDescent="0.2">
      <c r="A11" s="15">
        <f>事業所一覧!A101</f>
        <v>2750620268</v>
      </c>
      <c r="B11" s="16" t="str">
        <f>事業所一覧!B101</f>
        <v>児童発達支援・放課後等デイサービス　ろはすの家　つぼみ</v>
      </c>
      <c r="C11" s="16" t="str">
        <f>事業所一覧!C101</f>
        <v>0725-31-3300</v>
      </c>
      <c r="D11" s="16" t="str">
        <f>事業所一覧!D101</f>
        <v>0725-31-3400</v>
      </c>
      <c r="E11" s="20" t="str">
        <f>事業所一覧!E101</f>
        <v>595-0015</v>
      </c>
      <c r="F11" s="16" t="str">
        <f>事業所一覧!F101</f>
        <v>泉大津市二田町三丁目４番15号</v>
      </c>
      <c r="G11" s="16" t="str">
        <f>事業所一覧!G101</f>
        <v>株式会社ＨＨＩ</v>
      </c>
      <c r="H11" s="15" t="str">
        <f>事業所一覧!H101</f>
        <v>●</v>
      </c>
      <c r="I11" s="15">
        <f>事業所一覧!I101</f>
        <v>10</v>
      </c>
      <c r="J11" s="15">
        <f>事業所一覧!J101</f>
        <v>0</v>
      </c>
      <c r="K11" s="15" t="str">
        <f>事業所一覧!K101</f>
        <v>●</v>
      </c>
      <c r="L11" s="15">
        <f>事業所一覧!L101</f>
        <v>10</v>
      </c>
      <c r="M11" s="15">
        <f>事業所一覧!M101</f>
        <v>0</v>
      </c>
      <c r="N11" s="48"/>
    </row>
    <row r="12" spans="1:53" ht="30" customHeight="1" x14ac:dyDescent="0.2">
      <c r="A12" s="15">
        <f>事業所一覧!A102</f>
        <v>2750620276</v>
      </c>
      <c r="B12" s="16" t="str">
        <f>事業所一覧!B102</f>
        <v>ツリーハウス　泉大津教室</v>
      </c>
      <c r="C12" s="16" t="str">
        <f>事業所一覧!C102</f>
        <v>0725-99-8931</v>
      </c>
      <c r="D12" s="16" t="str">
        <f>事業所一覧!D102</f>
        <v>0725-99-8932</v>
      </c>
      <c r="E12" s="20" t="str">
        <f>事業所一覧!E102</f>
        <v>595-0024</v>
      </c>
      <c r="F12" s="16" t="str">
        <f>事業所一覧!F102</f>
        <v>泉大津市池浦町一丁目７番４号</v>
      </c>
      <c r="G12" s="16" t="str">
        <f>事業所一覧!G102</f>
        <v>今太木材株式会社</v>
      </c>
      <c r="H12" s="15" t="str">
        <f>事業所一覧!H102</f>
        <v>●</v>
      </c>
      <c r="I12" s="15">
        <f>事業所一覧!I102</f>
        <v>10</v>
      </c>
      <c r="J12" s="15">
        <f>事業所一覧!J102</f>
        <v>0</v>
      </c>
      <c r="K12" s="15" t="str">
        <f>事業所一覧!K102</f>
        <v>●</v>
      </c>
      <c r="L12" s="15">
        <f>事業所一覧!L102</f>
        <v>10</v>
      </c>
      <c r="M12" s="15">
        <f>事業所一覧!M102</f>
        <v>0</v>
      </c>
      <c r="N12" s="48"/>
    </row>
    <row r="13" spans="1:53" ht="30" customHeight="1" x14ac:dyDescent="0.2">
      <c r="A13" s="15">
        <f>事業所一覧!A103</f>
        <v>2750620284</v>
      </c>
      <c r="B13" s="16" t="str">
        <f>事業所一覧!B103</f>
        <v>こどもサポートばんびーに</v>
      </c>
      <c r="C13" s="16" t="str">
        <f>事業所一覧!C103</f>
        <v>090-2705-1640</v>
      </c>
      <c r="D13" s="16" t="str">
        <f>事業所一覧!D103</f>
        <v>-</v>
      </c>
      <c r="E13" s="20" t="str">
        <f>事業所一覧!E103</f>
        <v>595-0013</v>
      </c>
      <c r="F13" s="16" t="str">
        <f>事業所一覧!F103</f>
        <v>泉大津市宮町10番5号</v>
      </c>
      <c r="G13" s="16" t="str">
        <f>事業所一覧!G103</f>
        <v>株式会社ＫＪＴ</v>
      </c>
      <c r="H13" s="15" t="str">
        <f>事業所一覧!H103</f>
        <v>●</v>
      </c>
      <c r="I13" s="15">
        <f>事業所一覧!I103</f>
        <v>10</v>
      </c>
      <c r="J13" s="15">
        <f>事業所一覧!J103</f>
        <v>0</v>
      </c>
      <c r="K13" s="15" t="str">
        <f>事業所一覧!K103</f>
        <v>●</v>
      </c>
      <c r="L13" s="15">
        <f>事業所一覧!L103</f>
        <v>10</v>
      </c>
      <c r="M13" s="15">
        <f>事業所一覧!M103</f>
        <v>0</v>
      </c>
      <c r="N13" s="48"/>
    </row>
    <row r="14" spans="1:53" ht="30" customHeight="1" x14ac:dyDescent="0.2">
      <c r="A14" s="15">
        <f>事業所一覧!A104</f>
        <v>2750620300</v>
      </c>
      <c r="B14" s="16" t="str">
        <f>事業所一覧!B104</f>
        <v>児童発達支援　ぱぴぷ</v>
      </c>
      <c r="C14" s="16" t="str">
        <f>事業所一覧!C104</f>
        <v>0725-90-4110</v>
      </c>
      <c r="D14" s="16" t="str">
        <f>事業所一覧!D104</f>
        <v>0725-90-4118</v>
      </c>
      <c r="E14" s="20" t="str">
        <f>事業所一覧!E104</f>
        <v>595-0021</v>
      </c>
      <c r="F14" s="16" t="str">
        <f>事業所一覧!F104</f>
        <v>泉大津市東豊中町三丁目14番12号　新井ビル１階</v>
      </c>
      <c r="G14" s="16" t="str">
        <f>事業所一覧!G104</f>
        <v>株式会社Ｔｈｅ　Ｆｉｒｓｔ</v>
      </c>
      <c r="H14" s="15" t="str">
        <f>事業所一覧!H104</f>
        <v>●</v>
      </c>
      <c r="I14" s="15">
        <f>事業所一覧!I104</f>
        <v>10</v>
      </c>
      <c r="J14" s="15">
        <f>事業所一覧!J104</f>
        <v>0</v>
      </c>
      <c r="K14" s="15">
        <f>事業所一覧!K104</f>
        <v>0</v>
      </c>
      <c r="L14" s="15">
        <f>事業所一覧!L104</f>
        <v>0</v>
      </c>
      <c r="M14" s="15">
        <f>事業所一覧!M104</f>
        <v>0</v>
      </c>
      <c r="N14" s="48"/>
    </row>
    <row r="15" spans="1:53" ht="30" customHeight="1" x14ac:dyDescent="0.2">
      <c r="A15" s="15">
        <f>事業所一覧!A105</f>
        <v>2750620318</v>
      </c>
      <c r="B15" s="16" t="str">
        <f>事業所一覧!B105</f>
        <v>ジャンプ泉大津</v>
      </c>
      <c r="C15" s="16" t="str">
        <f>事業所一覧!C105</f>
        <v>0725-24-0215</v>
      </c>
      <c r="D15" s="16" t="str">
        <f>事業所一覧!D105</f>
        <v>0725-24-0331</v>
      </c>
      <c r="E15" s="20" t="str">
        <f>事業所一覧!E105</f>
        <v>595-0014</v>
      </c>
      <c r="F15" s="16" t="str">
        <f>事業所一覧!F105</f>
        <v>泉大津市寿町14番１号</v>
      </c>
      <c r="G15" s="16" t="str">
        <f>事業所一覧!G105</f>
        <v>株式会社JUMP</v>
      </c>
      <c r="H15" s="15" t="str">
        <f>事業所一覧!H105</f>
        <v>●</v>
      </c>
      <c r="I15" s="15">
        <f>事業所一覧!I105</f>
        <v>10</v>
      </c>
      <c r="J15" s="15">
        <f>事業所一覧!J105</f>
        <v>0</v>
      </c>
      <c r="K15" s="15" t="str">
        <f>事業所一覧!K105</f>
        <v>●</v>
      </c>
      <c r="L15" s="15">
        <f>事業所一覧!L105</f>
        <v>10</v>
      </c>
      <c r="M15" s="15">
        <f>事業所一覧!M105</f>
        <v>0</v>
      </c>
      <c r="N15" s="48"/>
    </row>
    <row r="16" spans="1:53" ht="30" customHeight="1" x14ac:dyDescent="0.2">
      <c r="A16" s="15">
        <f>事業所一覧!A106</f>
        <v>2750620334</v>
      </c>
      <c r="B16" s="16" t="str">
        <f>事業所一覧!B106</f>
        <v>あすなろ</v>
      </c>
      <c r="C16" s="16" t="str">
        <f>事業所一覧!C106</f>
        <v>０７２５－９９－８５１２</v>
      </c>
      <c r="D16" s="16" t="str">
        <f>事業所一覧!D106</f>
        <v>０７２５－９９－８５１３</v>
      </c>
      <c r="E16" s="20" t="str">
        <f>事業所一覧!E106</f>
        <v>595-0024</v>
      </c>
      <c r="F16" s="16" t="str">
        <f>事業所一覧!F106</f>
        <v>泉大津市池浦町二丁目14番27号</v>
      </c>
      <c r="G16" s="16" t="str">
        <f>事業所一覧!G106</f>
        <v>株式会社Ｏ－プランニング</v>
      </c>
      <c r="H16" s="15" t="str">
        <f>事業所一覧!H106</f>
        <v>●</v>
      </c>
      <c r="I16" s="15">
        <f>事業所一覧!I106</f>
        <v>10</v>
      </c>
      <c r="J16" s="15">
        <f>事業所一覧!J106</f>
        <v>0</v>
      </c>
      <c r="K16" s="15" t="str">
        <f>事業所一覧!K106</f>
        <v>●</v>
      </c>
      <c r="L16" s="15">
        <f>事業所一覧!L106</f>
        <v>10</v>
      </c>
      <c r="M16" s="15">
        <f>事業所一覧!M106</f>
        <v>0</v>
      </c>
      <c r="N16" s="19"/>
    </row>
    <row r="17" spans="1:14" ht="30" customHeight="1" x14ac:dyDescent="0.2">
      <c r="A17" s="15">
        <f>事業所一覧!A107</f>
        <v>2750620359</v>
      </c>
      <c r="B17" s="16" t="str">
        <f>事業所一覧!B107</f>
        <v>ツリーハウスＳＴＵＤＹ　泉大津教室</v>
      </c>
      <c r="C17" s="16" t="str">
        <f>事業所一覧!C107</f>
        <v>0725-90-7582</v>
      </c>
      <c r="D17" s="16" t="str">
        <f>事業所一覧!D107</f>
        <v>0725-90-7528</v>
      </c>
      <c r="E17" s="20" t="str">
        <f>事業所一覧!E107</f>
        <v>595-0024</v>
      </c>
      <c r="F17" s="16" t="str">
        <f>事業所一覧!F107</f>
        <v>泉大津市池浦町一丁目７番４号</v>
      </c>
      <c r="G17" s="16" t="str">
        <f>事業所一覧!G107</f>
        <v>今太コミュニティーサービス株式会社</v>
      </c>
      <c r="H17" s="15" t="str">
        <f>事業所一覧!H107</f>
        <v>●</v>
      </c>
      <c r="I17" s="15">
        <f>事業所一覧!I107</f>
        <v>10</v>
      </c>
      <c r="J17" s="15">
        <f>事業所一覧!J107</f>
        <v>0</v>
      </c>
      <c r="K17" s="15" t="str">
        <f>事業所一覧!K107</f>
        <v>●</v>
      </c>
      <c r="L17" s="15">
        <f>事業所一覧!L107</f>
        <v>10</v>
      </c>
      <c r="M17" s="15">
        <f>事業所一覧!M107</f>
        <v>0</v>
      </c>
      <c r="N17" s="19"/>
    </row>
    <row r="18" spans="1:14" ht="30" customHeight="1" x14ac:dyDescent="0.2">
      <c r="A18" s="15">
        <f>事業所一覧!A108</f>
        <v>2750620367</v>
      </c>
      <c r="B18" s="16" t="str">
        <f>事業所一覧!B108</f>
        <v>放課後デイサービス絆Ⅱ</v>
      </c>
      <c r="C18" s="16" t="str">
        <f>事業所一覧!C108</f>
        <v>0725-58-9460</v>
      </c>
      <c r="D18" s="16" t="str">
        <f>事業所一覧!D108</f>
        <v>0725-58-9461</v>
      </c>
      <c r="E18" s="20" t="str">
        <f>事業所一覧!E108</f>
        <v>595-00044</v>
      </c>
      <c r="F18" s="16" t="str">
        <f>事業所一覧!F108</f>
        <v>泉大津市千原町二丁目８番15号</v>
      </c>
      <c r="G18" s="16" t="str">
        <f>事業所一覧!G108</f>
        <v>太心合同会社</v>
      </c>
      <c r="H18" s="15" t="str">
        <f>事業所一覧!H108</f>
        <v>●</v>
      </c>
      <c r="I18" s="15">
        <f>事業所一覧!I108</f>
        <v>10</v>
      </c>
      <c r="J18" s="15">
        <f>事業所一覧!J108</f>
        <v>0</v>
      </c>
      <c r="K18" s="15" t="str">
        <f>事業所一覧!K108</f>
        <v>●</v>
      </c>
      <c r="L18" s="15">
        <f>事業所一覧!L108</f>
        <v>10</v>
      </c>
      <c r="M18" s="15">
        <f>事業所一覧!M108</f>
        <v>0</v>
      </c>
      <c r="N18" s="19"/>
    </row>
    <row r="19" spans="1:14" ht="30" customHeight="1" x14ac:dyDescent="0.2">
      <c r="A19" s="15">
        <f>事業所一覧!A109</f>
        <v>2750620375</v>
      </c>
      <c r="B19" s="16" t="str">
        <f>事業所一覧!B109</f>
        <v>子どもデイサービス　サニー</v>
      </c>
      <c r="C19" s="16" t="str">
        <f>事業所一覧!C109</f>
        <v>0725-25-8127</v>
      </c>
      <c r="D19" s="16" t="str">
        <f>事業所一覧!D109</f>
        <v>0725-51-7588</v>
      </c>
      <c r="E19" s="20" t="str">
        <f>事業所一覧!E109</f>
        <v>595-0011</v>
      </c>
      <c r="F19" s="16" t="str">
        <f>事業所一覧!F109</f>
        <v>泉大津市曽根町三丁目９番30号</v>
      </c>
      <c r="G19" s="16" t="str">
        <f>事業所一覧!G109</f>
        <v>合同会社リレイション</v>
      </c>
      <c r="H19" s="15" t="str">
        <f>事業所一覧!H109</f>
        <v>●</v>
      </c>
      <c r="I19" s="15">
        <f>事業所一覧!I109</f>
        <v>10</v>
      </c>
      <c r="J19" s="15">
        <f>事業所一覧!J109</f>
        <v>0</v>
      </c>
      <c r="K19" s="15" t="str">
        <f>事業所一覧!K109</f>
        <v>●</v>
      </c>
      <c r="L19" s="15">
        <f>事業所一覧!L109</f>
        <v>10</v>
      </c>
      <c r="M19" s="15">
        <f>事業所一覧!M109</f>
        <v>0</v>
      </c>
      <c r="N19" s="19"/>
    </row>
    <row r="20" spans="1:14" ht="30" customHeight="1" x14ac:dyDescent="0.2">
      <c r="A20" s="15">
        <f>事業所一覧!A110</f>
        <v>2750620383</v>
      </c>
      <c r="B20" s="16" t="str">
        <f>事業所一覧!B110</f>
        <v>ホップステップこっちゃん</v>
      </c>
      <c r="C20" s="16" t="str">
        <f>事業所一覧!C110</f>
        <v>0725-92-9972</v>
      </c>
      <c r="D20" s="16" t="str">
        <f>事業所一覧!D110</f>
        <v>0725-92-9972</v>
      </c>
      <c r="E20" s="20" t="str">
        <f>事業所一覧!E110</f>
        <v>595-0021</v>
      </c>
      <c r="F20" s="16" t="str">
        <f>事業所一覧!F110</f>
        <v>泉大津市東豊中町一丁目５番48号シンエイビル１階101号</v>
      </c>
      <c r="G20" s="16" t="str">
        <f>事業所一覧!G110</f>
        <v>株式会社藤花</v>
      </c>
      <c r="H20" s="15" t="str">
        <f>事業所一覧!H110</f>
        <v>●</v>
      </c>
      <c r="I20" s="15">
        <f>事業所一覧!I110</f>
        <v>10</v>
      </c>
      <c r="J20" s="15">
        <f>事業所一覧!J110</f>
        <v>0</v>
      </c>
      <c r="K20" s="15" t="str">
        <f>事業所一覧!K110</f>
        <v>●</v>
      </c>
      <c r="L20" s="15">
        <f>事業所一覧!L110</f>
        <v>10</v>
      </c>
      <c r="M20" s="15">
        <f>事業所一覧!M110</f>
        <v>0</v>
      </c>
      <c r="N20" s="19"/>
    </row>
    <row r="21" spans="1:14" ht="30" customHeight="1" x14ac:dyDescent="0.2">
      <c r="A21" s="15">
        <f>事業所一覧!A111</f>
        <v>2750620391</v>
      </c>
      <c r="B21" s="16" t="str">
        <f>事業所一覧!B111</f>
        <v>ブロッサムジュニア　泉大津教室</v>
      </c>
      <c r="C21" s="16" t="str">
        <f>事業所一覧!C111</f>
        <v>０７２５－５８－８６１６</v>
      </c>
      <c r="D21" s="16" t="str">
        <f>事業所一覧!D111</f>
        <v>０７２５－５８－８６１７</v>
      </c>
      <c r="E21" s="20" t="str">
        <f>事業所一覧!E111</f>
        <v>595-0023</v>
      </c>
      <c r="F21" s="16" t="str">
        <f>事業所一覧!F111</f>
        <v>泉大津市豊中町二丁目９番１７号</v>
      </c>
      <c r="G21" s="16" t="str">
        <f>事業所一覧!G111</f>
        <v>株式会社ＴＯＰ</v>
      </c>
      <c r="H21" s="15" t="str">
        <f>事業所一覧!H111</f>
        <v>●</v>
      </c>
      <c r="I21" s="15">
        <f>事業所一覧!I111</f>
        <v>10</v>
      </c>
      <c r="J21" s="15">
        <f>事業所一覧!J111</f>
        <v>0</v>
      </c>
      <c r="K21" s="15" t="str">
        <f>事業所一覧!K111</f>
        <v>●</v>
      </c>
      <c r="L21" s="15">
        <f>事業所一覧!L111</f>
        <v>10</v>
      </c>
      <c r="M21" s="15">
        <f>事業所一覧!M111</f>
        <v>0</v>
      </c>
      <c r="N21" s="19"/>
    </row>
    <row r="22" spans="1:14" ht="30" customHeight="1" x14ac:dyDescent="0.2">
      <c r="A22" s="15">
        <f>事業所一覧!A112</f>
        <v>2750520435</v>
      </c>
      <c r="B22" s="16" t="str">
        <f>事業所一覧!B112</f>
        <v>きっず・すくーるそら</v>
      </c>
      <c r="C22" s="16" t="str">
        <f>事業所一覧!C112</f>
        <v>0725-40-3512</v>
      </c>
      <c r="D22" s="16" t="str">
        <f>事業所一覧!D112</f>
        <v>0725-40-3513</v>
      </c>
      <c r="E22" s="20" t="str">
        <f>事業所一覧!E112</f>
        <v>595-0021</v>
      </c>
      <c r="F22" s="112" t="str">
        <f>事業所一覧!F112</f>
        <v>泉大津市東豊中町三丁目16番１号フラット・フィールド・オペレーションズビル２階</v>
      </c>
      <c r="G22" s="16" t="str">
        <f>事業所一覧!G112</f>
        <v>株式会社まほろば</v>
      </c>
      <c r="H22" s="15" t="str">
        <f>事業所一覧!H112</f>
        <v>●</v>
      </c>
      <c r="I22" s="15">
        <f>事業所一覧!I112</f>
        <v>10</v>
      </c>
      <c r="J22" s="15">
        <f>事業所一覧!J112</f>
        <v>0</v>
      </c>
      <c r="K22" s="15" t="str">
        <f>事業所一覧!K112</f>
        <v>●</v>
      </c>
      <c r="L22" s="15">
        <f>事業所一覧!L112</f>
        <v>10</v>
      </c>
      <c r="M22" s="15">
        <f>事業所一覧!M112</f>
        <v>0</v>
      </c>
      <c r="N22" s="19"/>
    </row>
    <row r="23" spans="1:14" ht="30" customHeight="1" x14ac:dyDescent="0.2">
      <c r="A23" s="15">
        <f>事業所一覧!A113</f>
        <v>2750620409</v>
      </c>
      <c r="B23" s="16" t="str">
        <f>事業所一覧!B113</f>
        <v>放課後等デイサービス　オアシス</v>
      </c>
      <c r="C23" s="16" t="str">
        <f>事業所一覧!C113</f>
        <v>0725-90-4098</v>
      </c>
      <c r="D23" s="16" t="str">
        <f>事業所一覧!D113</f>
        <v>0725-90-4097</v>
      </c>
      <c r="E23" s="20" t="str">
        <f>事業所一覧!E113</f>
        <v>595-0006</v>
      </c>
      <c r="F23" s="112" t="str">
        <f>事業所一覧!F113</f>
        <v>泉大津市東助松町二丁目10番５号松内ビルⅡ１０１号室</v>
      </c>
      <c r="G23" s="16" t="str">
        <f>事業所一覧!G113</f>
        <v>一般社団法人福祉総合支援協会</v>
      </c>
      <c r="H23" s="15">
        <f>事業所一覧!H113</f>
        <v>0</v>
      </c>
      <c r="I23" s="15">
        <f>事業所一覧!I113</f>
        <v>0</v>
      </c>
      <c r="J23" s="15">
        <f>事業所一覧!J113</f>
        <v>0</v>
      </c>
      <c r="K23" s="15" t="str">
        <f>事業所一覧!K113</f>
        <v>●</v>
      </c>
      <c r="L23" s="15">
        <f>事業所一覧!L113</f>
        <v>10</v>
      </c>
      <c r="M23" s="15">
        <f>事業所一覧!M113</f>
        <v>0</v>
      </c>
      <c r="N23" s="19"/>
    </row>
    <row r="24" spans="1:14" ht="30" customHeight="1" x14ac:dyDescent="0.2">
      <c r="A24" s="15">
        <f>事業所一覧!A114</f>
        <v>2750620417</v>
      </c>
      <c r="B24" s="16" t="str">
        <f>事業所一覧!B114</f>
        <v>ファーストステップ東助松</v>
      </c>
      <c r="C24" s="16" t="str">
        <f>事業所一覧!C114</f>
        <v>0725-51-7358</v>
      </c>
      <c r="D24" s="16" t="str">
        <f>事業所一覧!D114</f>
        <v>0725-51-7359</v>
      </c>
      <c r="E24" s="20" t="str">
        <f>事業所一覧!E114</f>
        <v>595-0006</v>
      </c>
      <c r="F24" s="112" t="str">
        <f>事業所一覧!F114</f>
        <v>泉大津市東助松町二丁目10番９号</v>
      </c>
      <c r="G24" s="16" t="str">
        <f>事業所一覧!G114</f>
        <v>株式会社Ｔｈｅ　Ｆｉｒｓｔ</v>
      </c>
      <c r="H24" s="15" t="str">
        <f>事業所一覧!H114</f>
        <v>●</v>
      </c>
      <c r="I24" s="15">
        <f>事業所一覧!I114</f>
        <v>10</v>
      </c>
      <c r="J24" s="15">
        <f>事業所一覧!J114</f>
        <v>0</v>
      </c>
      <c r="K24" s="15">
        <f>事業所一覧!K114</f>
        <v>0</v>
      </c>
      <c r="L24" s="15">
        <f>事業所一覧!L114</f>
        <v>0</v>
      </c>
      <c r="M24" s="15">
        <f>事業所一覧!M114</f>
        <v>0</v>
      </c>
      <c r="N24" s="19"/>
    </row>
    <row r="25" spans="1:14" ht="30" customHeight="1" x14ac:dyDescent="0.2">
      <c r="A25" s="15">
        <f>事業所一覧!A115</f>
        <v>2751120458</v>
      </c>
      <c r="B25" s="16" t="str">
        <f>事業所一覧!B115</f>
        <v>スポーツアカデミー泉大津</v>
      </c>
      <c r="C25" s="16" t="str">
        <f>事業所一覧!C115</f>
        <v>0725-25-8517</v>
      </c>
      <c r="D25" s="16" t="str">
        <f>事業所一覧!D115</f>
        <v>0725-25-8517</v>
      </c>
      <c r="E25" s="20" t="str">
        <f>事業所一覧!E115</f>
        <v>595-0071</v>
      </c>
      <c r="F25" s="112" t="str">
        <f>事業所一覧!F115</f>
        <v>泉大津市助松町三丁目９番４０-106号</v>
      </c>
      <c r="G25" s="16" t="str">
        <f>事業所一覧!G115</f>
        <v>株式会社赤い糸</v>
      </c>
      <c r="H25" s="15" t="str">
        <f>事業所一覧!H115</f>
        <v>●</v>
      </c>
      <c r="I25" s="15">
        <f>事業所一覧!I115</f>
        <v>10</v>
      </c>
      <c r="J25" s="15">
        <f>事業所一覧!J115</f>
        <v>0</v>
      </c>
      <c r="K25" s="15" t="str">
        <f>事業所一覧!K115</f>
        <v>●</v>
      </c>
      <c r="L25" s="15">
        <f>事業所一覧!L115</f>
        <v>10</v>
      </c>
      <c r="M25" s="15">
        <f>事業所一覧!M115</f>
        <v>0</v>
      </c>
      <c r="N25" s="19"/>
    </row>
  </sheetData>
  <mergeCells count="1">
    <mergeCell ref="H2:N2"/>
  </mergeCells>
  <phoneticPr fontId="1"/>
  <conditionalFormatting sqref="A26:XFD65518 A1:J3 O1:IV3 K1:N1 K3:N3 M5:IV6 A5:H6 K5:K6 I5:I7 L5:L7 J4:J7 A8:IV9 M16:XFD17 A10:N10 O21:XFD25 A12:L17 O10:XFD15 M12:N15">
    <cfRule type="cellIs" dxfId="463" priority="56" stopIfTrue="1" operator="equal">
      <formula>0</formula>
    </cfRule>
  </conditionalFormatting>
  <conditionalFormatting sqref="A4:I4 K4:IV4">
    <cfRule type="cellIs" dxfId="462" priority="55" stopIfTrue="1" operator="equal">
      <formula>0</formula>
    </cfRule>
  </conditionalFormatting>
  <conditionalFormatting sqref="O7:IV7">
    <cfRule type="cellIs" dxfId="461" priority="52" stopIfTrue="1" operator="equal">
      <formula>0</formula>
    </cfRule>
  </conditionalFormatting>
  <conditionalFormatting sqref="A7:G7 M7:N7">
    <cfRule type="cellIs" dxfId="460" priority="51" stopIfTrue="1" operator="equal">
      <formula>0</formula>
    </cfRule>
  </conditionalFormatting>
  <conditionalFormatting sqref="H7 K7">
    <cfRule type="cellIs" dxfId="459" priority="50" stopIfTrue="1" operator="equal">
      <formula>0</formula>
    </cfRule>
  </conditionalFormatting>
  <conditionalFormatting sqref="L11 I11:J11">
    <cfRule type="cellIs" dxfId="458" priority="22" stopIfTrue="1" operator="equal">
      <formula>0</formula>
    </cfRule>
  </conditionalFormatting>
  <conditionalFormatting sqref="A11:G11 M11:N11">
    <cfRule type="cellIs" dxfId="457" priority="21" stopIfTrue="1" operator="equal">
      <formula>0</formula>
    </cfRule>
  </conditionalFormatting>
  <conditionalFormatting sqref="H11 K11">
    <cfRule type="cellIs" dxfId="456" priority="20" stopIfTrue="1" operator="equal">
      <formula>0</formula>
    </cfRule>
  </conditionalFormatting>
  <conditionalFormatting sqref="N18:XFD18">
    <cfRule type="cellIs" dxfId="455" priority="15" stopIfTrue="1" operator="equal">
      <formula>0</formula>
    </cfRule>
  </conditionalFormatting>
  <conditionalFormatting sqref="L18 I18:J18">
    <cfRule type="cellIs" dxfId="454" priority="14" stopIfTrue="1" operator="equal">
      <formula>0</formula>
    </cfRule>
  </conditionalFormatting>
  <conditionalFormatting sqref="B18:G18 M18">
    <cfRule type="cellIs" dxfId="453" priority="13" stopIfTrue="1" operator="equal">
      <formula>0</formula>
    </cfRule>
  </conditionalFormatting>
  <conditionalFormatting sqref="H18 K18">
    <cfRule type="cellIs" dxfId="452" priority="12" stopIfTrue="1" operator="equal">
      <formula>0</formula>
    </cfRule>
  </conditionalFormatting>
  <conditionalFormatting sqref="A18">
    <cfRule type="cellIs" dxfId="451" priority="11" stopIfTrue="1" operator="equal">
      <formula>0</formula>
    </cfRule>
  </conditionalFormatting>
  <conditionalFormatting sqref="N19:XFD19">
    <cfRule type="cellIs" dxfId="450" priority="10" stopIfTrue="1" operator="equal">
      <formula>0</formula>
    </cfRule>
  </conditionalFormatting>
  <conditionalFormatting sqref="L19 I19:J19">
    <cfRule type="cellIs" dxfId="449" priority="9" stopIfTrue="1" operator="equal">
      <formula>0</formula>
    </cfRule>
  </conditionalFormatting>
  <conditionalFormatting sqref="B19:G19 M19">
    <cfRule type="cellIs" dxfId="448" priority="8" stopIfTrue="1" operator="equal">
      <formula>0</formula>
    </cfRule>
  </conditionalFormatting>
  <conditionalFormatting sqref="H19 K19">
    <cfRule type="cellIs" dxfId="447" priority="7" stopIfTrue="1" operator="equal">
      <formula>0</formula>
    </cfRule>
  </conditionalFormatting>
  <conditionalFormatting sqref="A19">
    <cfRule type="cellIs" dxfId="446" priority="6" stopIfTrue="1" operator="equal">
      <formula>0</formula>
    </cfRule>
  </conditionalFormatting>
  <conditionalFormatting sqref="N20:XFD20 N21:N25">
    <cfRule type="cellIs" dxfId="445" priority="5" stopIfTrue="1" operator="equal">
      <formula>0</formula>
    </cfRule>
  </conditionalFormatting>
  <conditionalFormatting sqref="L20:L25 I20:J25">
    <cfRule type="cellIs" dxfId="444" priority="4" stopIfTrue="1" operator="equal">
      <formula>0</formula>
    </cfRule>
  </conditionalFormatting>
  <conditionalFormatting sqref="B20:G25 M20:M25">
    <cfRule type="cellIs" dxfId="443" priority="3" stopIfTrue="1" operator="equal">
      <formula>0</formula>
    </cfRule>
  </conditionalFormatting>
  <conditionalFormatting sqref="H20:H25 K20:K25">
    <cfRule type="cellIs" dxfId="442" priority="2" stopIfTrue="1" operator="equal">
      <formula>0</formula>
    </cfRule>
  </conditionalFormatting>
  <conditionalFormatting sqref="A20:A25">
    <cfRule type="cellIs" dxfId="441" priority="1" stopIfTrue="1" operator="equal">
      <formula>0</formula>
    </cfRule>
  </conditionalFormatting>
  <hyperlinks>
    <hyperlink ref="N1" location="市町村一覧!A1" display="市町村一覧に戻る" xr:uid="{00000000-0004-0000-0300-000000000000}"/>
  </hyperlinks>
  <pageMargins left="0.25" right="0.25" top="0.75" bottom="0.75" header="0.3" footer="0.3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25"/>
  <sheetViews>
    <sheetView zoomScale="70" zoomScaleNormal="70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105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事業所一覧!A116</f>
        <v>2751320017</v>
      </c>
      <c r="B4" s="12" t="str">
        <f>事業所一覧!B116</f>
        <v>こどもデイケアいずみ自閉症児支援センター</v>
      </c>
      <c r="C4" s="13" t="str">
        <f>事業所一覧!C116</f>
        <v>072-421-3011</v>
      </c>
      <c r="D4" s="13" t="str">
        <f>事業所一覧!D116</f>
        <v>072-421-3011</v>
      </c>
      <c r="E4" s="13" t="str">
        <f>事業所一覧!E116</f>
        <v>597-0046</v>
      </c>
      <c r="F4" s="12" t="str">
        <f>事業所一覧!F116</f>
        <v>貝塚市東山二丁目1番1号</v>
      </c>
      <c r="G4" s="12" t="str">
        <f>事業所一覧!G116</f>
        <v>社会福祉法人三ヶ山学園</v>
      </c>
      <c r="H4" s="13" t="str">
        <f>事業所一覧!H116</f>
        <v>●</v>
      </c>
      <c r="I4" s="13">
        <f>事業所一覧!I116</f>
        <v>10</v>
      </c>
      <c r="J4" s="13">
        <f>事業所一覧!J116</f>
        <v>0</v>
      </c>
      <c r="K4" s="13" t="str">
        <f>事業所一覧!K116</f>
        <v>●</v>
      </c>
      <c r="L4" s="13">
        <f>事業所一覧!L116</f>
        <v>10</v>
      </c>
      <c r="M4" s="13">
        <f>事業所一覧!M116</f>
        <v>0</v>
      </c>
      <c r="N4" s="13">
        <f>事業所一覧!N116</f>
        <v>0</v>
      </c>
    </row>
    <row r="5" spans="1:53" s="26" customFormat="1" ht="30" customHeight="1" x14ac:dyDescent="0.2">
      <c r="A5" s="13">
        <f>事業所一覧!A117</f>
        <v>2751320025</v>
      </c>
      <c r="B5" s="12" t="str">
        <f>事業所一覧!B117</f>
        <v>ほっこりの里</v>
      </c>
      <c r="C5" s="13" t="str">
        <f>事業所一覧!C117</f>
        <v>072-421-2222</v>
      </c>
      <c r="D5" s="13" t="str">
        <f>事業所一覧!D117</f>
        <v>072-421-2221</v>
      </c>
      <c r="E5" s="13" t="str">
        <f>事業所一覧!E117</f>
        <v>597-0105</v>
      </c>
      <c r="F5" s="12" t="str">
        <f>事業所一覧!F117</f>
        <v>貝塚市三ツ松1708番１</v>
      </c>
      <c r="G5" s="12" t="str">
        <f>事業所一覧!G117</f>
        <v>社会福祉法人ほっこり福祉会</v>
      </c>
      <c r="H5" s="13" t="str">
        <f>事業所一覧!H117</f>
        <v>●</v>
      </c>
      <c r="I5" s="13">
        <f>事業所一覧!I117</f>
        <v>10</v>
      </c>
      <c r="J5" s="13">
        <f>事業所一覧!J117</f>
        <v>0</v>
      </c>
      <c r="K5" s="13" t="str">
        <f>事業所一覧!K117</f>
        <v>●</v>
      </c>
      <c r="L5" s="13">
        <f>事業所一覧!L117</f>
        <v>10</v>
      </c>
      <c r="M5" s="13">
        <f>事業所一覧!M117</f>
        <v>0</v>
      </c>
      <c r="N5" s="13">
        <f>事業所一覧!N117</f>
        <v>0</v>
      </c>
    </row>
    <row r="6" spans="1:53" s="26" customFormat="1" ht="30" customHeight="1" x14ac:dyDescent="0.2">
      <c r="A6" s="13">
        <f>事業所一覧!A118</f>
        <v>2751320033</v>
      </c>
      <c r="B6" s="12" t="str">
        <f>事業所一覧!B118</f>
        <v>みつばち加神アフタースクール</v>
      </c>
      <c r="C6" s="13" t="str">
        <f>事業所一覧!C118</f>
        <v>072-425-4066</v>
      </c>
      <c r="D6" s="13" t="str">
        <f>事業所一覧!D118</f>
        <v>072-425-4066</v>
      </c>
      <c r="E6" s="13" t="str">
        <f>事業所一覧!E118</f>
        <v>597-0071</v>
      </c>
      <c r="F6" s="12" t="str">
        <f>事業所一覧!F118</f>
        <v>貝塚市加神二丁目15番28号</v>
      </c>
      <c r="G6" s="12" t="str">
        <f>事業所一覧!G118</f>
        <v>特定非営利活動法人彩福祉会</v>
      </c>
      <c r="H6" s="13">
        <f>事業所一覧!H118</f>
        <v>0</v>
      </c>
      <c r="I6" s="13">
        <f>事業所一覧!I118</f>
        <v>0</v>
      </c>
      <c r="J6" s="13">
        <f>事業所一覧!J118</f>
        <v>0</v>
      </c>
      <c r="K6" s="13" t="str">
        <f>事業所一覧!K118</f>
        <v>●</v>
      </c>
      <c r="L6" s="13">
        <f>事業所一覧!L118</f>
        <v>10</v>
      </c>
      <c r="M6" s="13">
        <f>事業所一覧!M118</f>
        <v>0</v>
      </c>
      <c r="N6" s="13">
        <f>事業所一覧!N118</f>
        <v>0</v>
      </c>
    </row>
    <row r="7" spans="1:53" ht="30" customHeight="1" x14ac:dyDescent="0.2">
      <c r="A7" s="13">
        <f>事業所一覧!A119</f>
        <v>2751320041</v>
      </c>
      <c r="B7" s="12" t="str">
        <f>事業所一覧!B119</f>
        <v>児童福祉サービスＬａｒｉｍａｒ</v>
      </c>
      <c r="C7" s="13" t="str">
        <f>事業所一覧!C119</f>
        <v>072-433-3900</v>
      </c>
      <c r="D7" s="13" t="str">
        <f>事業所一覧!D119</f>
        <v>072-433-3915</v>
      </c>
      <c r="E7" s="13" t="str">
        <f>事業所一覧!E119</f>
        <v>597-0053</v>
      </c>
      <c r="F7" s="12" t="str">
        <f>事業所一覧!F119</f>
        <v>貝塚市地蔵堂１番地８</v>
      </c>
      <c r="G7" s="12" t="str">
        <f>事業所一覧!G119</f>
        <v>ＮＰＯ法人児童福祉サービスＬａｒｉｍａｒ</v>
      </c>
      <c r="H7" s="13" t="str">
        <f>事業所一覧!H119</f>
        <v>●</v>
      </c>
      <c r="I7" s="13">
        <f>事業所一覧!I119</f>
        <v>10</v>
      </c>
      <c r="J7" s="13">
        <f>事業所一覧!J119</f>
        <v>0</v>
      </c>
      <c r="K7" s="13" t="str">
        <f>事業所一覧!K119</f>
        <v>●</v>
      </c>
      <c r="L7" s="13">
        <f>事業所一覧!L119</f>
        <v>10</v>
      </c>
      <c r="M7" s="13">
        <f>事業所一覧!M119</f>
        <v>0</v>
      </c>
      <c r="N7" s="13">
        <f>事業所一覧!N119</f>
        <v>0</v>
      </c>
    </row>
    <row r="8" spans="1:53" ht="30" customHeight="1" x14ac:dyDescent="0.2">
      <c r="A8" s="13">
        <f>事業所一覧!A120</f>
        <v>2751320066</v>
      </c>
      <c r="B8" s="12" t="str">
        <f>事業所一覧!B120</f>
        <v>キッズ・タカギ</v>
      </c>
      <c r="C8" s="13" t="str">
        <f>事業所一覧!C120</f>
        <v>072-446-7808</v>
      </c>
      <c r="D8" s="13" t="str">
        <f>事業所一覧!D120</f>
        <v>072-446-7807</v>
      </c>
      <c r="E8" s="13" t="str">
        <f>事業所一覧!E120</f>
        <v>597-0044</v>
      </c>
      <c r="F8" s="12" t="str">
        <f>事業所一覧!F120</f>
        <v>貝塚市森678番地</v>
      </c>
      <c r="G8" s="12" t="str">
        <f>事業所一覧!G120</f>
        <v>株式会社ＯＦＦＩＣＥ　ＴＡＫＡＧＩ</v>
      </c>
      <c r="H8" s="13" t="str">
        <f>事業所一覧!H120</f>
        <v>●</v>
      </c>
      <c r="I8" s="13">
        <f>事業所一覧!I120</f>
        <v>10</v>
      </c>
      <c r="J8" s="13">
        <f>事業所一覧!J120</f>
        <v>0</v>
      </c>
      <c r="K8" s="13" t="str">
        <f>事業所一覧!K120</f>
        <v>●</v>
      </c>
      <c r="L8" s="13">
        <f>事業所一覧!L120</f>
        <v>10</v>
      </c>
      <c r="M8" s="13">
        <f>事業所一覧!M120</f>
        <v>0</v>
      </c>
      <c r="N8" s="13"/>
    </row>
    <row r="9" spans="1:53" ht="30" customHeight="1" x14ac:dyDescent="0.2">
      <c r="A9" s="13">
        <f>事業所一覧!A121</f>
        <v>2751320090</v>
      </c>
      <c r="B9" s="12" t="str">
        <f>事業所一覧!B121</f>
        <v>みつばち森アフタースクール</v>
      </c>
      <c r="C9" s="13" t="str">
        <f>事業所一覧!C121</f>
        <v>072-424-8822</v>
      </c>
      <c r="D9" s="13" t="str">
        <f>事業所一覧!D121</f>
        <v>072-424-6610</v>
      </c>
      <c r="E9" s="13" t="str">
        <f>事業所一覧!E121</f>
        <v>597-0044</v>
      </c>
      <c r="F9" s="12" t="str">
        <f>事業所一覧!F121</f>
        <v>貝塚市森510番地１</v>
      </c>
      <c r="G9" s="12" t="str">
        <f>事業所一覧!G121</f>
        <v>特定非営利活動法人彩福祉会</v>
      </c>
      <c r="H9" s="13">
        <f>事業所一覧!H121</f>
        <v>0</v>
      </c>
      <c r="I9" s="13">
        <f>事業所一覧!I121</f>
        <v>0</v>
      </c>
      <c r="J9" s="13">
        <f>事業所一覧!J121</f>
        <v>0</v>
      </c>
      <c r="K9" s="13" t="str">
        <f>事業所一覧!K121</f>
        <v>●</v>
      </c>
      <c r="L9" s="13">
        <f>事業所一覧!L121</f>
        <v>10</v>
      </c>
      <c r="M9" s="13">
        <f>事業所一覧!M121</f>
        <v>0</v>
      </c>
      <c r="N9" s="13">
        <f>事業所一覧!N121</f>
        <v>0</v>
      </c>
    </row>
    <row r="10" spans="1:53" ht="30" customHeight="1" x14ac:dyDescent="0.2">
      <c r="A10" s="13">
        <f>事業所一覧!A122</f>
        <v>2751320108</v>
      </c>
      <c r="B10" s="12" t="str">
        <f>事業所一覧!B122</f>
        <v>放課後デイサービス・児童発達支援ぱれっと</v>
      </c>
      <c r="C10" s="13" t="str">
        <f>事業所一覧!C122</f>
        <v>072-415-0329</v>
      </c>
      <c r="D10" s="13" t="str">
        <f>事業所一覧!D122</f>
        <v>072-415-0329</v>
      </c>
      <c r="E10" s="13" t="str">
        <f>事業所一覧!E122</f>
        <v>597-0033</v>
      </c>
      <c r="F10" s="12" t="str">
        <f>事業所一覧!F122</f>
        <v>貝塚市半田一丁目17番３号ヴァンテーヌ西納101号</v>
      </c>
      <c r="G10" s="12" t="str">
        <f>事業所一覧!G122</f>
        <v>株式会社カワカミ建装</v>
      </c>
      <c r="H10" s="13" t="str">
        <f>事業所一覧!H122</f>
        <v>●</v>
      </c>
      <c r="I10" s="13">
        <f>事業所一覧!I122</f>
        <v>10</v>
      </c>
      <c r="J10" s="13">
        <f>事業所一覧!J122</f>
        <v>0</v>
      </c>
      <c r="K10" s="13" t="str">
        <f>事業所一覧!K122</f>
        <v>●</v>
      </c>
      <c r="L10" s="13">
        <f>事業所一覧!L122</f>
        <v>10</v>
      </c>
      <c r="M10" s="13">
        <f>事業所一覧!M122</f>
        <v>0</v>
      </c>
      <c r="N10" s="13">
        <f>事業所一覧!N122</f>
        <v>0</v>
      </c>
    </row>
    <row r="11" spans="1:53" ht="30" customHeight="1" x14ac:dyDescent="0.2">
      <c r="A11" s="13">
        <f>事業所一覧!A123</f>
        <v>2751320124</v>
      </c>
      <c r="B11" s="12" t="str">
        <f>事業所一覧!B123</f>
        <v>こっとんオルタ</v>
      </c>
      <c r="C11" s="13" t="str">
        <f>事業所一覧!C123</f>
        <v>072-425-2433</v>
      </c>
      <c r="D11" s="13" t="str">
        <f>事業所一覧!D123</f>
        <v>072-425-2434</v>
      </c>
      <c r="E11" s="13" t="str">
        <f>事業所一覧!E123</f>
        <v>597-0033</v>
      </c>
      <c r="F11" s="12" t="str">
        <f>事業所一覧!F123</f>
        <v>貝塚市半田一丁目10番40号</v>
      </c>
      <c r="G11" s="12" t="str">
        <f>事業所一覧!G123</f>
        <v>一般社団法人ＳＥＥＤ</v>
      </c>
      <c r="H11" s="13" t="str">
        <f>事業所一覧!H123</f>
        <v>●</v>
      </c>
      <c r="I11" s="13">
        <f>事業所一覧!I123</f>
        <v>10</v>
      </c>
      <c r="J11" s="13">
        <f>事業所一覧!J123</f>
        <v>0</v>
      </c>
      <c r="K11" s="13" t="str">
        <f>事業所一覧!K123</f>
        <v>●</v>
      </c>
      <c r="L11" s="13">
        <f>事業所一覧!L123</f>
        <v>10</v>
      </c>
      <c r="M11" s="13">
        <f>事業所一覧!M123</f>
        <v>0</v>
      </c>
      <c r="N11" s="13">
        <f>事業所一覧!N123</f>
        <v>0</v>
      </c>
    </row>
    <row r="12" spans="1:53" ht="30" customHeight="1" x14ac:dyDescent="0.2">
      <c r="A12" s="13">
        <f>事業所一覧!A124</f>
        <v>2751320132</v>
      </c>
      <c r="B12" s="12" t="str">
        <f>事業所一覧!B124</f>
        <v>児童デイサービスいっぽ</v>
      </c>
      <c r="C12" s="13" t="str">
        <f>事業所一覧!C124</f>
        <v>072-488-7258</v>
      </c>
      <c r="D12" s="13" t="str">
        <f>事業所一覧!D124</f>
        <v>072-488-7259</v>
      </c>
      <c r="E12" s="13" t="str">
        <f>事業所一覧!E124</f>
        <v>597-0033</v>
      </c>
      <c r="F12" s="12" t="str">
        <f>事業所一覧!F124</f>
        <v>貝塚市半田二丁目22番６号</v>
      </c>
      <c r="G12" s="12" t="str">
        <f>事業所一覧!G124</f>
        <v>株式会社フォーライフ</v>
      </c>
      <c r="H12" s="13" t="str">
        <f>事業所一覧!H124</f>
        <v>●</v>
      </c>
      <c r="I12" s="13">
        <f>事業所一覧!I124</f>
        <v>10</v>
      </c>
      <c r="J12" s="13">
        <f>事業所一覧!J124</f>
        <v>0</v>
      </c>
      <c r="K12" s="13" t="str">
        <f>事業所一覧!K124</f>
        <v>●</v>
      </c>
      <c r="L12" s="13">
        <f>事業所一覧!L124</f>
        <v>10</v>
      </c>
      <c r="M12" s="13">
        <f>事業所一覧!M124</f>
        <v>0</v>
      </c>
      <c r="N12" s="13">
        <f>事業所一覧!N124</f>
        <v>0</v>
      </c>
    </row>
    <row r="13" spans="1:53" ht="30" customHeight="1" x14ac:dyDescent="0.2">
      <c r="A13" s="13">
        <f>事業所一覧!A125</f>
        <v>2751320199</v>
      </c>
      <c r="B13" s="12" t="str">
        <f>事業所一覧!B125</f>
        <v>こどもデイサービスｅｎｉｓｈｉ</v>
      </c>
      <c r="C13" s="13" t="str">
        <f>事業所一覧!C125</f>
        <v>072-468-7905</v>
      </c>
      <c r="D13" s="13" t="str">
        <f>事業所一覧!D125</f>
        <v>072-468-8020</v>
      </c>
      <c r="E13" s="13" t="str">
        <f>事業所一覧!E125</f>
        <v>597-0046</v>
      </c>
      <c r="F13" s="12" t="str">
        <f>事業所一覧!F125</f>
        <v>貝塚市東山七丁目６番21号</v>
      </c>
      <c r="G13" s="12" t="str">
        <f>事業所一覧!G125</f>
        <v>株式会社縁</v>
      </c>
      <c r="H13" s="13" t="str">
        <f>事業所一覧!H125</f>
        <v>☆</v>
      </c>
      <c r="I13" s="13">
        <f>事業所一覧!I125</f>
        <v>5</v>
      </c>
      <c r="J13" s="13">
        <f>事業所一覧!J125</f>
        <v>0</v>
      </c>
      <c r="K13" s="13" t="str">
        <f>事業所一覧!K125</f>
        <v>☆</v>
      </c>
      <c r="L13" s="13">
        <f>事業所一覧!L125</f>
        <v>5</v>
      </c>
      <c r="M13" s="13">
        <f>事業所一覧!M125</f>
        <v>0</v>
      </c>
      <c r="N13" s="13">
        <f>事業所一覧!N125</f>
        <v>0</v>
      </c>
    </row>
    <row r="14" spans="1:53" ht="30" customHeight="1" x14ac:dyDescent="0.2">
      <c r="A14" s="13">
        <f>事業所一覧!A126</f>
        <v>2751320207</v>
      </c>
      <c r="B14" s="12" t="str">
        <f>事業所一覧!B126</f>
        <v>わくわくエイト</v>
      </c>
      <c r="C14" s="13" t="str">
        <f>事業所一覧!C126</f>
        <v>072-479-3677</v>
      </c>
      <c r="D14" s="13" t="str">
        <f>事業所一覧!D126</f>
        <v>072-479-3688</v>
      </c>
      <c r="E14" s="13" t="str">
        <f>事業所一覧!E126</f>
        <v>597-0084</v>
      </c>
      <c r="F14" s="12" t="str">
        <f>事業所一覧!F126</f>
        <v>貝塚市鳥羽158番地１　山裾ビル４階</v>
      </c>
      <c r="G14" s="12" t="str">
        <f>事業所一覧!G126</f>
        <v>株式会社ＷＡＫＯ</v>
      </c>
      <c r="H14" s="13" t="str">
        <f>事業所一覧!H126</f>
        <v>●</v>
      </c>
      <c r="I14" s="13">
        <f>事業所一覧!I126</f>
        <v>10</v>
      </c>
      <c r="J14" s="13">
        <f>事業所一覧!J126</f>
        <v>0</v>
      </c>
      <c r="K14" s="13" t="str">
        <f>事業所一覧!K126</f>
        <v>●</v>
      </c>
      <c r="L14" s="13">
        <f>事業所一覧!L126</f>
        <v>10</v>
      </c>
      <c r="M14" s="13">
        <f>事業所一覧!M126</f>
        <v>0</v>
      </c>
      <c r="N14" s="13">
        <f>事業所一覧!N126</f>
        <v>0</v>
      </c>
    </row>
    <row r="15" spans="1:53" ht="30" customHeight="1" x14ac:dyDescent="0.2">
      <c r="A15" s="13">
        <f>事業所一覧!A127</f>
        <v>2751320231</v>
      </c>
      <c r="B15" s="12" t="str">
        <f>事業所一覧!B127</f>
        <v>キッズ・タカギⅡ</v>
      </c>
      <c r="C15" s="13" t="str">
        <f>事業所一覧!C127</f>
        <v>072-468-9737</v>
      </c>
      <c r="D15" s="13" t="str">
        <f>事業所一覧!D127</f>
        <v>072-468-9738</v>
      </c>
      <c r="E15" s="13" t="str">
        <f>事業所一覧!E127</f>
        <v>597-0073</v>
      </c>
      <c r="F15" s="12" t="str">
        <f>事業所一覧!F127</f>
        <v>貝塚市脇浜四丁目１番10号</v>
      </c>
      <c r="G15" s="12" t="str">
        <f>事業所一覧!G127</f>
        <v>株式会社　OFFICETAKAGI</v>
      </c>
      <c r="H15" s="13" t="str">
        <f>事業所一覧!H127</f>
        <v>●</v>
      </c>
      <c r="I15" s="13">
        <f>事業所一覧!I127</f>
        <v>10</v>
      </c>
      <c r="J15" s="13">
        <f>事業所一覧!J127</f>
        <v>0</v>
      </c>
      <c r="K15" s="13" t="str">
        <f>事業所一覧!K127</f>
        <v>●</v>
      </c>
      <c r="L15" s="13">
        <f>事業所一覧!L127</f>
        <v>10</v>
      </c>
      <c r="M15" s="13">
        <f>事業所一覧!M127</f>
        <v>0</v>
      </c>
      <c r="N15" s="13">
        <f>事業所一覧!N127</f>
        <v>0</v>
      </c>
    </row>
    <row r="16" spans="1:53" ht="30" customHeight="1" x14ac:dyDescent="0.2">
      <c r="A16" s="13">
        <f>事業所一覧!A128</f>
        <v>2751320249</v>
      </c>
      <c r="B16" s="12" t="str">
        <f>事業所一覧!B128</f>
        <v>運動＆学習療育　あなたが宝モノ　貝塚王子教室</v>
      </c>
      <c r="C16" s="13" t="str">
        <f>事業所一覧!C128</f>
        <v>072-479-3524</v>
      </c>
      <c r="D16" s="13" t="str">
        <f>事業所一覧!D128</f>
        <v>072-479-3534</v>
      </c>
      <c r="E16" s="13" t="str">
        <f>事業所一覧!E128</f>
        <v>597-0051</v>
      </c>
      <c r="F16" s="12" t="str">
        <f>事業所一覧!F128</f>
        <v>貝塚市王子1028番地１</v>
      </c>
      <c r="G16" s="12" t="str">
        <f>事業所一覧!G128</f>
        <v>株式会社　いのちの木</v>
      </c>
      <c r="H16" s="13" t="str">
        <f>事業所一覧!H128</f>
        <v>●</v>
      </c>
      <c r="I16" s="13">
        <f>事業所一覧!I128</f>
        <v>10</v>
      </c>
      <c r="J16" s="13">
        <f>事業所一覧!J128</f>
        <v>0</v>
      </c>
      <c r="K16" s="13" t="str">
        <f>事業所一覧!K128</f>
        <v>●</v>
      </c>
      <c r="L16" s="13">
        <f>事業所一覧!L128</f>
        <v>10</v>
      </c>
      <c r="M16" s="13" t="str">
        <f>事業所一覧!M128</f>
        <v>●</v>
      </c>
      <c r="N16" s="13">
        <f>事業所一覧!N128</f>
        <v>0</v>
      </c>
    </row>
    <row r="17" spans="1:14" ht="30" customHeight="1" x14ac:dyDescent="0.2">
      <c r="A17" s="13">
        <f>事業所一覧!A129</f>
        <v>2751320256</v>
      </c>
      <c r="B17" s="12" t="str">
        <f>事業所一覧!B129</f>
        <v>児童デイサービス　ルミナス</v>
      </c>
      <c r="C17" s="13" t="str">
        <f>事業所一覧!C129</f>
        <v>072-428-7444</v>
      </c>
      <c r="D17" s="13" t="str">
        <f>事業所一覧!D129</f>
        <v>072-428-7445</v>
      </c>
      <c r="E17" s="13" t="str">
        <f>事業所一覧!E129</f>
        <v>597-0081</v>
      </c>
      <c r="F17" s="12" t="str">
        <f>事業所一覧!F129</f>
        <v>貝塚市麻生中973番地１</v>
      </c>
      <c r="G17" s="12" t="str">
        <f>事業所一覧!G129</f>
        <v>株式会社Ｗｅｌｆａｒｅ</v>
      </c>
      <c r="H17" s="13" t="str">
        <f>事業所一覧!H129</f>
        <v>☆</v>
      </c>
      <c r="I17" s="13">
        <f>事業所一覧!I129</f>
        <v>5</v>
      </c>
      <c r="J17" s="13">
        <f>事業所一覧!J129</f>
        <v>0</v>
      </c>
      <c r="K17" s="13" t="str">
        <f>事業所一覧!K129</f>
        <v>☆</v>
      </c>
      <c r="L17" s="13">
        <f>事業所一覧!L129</f>
        <v>5</v>
      </c>
      <c r="M17" s="13">
        <f>事業所一覧!M129</f>
        <v>0</v>
      </c>
      <c r="N17" s="13">
        <f>事業所一覧!N129</f>
        <v>0</v>
      </c>
    </row>
    <row r="18" spans="1:14" ht="30" customHeight="1" x14ac:dyDescent="0.2">
      <c r="A18" s="13">
        <f>事業所一覧!A130</f>
        <v>2751320264</v>
      </c>
      <c r="B18" s="12" t="str">
        <f>事業所一覧!B130</f>
        <v>まいるーむ放課後こども教室貝塚校</v>
      </c>
      <c r="C18" s="13" t="str">
        <f>事業所一覧!C130</f>
        <v>072-493-3764</v>
      </c>
      <c r="D18" s="13" t="str">
        <f>事業所一覧!D130</f>
        <v>072-493-2995</v>
      </c>
      <c r="E18" s="13" t="str">
        <f>事業所一覧!E130</f>
        <v>597-0062</v>
      </c>
      <c r="F18" s="12" t="str">
        <f>事業所一覧!F130</f>
        <v>貝塚市澤1101番地の１ピアコートＵ207号室、208号室</v>
      </c>
      <c r="G18" s="12" t="str">
        <f>事業所一覧!G130</f>
        <v>株式会社ＫＴＡＪ</v>
      </c>
      <c r="H18" s="13" t="str">
        <f>事業所一覧!H130</f>
        <v>●</v>
      </c>
      <c r="I18" s="13">
        <f>事業所一覧!I130</f>
        <v>10</v>
      </c>
      <c r="J18" s="13">
        <f>事業所一覧!J130</f>
        <v>0</v>
      </c>
      <c r="K18" s="13" t="str">
        <f>事業所一覧!K130</f>
        <v>●</v>
      </c>
      <c r="L18" s="13">
        <f>事業所一覧!L130</f>
        <v>10</v>
      </c>
      <c r="M18" s="13">
        <f>事業所一覧!M130</f>
        <v>0</v>
      </c>
      <c r="N18" s="13">
        <f>事業所一覧!N130</f>
        <v>0</v>
      </c>
    </row>
    <row r="19" spans="1:14" ht="30" customHeight="1" x14ac:dyDescent="0.2">
      <c r="A19" s="13">
        <f>事業所一覧!A131</f>
        <v>2751320272</v>
      </c>
      <c r="B19" s="12" t="str">
        <f>事業所一覧!B131</f>
        <v>こどもサポート　わんだ</v>
      </c>
      <c r="C19" s="13" t="str">
        <f>事業所一覧!C131</f>
        <v>072-437-5525</v>
      </c>
      <c r="D19" s="13" t="str">
        <f>事業所一覧!D131</f>
        <v>072-437-5663</v>
      </c>
      <c r="E19" s="13" t="str">
        <f>事業所一覧!E131</f>
        <v>597-0073</v>
      </c>
      <c r="F19" s="12" t="str">
        <f>事業所一覧!F131</f>
        <v>貝塚市脇浜二丁目６番２号</v>
      </c>
      <c r="G19" s="12" t="str">
        <f>事業所一覧!G131</f>
        <v>有限会社ありす</v>
      </c>
      <c r="H19" s="13" t="str">
        <f>事業所一覧!H131</f>
        <v>●</v>
      </c>
      <c r="I19" s="13">
        <f>事業所一覧!I131</f>
        <v>10</v>
      </c>
      <c r="J19" s="13">
        <f>事業所一覧!J131</f>
        <v>0</v>
      </c>
      <c r="K19" s="13" t="str">
        <f>事業所一覧!K131</f>
        <v>●</v>
      </c>
      <c r="L19" s="13">
        <f>事業所一覧!L131</f>
        <v>10</v>
      </c>
      <c r="M19" s="13">
        <f>事業所一覧!M131</f>
        <v>0</v>
      </c>
      <c r="N19" s="13">
        <f>事業所一覧!N131</f>
        <v>0</v>
      </c>
    </row>
    <row r="20" spans="1:14" ht="30" customHeight="1" x14ac:dyDescent="0.2">
      <c r="A20" s="13" t="str">
        <f>事業所一覧!A132</f>
        <v>2751320280</v>
      </c>
      <c r="B20" s="12" t="str">
        <f>事業所一覧!B132</f>
        <v>ハピスポ貝塚</v>
      </c>
      <c r="C20" s="13" t="str">
        <f>事業所一覧!C132</f>
        <v>072-423-8880</v>
      </c>
      <c r="D20" s="13" t="str">
        <f>事業所一覧!D132</f>
        <v>072-423-8881</v>
      </c>
      <c r="E20" s="13" t="str">
        <f>事業所一覧!E132</f>
        <v>597-0062</v>
      </c>
      <c r="F20" s="12" t="str">
        <f>事業所一覧!F132</f>
        <v>貝塚市澤835番地１</v>
      </c>
      <c r="G20" s="12" t="str">
        <f>事業所一覧!G132</f>
        <v>株式会社ハピスポ</v>
      </c>
      <c r="H20" s="13" t="str">
        <f>事業所一覧!H132</f>
        <v>●</v>
      </c>
      <c r="I20" s="13">
        <f>事業所一覧!I132</f>
        <v>10</v>
      </c>
      <c r="J20" s="13">
        <f>事業所一覧!J132</f>
        <v>0</v>
      </c>
      <c r="K20" s="13" t="str">
        <f>事業所一覧!K132</f>
        <v>●</v>
      </c>
      <c r="L20" s="13">
        <f>事業所一覧!L132</f>
        <v>10</v>
      </c>
      <c r="M20" s="13">
        <f>事業所一覧!M132</f>
        <v>0</v>
      </c>
      <c r="N20" s="13">
        <f>事業所一覧!N132</f>
        <v>0</v>
      </c>
    </row>
    <row r="21" spans="1:14" ht="30" customHeight="1" x14ac:dyDescent="0.2">
      <c r="A21" s="13">
        <f>事業所一覧!A133</f>
        <v>2751320298</v>
      </c>
      <c r="B21" s="12" t="str">
        <f>事業所一覧!B133</f>
        <v>音楽＆リズム　あなたが宝モノ　貝塚王子教室</v>
      </c>
      <c r="C21" s="13" t="str">
        <f>事業所一覧!C133</f>
        <v>072-489-5800</v>
      </c>
      <c r="D21" s="13" t="str">
        <f>事業所一覧!D133</f>
        <v>072-489-5801</v>
      </c>
      <c r="E21" s="13" t="str">
        <f>事業所一覧!E133</f>
        <v>597-0051</v>
      </c>
      <c r="F21" s="12" t="str">
        <f>事業所一覧!F133</f>
        <v>貝塚市王子1029番５号いのちの木リエゾンビル３Ｆ</v>
      </c>
      <c r="G21" s="12" t="str">
        <f>事業所一覧!G133</f>
        <v>株式会社いのちの木</v>
      </c>
      <c r="H21" s="13" t="str">
        <f>事業所一覧!H133</f>
        <v>●</v>
      </c>
      <c r="I21" s="13">
        <f>事業所一覧!I133</f>
        <v>10</v>
      </c>
      <c r="J21" s="13">
        <f>事業所一覧!J133</f>
        <v>0</v>
      </c>
      <c r="K21" s="13" t="str">
        <f>事業所一覧!K133</f>
        <v>●</v>
      </c>
      <c r="L21" s="13">
        <f>事業所一覧!L133</f>
        <v>10</v>
      </c>
      <c r="M21" s="13">
        <f>事業所一覧!M133</f>
        <v>0</v>
      </c>
      <c r="N21" s="13">
        <f>事業所一覧!N133</f>
        <v>0</v>
      </c>
    </row>
    <row r="22" spans="1:14" ht="30" customHeight="1" x14ac:dyDescent="0.2">
      <c r="A22" s="13">
        <f>事業所一覧!A134</f>
        <v>2751320306</v>
      </c>
      <c r="B22" s="12" t="str">
        <f>事業所一覧!B134</f>
        <v>放課後等デイサービスはうす</v>
      </c>
      <c r="C22" s="13" t="str">
        <f>事業所一覧!C134</f>
        <v>072-468-6774</v>
      </c>
      <c r="D22" s="13" t="str">
        <f>事業所一覧!D134</f>
        <v>072-468-6774</v>
      </c>
      <c r="E22" s="13" t="str">
        <f>事業所一覧!E134</f>
        <v>597-0033</v>
      </c>
      <c r="F22" s="12" t="str">
        <f>事業所一覧!F134</f>
        <v>貝塚市半田591番地８サンプレス半田Ｂ棟１号室</v>
      </c>
      <c r="G22" s="12" t="str">
        <f>事業所一覧!G134</f>
        <v>株式会社ペタゴー</v>
      </c>
      <c r="H22" s="13">
        <f>事業所一覧!H134</f>
        <v>0</v>
      </c>
      <c r="I22" s="13">
        <f>事業所一覧!I134</f>
        <v>0</v>
      </c>
      <c r="J22" s="13">
        <f>事業所一覧!J134</f>
        <v>0</v>
      </c>
      <c r="K22" s="13" t="str">
        <f>事業所一覧!K134</f>
        <v>●</v>
      </c>
      <c r="L22" s="13">
        <f>事業所一覧!L134</f>
        <v>10</v>
      </c>
      <c r="M22" s="13">
        <f>事業所一覧!M134</f>
        <v>0</v>
      </c>
      <c r="N22" s="13">
        <f>事業所一覧!N134</f>
        <v>0</v>
      </c>
    </row>
    <row r="23" spans="1:14" ht="30" customHeight="1" x14ac:dyDescent="0.2">
      <c r="A23" s="13" t="str">
        <f>事業所一覧!A135</f>
        <v>2751320314</v>
      </c>
      <c r="B23" s="12" t="str">
        <f>事業所一覧!B135</f>
        <v>放課後等デイサービス　みのり　貝塚校</v>
      </c>
      <c r="C23" s="13" t="str">
        <f>事業所一覧!C135</f>
        <v>072-424-6589</v>
      </c>
      <c r="D23" s="13" t="str">
        <f>事業所一覧!D135</f>
        <v>072-424-6589</v>
      </c>
      <c r="E23" s="13" t="str">
        <f>事業所一覧!E135</f>
        <v>597-0015</v>
      </c>
      <c r="F23" s="12" t="str">
        <f>事業所一覧!F135</f>
        <v>貝塚市堀二丁目８番11号</v>
      </c>
      <c r="G23" s="12" t="str">
        <f>事業所一覧!G135</f>
        <v>株式会社大樹</v>
      </c>
      <c r="H23" s="13">
        <f>事業所一覧!H135</f>
        <v>0</v>
      </c>
      <c r="I23" s="13">
        <f>事業所一覧!I135</f>
        <v>0</v>
      </c>
      <c r="J23" s="13">
        <f>事業所一覧!J135</f>
        <v>0</v>
      </c>
      <c r="K23" s="13" t="str">
        <f>事業所一覧!K135</f>
        <v>●</v>
      </c>
      <c r="L23" s="13">
        <f>事業所一覧!L135</f>
        <v>10</v>
      </c>
      <c r="M23" s="13">
        <f>事業所一覧!M135</f>
        <v>0</v>
      </c>
      <c r="N23" s="13">
        <f>事業所一覧!N135</f>
        <v>0</v>
      </c>
    </row>
    <row r="24" spans="1:14" ht="30" customHeight="1" x14ac:dyDescent="0.2">
      <c r="A24" s="13" t="str">
        <f>事業所一覧!A136</f>
        <v>2751320322</v>
      </c>
      <c r="B24" s="12" t="str">
        <f>事業所一覧!B136</f>
        <v>児童発達支援・放課後等デイサービスキラボシ</v>
      </c>
      <c r="C24" s="13" t="str">
        <f>事業所一覧!C136</f>
        <v>050-8893-2790</v>
      </c>
      <c r="D24" s="13" t="str">
        <f>事業所一覧!D136</f>
        <v>050-8893-7234</v>
      </c>
      <c r="E24" s="13" t="str">
        <f>事業所一覧!E136</f>
        <v>597-0003</v>
      </c>
      <c r="F24" s="12" t="str">
        <f>事業所一覧!F136</f>
        <v>貝塚市中町１番40号</v>
      </c>
      <c r="G24" s="12" t="str">
        <f>事業所一覧!G136</f>
        <v>特定非営利活動法人キラボシ</v>
      </c>
      <c r="H24" s="13" t="str">
        <f>事業所一覧!H136</f>
        <v>●</v>
      </c>
      <c r="I24" s="13">
        <f>事業所一覧!I136</f>
        <v>8</v>
      </c>
      <c r="J24" s="13">
        <f>事業所一覧!J136</f>
        <v>0</v>
      </c>
      <c r="K24" s="13" t="str">
        <f>事業所一覧!K136</f>
        <v>●</v>
      </c>
      <c r="L24" s="13">
        <f>事業所一覧!L136</f>
        <v>8</v>
      </c>
      <c r="M24" s="13">
        <f>事業所一覧!M136</f>
        <v>0</v>
      </c>
      <c r="N24" s="13" t="str">
        <f>事業所一覧!N136</f>
        <v>共生型</v>
      </c>
    </row>
    <row r="25" spans="1:14" ht="30" customHeight="1" x14ac:dyDescent="0.2">
      <c r="A25" s="13" t="str">
        <f>事業所一覧!A137</f>
        <v>2751320330</v>
      </c>
      <c r="B25" s="12" t="str">
        <f>事業所一覧!B137</f>
        <v>パピプケア貝塚</v>
      </c>
      <c r="C25" s="13" t="str">
        <f>事業所一覧!C137</f>
        <v>072-489-5305</v>
      </c>
      <c r="D25" s="13" t="str">
        <f>事業所一覧!D137</f>
        <v>072-489-5306</v>
      </c>
      <c r="E25" s="13" t="str">
        <f>事業所一覧!E137</f>
        <v>597-0062</v>
      </c>
      <c r="F25" s="12" t="str">
        <f>事業所一覧!F137</f>
        <v>貝塚市澤1101番１号　ピアコートＵ101</v>
      </c>
      <c r="G25" s="12" t="str">
        <f>事業所一覧!G137</f>
        <v>株式会社Ｔｈｅ　Ｆｉｒｓｔ</v>
      </c>
      <c r="H25" s="13" t="str">
        <f>事業所一覧!H137</f>
        <v>●</v>
      </c>
      <c r="I25" s="13">
        <f>事業所一覧!I137</f>
        <v>10</v>
      </c>
      <c r="J25" s="13">
        <f>事業所一覧!J137</f>
        <v>0</v>
      </c>
      <c r="K25" s="13">
        <f>事業所一覧!K137</f>
        <v>0</v>
      </c>
      <c r="L25" s="13">
        <f>事業所一覧!L137</f>
        <v>0</v>
      </c>
      <c r="M25" s="13">
        <f>事業所一覧!M137</f>
        <v>0</v>
      </c>
      <c r="N25" s="13">
        <f>事業所一覧!N137</f>
        <v>0</v>
      </c>
    </row>
  </sheetData>
  <mergeCells count="1">
    <mergeCell ref="H2:N2"/>
  </mergeCells>
  <phoneticPr fontId="1"/>
  <conditionalFormatting sqref="A1:J3 O1:IV4 K1:N1 K3:N4 A4:I4 O7:IV10 A8:H9 K8:K9 M9:N9 L5:L12 O13:IV14 I5:I12 J4:J12 O15:XFD15 A13:N17 A16:XFD65530">
    <cfRule type="cellIs" dxfId="440" priority="32" stopIfTrue="1" operator="equal">
      <formula>0</formula>
    </cfRule>
  </conditionalFormatting>
  <conditionalFormatting sqref="A5:H5 K5 M5:IV5">
    <cfRule type="cellIs" dxfId="439" priority="30" stopIfTrue="1" operator="equal">
      <formula>0</formula>
    </cfRule>
  </conditionalFormatting>
  <conditionalFormatting sqref="A6:H7 K6:K7 M6:IV6 M7:N7">
    <cfRule type="cellIs" dxfId="438" priority="28" stopIfTrue="1" operator="equal">
      <formula>0</formula>
    </cfRule>
  </conditionalFormatting>
  <conditionalFormatting sqref="M8:N8">
    <cfRule type="cellIs" dxfId="437" priority="27" stopIfTrue="1" operator="equal">
      <formula>0</formula>
    </cfRule>
  </conditionalFormatting>
  <conditionalFormatting sqref="A10:G10">
    <cfRule type="cellIs" dxfId="436" priority="25" stopIfTrue="1" operator="equal">
      <formula>0</formula>
    </cfRule>
  </conditionalFormatting>
  <conditionalFormatting sqref="H10 K10 M10:N10">
    <cfRule type="cellIs" dxfId="435" priority="24" stopIfTrue="1" operator="equal">
      <formula>0</formula>
    </cfRule>
  </conditionalFormatting>
  <conditionalFormatting sqref="O11:IV11">
    <cfRule type="cellIs" dxfId="434" priority="20" stopIfTrue="1" operator="equal">
      <formula>0</formula>
    </cfRule>
  </conditionalFormatting>
  <conditionalFormatting sqref="A11:G11">
    <cfRule type="cellIs" dxfId="433" priority="19" stopIfTrue="1" operator="equal">
      <formula>0</formula>
    </cfRule>
  </conditionalFormatting>
  <conditionalFormatting sqref="H11 K11 M11:N11">
    <cfRule type="cellIs" dxfId="432" priority="18" stopIfTrue="1" operator="equal">
      <formula>0</formula>
    </cfRule>
  </conditionalFormatting>
  <conditionalFormatting sqref="O12:IV12">
    <cfRule type="cellIs" dxfId="431" priority="15" stopIfTrue="1" operator="equal">
      <formula>0</formula>
    </cfRule>
  </conditionalFormatting>
  <conditionalFormatting sqref="A12:G12">
    <cfRule type="cellIs" dxfId="430" priority="14" stopIfTrue="1" operator="equal">
      <formula>0</formula>
    </cfRule>
  </conditionalFormatting>
  <conditionalFormatting sqref="H12 K12 M12:N12">
    <cfRule type="cellIs" dxfId="429" priority="13" stopIfTrue="1" operator="equal">
      <formula>0</formula>
    </cfRule>
  </conditionalFormatting>
  <hyperlinks>
    <hyperlink ref="N1" location="市町村一覧!A1" display="市町村一覧に戻る" xr:uid="{00000000-0004-0000-0400-000000000000}"/>
  </hyperlinks>
  <pageMargins left="0.25" right="0.25" top="0.75" bottom="0.75" header="0.3" footer="0.3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41"/>
  <sheetViews>
    <sheetView zoomScale="55" zoomScaleNormal="55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106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ht="30" customHeight="1" x14ac:dyDescent="0.2">
      <c r="A4" s="13" t="e">
        <f>事業所一覧!#REF!</f>
        <v>#REF!</v>
      </c>
      <c r="B4" s="12" t="e">
        <f>事業所一覧!#REF!</f>
        <v>#REF!</v>
      </c>
      <c r="C4" s="13" t="e">
        <f>事業所一覧!#REF!</f>
        <v>#REF!</v>
      </c>
      <c r="D4" s="13" t="e">
        <f>事業所一覧!#REF!</f>
        <v>#REF!</v>
      </c>
      <c r="E4" s="13" t="e">
        <f>事業所一覧!#REF!</f>
        <v>#REF!</v>
      </c>
      <c r="F4" s="12" t="e">
        <f>事業所一覧!#REF!</f>
        <v>#REF!</v>
      </c>
      <c r="G4" s="12" t="e">
        <f>事業所一覧!#REF!</f>
        <v>#REF!</v>
      </c>
      <c r="H4" s="13" t="e">
        <f>事業所一覧!#REF!</f>
        <v>#REF!</v>
      </c>
      <c r="I4" s="13" t="e">
        <f>事業所一覧!#REF!</f>
        <v>#REF!</v>
      </c>
      <c r="J4" s="13" t="e">
        <f>事業所一覧!#REF!</f>
        <v>#REF!</v>
      </c>
      <c r="K4" s="13" t="e">
        <f>事業所一覧!#REF!</f>
        <v>#REF!</v>
      </c>
      <c r="L4" s="13" t="e">
        <f>事業所一覧!#REF!</f>
        <v>#REF!</v>
      </c>
      <c r="M4" s="13" t="e">
        <f>事業所一覧!#REF!</f>
        <v>#REF!</v>
      </c>
      <c r="N4" s="13" t="e">
        <f>事業所一覧!#REF!</f>
        <v>#REF!</v>
      </c>
    </row>
    <row r="5" spans="1:53" ht="30" customHeight="1" x14ac:dyDescent="0.2">
      <c r="A5" s="13">
        <f>事業所一覧!A138</f>
        <v>2753220041</v>
      </c>
      <c r="B5" s="12" t="str">
        <f>事業所一覧!B138</f>
        <v>放課後等デイサービス事業所どり～むはうす</v>
      </c>
      <c r="C5" s="13" t="str">
        <f>事業所一覧!C138</f>
        <v>06-6994-8560</v>
      </c>
      <c r="D5" s="13" t="str">
        <f>事業所一覧!D138</f>
        <v>06-6994-8561</v>
      </c>
      <c r="E5" s="13" t="str">
        <f>事業所一覧!E138</f>
        <v>570-0056</v>
      </c>
      <c r="F5" s="12" t="str">
        <f>事業所一覧!F138</f>
        <v>守口市寺内町一丁目８番７号創建ビル１階及び２階</v>
      </c>
      <c r="G5" s="12" t="str">
        <f>事業所一覧!G138</f>
        <v>株式会社ドリームフューチャー</v>
      </c>
      <c r="H5" s="13">
        <f>事業所一覧!H138</f>
        <v>0</v>
      </c>
      <c r="I5" s="13">
        <f>事業所一覧!I138</f>
        <v>0</v>
      </c>
      <c r="J5" s="13">
        <f>事業所一覧!J138</f>
        <v>0</v>
      </c>
      <c r="K5" s="13" t="str">
        <f>事業所一覧!K138</f>
        <v>●</v>
      </c>
      <c r="L5" s="13">
        <f>事業所一覧!L138</f>
        <v>10</v>
      </c>
      <c r="M5" s="13">
        <f>事業所一覧!M138</f>
        <v>0</v>
      </c>
      <c r="N5" s="13">
        <f>事業所一覧!N138</f>
        <v>0</v>
      </c>
    </row>
    <row r="6" spans="1:53" ht="30" customHeight="1" x14ac:dyDescent="0.2">
      <c r="A6" s="13">
        <f>事業所一覧!A139</f>
        <v>2753220058</v>
      </c>
      <c r="B6" s="12" t="str">
        <f>事業所一覧!B139</f>
        <v>みずいろはうす</v>
      </c>
      <c r="C6" s="13" t="str">
        <f>事業所一覧!C139</f>
        <v>06-6780-4212</v>
      </c>
      <c r="D6" s="13" t="str">
        <f>事業所一覧!D139</f>
        <v>06-6780-4213</v>
      </c>
      <c r="E6" s="13" t="str">
        <f>事業所一覧!E139</f>
        <v>570-0048</v>
      </c>
      <c r="F6" s="12" t="str">
        <f>事業所一覧!F139</f>
        <v>守口市寺方本通三丁目１番21号</v>
      </c>
      <c r="G6" s="12" t="str">
        <f>事業所一覧!G139</f>
        <v>合同会社からふるぱーとなーず</v>
      </c>
      <c r="H6" s="13" t="str">
        <f>事業所一覧!H139</f>
        <v>●</v>
      </c>
      <c r="I6" s="13">
        <f>事業所一覧!I139</f>
        <v>10</v>
      </c>
      <c r="J6" s="13">
        <f>事業所一覧!J139</f>
        <v>0</v>
      </c>
      <c r="K6" s="13" t="str">
        <f>事業所一覧!K139</f>
        <v>●</v>
      </c>
      <c r="L6" s="13">
        <f>事業所一覧!L139</f>
        <v>10</v>
      </c>
      <c r="M6" s="13">
        <f>事業所一覧!M139</f>
        <v>0</v>
      </c>
      <c r="N6" s="13">
        <f>事業所一覧!N139</f>
        <v>0</v>
      </c>
    </row>
    <row r="7" spans="1:53" ht="30" customHeight="1" x14ac:dyDescent="0.2">
      <c r="A7" s="13">
        <f>事業所一覧!A140</f>
        <v>2753220066</v>
      </c>
      <c r="B7" s="12" t="str">
        <f>事業所一覧!B140</f>
        <v>ぷりずむ</v>
      </c>
      <c r="C7" s="13" t="str">
        <f>事業所一覧!C140</f>
        <v>06-4304-4585</v>
      </c>
      <c r="D7" s="13" t="str">
        <f>事業所一覧!D140</f>
        <v>06-4304-4589</v>
      </c>
      <c r="E7" s="13" t="str">
        <f>事業所一覧!E140</f>
        <v>570-0053</v>
      </c>
      <c r="F7" s="12" t="str">
        <f>事業所一覧!F140</f>
        <v>守口市高瀬町一丁目５番18号101号室</v>
      </c>
      <c r="G7" s="12" t="str">
        <f>事業所一覧!G140</f>
        <v>スバル・トータルプランニング株式会社</v>
      </c>
      <c r="H7" s="13" t="str">
        <f>事業所一覧!H140</f>
        <v>●</v>
      </c>
      <c r="I7" s="13">
        <f>事業所一覧!I140</f>
        <v>10</v>
      </c>
      <c r="J7" s="13">
        <f>事業所一覧!J140</f>
        <v>0</v>
      </c>
      <c r="K7" s="13" t="str">
        <f>事業所一覧!K140</f>
        <v>●</v>
      </c>
      <c r="L7" s="13">
        <f>事業所一覧!L140</f>
        <v>10</v>
      </c>
      <c r="M7" s="13">
        <f>事業所一覧!M140</f>
        <v>0</v>
      </c>
      <c r="N7" s="13">
        <f>事業所一覧!N140</f>
        <v>0</v>
      </c>
    </row>
    <row r="8" spans="1:53" ht="30" customHeight="1" x14ac:dyDescent="0.2">
      <c r="A8" s="13">
        <f>事業所一覧!A141</f>
        <v>2753220090</v>
      </c>
      <c r="B8" s="12" t="str">
        <f>事業所一覧!B141</f>
        <v>ワイワイスマイル守口教室</v>
      </c>
      <c r="C8" s="13" t="str">
        <f>事業所一覧!C141</f>
        <v>06-6780-4248</v>
      </c>
      <c r="D8" s="13" t="str">
        <f>事業所一覧!D141</f>
        <v>06-6780-4249</v>
      </c>
      <c r="E8" s="13" t="str">
        <f>事業所一覧!E141</f>
        <v>570-0014</v>
      </c>
      <c r="F8" s="12" t="str">
        <f>事業所一覧!F141</f>
        <v>守口市藤田町三丁目41番６号ツインコープ守口北館１階</v>
      </c>
      <c r="G8" s="12" t="str">
        <f>事業所一覧!G141</f>
        <v>株式会社四谷宮本</v>
      </c>
      <c r="H8" s="13">
        <f>事業所一覧!H141</f>
        <v>0</v>
      </c>
      <c r="I8" s="13">
        <f>事業所一覧!I141</f>
        <v>0</v>
      </c>
      <c r="J8" s="13">
        <f>事業所一覧!J141</f>
        <v>0</v>
      </c>
      <c r="K8" s="13" t="str">
        <f>事業所一覧!K141</f>
        <v>●</v>
      </c>
      <c r="L8" s="13">
        <f>事業所一覧!L141</f>
        <v>10</v>
      </c>
      <c r="M8" s="13">
        <f>事業所一覧!M141</f>
        <v>0</v>
      </c>
      <c r="N8" s="13"/>
    </row>
    <row r="9" spans="1:53" ht="30" customHeight="1" x14ac:dyDescent="0.2">
      <c r="A9" s="13">
        <f>事業所一覧!A142</f>
        <v>2753220108</v>
      </c>
      <c r="B9" s="12" t="str">
        <f>事業所一覧!B142</f>
        <v>どんぐりの家</v>
      </c>
      <c r="C9" s="13" t="str">
        <f>事業所一覧!C142</f>
        <v>06-6906-7233</v>
      </c>
      <c r="D9" s="13" t="str">
        <f>事業所一覧!D142</f>
        <v>06-6906-7233</v>
      </c>
      <c r="E9" s="13" t="str">
        <f>事業所一覧!E142</f>
        <v>570-0021</v>
      </c>
      <c r="F9" s="12" t="str">
        <f>事業所一覧!F142</f>
        <v>守口市八雲東町一丁目５番８号</v>
      </c>
      <c r="G9" s="12" t="str">
        <f>事業所一覧!G142</f>
        <v>合同会社鷹山</v>
      </c>
      <c r="H9" s="13" t="str">
        <f>事業所一覧!H142</f>
        <v>●</v>
      </c>
      <c r="I9" s="13">
        <f>事業所一覧!I142</f>
        <v>10</v>
      </c>
      <c r="J9" s="13">
        <f>事業所一覧!J142</f>
        <v>0</v>
      </c>
      <c r="K9" s="13" t="str">
        <f>事業所一覧!K142</f>
        <v>●</v>
      </c>
      <c r="L9" s="13">
        <f>事業所一覧!L142</f>
        <v>10</v>
      </c>
      <c r="M9" s="13">
        <f>事業所一覧!M142</f>
        <v>0</v>
      </c>
      <c r="N9" s="13"/>
    </row>
    <row r="10" spans="1:53" ht="30" customHeight="1" x14ac:dyDescent="0.2">
      <c r="A10" s="13">
        <f>事業所一覧!A143</f>
        <v>2753220116</v>
      </c>
      <c r="B10" s="12" t="str">
        <f>事業所一覧!B143</f>
        <v>きらら守口</v>
      </c>
      <c r="C10" s="13" t="str">
        <f>事業所一覧!C143</f>
        <v>06-7163-7231</v>
      </c>
      <c r="D10" s="13" t="str">
        <f>事業所一覧!D143</f>
        <v>06-7162-3161</v>
      </c>
      <c r="E10" s="13" t="str">
        <f>事業所一覧!E143</f>
        <v>570-0084</v>
      </c>
      <c r="F10" s="12" t="str">
        <f>事業所一覧!F143</f>
        <v>守口市緑町１番７号グリーンハイツ101号室</v>
      </c>
      <c r="G10" s="12" t="str">
        <f>事業所一覧!G143</f>
        <v>一般社団法人芳縁会</v>
      </c>
      <c r="H10" s="13" t="str">
        <f>事業所一覧!H143</f>
        <v>●</v>
      </c>
      <c r="I10" s="13">
        <f>事業所一覧!I143</f>
        <v>10</v>
      </c>
      <c r="J10" s="13">
        <f>事業所一覧!J143</f>
        <v>0</v>
      </c>
      <c r="K10" s="13" t="str">
        <f>事業所一覧!K143</f>
        <v>●</v>
      </c>
      <c r="L10" s="13">
        <f>事業所一覧!L143</f>
        <v>10</v>
      </c>
      <c r="M10" s="13">
        <f>事業所一覧!M143</f>
        <v>0</v>
      </c>
      <c r="N10" s="13"/>
    </row>
    <row r="11" spans="1:53" ht="30" customHeight="1" x14ac:dyDescent="0.2">
      <c r="A11" s="13">
        <f>事業所一覧!A144</f>
        <v>2753220124</v>
      </c>
      <c r="B11" s="12" t="str">
        <f>事業所一覧!B144</f>
        <v>地域生活総合支援センターいま</v>
      </c>
      <c r="C11" s="13" t="str">
        <f>事業所一覧!C144</f>
        <v>06-6780-4370</v>
      </c>
      <c r="D11" s="13" t="str">
        <f>事業所一覧!D144</f>
        <v>06-6780-4371</v>
      </c>
      <c r="E11" s="13" t="str">
        <f>事業所一覧!E144</f>
        <v>570-0048</v>
      </c>
      <c r="F11" s="12" t="str">
        <f>事業所一覧!F144</f>
        <v>守口市寺方本通二丁目20番４号</v>
      </c>
      <c r="G11" s="12" t="str">
        <f>事業所一覧!G144</f>
        <v>社会福祉法人大阪府障害者福祉事業団</v>
      </c>
      <c r="H11" s="13">
        <f>事業所一覧!H144</f>
        <v>0</v>
      </c>
      <c r="I11" s="13">
        <f>事業所一覧!I144</f>
        <v>0</v>
      </c>
      <c r="J11" s="13">
        <f>事業所一覧!J144</f>
        <v>0</v>
      </c>
      <c r="K11" s="13" t="str">
        <f>事業所一覧!K144</f>
        <v>●</v>
      </c>
      <c r="L11" s="13">
        <f>事業所一覧!L144</f>
        <v>10</v>
      </c>
      <c r="M11" s="13">
        <f>事業所一覧!M144</f>
        <v>0</v>
      </c>
      <c r="N11" s="13"/>
    </row>
    <row r="12" spans="1:53" ht="30" customHeight="1" x14ac:dyDescent="0.2">
      <c r="A12" s="13">
        <f>事業所一覧!A145</f>
        <v>2753220173</v>
      </c>
      <c r="B12" s="12" t="str">
        <f>事業所一覧!B145</f>
        <v>あさがおねっと</v>
      </c>
      <c r="C12" s="13" t="str">
        <f>事業所一覧!C145</f>
        <v>06-7508-4909</v>
      </c>
      <c r="D12" s="13" t="str">
        <f>事業所一覧!D145</f>
        <v>06-7508-4909</v>
      </c>
      <c r="E12" s="13" t="str">
        <f>事業所一覧!E145</f>
        <v>570-0006</v>
      </c>
      <c r="F12" s="12" t="str">
        <f>事業所一覧!F145</f>
        <v>守口市八雲西町二丁目12番13号</v>
      </c>
      <c r="G12" s="12" t="str">
        <f>事業所一覧!G145</f>
        <v>株式会社あさがおねっと</v>
      </c>
      <c r="H12" s="13" t="str">
        <f>事業所一覧!H145</f>
        <v>●</v>
      </c>
      <c r="I12" s="13">
        <f>事業所一覧!I145</f>
        <v>10</v>
      </c>
      <c r="J12" s="13">
        <f>事業所一覧!J145</f>
        <v>0</v>
      </c>
      <c r="K12" s="13" t="str">
        <f>事業所一覧!K145</f>
        <v>●</v>
      </c>
      <c r="L12" s="13">
        <f>事業所一覧!L145</f>
        <v>10</v>
      </c>
      <c r="M12" s="13">
        <f>事業所一覧!M145</f>
        <v>0</v>
      </c>
      <c r="N12" s="13"/>
    </row>
    <row r="13" spans="1:53" ht="30" customHeight="1" x14ac:dyDescent="0.2">
      <c r="A13" s="13">
        <f>事業所一覧!A146</f>
        <v>2753220181</v>
      </c>
      <c r="B13" s="12" t="str">
        <f>事業所一覧!B146</f>
        <v>放課後等デイサービスウィズ守口滝井</v>
      </c>
      <c r="C13" s="13" t="str">
        <f>事業所一覧!C146</f>
        <v>06-6967-8735</v>
      </c>
      <c r="D13" s="13" t="str">
        <f>事業所一覧!D146</f>
        <v>06-6967-8135</v>
      </c>
      <c r="E13" s="13" t="str">
        <f>事業所一覧!E146</f>
        <v>570-0076</v>
      </c>
      <c r="F13" s="12" t="str">
        <f>事業所一覧!F146</f>
        <v>守口市滝井西町三丁目７番４号</v>
      </c>
      <c r="G13" s="12" t="str">
        <f>事業所一覧!G146</f>
        <v>株式会社エール</v>
      </c>
      <c r="H13" s="13" t="str">
        <f>事業所一覧!H146</f>
        <v>●</v>
      </c>
      <c r="I13" s="13">
        <f>事業所一覧!I146</f>
        <v>10</v>
      </c>
      <c r="J13" s="13">
        <f>事業所一覧!J146</f>
        <v>0</v>
      </c>
      <c r="K13" s="13" t="str">
        <f>事業所一覧!K146</f>
        <v>●</v>
      </c>
      <c r="L13" s="13">
        <f>事業所一覧!L146</f>
        <v>10</v>
      </c>
      <c r="M13" s="13">
        <f>事業所一覧!M146</f>
        <v>0</v>
      </c>
      <c r="N13" s="13"/>
    </row>
    <row r="14" spans="1:53" ht="30" customHeight="1" x14ac:dyDescent="0.2">
      <c r="A14" s="13">
        <f>事業所一覧!A147</f>
        <v>2753220199</v>
      </c>
      <c r="B14" s="12" t="str">
        <f>事業所一覧!B147</f>
        <v>放課後等デイサービスらいとすぺーす</v>
      </c>
      <c r="C14" s="13" t="str">
        <f>事業所一覧!C147</f>
        <v>06-7508-3313</v>
      </c>
      <c r="D14" s="13" t="str">
        <f>事業所一覧!D147</f>
        <v>06-7509-4422</v>
      </c>
      <c r="E14" s="13" t="str">
        <f>事業所一覧!E147</f>
        <v>570-0029</v>
      </c>
      <c r="F14" s="12" t="str">
        <f>事業所一覧!F147</f>
        <v>守口市来迎町５番17号</v>
      </c>
      <c r="G14" s="12" t="str">
        <f>事業所一覧!G147</f>
        <v>合同会社らいとすぺーす</v>
      </c>
      <c r="H14" s="13">
        <f>事業所一覧!H147</f>
        <v>0</v>
      </c>
      <c r="I14" s="13">
        <f>事業所一覧!I147</f>
        <v>0</v>
      </c>
      <c r="J14" s="13">
        <f>事業所一覧!J147</f>
        <v>0</v>
      </c>
      <c r="K14" s="13" t="str">
        <f>事業所一覧!K147</f>
        <v>●</v>
      </c>
      <c r="L14" s="13">
        <f>事業所一覧!L147</f>
        <v>10</v>
      </c>
      <c r="M14" s="13">
        <f>事業所一覧!M147</f>
        <v>0</v>
      </c>
      <c r="N14" s="13"/>
    </row>
    <row r="15" spans="1:53" ht="30" customHeight="1" x14ac:dyDescent="0.2">
      <c r="A15" s="13">
        <f>事業所一覧!A148</f>
        <v>2753220223</v>
      </c>
      <c r="B15" s="12" t="str">
        <f>事業所一覧!B148</f>
        <v>ゆりいか</v>
      </c>
      <c r="C15" s="13" t="str">
        <f>事業所一覧!C148</f>
        <v>06-4397-7582</v>
      </c>
      <c r="D15" s="13" t="str">
        <f>事業所一覧!D148</f>
        <v>06-4397-7583</v>
      </c>
      <c r="E15" s="13" t="str">
        <f>事業所一覧!E148</f>
        <v>570-0081</v>
      </c>
      <c r="F15" s="12" t="str">
        <f>事業所一覧!F148</f>
        <v>守口市日吉町二丁目14番２号</v>
      </c>
      <c r="G15" s="12" t="str">
        <f>事業所一覧!G148</f>
        <v>スバル・トータルプランニング株式会社</v>
      </c>
      <c r="H15" s="13" t="str">
        <f>事業所一覧!H148</f>
        <v>●</v>
      </c>
      <c r="I15" s="13">
        <f>事業所一覧!I148</f>
        <v>10</v>
      </c>
      <c r="J15" s="13">
        <f>事業所一覧!J148</f>
        <v>0</v>
      </c>
      <c r="K15" s="13" t="str">
        <f>事業所一覧!K148</f>
        <v>●</v>
      </c>
      <c r="L15" s="13">
        <f>事業所一覧!L148</f>
        <v>10</v>
      </c>
      <c r="M15" s="13">
        <f>事業所一覧!M148</f>
        <v>0</v>
      </c>
      <c r="N15" s="13"/>
    </row>
    <row r="16" spans="1:53" ht="30" customHeight="1" x14ac:dyDescent="0.2">
      <c r="A16" s="13">
        <f>事業所一覧!A149</f>
        <v>2753220264</v>
      </c>
      <c r="B16" s="12" t="str">
        <f>事業所一覧!B149</f>
        <v>Sunny　Kids</v>
      </c>
      <c r="C16" s="13" t="str">
        <f>事業所一覧!C149</f>
        <v>06-6991-9815</v>
      </c>
      <c r="D16" s="13" t="str">
        <f>事業所一覧!D149</f>
        <v>06-6991-9816</v>
      </c>
      <c r="E16" s="13" t="str">
        <f>事業所一覧!E149</f>
        <v>570-0035</v>
      </c>
      <c r="F16" s="12" t="str">
        <f>事業所一覧!F149</f>
        <v>守口市東光町三丁目５番13号</v>
      </c>
      <c r="G16" s="12" t="str">
        <f>事業所一覧!G149</f>
        <v>株式会社富士ベーシック</v>
      </c>
      <c r="H16" s="13" t="str">
        <f>事業所一覧!H149</f>
        <v>☆</v>
      </c>
      <c r="I16" s="13">
        <f>事業所一覧!I149</f>
        <v>5</v>
      </c>
      <c r="J16" s="13">
        <f>事業所一覧!J149</f>
        <v>0</v>
      </c>
      <c r="K16" s="13" t="str">
        <f>事業所一覧!K149</f>
        <v>☆</v>
      </c>
      <c r="L16" s="13">
        <f>事業所一覧!L149</f>
        <v>5</v>
      </c>
      <c r="M16" s="13">
        <f>事業所一覧!M149</f>
        <v>0</v>
      </c>
      <c r="N16" s="13"/>
    </row>
    <row r="17" spans="1:14" ht="30" customHeight="1" x14ac:dyDescent="0.2">
      <c r="A17" s="13">
        <f>事業所一覧!A150</f>
        <v>2753220272</v>
      </c>
      <c r="B17" s="12" t="str">
        <f>事業所一覧!B150</f>
        <v>YCCもこもこ守口教室</v>
      </c>
      <c r="C17" s="13" t="str">
        <f>事業所一覧!C150</f>
        <v>06-6998-7001</v>
      </c>
      <c r="D17" s="13" t="str">
        <f>事業所一覧!D150</f>
        <v>06-6998-7002</v>
      </c>
      <c r="E17" s="13" t="str">
        <f>事業所一覧!E150</f>
        <v>570-0034</v>
      </c>
      <c r="F17" s="12" t="str">
        <f>事業所一覧!F150</f>
        <v>守口市西郷通一丁目４番14号扇商事ビル３Ｆ</v>
      </c>
      <c r="G17" s="12" t="str">
        <f>事業所一覧!G150</f>
        <v>株式会社One Vision</v>
      </c>
      <c r="H17" s="13" t="str">
        <f>事業所一覧!H150</f>
        <v>●</v>
      </c>
      <c r="I17" s="13">
        <f>事業所一覧!I150</f>
        <v>10</v>
      </c>
      <c r="J17" s="13">
        <f>事業所一覧!J150</f>
        <v>0</v>
      </c>
      <c r="K17" s="13" t="str">
        <f>事業所一覧!K150</f>
        <v>●</v>
      </c>
      <c r="L17" s="13">
        <f>事業所一覧!L150</f>
        <v>10</v>
      </c>
      <c r="M17" s="13">
        <f>事業所一覧!M150</f>
        <v>0</v>
      </c>
      <c r="N17" s="13"/>
    </row>
    <row r="18" spans="1:14" ht="30" customHeight="1" x14ac:dyDescent="0.2">
      <c r="A18" s="13">
        <f>事業所一覧!A151</f>
        <v>2753220280</v>
      </c>
      <c r="B18" s="12" t="str">
        <f>事業所一覧!B151</f>
        <v>放課後等デイサービス　くりーむうさぎ・守口</v>
      </c>
      <c r="C18" s="13" t="str">
        <f>事業所一覧!C151</f>
        <v>06-6916-3505</v>
      </c>
      <c r="D18" s="13" t="str">
        <f>事業所一覧!D151</f>
        <v>06-6916-3506</v>
      </c>
      <c r="E18" s="13" t="str">
        <f>事業所一覧!E151</f>
        <v>570-0005</v>
      </c>
      <c r="F18" s="12" t="str">
        <f>事業所一覧!F151</f>
        <v>守口市八雲中町二丁目１番４号　あんしんらいふ守口１F　B号室</v>
      </c>
      <c r="G18" s="12" t="str">
        <f>事業所一覧!G151</f>
        <v>株式会社ブリス</v>
      </c>
      <c r="H18" s="13">
        <f>事業所一覧!H151</f>
        <v>0</v>
      </c>
      <c r="I18" s="13">
        <f>事業所一覧!I151</f>
        <v>0</v>
      </c>
      <c r="J18" s="13">
        <f>事業所一覧!J151</f>
        <v>0</v>
      </c>
      <c r="K18" s="13" t="str">
        <f>事業所一覧!K151</f>
        <v>●</v>
      </c>
      <c r="L18" s="13">
        <f>事業所一覧!L151</f>
        <v>10</v>
      </c>
      <c r="M18" s="13">
        <f>事業所一覧!M151</f>
        <v>0</v>
      </c>
      <c r="N18" s="13"/>
    </row>
    <row r="19" spans="1:14" ht="30" customHeight="1" x14ac:dyDescent="0.2">
      <c r="A19" s="13">
        <f>事業所一覧!A152</f>
        <v>2753220306</v>
      </c>
      <c r="B19" s="12" t="str">
        <f>事業所一覧!B152</f>
        <v>オールケア守口</v>
      </c>
      <c r="C19" s="13" t="str">
        <f>事業所一覧!C152</f>
        <v>06-6916-0555</v>
      </c>
      <c r="D19" s="13" t="str">
        <f>事業所一覧!D152</f>
        <v>06-6916-0333</v>
      </c>
      <c r="E19" s="13" t="str">
        <f>事業所一覧!E152</f>
        <v>570-0012</v>
      </c>
      <c r="F19" s="12" t="str">
        <f>事業所一覧!F152</f>
        <v>守口市大久保町五丁目39番６号</v>
      </c>
      <c r="G19" s="12" t="str">
        <f>事業所一覧!G152</f>
        <v>株式会社オールケア守口</v>
      </c>
      <c r="H19" s="13" t="str">
        <f>事業所一覧!H152</f>
        <v>☆</v>
      </c>
      <c r="I19" s="13">
        <f>事業所一覧!I152</f>
        <v>5</v>
      </c>
      <c r="J19" s="13">
        <f>事業所一覧!J152</f>
        <v>0</v>
      </c>
      <c r="K19" s="13" t="str">
        <f>事業所一覧!K152</f>
        <v>☆</v>
      </c>
      <c r="L19" s="13">
        <f>事業所一覧!L152</f>
        <v>5</v>
      </c>
      <c r="M19" s="13">
        <f>事業所一覧!M152</f>
        <v>0</v>
      </c>
      <c r="N19" s="13"/>
    </row>
    <row r="20" spans="1:14" ht="30" customHeight="1" x14ac:dyDescent="0.2">
      <c r="A20" s="13">
        <f>事業所一覧!A153</f>
        <v>2753220314</v>
      </c>
      <c r="B20" s="12" t="str">
        <f>事業所一覧!B153</f>
        <v>オールケア大日</v>
      </c>
      <c r="C20" s="13" t="str">
        <f>事業所一覧!C153</f>
        <v>06-6904-1010</v>
      </c>
      <c r="D20" s="13" t="str">
        <f>事業所一覧!D153</f>
        <v>06-6904-1011</v>
      </c>
      <c r="E20" s="13" t="str">
        <f>事業所一覧!E153</f>
        <v>570-0015</v>
      </c>
      <c r="F20" s="12" t="str">
        <f>事業所一覧!F153</f>
        <v>守口市梶町一丁目4番14号</v>
      </c>
      <c r="G20" s="12" t="str">
        <f>事業所一覧!G153</f>
        <v>株式会社オールケア大日</v>
      </c>
      <c r="H20" s="13" t="str">
        <f>事業所一覧!H153</f>
        <v>●・☆</v>
      </c>
      <c r="I20" s="13">
        <f>事業所一覧!I153</f>
        <v>15</v>
      </c>
      <c r="J20" s="13" t="str">
        <f>事業所一覧!J153</f>
        <v>●</v>
      </c>
      <c r="K20" s="13" t="str">
        <f>事業所一覧!K153</f>
        <v>●・☆</v>
      </c>
      <c r="L20" s="13">
        <f>事業所一覧!L153</f>
        <v>15</v>
      </c>
      <c r="M20" s="13" t="str">
        <f>事業所一覧!M153</f>
        <v>●</v>
      </c>
      <c r="N20" s="13"/>
    </row>
    <row r="21" spans="1:14" ht="30" customHeight="1" x14ac:dyDescent="0.2">
      <c r="A21" s="13">
        <f>事業所一覧!A154</f>
        <v>2753220322</v>
      </c>
      <c r="B21" s="12" t="str">
        <f>事業所一覧!B154</f>
        <v>ＣＬＡＮ守口</v>
      </c>
      <c r="C21" s="13" t="str">
        <f>事業所一覧!C154</f>
        <v>06-6780-3700</v>
      </c>
      <c r="D21" s="13" t="str">
        <f>事業所一覧!D154</f>
        <v>06-6780-3710</v>
      </c>
      <c r="E21" s="13" t="str">
        <f>事業所一覧!E154</f>
        <v>570-0012</v>
      </c>
      <c r="F21" s="12" t="str">
        <f>事業所一覧!F154</f>
        <v>守口市大久保町二丁目16番17号</v>
      </c>
      <c r="G21" s="12" t="str">
        <f>事業所一覧!G154</f>
        <v>株式会社ＣＬＡＮ</v>
      </c>
      <c r="H21" s="13">
        <f>事業所一覧!H154</f>
        <v>0</v>
      </c>
      <c r="I21" s="13">
        <f>事業所一覧!I154</f>
        <v>0</v>
      </c>
      <c r="J21" s="13">
        <f>事業所一覧!J154</f>
        <v>0</v>
      </c>
      <c r="K21" s="13" t="str">
        <f>事業所一覧!K154</f>
        <v>●</v>
      </c>
      <c r="L21" s="13">
        <f>事業所一覧!L154</f>
        <v>10</v>
      </c>
      <c r="M21" s="13">
        <f>事業所一覧!M154</f>
        <v>0</v>
      </c>
      <c r="N21" s="13"/>
    </row>
    <row r="22" spans="1:14" ht="30" customHeight="1" x14ac:dyDescent="0.2">
      <c r="A22" s="13">
        <f>事業所一覧!A155</f>
        <v>2753220330</v>
      </c>
      <c r="B22" s="12" t="str">
        <f>事業所一覧!B155</f>
        <v>オールケア守口　ののはな</v>
      </c>
      <c r="C22" s="13" t="str">
        <f>事業所一覧!C155</f>
        <v>06-6967-8700</v>
      </c>
      <c r="D22" s="13" t="str">
        <f>事業所一覧!D155</f>
        <v>06-6967-8788</v>
      </c>
      <c r="E22" s="13" t="str">
        <f>事業所一覧!E155</f>
        <v>570-0014</v>
      </c>
      <c r="F22" s="12" t="str">
        <f>事業所一覧!F155</f>
        <v>守口市藤田町一丁目52番13号</v>
      </c>
      <c r="G22" s="12" t="str">
        <f>事業所一覧!G155</f>
        <v>株式会社オールケア守口</v>
      </c>
      <c r="H22" s="13">
        <f>事業所一覧!H155</f>
        <v>0</v>
      </c>
      <c r="I22" s="13">
        <f>事業所一覧!I155</f>
        <v>0</v>
      </c>
      <c r="J22" s="13">
        <f>事業所一覧!J155</f>
        <v>0</v>
      </c>
      <c r="K22" s="13" t="str">
        <f>事業所一覧!K155</f>
        <v>☆</v>
      </c>
      <c r="L22" s="13">
        <f>事業所一覧!L155</f>
        <v>5</v>
      </c>
      <c r="M22" s="13">
        <f>事業所一覧!M155</f>
        <v>0</v>
      </c>
      <c r="N22" s="13"/>
    </row>
    <row r="23" spans="1:14" ht="30" customHeight="1" x14ac:dyDescent="0.2">
      <c r="A23" s="13">
        <f>事業所一覧!A156</f>
        <v>2753220348</v>
      </c>
      <c r="B23" s="12" t="str">
        <f>事業所一覧!B156</f>
        <v>ハイチーズ</v>
      </c>
      <c r="C23" s="13" t="str">
        <f>事業所一覧!C156</f>
        <v>06-6992-6601</v>
      </c>
      <c r="D23" s="13" t="str">
        <f>事業所一覧!D156</f>
        <v>06-6992-6606</v>
      </c>
      <c r="E23" s="13" t="str">
        <f>事業所一覧!E156</f>
        <v>570-0083</v>
      </c>
      <c r="F23" s="12" t="str">
        <f>事業所一覧!F156</f>
        <v>守口市京阪本通一丁目10番32号　メロディハイム守口Ａ棟201</v>
      </c>
      <c r="G23" s="12" t="str">
        <f>事業所一覧!G156</f>
        <v>オンユアサイド株式会社</v>
      </c>
      <c r="H23" s="13" t="str">
        <f>事業所一覧!H156</f>
        <v>●</v>
      </c>
      <c r="I23" s="13">
        <f>事業所一覧!I156</f>
        <v>10</v>
      </c>
      <c r="J23" s="13">
        <f>事業所一覧!J156</f>
        <v>0</v>
      </c>
      <c r="K23" s="13" t="str">
        <f>事業所一覧!K156</f>
        <v>●</v>
      </c>
      <c r="L23" s="13">
        <f>事業所一覧!L156</f>
        <v>10</v>
      </c>
      <c r="M23" s="13" t="str">
        <f>事業所一覧!M156</f>
        <v>●</v>
      </c>
      <c r="N23" s="13"/>
    </row>
    <row r="24" spans="1:14" ht="30" customHeight="1" x14ac:dyDescent="0.2">
      <c r="A24" s="13">
        <f>事業所一覧!A157</f>
        <v>2753220363</v>
      </c>
      <c r="B24" s="12" t="str">
        <f>事業所一覧!B157</f>
        <v>ＣＯＭＰＡＳＳ発達支援センター守口</v>
      </c>
      <c r="C24" s="13" t="str">
        <f>事業所一覧!C157</f>
        <v>06-6991-9138</v>
      </c>
      <c r="D24" s="13" t="str">
        <f>事業所一覧!D157</f>
        <v>06-6991-9139</v>
      </c>
      <c r="E24" s="13" t="str">
        <f>事業所一覧!E157</f>
        <v>570-0002</v>
      </c>
      <c r="F24" s="12" t="str">
        <f>事業所一覧!F157</f>
        <v>守口市佐太中町一丁目３番５号　ピースフルマンション101号室</v>
      </c>
      <c r="G24" s="12" t="str">
        <f>事業所一覧!G157</f>
        <v>株式会社三葉</v>
      </c>
      <c r="H24" s="13" t="str">
        <f>事業所一覧!H157</f>
        <v>●</v>
      </c>
      <c r="I24" s="13">
        <f>事業所一覧!I157</f>
        <v>10</v>
      </c>
      <c r="J24" s="13">
        <f>事業所一覧!J157</f>
        <v>0</v>
      </c>
      <c r="K24" s="13" t="str">
        <f>事業所一覧!K157</f>
        <v>●</v>
      </c>
      <c r="L24" s="13">
        <f>事業所一覧!L157</f>
        <v>10</v>
      </c>
      <c r="M24" s="13">
        <f>事業所一覧!M157</f>
        <v>0</v>
      </c>
      <c r="N24" s="13"/>
    </row>
    <row r="25" spans="1:14" ht="30" customHeight="1" x14ac:dyDescent="0.2">
      <c r="A25" s="13">
        <f>事業所一覧!A158</f>
        <v>2753220371</v>
      </c>
      <c r="B25" s="12" t="str">
        <f>事業所一覧!B158</f>
        <v>ファミリアキッズ守口</v>
      </c>
      <c r="C25" s="13" t="str">
        <f>事業所一覧!C158</f>
        <v>06-6916-5581</v>
      </c>
      <c r="D25" s="13" t="str">
        <f>事業所一覧!D158</f>
        <v>06-6916-5582</v>
      </c>
      <c r="E25" s="13" t="str">
        <f>事業所一覧!E158</f>
        <v>570-0017</v>
      </c>
      <c r="F25" s="12" t="str">
        <f>事業所一覧!F158</f>
        <v>守口市佐太東町一丁目38番2号REMY佐太ビル2階</v>
      </c>
      <c r="G25" s="12" t="str">
        <f>事業所一覧!G158</f>
        <v>株式会社S&amp;S</v>
      </c>
      <c r="H25" s="13" t="str">
        <f>事業所一覧!H158</f>
        <v>●</v>
      </c>
      <c r="I25" s="13">
        <f>事業所一覧!I158</f>
        <v>10</v>
      </c>
      <c r="J25" s="13">
        <f>事業所一覧!J158</f>
        <v>0</v>
      </c>
      <c r="K25" s="13">
        <f>事業所一覧!K158</f>
        <v>0</v>
      </c>
      <c r="L25" s="13">
        <f>事業所一覧!L158</f>
        <v>0</v>
      </c>
      <c r="M25" s="13">
        <f>事業所一覧!M158</f>
        <v>0</v>
      </c>
      <c r="N25" s="13"/>
    </row>
    <row r="26" spans="1:14" ht="30" customHeight="1" x14ac:dyDescent="0.2">
      <c r="A26" s="13">
        <f>事業所一覧!A159</f>
        <v>2753220389</v>
      </c>
      <c r="B26" s="12" t="str">
        <f>事業所一覧!B159</f>
        <v>あさがおねっと守口</v>
      </c>
      <c r="C26" s="13" t="str">
        <f>事業所一覧!C159</f>
        <v>06-6115-5778</v>
      </c>
      <c r="D26" s="13" t="str">
        <f>事業所一覧!D159</f>
        <v>06-6115-5778</v>
      </c>
      <c r="E26" s="13" t="str">
        <f>事業所一覧!E159</f>
        <v>570-0081</v>
      </c>
      <c r="F26" s="12" t="str">
        <f>事業所一覧!F159</f>
        <v>守口市日吉町二丁目14番8号ハイタウン日吉町コーポ1階</v>
      </c>
      <c r="G26" s="12" t="str">
        <f>事業所一覧!G159</f>
        <v>株式会社あさがおねっと</v>
      </c>
      <c r="H26" s="13" t="str">
        <f>事業所一覧!H159</f>
        <v>●</v>
      </c>
      <c r="I26" s="13">
        <f>事業所一覧!I159</f>
        <v>10</v>
      </c>
      <c r="J26" s="13">
        <f>事業所一覧!J159</f>
        <v>0</v>
      </c>
      <c r="K26" s="13" t="str">
        <f>事業所一覧!K159</f>
        <v>●</v>
      </c>
      <c r="L26" s="13">
        <f>事業所一覧!L159</f>
        <v>10</v>
      </c>
      <c r="M26" s="13">
        <f>事業所一覧!M159</f>
        <v>0</v>
      </c>
      <c r="N26" s="13"/>
    </row>
    <row r="27" spans="1:14" ht="30" customHeight="1" x14ac:dyDescent="0.2">
      <c r="A27" s="13">
        <f>事業所一覧!A160</f>
        <v>2753220397</v>
      </c>
      <c r="B27" s="12" t="str">
        <f>事業所一覧!B160</f>
        <v>きららジュニア</v>
      </c>
      <c r="C27" s="13" t="str">
        <f>事業所一覧!C160</f>
        <v>06-6998-1470</v>
      </c>
      <c r="D27" s="13" t="str">
        <f>事業所一覧!D160</f>
        <v>06-6998-1471</v>
      </c>
      <c r="E27" s="13" t="str">
        <f>事業所一覧!E160</f>
        <v>570-0084</v>
      </c>
      <c r="F27" s="12" t="str">
        <f>事業所一覧!F160</f>
        <v>守口市緑町1番4号T's Cube緑町201</v>
      </c>
      <c r="G27" s="12" t="str">
        <f>事業所一覧!G160</f>
        <v>一般社団法人芳緑会</v>
      </c>
      <c r="H27" s="13" t="str">
        <f>事業所一覧!H160</f>
        <v>●</v>
      </c>
      <c r="I27" s="13">
        <f>事業所一覧!I160</f>
        <v>10</v>
      </c>
      <c r="J27" s="13">
        <f>事業所一覧!J160</f>
        <v>0</v>
      </c>
      <c r="K27" s="13" t="str">
        <f>事業所一覧!K160</f>
        <v>●</v>
      </c>
      <c r="L27" s="13">
        <f>事業所一覧!L160</f>
        <v>10</v>
      </c>
      <c r="M27" s="13">
        <f>事業所一覧!M160</f>
        <v>0</v>
      </c>
      <c r="N27" s="13"/>
    </row>
    <row r="28" spans="1:14" ht="30" customHeight="1" x14ac:dyDescent="0.2">
      <c r="A28" s="13">
        <f>事業所一覧!A161</f>
        <v>2753220405</v>
      </c>
      <c r="B28" s="12" t="str">
        <f>事業所一覧!B161</f>
        <v>ビーナスキッズもりぐち</v>
      </c>
      <c r="C28" s="13" t="str">
        <f>事業所一覧!C161</f>
        <v>06-6997-6621</v>
      </c>
      <c r="D28" s="13" t="str">
        <f>事業所一覧!D161</f>
        <v>06-6997-6622</v>
      </c>
      <c r="E28" s="13" t="str">
        <f>事業所一覧!E161</f>
        <v>５７０－００３１</v>
      </c>
      <c r="F28" s="12" t="str">
        <f>事業所一覧!F161</f>
        <v>守口市橋波東之町三丁目２番33号サンリスタ守口</v>
      </c>
      <c r="G28" s="12" t="str">
        <f>事業所一覧!G161</f>
        <v>株式会社ビーナス</v>
      </c>
      <c r="H28" s="13" t="str">
        <f>事業所一覧!H161</f>
        <v>●</v>
      </c>
      <c r="I28" s="13">
        <f>事業所一覧!I161</f>
        <v>10</v>
      </c>
      <c r="J28" s="13">
        <f>事業所一覧!J161</f>
        <v>0</v>
      </c>
      <c r="K28" s="13" t="str">
        <f>事業所一覧!K161</f>
        <v>●</v>
      </c>
      <c r="L28" s="13">
        <f>事業所一覧!L161</f>
        <v>10</v>
      </c>
      <c r="M28" s="13">
        <f>事業所一覧!M161</f>
        <v>0</v>
      </c>
      <c r="N28" s="13"/>
    </row>
    <row r="29" spans="1:14" s="9" customFormat="1" ht="30" customHeight="1" x14ac:dyDescent="0.2">
      <c r="A29" s="13">
        <f>事業所一覧!A162</f>
        <v>2753220413</v>
      </c>
      <c r="B29" s="12" t="str">
        <f>事業所一覧!B162</f>
        <v>エコルド守口教室</v>
      </c>
      <c r="C29" s="13" t="str">
        <f>事業所一覧!C162</f>
        <v>06-4397-7078</v>
      </c>
      <c r="D29" s="13" t="str">
        <f>事業所一覧!D162</f>
        <v>06-4397-7188</v>
      </c>
      <c r="E29" s="13" t="str">
        <f>事業所一覧!E162</f>
        <v>570-0082</v>
      </c>
      <c r="F29" s="12" t="str">
        <f>事業所一覧!F162</f>
        <v>守口市豊秀町二丁目13番３号サンエイビル４階</v>
      </c>
      <c r="G29" s="12" t="str">
        <f>事業所一覧!G162</f>
        <v>株式会社SUNSEAREN</v>
      </c>
      <c r="H29" s="13" t="str">
        <f>事業所一覧!H162</f>
        <v>●</v>
      </c>
      <c r="I29" s="13">
        <f>事業所一覧!I162</f>
        <v>10</v>
      </c>
      <c r="J29" s="13">
        <f>事業所一覧!J162</f>
        <v>0</v>
      </c>
      <c r="K29" s="13" t="str">
        <f>事業所一覧!K162</f>
        <v>●</v>
      </c>
      <c r="L29" s="13">
        <f>事業所一覧!L162</f>
        <v>10</v>
      </c>
      <c r="M29" s="13">
        <f>事業所一覧!M162</f>
        <v>0</v>
      </c>
      <c r="N29" s="13"/>
    </row>
    <row r="30" spans="1:14" ht="30" customHeight="1" x14ac:dyDescent="0.2">
      <c r="A30" s="13">
        <f>事業所一覧!A163</f>
        <v>2753220421</v>
      </c>
      <c r="B30" s="12" t="str">
        <f>事業所一覧!B163</f>
        <v>ふくろう</v>
      </c>
      <c r="C30" s="13" t="str">
        <f>事業所一覧!C163</f>
        <v>06-6901-8850</v>
      </c>
      <c r="D30" s="13" t="str">
        <f>事業所一覧!D163</f>
        <v>050-3737-7731</v>
      </c>
      <c r="E30" s="13" t="str">
        <f>事業所一覧!E163</f>
        <v>570-0021</v>
      </c>
      <c r="F30" s="12" t="str">
        <f>事業所一覧!F163</f>
        <v>守口市八雲東町二丁目82番35号</v>
      </c>
      <c r="G30" s="12" t="str">
        <f>事業所一覧!G163</f>
        <v>株式会社リトルアイデア</v>
      </c>
      <c r="H30" s="13" t="str">
        <f>事業所一覧!H163</f>
        <v>●</v>
      </c>
      <c r="I30" s="13">
        <f>事業所一覧!I163</f>
        <v>10</v>
      </c>
      <c r="J30" s="13">
        <f>事業所一覧!J163</f>
        <v>0</v>
      </c>
      <c r="K30" s="13" t="str">
        <f>事業所一覧!K163</f>
        <v>●</v>
      </c>
      <c r="L30" s="13">
        <f>事業所一覧!L163</f>
        <v>10</v>
      </c>
      <c r="M30" s="13">
        <f>事業所一覧!M163</f>
        <v>0</v>
      </c>
      <c r="N30" s="13"/>
    </row>
    <row r="31" spans="1:14" ht="30" customHeight="1" x14ac:dyDescent="0.2">
      <c r="A31" s="13">
        <f>事業所一覧!A164</f>
        <v>2753220439</v>
      </c>
      <c r="B31" s="12" t="str">
        <f>事業所一覧!B164</f>
        <v>療育こども園凸（でこ）</v>
      </c>
      <c r="C31" s="13" t="str">
        <f>事業所一覧!C164</f>
        <v>06-7479-8371</v>
      </c>
      <c r="D31" s="13" t="str">
        <f>事業所一覧!D164</f>
        <v>06-7494-8371</v>
      </c>
      <c r="E31" s="13" t="str">
        <f>事業所一覧!E164</f>
        <v>570-0037</v>
      </c>
      <c r="F31" s="12" t="str">
        <f>事業所一覧!F164</f>
        <v>守口市大枝北町12番6号</v>
      </c>
      <c r="G31" s="12" t="str">
        <f>事業所一覧!G164</f>
        <v>合同会社ベルフラワー</v>
      </c>
      <c r="H31" s="13" t="str">
        <f>事業所一覧!H164</f>
        <v>●</v>
      </c>
      <c r="I31" s="13">
        <f>事業所一覧!I164</f>
        <v>10</v>
      </c>
      <c r="J31" s="13">
        <f>事業所一覧!J164</f>
        <v>0</v>
      </c>
      <c r="K31" s="13">
        <f>事業所一覧!K164</f>
        <v>0</v>
      </c>
      <c r="L31" s="13">
        <f>事業所一覧!L164</f>
        <v>0</v>
      </c>
      <c r="M31" s="13">
        <f>事業所一覧!M164</f>
        <v>0</v>
      </c>
      <c r="N31" s="13"/>
    </row>
    <row r="32" spans="1:14" ht="30" customHeight="1" x14ac:dyDescent="0.2">
      <c r="A32" s="13">
        <f>事業所一覧!A165</f>
        <v>2753220447</v>
      </c>
      <c r="B32" s="12" t="str">
        <f>事業所一覧!B165</f>
        <v>放課後等デイサービス　メルルキッズ守口</v>
      </c>
      <c r="C32" s="13" t="str">
        <f>事業所一覧!C165</f>
        <v>06-6906-5555</v>
      </c>
      <c r="D32" s="13" t="str">
        <f>事業所一覧!D165</f>
        <v>06-6906-8100</v>
      </c>
      <c r="E32" s="13" t="str">
        <f>事業所一覧!E165</f>
        <v>570-0014</v>
      </c>
      <c r="F32" s="12" t="str">
        <f>事業所一覧!F165</f>
        <v>守口市藤田町五丁目35番９号なるなるビル1階</v>
      </c>
      <c r="G32" s="12" t="str">
        <f>事業所一覧!G165</f>
        <v>株式会社ＭＥＲＵＲＵ</v>
      </c>
      <c r="H32" s="13" t="str">
        <f>事業所一覧!H165</f>
        <v>●</v>
      </c>
      <c r="I32" s="13">
        <f>事業所一覧!I165</f>
        <v>10</v>
      </c>
      <c r="J32" s="13">
        <f>事業所一覧!J165</f>
        <v>0</v>
      </c>
      <c r="K32" s="13" t="str">
        <f>事業所一覧!K165</f>
        <v>●</v>
      </c>
      <c r="L32" s="13">
        <f>事業所一覧!L165</f>
        <v>10</v>
      </c>
      <c r="M32" s="13">
        <f>事業所一覧!M165</f>
        <v>0</v>
      </c>
      <c r="N32" s="13"/>
    </row>
    <row r="33" spans="1:14" ht="30" customHeight="1" x14ac:dyDescent="0.2">
      <c r="A33" s="13" t="str">
        <f>事業所一覧!A166</f>
        <v>2753220454</v>
      </c>
      <c r="B33" s="12" t="str">
        <f>事業所一覧!B166</f>
        <v>ＹＣＣもこもこ守口駅前教室</v>
      </c>
      <c r="C33" s="13" t="str">
        <f>事業所一覧!C166</f>
        <v>06-6997-9001</v>
      </c>
      <c r="D33" s="13" t="str">
        <f>事業所一覧!D166</f>
        <v>06-6997-9002</v>
      </c>
      <c r="E33" s="13" t="str">
        <f>事業所一覧!E166</f>
        <v>570-0028</v>
      </c>
      <c r="F33" s="12" t="str">
        <f>事業所一覧!F166</f>
        <v>守口市本町一丁目１番９号本町ビル２階</v>
      </c>
      <c r="G33" s="12" t="str">
        <f>事業所一覧!G166</f>
        <v>株式会社Ｏｎｅ　Ｖｉｓｉｏｎ</v>
      </c>
      <c r="H33" s="13" t="str">
        <f>事業所一覧!H166</f>
        <v>●</v>
      </c>
      <c r="I33" s="13">
        <f>事業所一覧!I166</f>
        <v>10</v>
      </c>
      <c r="J33" s="13">
        <f>事業所一覧!J166</f>
        <v>0</v>
      </c>
      <c r="K33" s="13" t="str">
        <f>事業所一覧!K166</f>
        <v>●</v>
      </c>
      <c r="L33" s="13">
        <f>事業所一覧!L166</f>
        <v>10</v>
      </c>
      <c r="M33" s="13">
        <f>事業所一覧!M166</f>
        <v>0</v>
      </c>
      <c r="N33" s="13"/>
    </row>
    <row r="34" spans="1:14" ht="30" customHeight="1" x14ac:dyDescent="0.2">
      <c r="A34" s="13">
        <f>事業所一覧!A167</f>
        <v>2753220462</v>
      </c>
      <c r="B34" s="12" t="str">
        <f>事業所一覧!B167</f>
        <v>児童発達支援・放課後等デイサービス　ＬＵＭＯ　守口校</v>
      </c>
      <c r="C34" s="13" t="str">
        <f>事業所一覧!C167</f>
        <v>06-6786-9608</v>
      </c>
      <c r="D34" s="13" t="str">
        <f>事業所一覧!D167</f>
        <v>06-6786-9609</v>
      </c>
      <c r="E34" s="13" t="str">
        <f>事業所一覧!E167</f>
        <v>570-0025</v>
      </c>
      <c r="F34" s="12" t="str">
        <f>事業所一覧!F167</f>
        <v>守口市竜田通一丁目６番５号ル・セルポ105号</v>
      </c>
      <c r="G34" s="12" t="str">
        <f>事業所一覧!G167</f>
        <v>株式会社Ｇｏｔｏｓｃｈｏｏｌ</v>
      </c>
      <c r="H34" s="13" t="str">
        <f>事業所一覧!H167</f>
        <v>●</v>
      </c>
      <c r="I34" s="13">
        <f>事業所一覧!I167</f>
        <v>10</v>
      </c>
      <c r="J34" s="13">
        <f>事業所一覧!J167</f>
        <v>0</v>
      </c>
      <c r="K34" s="13" t="str">
        <f>事業所一覧!K167</f>
        <v>●</v>
      </c>
      <c r="L34" s="13">
        <f>事業所一覧!L167</f>
        <v>10</v>
      </c>
      <c r="M34" s="13">
        <f>事業所一覧!M167</f>
        <v>0</v>
      </c>
      <c r="N34" s="13"/>
    </row>
    <row r="35" spans="1:14" ht="30" customHeight="1" x14ac:dyDescent="0.2">
      <c r="A35" s="13">
        <f>事業所一覧!A168</f>
        <v>2753220470</v>
      </c>
      <c r="B35" s="12" t="str">
        <f>事業所一覧!B168</f>
        <v>児童発達支援・放課後等デイサービス　ちえのわ</v>
      </c>
      <c r="C35" s="13" t="str">
        <f>事業所一覧!C168</f>
        <v>06-6105-0810</v>
      </c>
      <c r="D35" s="13" t="str">
        <f>事業所一覧!D168</f>
        <v>06-6105-0811</v>
      </c>
      <c r="E35" s="13" t="str">
        <f>事業所一覧!E168</f>
        <v>570-0031</v>
      </c>
      <c r="F35" s="12" t="str">
        <f>事業所一覧!F168</f>
        <v>守口市橋波東之町一丁目４番18号セブンスヒルⅡ１階</v>
      </c>
      <c r="G35" s="12" t="str">
        <f>事業所一覧!G168</f>
        <v>医療法人悠悠堂</v>
      </c>
      <c r="H35" s="13" t="str">
        <f>事業所一覧!H168</f>
        <v>●</v>
      </c>
      <c r="I35" s="13">
        <f>事業所一覧!I168</f>
        <v>10</v>
      </c>
      <c r="J35" s="13">
        <f>事業所一覧!J168</f>
        <v>0</v>
      </c>
      <c r="K35" s="13" t="str">
        <f>事業所一覧!K168</f>
        <v>●</v>
      </c>
      <c r="L35" s="13">
        <f>事業所一覧!L168</f>
        <v>10</v>
      </c>
      <c r="M35" s="13">
        <f>事業所一覧!M168</f>
        <v>0</v>
      </c>
      <c r="N35" s="13"/>
    </row>
    <row r="36" spans="1:14" ht="30" customHeight="1" x14ac:dyDescent="0.2">
      <c r="A36" s="13">
        <f>事業所一覧!A169</f>
        <v>2753220488</v>
      </c>
      <c r="B36" s="12" t="str">
        <f>事業所一覧!B169</f>
        <v>キッズボンド守口</v>
      </c>
      <c r="C36" s="13" t="str">
        <f>事業所一覧!C169</f>
        <v>06-6909-8900</v>
      </c>
      <c r="D36" s="13" t="str">
        <f>事業所一覧!D169</f>
        <v>06-6909-8910</v>
      </c>
      <c r="E36" s="13" t="str">
        <f>事業所一覧!E169</f>
        <v>570-0021</v>
      </c>
      <c r="F36" s="12" t="str">
        <f>事業所一覧!F169</f>
        <v>守口市八雲東町一丁目７番４号</v>
      </c>
      <c r="G36" s="12" t="str">
        <f>事業所一覧!G169</f>
        <v>株式会社ＯＫＤ</v>
      </c>
      <c r="H36" s="13" t="str">
        <f>事業所一覧!H169</f>
        <v>●</v>
      </c>
      <c r="I36" s="13">
        <f>事業所一覧!I169</f>
        <v>10</v>
      </c>
      <c r="J36" s="13">
        <f>事業所一覧!J169</f>
        <v>0</v>
      </c>
      <c r="K36" s="13" t="str">
        <f>事業所一覧!K169</f>
        <v>●</v>
      </c>
      <c r="L36" s="13">
        <f>事業所一覧!L169</f>
        <v>10</v>
      </c>
      <c r="M36" s="13">
        <f>事業所一覧!M169</f>
        <v>0</v>
      </c>
      <c r="N36" s="13"/>
    </row>
    <row r="37" spans="1:14" ht="30" customHeight="1" x14ac:dyDescent="0.2">
      <c r="A37" s="13" t="str">
        <f>事業所一覧!A170</f>
        <v>2753220504</v>
      </c>
      <c r="B37" s="12" t="str">
        <f>事業所一覧!B170</f>
        <v>児童発達支援・放課後等デイサービス　ＬＵＭＯ　守口第二校</v>
      </c>
      <c r="C37" s="13" t="str">
        <f>事業所一覧!C170</f>
        <v>06-6780-9704</v>
      </c>
      <c r="D37" s="13" t="str">
        <f>事業所一覧!D170</f>
        <v>06-6780-9705</v>
      </c>
      <c r="E37" s="13" t="str">
        <f>事業所一覧!E170</f>
        <v>570-0025</v>
      </c>
      <c r="F37" s="12" t="str">
        <f>事業所一覧!F170</f>
        <v>守口市竜田通一丁目６番５号　ル・セルポ　106号</v>
      </c>
      <c r="G37" s="12" t="str">
        <f>事業所一覧!G170</f>
        <v>株式会社ＶｉＡ</v>
      </c>
      <c r="H37" s="13" t="str">
        <f>事業所一覧!H170</f>
        <v>●</v>
      </c>
      <c r="I37" s="13">
        <f>事業所一覧!I170</f>
        <v>10</v>
      </c>
      <c r="J37" s="13">
        <f>事業所一覧!J170</f>
        <v>0</v>
      </c>
      <c r="K37" s="13" t="str">
        <f>事業所一覧!K170</f>
        <v>●</v>
      </c>
      <c r="L37" s="13">
        <f>事業所一覧!L170</f>
        <v>10</v>
      </c>
      <c r="M37" s="13">
        <f>事業所一覧!M170</f>
        <v>0</v>
      </c>
      <c r="N37" s="13"/>
    </row>
    <row r="38" spans="1:14" ht="30" customHeight="1" x14ac:dyDescent="0.2">
      <c r="A38" s="13" t="str">
        <f>事業所一覧!A171</f>
        <v>2753220512</v>
      </c>
      <c r="B38" s="12" t="str">
        <f>事業所一覧!B171</f>
        <v>あけぼし</v>
      </c>
      <c r="C38" s="13" t="str">
        <f>事業所一覧!C171</f>
        <v>06-6995-4793</v>
      </c>
      <c r="D38" s="13" t="str">
        <f>事業所一覧!D171</f>
        <v>06-6995-4793</v>
      </c>
      <c r="E38" s="13" t="str">
        <f>事業所一覧!E171</f>
        <v>570-0041</v>
      </c>
      <c r="F38" s="12" t="str">
        <f>事業所一覧!F171</f>
        <v>守口市東郷通三丁目11番25号　レックスガーデン鶴見緑地101</v>
      </c>
      <c r="G38" s="12" t="str">
        <f>事業所一覧!G171</f>
        <v>合同会社あけ星</v>
      </c>
      <c r="H38" s="13" t="str">
        <f>事業所一覧!H171</f>
        <v>●</v>
      </c>
      <c r="I38" s="13">
        <f>事業所一覧!I171</f>
        <v>10</v>
      </c>
      <c r="J38" s="13">
        <f>事業所一覧!J171</f>
        <v>0</v>
      </c>
      <c r="K38" s="13" t="str">
        <f>事業所一覧!K171</f>
        <v>●</v>
      </c>
      <c r="L38" s="13">
        <f>事業所一覧!L171</f>
        <v>10</v>
      </c>
      <c r="M38" s="13">
        <f>事業所一覧!M171</f>
        <v>0</v>
      </c>
      <c r="N38" s="13"/>
    </row>
    <row r="39" spans="1:14" ht="30" customHeight="1" x14ac:dyDescent="0.2">
      <c r="A39" s="13">
        <f>事業所一覧!A172</f>
        <v>2753220520</v>
      </c>
      <c r="B39" s="12" t="str">
        <f>事業所一覧!B172</f>
        <v>みっくべりー</v>
      </c>
      <c r="C39" s="13" t="str">
        <f>事業所一覧!C172</f>
        <v>06-6914-9276</v>
      </c>
      <c r="D39" s="13" t="str">
        <f>事業所一覧!D172</f>
        <v>06-6914-9277</v>
      </c>
      <c r="E39" s="13" t="str">
        <f>事業所一覧!E172</f>
        <v>570-0078</v>
      </c>
      <c r="F39" s="12" t="str">
        <f>事業所一覧!F172</f>
        <v>守口市平代町４番10号</v>
      </c>
      <c r="G39" s="12" t="str">
        <f>事業所一覧!G172</f>
        <v>株式会社ミラエミオ</v>
      </c>
      <c r="H39" s="13" t="str">
        <f>事業所一覧!H172</f>
        <v>●</v>
      </c>
      <c r="I39" s="13">
        <f>事業所一覧!I172</f>
        <v>10</v>
      </c>
      <c r="J39" s="13">
        <f>事業所一覧!J172</f>
        <v>0</v>
      </c>
      <c r="K39" s="13" t="str">
        <f>事業所一覧!K172</f>
        <v>●</v>
      </c>
      <c r="L39" s="13">
        <f>事業所一覧!L172</f>
        <v>10</v>
      </c>
      <c r="M39" s="13">
        <f>事業所一覧!M172</f>
        <v>0</v>
      </c>
      <c r="N39" s="13"/>
    </row>
    <row r="40" spans="1:14" ht="30" customHeight="1" x14ac:dyDescent="0.2">
      <c r="A40" s="13" t="str">
        <f>事業所一覧!A173</f>
        <v>2753220538</v>
      </c>
      <c r="B40" s="12" t="str">
        <f>事業所一覧!B173</f>
        <v>児童発達支援・放課後等デイサービス　きらめき</v>
      </c>
      <c r="C40" s="13" t="str">
        <f>事業所一覧!C173</f>
        <v>06-6115-5416</v>
      </c>
      <c r="D40" s="13" t="str">
        <f>事業所一覧!D173</f>
        <v>06-6115-5417</v>
      </c>
      <c r="E40" s="13" t="str">
        <f>事業所一覧!E173</f>
        <v>570-0092</v>
      </c>
      <c r="F40" s="12" t="str">
        <f>事業所一覧!F173</f>
        <v>守口市日光町３番６号　第３ニシキマンション１階104号</v>
      </c>
      <c r="G40" s="12" t="str">
        <f>事業所一覧!G173</f>
        <v>株式会社輝</v>
      </c>
      <c r="H40" s="13" t="str">
        <f>事業所一覧!H173</f>
        <v>●</v>
      </c>
      <c r="I40" s="13">
        <f>事業所一覧!I173</f>
        <v>10</v>
      </c>
      <c r="J40" s="13">
        <f>事業所一覧!J173</f>
        <v>0</v>
      </c>
      <c r="K40" s="13" t="str">
        <f>事業所一覧!K173</f>
        <v>●</v>
      </c>
      <c r="L40" s="13">
        <f>事業所一覧!L173</f>
        <v>10</v>
      </c>
      <c r="M40" s="13">
        <f>事業所一覧!M173</f>
        <v>0</v>
      </c>
      <c r="N40" s="13"/>
    </row>
    <row r="41" spans="1:14" ht="30" customHeight="1" x14ac:dyDescent="0.2">
      <c r="A41" s="13" t="str">
        <f>事業所一覧!A174</f>
        <v>2753220546</v>
      </c>
      <c r="B41" s="12" t="str">
        <f>事業所一覧!B174</f>
        <v>ｓｔｅｐ</v>
      </c>
      <c r="C41" s="13" t="str">
        <f>事業所一覧!C174</f>
        <v>06-6991-2595</v>
      </c>
      <c r="D41" s="13" t="str">
        <f>事業所一覧!D174</f>
        <v>06-6991-2656</v>
      </c>
      <c r="E41" s="13" t="str">
        <f>事業所一覧!E174</f>
        <v>570-0072</v>
      </c>
      <c r="F41" s="12" t="str">
        <f>事業所一覧!F174</f>
        <v>守口市早苗町６番９号</v>
      </c>
      <c r="G41" s="12" t="str">
        <f>事業所一覧!G174</f>
        <v>学校法人　吉川学園</v>
      </c>
      <c r="H41" s="13">
        <f>事業所一覧!H174</f>
        <v>0</v>
      </c>
      <c r="I41" s="13">
        <f>事業所一覧!I174</f>
        <v>0</v>
      </c>
      <c r="J41" s="13">
        <f>事業所一覧!J174</f>
        <v>0</v>
      </c>
      <c r="K41" s="13">
        <f>事業所一覧!K174</f>
        <v>0</v>
      </c>
      <c r="L41" s="13">
        <f>事業所一覧!L174</f>
        <v>0</v>
      </c>
      <c r="M41" s="13" t="str">
        <f>事業所一覧!M174</f>
        <v>●</v>
      </c>
      <c r="N41" s="13"/>
    </row>
  </sheetData>
  <mergeCells count="1">
    <mergeCell ref="H2:N2"/>
  </mergeCells>
  <phoneticPr fontId="1"/>
  <conditionalFormatting sqref="K1:N1 O6:IV7 K3:N3 M4:N7 O1:IV4 M8:IV15 K4:L15 A1:J15 A16:XFD65523">
    <cfRule type="cellIs" dxfId="428" priority="3" stopIfTrue="1" operator="equal">
      <formula>0</formula>
    </cfRule>
  </conditionalFormatting>
  <conditionalFormatting sqref="O5:IV5">
    <cfRule type="cellIs" dxfId="427" priority="1" stopIfTrue="1" operator="equal">
      <formula>0</formula>
    </cfRule>
  </conditionalFormatting>
  <hyperlinks>
    <hyperlink ref="N1" location="市町村一覧!A1" display="市町村一覧に戻る" xr:uid="{00000000-0004-0000-0500-000000000000}"/>
  </hyperlinks>
  <pageMargins left="0.25" right="0.25" top="0.75" bottom="0.75" header="0.3" footer="0.3"/>
  <pageSetup paperSize="9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58"/>
  <sheetViews>
    <sheetView topLeftCell="A46" zoomScale="55" zoomScaleNormal="55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107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事業所一覧!A175</f>
        <v>2754220024</v>
      </c>
      <c r="B4" s="12" t="str">
        <f>事業所一覧!B175</f>
        <v>児童発達支援事業所すくすく親子教室</v>
      </c>
      <c r="C4" s="13" t="str">
        <f>事業所一覧!C175</f>
        <v>072-620-9817</v>
      </c>
      <c r="D4" s="13" t="str">
        <f>事業所一覧!D175</f>
        <v>072-620-9833</v>
      </c>
      <c r="E4" s="13" t="str">
        <f>事業所一覧!E175</f>
        <v>567-0031</v>
      </c>
      <c r="F4" s="12" t="str">
        <f>事業所一覧!F175</f>
        <v>茨木市春日三丁目13番5号</v>
      </c>
      <c r="G4" s="12" t="str">
        <f>事業所一覧!G175</f>
        <v>茨木市</v>
      </c>
      <c r="H4" s="13" t="str">
        <f>事業所一覧!H175</f>
        <v>●</v>
      </c>
      <c r="I4" s="13">
        <f>事業所一覧!I175</f>
        <v>48</v>
      </c>
      <c r="J4" s="13">
        <f>事業所一覧!J175</f>
        <v>0</v>
      </c>
      <c r="K4" s="13">
        <f>事業所一覧!K175</f>
        <v>0</v>
      </c>
      <c r="L4" s="13">
        <f>事業所一覧!L175</f>
        <v>0</v>
      </c>
      <c r="M4" s="13">
        <f>事業所一覧!M175</f>
        <v>0</v>
      </c>
      <c r="N4" s="13">
        <f>事業所一覧!N175</f>
        <v>0</v>
      </c>
    </row>
    <row r="5" spans="1:53" s="26" customFormat="1" ht="30" customHeight="1" x14ac:dyDescent="0.2">
      <c r="A5" s="13">
        <f>事業所一覧!A176</f>
        <v>2754220032</v>
      </c>
      <c r="B5" s="12" t="str">
        <f>事業所一覧!B176</f>
        <v>さくらんぼるーむ</v>
      </c>
      <c r="C5" s="13" t="str">
        <f>事業所一覧!C176</f>
        <v>072-634-5624</v>
      </c>
      <c r="D5" s="13" t="str">
        <f>事業所一覧!D176</f>
        <v>072-634-5625</v>
      </c>
      <c r="E5" s="13" t="str">
        <f>事業所一覧!E176</f>
        <v>567-0892</v>
      </c>
      <c r="F5" s="12" t="str">
        <f>事業所一覧!F176</f>
        <v>茨木市並木町1番6号　茨木スクエアービル201・202号</v>
      </c>
      <c r="G5" s="12" t="str">
        <f>事業所一覧!G176</f>
        <v>社会福祉法人育成福祉会</v>
      </c>
      <c r="H5" s="13" t="str">
        <f>事業所一覧!H176</f>
        <v>●</v>
      </c>
      <c r="I5" s="13">
        <f>事業所一覧!I176</f>
        <v>20</v>
      </c>
      <c r="J5" s="13">
        <f>事業所一覧!J176</f>
        <v>0</v>
      </c>
      <c r="K5" s="47">
        <f>事業所一覧!K176</f>
        <v>0</v>
      </c>
      <c r="L5" s="13">
        <f>事業所一覧!L176</f>
        <v>0</v>
      </c>
      <c r="M5" s="13">
        <f>事業所一覧!M176</f>
        <v>0</v>
      </c>
      <c r="N5" s="13">
        <f>事業所一覧!N176</f>
        <v>0</v>
      </c>
    </row>
    <row r="6" spans="1:53" s="26" customFormat="1" ht="30" customHeight="1" x14ac:dyDescent="0.2">
      <c r="A6" s="13">
        <f>事業所一覧!A177</f>
        <v>2754220057</v>
      </c>
      <c r="B6" s="12" t="str">
        <f>事業所一覧!B177</f>
        <v>ひまわり</v>
      </c>
      <c r="C6" s="13" t="str">
        <f>事業所一覧!C177</f>
        <v>072-623-5511</v>
      </c>
      <c r="D6" s="13" t="str">
        <f>事業所一覧!D177</f>
        <v>072-623-5550</v>
      </c>
      <c r="E6" s="13" t="str">
        <f>事業所一覧!E177</f>
        <v>567-0806</v>
      </c>
      <c r="F6" s="12" t="str">
        <f>事業所一覧!F177</f>
        <v>茨木市庄一丁目13番27号</v>
      </c>
      <c r="G6" s="12" t="str">
        <f>事業所一覧!G177</f>
        <v>社会福祉法人秀幸福祉会</v>
      </c>
      <c r="H6" s="13">
        <f>事業所一覧!H177</f>
        <v>0</v>
      </c>
      <c r="I6" s="13">
        <f>事業所一覧!I177</f>
        <v>0</v>
      </c>
      <c r="J6" s="13">
        <f>事業所一覧!J177</f>
        <v>0</v>
      </c>
      <c r="K6" s="13" t="str">
        <f>事業所一覧!K177</f>
        <v>●</v>
      </c>
      <c r="L6" s="13">
        <f>事業所一覧!L177</f>
        <v>10</v>
      </c>
      <c r="M6" s="13">
        <f>事業所一覧!M177</f>
        <v>0</v>
      </c>
      <c r="N6" s="13">
        <f>事業所一覧!N177</f>
        <v>0</v>
      </c>
    </row>
    <row r="7" spans="1:53" s="26" customFormat="1" ht="30" customHeight="1" x14ac:dyDescent="0.2">
      <c r="A7" s="13">
        <f>事業所一覧!A178</f>
        <v>2754220081</v>
      </c>
      <c r="B7" s="12" t="str">
        <f>事業所一覧!B178</f>
        <v>デイサービスなかよし</v>
      </c>
      <c r="C7" s="13" t="str">
        <f>事業所一覧!C178</f>
        <v>072-627-9005</v>
      </c>
      <c r="D7" s="13" t="str">
        <f>事業所一覧!D178</f>
        <v>072-622-9393</v>
      </c>
      <c r="E7" s="13" t="str">
        <f>事業所一覧!E178</f>
        <v>567-0036</v>
      </c>
      <c r="F7" s="12" t="str">
        <f>事業所一覧!F178</f>
        <v>茨木市上穂積二丁目5番16号</v>
      </c>
      <c r="G7" s="12" t="str">
        <f>事業所一覧!G178</f>
        <v>特定非営利活動法人ふれあいぽっぽ</v>
      </c>
      <c r="H7" s="13" t="str">
        <f>事業所一覧!H178</f>
        <v>●</v>
      </c>
      <c r="I7" s="13">
        <f>事業所一覧!I178</f>
        <v>10</v>
      </c>
      <c r="J7" s="13">
        <f>事業所一覧!J178</f>
        <v>0</v>
      </c>
      <c r="K7" s="13" t="str">
        <f>事業所一覧!K178</f>
        <v>●</v>
      </c>
      <c r="L7" s="13">
        <f>事業所一覧!L178</f>
        <v>10</v>
      </c>
      <c r="M7" s="13">
        <f>事業所一覧!M178</f>
        <v>0</v>
      </c>
      <c r="N7" s="13">
        <f>事業所一覧!N178</f>
        <v>0</v>
      </c>
    </row>
    <row r="8" spans="1:53" s="26" customFormat="1" ht="30" customHeight="1" x14ac:dyDescent="0.2">
      <c r="A8" s="13">
        <f>事業所一覧!A179</f>
        <v>2754220107</v>
      </c>
      <c r="B8" s="12" t="str">
        <f>事業所一覧!B179</f>
        <v>発達支援センターれふあ</v>
      </c>
      <c r="C8" s="13" t="str">
        <f>事業所一覧!C179</f>
        <v>072-641-4512</v>
      </c>
      <c r="D8" s="13" t="str">
        <f>事業所一覧!D179</f>
        <v>072-641-3173</v>
      </c>
      <c r="E8" s="13" t="str">
        <f>事業所一覧!E179</f>
        <v>567-0059</v>
      </c>
      <c r="F8" s="12" t="str">
        <f>事業所一覧!F179</f>
        <v>茨木市清水一丁目28番15号</v>
      </c>
      <c r="G8" s="12" t="str">
        <f>事業所一覧!G179</f>
        <v>社会福祉法人慶徳会</v>
      </c>
      <c r="H8" s="13" t="str">
        <f>事業所一覧!H179</f>
        <v>●</v>
      </c>
      <c r="I8" s="13">
        <f>事業所一覧!I179</f>
        <v>10</v>
      </c>
      <c r="J8" s="13">
        <f>事業所一覧!J179</f>
        <v>0</v>
      </c>
      <c r="K8" s="13" t="str">
        <f>事業所一覧!K179</f>
        <v>●</v>
      </c>
      <c r="L8" s="13">
        <f>事業所一覧!L179</f>
        <v>10</v>
      </c>
      <c r="M8" s="13">
        <f>事業所一覧!M179</f>
        <v>0</v>
      </c>
      <c r="N8" s="13">
        <f>事業所一覧!N179</f>
        <v>0</v>
      </c>
    </row>
    <row r="9" spans="1:53" s="26" customFormat="1" ht="30" customHeight="1" x14ac:dyDescent="0.2">
      <c r="A9" s="13">
        <f>事業所一覧!A180</f>
        <v>2754220115</v>
      </c>
      <c r="B9" s="12" t="str">
        <f>事業所一覧!B180</f>
        <v>ハーモニーデイ彩都</v>
      </c>
      <c r="C9" s="13" t="str">
        <f>事業所一覧!C180</f>
        <v>072-641-3211</v>
      </c>
      <c r="D9" s="13" t="str">
        <f>事業所一覧!D180</f>
        <v>072-641-3433</v>
      </c>
      <c r="E9" s="13" t="str">
        <f>事業所一覧!E180</f>
        <v>567-0085</v>
      </c>
      <c r="F9" s="12" t="str">
        <f>事業所一覧!F180</f>
        <v>茨木市彩都あさぎ一丁目2-18-202</v>
      </c>
      <c r="G9" s="12" t="str">
        <f>事業所一覧!G180</f>
        <v>特定非営利活動法人ナース・ワン</v>
      </c>
      <c r="H9" s="13" t="str">
        <f>事業所一覧!H180</f>
        <v>●</v>
      </c>
      <c r="I9" s="13">
        <f>事業所一覧!I180</f>
        <v>10</v>
      </c>
      <c r="J9" s="13">
        <f>事業所一覧!J180</f>
        <v>0</v>
      </c>
      <c r="K9" s="13" t="str">
        <f>事業所一覧!K180</f>
        <v>●</v>
      </c>
      <c r="L9" s="13">
        <f>事業所一覧!L180</f>
        <v>10</v>
      </c>
      <c r="M9" s="13">
        <f>事業所一覧!M180</f>
        <v>0</v>
      </c>
      <c r="N9" s="13">
        <f>事業所一覧!N180</f>
        <v>0</v>
      </c>
    </row>
    <row r="10" spans="1:53" s="18" customFormat="1" ht="30" customHeight="1" x14ac:dyDescent="0.2">
      <c r="A10" s="13">
        <f>事業所一覧!A181</f>
        <v>2754220123</v>
      </c>
      <c r="B10" s="12" t="str">
        <f>事業所一覧!B181</f>
        <v>生活介護事業所あいの</v>
      </c>
      <c r="C10" s="13" t="str">
        <f>事業所一覧!C181</f>
        <v>072-627-1919</v>
      </c>
      <c r="D10" s="13" t="str">
        <f>事業所一覧!D181</f>
        <v>072-627-1940</v>
      </c>
      <c r="E10" s="13" t="str">
        <f>事業所一覧!E181</f>
        <v>567-0012</v>
      </c>
      <c r="F10" s="12" t="str">
        <f>事業所一覧!F181</f>
        <v>茨木市東太田1丁目4番39号</v>
      </c>
      <c r="G10" s="12" t="str">
        <f>事業所一覧!G181</f>
        <v>社会福祉法人藍野福祉会</v>
      </c>
      <c r="H10" s="13">
        <f>事業所一覧!H181</f>
        <v>0</v>
      </c>
      <c r="I10" s="13">
        <f>事業所一覧!I181</f>
        <v>0</v>
      </c>
      <c r="J10" s="13">
        <f>事業所一覧!J181</f>
        <v>0</v>
      </c>
      <c r="K10" s="13" t="str">
        <f>事業所一覧!K181</f>
        <v>☆</v>
      </c>
      <c r="L10" s="13">
        <f>事業所一覧!L181</f>
        <v>5</v>
      </c>
      <c r="M10" s="13">
        <f>事業所一覧!M181</f>
        <v>0</v>
      </c>
      <c r="N10" s="13">
        <f>事業所一覧!N181</f>
        <v>0</v>
      </c>
    </row>
    <row r="11" spans="1:53" s="18" customFormat="1" ht="30" customHeight="1" x14ac:dyDescent="0.2">
      <c r="A11" s="13">
        <f>事業所一覧!A182</f>
        <v>2754220156</v>
      </c>
      <c r="B11" s="12" t="str">
        <f>事業所一覧!B182</f>
        <v>ハイトップファミリー真砂</v>
      </c>
      <c r="C11" s="13" t="str">
        <f>事業所一覧!C182</f>
        <v>072-652-3733</v>
      </c>
      <c r="D11" s="13" t="str">
        <f>事業所一覧!D182</f>
        <v>072-652-3734</v>
      </c>
      <c r="E11" s="13" t="str">
        <f>事業所一覧!E182</f>
        <v>567-0851</v>
      </c>
      <c r="F11" s="12" t="str">
        <f>事業所一覧!F182</f>
        <v>茨木市真砂一丁目28番17号１Ｆ</v>
      </c>
      <c r="G11" s="12" t="str">
        <f>事業所一覧!G182</f>
        <v>株式会社日本マックスケア</v>
      </c>
      <c r="H11" s="13">
        <f>事業所一覧!H182</f>
        <v>0</v>
      </c>
      <c r="I11" s="13">
        <f>事業所一覧!I182</f>
        <v>0</v>
      </c>
      <c r="J11" s="13">
        <f>事業所一覧!J182</f>
        <v>0</v>
      </c>
      <c r="K11" s="13" t="str">
        <f>事業所一覧!K182</f>
        <v>●</v>
      </c>
      <c r="L11" s="13">
        <f>事業所一覧!L182</f>
        <v>10</v>
      </c>
      <c r="M11" s="13">
        <f>事業所一覧!M182</f>
        <v>0</v>
      </c>
      <c r="N11" s="13">
        <f>事業所一覧!N182</f>
        <v>0</v>
      </c>
    </row>
    <row r="12" spans="1:53" s="18" customFormat="1" ht="30" customHeight="1" x14ac:dyDescent="0.2">
      <c r="A12" s="13">
        <f>事業所一覧!A183</f>
        <v>2754220172</v>
      </c>
      <c r="B12" s="12" t="str">
        <f>事業所一覧!B183</f>
        <v>フォルテひまわり</v>
      </c>
      <c r="C12" s="13" t="str">
        <f>事業所一覧!C183</f>
        <v>072-622-6081</v>
      </c>
      <c r="D12" s="13" t="str">
        <f>事業所一覧!D183</f>
        <v>072-622-6082</v>
      </c>
      <c r="E12" s="13" t="str">
        <f>事業所一覧!E183</f>
        <v>567-0806</v>
      </c>
      <c r="F12" s="12" t="str">
        <f>事業所一覧!F183</f>
        <v>茨木市庄一丁目７番27号ピアフォルテ102号・103号</v>
      </c>
      <c r="G12" s="12" t="str">
        <f>事業所一覧!G183</f>
        <v>社会福祉法人秀幸福祉会</v>
      </c>
      <c r="H12" s="13">
        <f>事業所一覧!H183</f>
        <v>0</v>
      </c>
      <c r="I12" s="13">
        <f>事業所一覧!I183</f>
        <v>0</v>
      </c>
      <c r="J12" s="13">
        <f>事業所一覧!J183</f>
        <v>0</v>
      </c>
      <c r="K12" s="13" t="str">
        <f>事業所一覧!K183</f>
        <v>●</v>
      </c>
      <c r="L12" s="13">
        <f>事業所一覧!L183</f>
        <v>10</v>
      </c>
      <c r="M12" s="13">
        <f>事業所一覧!M183</f>
        <v>0</v>
      </c>
      <c r="N12" s="13">
        <f>事業所一覧!N183</f>
        <v>0</v>
      </c>
    </row>
    <row r="13" spans="1:53" ht="30" customHeight="1" x14ac:dyDescent="0.2">
      <c r="A13" s="13">
        <f>事業所一覧!A184</f>
        <v>2754220206</v>
      </c>
      <c r="B13" s="12" t="str">
        <f>事業所一覧!B184</f>
        <v>発達サポートセンターつむぎ</v>
      </c>
      <c r="C13" s="13" t="str">
        <f>事業所一覧!C184</f>
        <v>072-622-1818</v>
      </c>
      <c r="D13" s="13" t="str">
        <f>事業所一覧!D184</f>
        <v>072-622-1886</v>
      </c>
      <c r="E13" s="13" t="str">
        <f>事業所一覧!E184</f>
        <v>567-0888</v>
      </c>
      <c r="F13" s="12" t="str">
        <f>事業所一覧!F184</f>
        <v>茨木市駅前一丁目８番20号１階右側</v>
      </c>
      <c r="G13" s="12" t="str">
        <f>事業所一覧!G184</f>
        <v>一般社団法人明日へのつむぎ</v>
      </c>
      <c r="H13" s="13">
        <f>事業所一覧!H184</f>
        <v>0</v>
      </c>
      <c r="I13" s="13">
        <f>事業所一覧!I184</f>
        <v>0</v>
      </c>
      <c r="J13" s="13">
        <f>事業所一覧!J184</f>
        <v>0</v>
      </c>
      <c r="K13" s="13" t="str">
        <f>事業所一覧!K184</f>
        <v>●</v>
      </c>
      <c r="L13" s="13">
        <f>事業所一覧!L184</f>
        <v>10</v>
      </c>
      <c r="M13" s="13">
        <f>事業所一覧!M184</f>
        <v>0</v>
      </c>
      <c r="N13" s="13">
        <f>事業所一覧!N184</f>
        <v>0</v>
      </c>
    </row>
    <row r="14" spans="1:53" ht="30" customHeight="1" x14ac:dyDescent="0.2">
      <c r="A14" s="13">
        <f>事業所一覧!A185</f>
        <v>2754220214</v>
      </c>
      <c r="B14" s="12" t="str">
        <f>事業所一覧!B185</f>
        <v>ジョイジョイ</v>
      </c>
      <c r="C14" s="13" t="str">
        <f>事業所一覧!C185</f>
        <v>072-635-4077</v>
      </c>
      <c r="D14" s="13" t="str">
        <f>事業所一覧!D185</f>
        <v>072-635-2115</v>
      </c>
      <c r="E14" s="13" t="str">
        <f>事業所一覧!E185</f>
        <v>567-0891</v>
      </c>
      <c r="F14" s="12" t="str">
        <f>事業所一覧!F185</f>
        <v>茨木市水尾二丁目７番18号</v>
      </c>
      <c r="G14" s="12" t="str">
        <f>事業所一覧!G185</f>
        <v>宗教法人日本同盟基督教団茨木聖書教会</v>
      </c>
      <c r="H14" s="13" t="str">
        <f>事業所一覧!H185</f>
        <v>●</v>
      </c>
      <c r="I14" s="13">
        <f>事業所一覧!I185</f>
        <v>10</v>
      </c>
      <c r="J14" s="13">
        <f>事業所一覧!J185</f>
        <v>0</v>
      </c>
      <c r="K14" s="13" t="str">
        <f>事業所一覧!K185</f>
        <v>●</v>
      </c>
      <c r="L14" s="13">
        <f>事業所一覧!L185</f>
        <v>10</v>
      </c>
      <c r="M14" s="13">
        <f>事業所一覧!M185</f>
        <v>0</v>
      </c>
      <c r="N14" s="13">
        <f>事業所一覧!N185</f>
        <v>0</v>
      </c>
    </row>
    <row r="15" spans="1:53" ht="30" customHeight="1" x14ac:dyDescent="0.2">
      <c r="A15" s="13">
        <f>事業所一覧!A186</f>
        <v>2754220222</v>
      </c>
      <c r="B15" s="12" t="str">
        <f>事業所一覧!B186</f>
        <v>ドリームケアデイセンター茨木</v>
      </c>
      <c r="C15" s="13" t="str">
        <f>事業所一覧!C186</f>
        <v>070-5650-7761</v>
      </c>
      <c r="D15" s="13" t="str">
        <f>事業所一覧!D186</f>
        <v>072-648-7300</v>
      </c>
      <c r="E15" s="13" t="str">
        <f>事業所一覧!E186</f>
        <v>567-0032</v>
      </c>
      <c r="F15" s="12" t="str">
        <f>事業所一覧!F186</f>
        <v>茨木市西駅前町４番Ｂ102・203号</v>
      </c>
      <c r="G15" s="12" t="str">
        <f>事業所一覧!G186</f>
        <v>一般社団法人泉友福祉会</v>
      </c>
      <c r="H15" s="13" t="str">
        <f>事業所一覧!H186</f>
        <v>☆</v>
      </c>
      <c r="I15" s="13">
        <f>事業所一覧!I186</f>
        <v>5</v>
      </c>
      <c r="J15" s="13">
        <f>事業所一覧!J186</f>
        <v>0</v>
      </c>
      <c r="K15" s="13" t="str">
        <f>事業所一覧!K186</f>
        <v>☆</v>
      </c>
      <c r="L15" s="13">
        <f>事業所一覧!L186</f>
        <v>5</v>
      </c>
      <c r="M15" s="13">
        <f>事業所一覧!M186</f>
        <v>0</v>
      </c>
      <c r="N15" s="13">
        <f>事業所一覧!N186</f>
        <v>0</v>
      </c>
    </row>
    <row r="16" spans="1:53" ht="30" customHeight="1" x14ac:dyDescent="0.2">
      <c r="A16" s="13">
        <f>事業所一覧!A187</f>
        <v>2754220230</v>
      </c>
      <c r="B16" s="12" t="str">
        <f>事業所一覧!B187</f>
        <v>こども発達支援センター風</v>
      </c>
      <c r="C16" s="13" t="str">
        <f>事業所一覧!C187</f>
        <v>072-636-0110</v>
      </c>
      <c r="D16" s="13" t="str">
        <f>事業所一覧!D187</f>
        <v>072-646-6890</v>
      </c>
      <c r="E16" s="13" t="str">
        <f>事業所一覧!E187</f>
        <v>567-0861</v>
      </c>
      <c r="F16" s="12" t="str">
        <f>事業所一覧!F187</f>
        <v>茨木市東奈良三丁目16番14号茨木市南茨木多世代交流センター２階特別利用保育室</v>
      </c>
      <c r="G16" s="12" t="str">
        <f>事業所一覧!G187</f>
        <v>社会福祉法人大阪府障害者福祉事業団</v>
      </c>
      <c r="H16" s="13" t="str">
        <f>事業所一覧!H187</f>
        <v>●</v>
      </c>
      <c r="I16" s="13">
        <f>事業所一覧!I187</f>
        <v>15</v>
      </c>
      <c r="J16" s="13">
        <f>事業所一覧!J187</f>
        <v>0</v>
      </c>
      <c r="K16" s="13" t="str">
        <f>事業所一覧!K187</f>
        <v>●</v>
      </c>
      <c r="L16" s="13">
        <f>事業所一覧!L187</f>
        <v>15</v>
      </c>
      <c r="M16" s="13" t="str">
        <f>事業所一覧!M187</f>
        <v>●</v>
      </c>
      <c r="N16" s="13">
        <f>事業所一覧!N187</f>
        <v>0</v>
      </c>
    </row>
    <row r="17" spans="1:14" ht="30" customHeight="1" x14ac:dyDescent="0.2">
      <c r="A17" s="13">
        <f>事業所一覧!A188</f>
        <v>2754220271</v>
      </c>
      <c r="B17" s="12" t="str">
        <f>事業所一覧!B188</f>
        <v>わくわくクラブ茨木校</v>
      </c>
      <c r="C17" s="13" t="str">
        <f>事業所一覧!C188</f>
        <v>072-637-2515</v>
      </c>
      <c r="D17" s="13" t="str">
        <f>事業所一覧!D188</f>
        <v>072-637-2516</v>
      </c>
      <c r="E17" s="13" t="str">
        <f>事業所一覧!E188</f>
        <v>567-0829</v>
      </c>
      <c r="F17" s="12" t="str">
        <f>事業所一覧!F188</f>
        <v>茨木市双葉町13番25号つじせビル４階</v>
      </c>
      <c r="G17" s="12" t="str">
        <f>事業所一覧!G188</f>
        <v>株式会社興学社</v>
      </c>
      <c r="H17" s="13" t="str">
        <f>事業所一覧!H188</f>
        <v>●</v>
      </c>
      <c r="I17" s="13">
        <f>事業所一覧!I188</f>
        <v>10</v>
      </c>
      <c r="J17" s="13">
        <f>事業所一覧!J188</f>
        <v>0</v>
      </c>
      <c r="K17" s="13" t="str">
        <f>事業所一覧!K188</f>
        <v>●</v>
      </c>
      <c r="L17" s="13">
        <f>事業所一覧!L188</f>
        <v>10</v>
      </c>
      <c r="M17" s="13">
        <f>事業所一覧!M188</f>
        <v>0</v>
      </c>
      <c r="N17" s="13">
        <f>事業所一覧!N188</f>
        <v>0</v>
      </c>
    </row>
    <row r="18" spans="1:14" ht="30" customHeight="1" x14ac:dyDescent="0.2">
      <c r="A18" s="13">
        <f>事業所一覧!A189</f>
        <v>2754220289</v>
      </c>
      <c r="B18" s="12" t="str">
        <f>事業所一覧!B189</f>
        <v>なないろKids</v>
      </c>
      <c r="C18" s="13" t="str">
        <f>事業所一覧!C189</f>
        <v>072-609-5276</v>
      </c>
      <c r="D18" s="13" t="str">
        <f>事業所一覧!D189</f>
        <v>072-697-9878</v>
      </c>
      <c r="E18" s="13" t="str">
        <f>事業所一覧!E189</f>
        <v>567-0031</v>
      </c>
      <c r="F18" s="12" t="str">
        <f>事業所一覧!F189</f>
        <v>茨木市春日三丁目14番41号　メゾン春日101号室</v>
      </c>
      <c r="G18" s="12" t="str">
        <f>事業所一覧!G189</f>
        <v>株式会社ドリームリンク</v>
      </c>
      <c r="H18" s="13" t="str">
        <f>事業所一覧!H189</f>
        <v>●</v>
      </c>
      <c r="I18" s="13">
        <f>事業所一覧!I189</f>
        <v>10</v>
      </c>
      <c r="J18" s="13">
        <f>事業所一覧!J189</f>
        <v>0</v>
      </c>
      <c r="K18" s="13" t="str">
        <f>事業所一覧!K189</f>
        <v>●</v>
      </c>
      <c r="L18" s="13">
        <f>事業所一覧!L189</f>
        <v>10</v>
      </c>
      <c r="M18" s="13">
        <f>事業所一覧!M189</f>
        <v>0</v>
      </c>
      <c r="N18" s="13">
        <f>事業所一覧!N189</f>
        <v>0</v>
      </c>
    </row>
    <row r="19" spans="1:14" ht="30" customHeight="1" x14ac:dyDescent="0.2">
      <c r="A19" s="13">
        <f>事業所一覧!A190</f>
        <v>2754220297</v>
      </c>
      <c r="B19" s="12" t="str">
        <f>事業所一覧!B190</f>
        <v>放課後等デイサービス輝茨木館</v>
      </c>
      <c r="C19" s="13" t="str">
        <f>事業所一覧!C190</f>
        <v>072-646-8713</v>
      </c>
      <c r="D19" s="13" t="str">
        <f>事業所一覧!D190</f>
        <v>072-646-8714</v>
      </c>
      <c r="E19" s="13" t="str">
        <f>事業所一覧!E190</f>
        <v>567-0865</v>
      </c>
      <c r="F19" s="12" t="str">
        <f>事業所一覧!F190</f>
        <v>茨木市横江二丁目８番43号C-POINTビル303号室</v>
      </c>
      <c r="G19" s="12" t="str">
        <f>事業所一覧!G190</f>
        <v>セントラルポイント株式会社</v>
      </c>
      <c r="H19" s="13">
        <f>事業所一覧!H190</f>
        <v>0</v>
      </c>
      <c r="I19" s="13">
        <f>事業所一覧!I190</f>
        <v>0</v>
      </c>
      <c r="J19" s="13">
        <f>事業所一覧!J190</f>
        <v>0</v>
      </c>
      <c r="K19" s="13" t="str">
        <f>事業所一覧!K190</f>
        <v>●</v>
      </c>
      <c r="L19" s="13">
        <f>事業所一覧!L190</f>
        <v>10</v>
      </c>
      <c r="M19" s="13">
        <f>事業所一覧!M190</f>
        <v>0</v>
      </c>
      <c r="N19" s="13">
        <f>事業所一覧!N190</f>
        <v>0</v>
      </c>
    </row>
    <row r="20" spans="1:14" ht="30" customHeight="1" x14ac:dyDescent="0.2">
      <c r="A20" s="13">
        <f>事業所一覧!A191</f>
        <v>2754220305</v>
      </c>
      <c r="B20" s="12" t="str">
        <f>事業所一覧!B191</f>
        <v>こどもサポート教室「きらり茨木駅前校</v>
      </c>
      <c r="C20" s="13" t="str">
        <f>事業所一覧!C191</f>
        <v>072-621-3810</v>
      </c>
      <c r="D20" s="13" t="str">
        <f>事業所一覧!D191</f>
        <v>072-621-3810</v>
      </c>
      <c r="E20" s="13" t="str">
        <f>事業所一覧!E191</f>
        <v>567-0031</v>
      </c>
      <c r="F20" s="12" t="str">
        <f>事業所一覧!F191</f>
        <v>茨木市春日一丁目４番13号明日香ビル302号室</v>
      </c>
      <c r="G20" s="12" t="str">
        <f>事業所一覧!G191</f>
        <v>株式会社クラ・ゼミ</v>
      </c>
      <c r="H20" s="13" t="str">
        <f>事業所一覧!H191</f>
        <v>●</v>
      </c>
      <c r="I20" s="13">
        <f>事業所一覧!I191</f>
        <v>10</v>
      </c>
      <c r="J20" s="13">
        <f>事業所一覧!J191</f>
        <v>0</v>
      </c>
      <c r="K20" s="13" t="str">
        <f>事業所一覧!K191</f>
        <v>●</v>
      </c>
      <c r="L20" s="13">
        <f>事業所一覧!L191</f>
        <v>10</v>
      </c>
      <c r="M20" s="13">
        <f>事業所一覧!M191</f>
        <v>0</v>
      </c>
      <c r="N20" s="13">
        <f>事業所一覧!N191</f>
        <v>0</v>
      </c>
    </row>
    <row r="21" spans="1:14" ht="30" customHeight="1" x14ac:dyDescent="0.2">
      <c r="A21" s="13">
        <f>事業所一覧!A192</f>
        <v>2754220321</v>
      </c>
      <c r="B21" s="12" t="str">
        <f>事業所一覧!B192</f>
        <v>パルケあゆむ</v>
      </c>
      <c r="C21" s="13" t="str">
        <f>事業所一覧!C192</f>
        <v>072-640-0071</v>
      </c>
      <c r="D21" s="13" t="str">
        <f>事業所一覧!D192</f>
        <v>072-640-0081</v>
      </c>
      <c r="E21" s="13" t="str">
        <f>事業所一覧!E192</f>
        <v>567-0057</v>
      </c>
      <c r="F21" s="12" t="str">
        <f>事業所一覧!F192</f>
        <v>茨木市豊川二丁目６番23号</v>
      </c>
      <c r="G21" s="12" t="str">
        <f>事業所一覧!G192</f>
        <v>社会福祉法人とよかわ福祉会</v>
      </c>
      <c r="H21" s="13" t="str">
        <f>事業所一覧!H192</f>
        <v>●</v>
      </c>
      <c r="I21" s="13">
        <f>事業所一覧!I192</f>
        <v>10</v>
      </c>
      <c r="J21" s="13">
        <f>事業所一覧!J192</f>
        <v>0</v>
      </c>
      <c r="K21" s="13" t="str">
        <f>事業所一覧!K192</f>
        <v>●</v>
      </c>
      <c r="L21" s="13">
        <f>事業所一覧!L192</f>
        <v>10</v>
      </c>
      <c r="M21" s="13">
        <f>事業所一覧!M192</f>
        <v>0</v>
      </c>
      <c r="N21" s="13">
        <f>事業所一覧!N192</f>
        <v>0</v>
      </c>
    </row>
    <row r="22" spans="1:14" ht="30" customHeight="1" x14ac:dyDescent="0.2">
      <c r="A22" s="13">
        <f>事業所一覧!A193</f>
        <v>2754220339</v>
      </c>
      <c r="B22" s="12" t="str">
        <f>事業所一覧!B193</f>
        <v>あいの放課後等デイサービス茨木</v>
      </c>
      <c r="C22" s="13" t="str">
        <f>事業所一覧!C193</f>
        <v>072-631-2101</v>
      </c>
      <c r="D22" s="13" t="str">
        <f>事業所一覧!D193</f>
        <v>072-646-8465</v>
      </c>
      <c r="E22" s="13" t="str">
        <f>事業所一覧!E193</f>
        <v>567-0011</v>
      </c>
      <c r="F22" s="12" t="str">
        <f>事業所一覧!F193</f>
        <v>茨木市高田町２番23号１Ｆ</v>
      </c>
      <c r="G22" s="12" t="str">
        <f>事業所一覧!G193</f>
        <v>社会福祉法人藍野福祉会</v>
      </c>
      <c r="H22" s="13" t="str">
        <f>事業所一覧!H193</f>
        <v>●</v>
      </c>
      <c r="I22" s="13">
        <f>事業所一覧!I193</f>
        <v>10</v>
      </c>
      <c r="J22" s="13">
        <f>事業所一覧!J193</f>
        <v>0</v>
      </c>
      <c r="K22" s="13" t="str">
        <f>事業所一覧!K193</f>
        <v>●</v>
      </c>
      <c r="L22" s="13">
        <f>事業所一覧!L193</f>
        <v>10</v>
      </c>
      <c r="M22" s="13">
        <f>事業所一覧!M193</f>
        <v>0</v>
      </c>
      <c r="N22" s="13">
        <f>事業所一覧!N193</f>
        <v>0</v>
      </c>
    </row>
    <row r="23" spans="1:14" ht="30" customHeight="1" x14ac:dyDescent="0.2">
      <c r="A23" s="13">
        <f>事業所一覧!A194</f>
        <v>2754220347</v>
      </c>
      <c r="B23" s="12" t="str">
        <f>事業所一覧!B194</f>
        <v>あいの放課後等デイサービスあい</v>
      </c>
      <c r="C23" s="13" t="str">
        <f>事業所一覧!C194</f>
        <v>072-640-3511</v>
      </c>
      <c r="D23" s="13" t="str">
        <f>事業所一覧!D194</f>
        <v>072-640-3512</v>
      </c>
      <c r="E23" s="13" t="str">
        <f>事業所一覧!E194</f>
        <v>567-0007</v>
      </c>
      <c r="F23" s="12" t="str">
        <f>事業所一覧!F194</f>
        <v>茨木市南安威二丁目５番５号</v>
      </c>
      <c r="G23" s="12" t="str">
        <f>事業所一覧!G194</f>
        <v>社会福祉法人藍野福祉会</v>
      </c>
      <c r="H23" s="13" t="str">
        <f>事業所一覧!H194</f>
        <v>●</v>
      </c>
      <c r="I23" s="13">
        <f>事業所一覧!I194</f>
        <v>10</v>
      </c>
      <c r="J23" s="13">
        <f>事業所一覧!J194</f>
        <v>0</v>
      </c>
      <c r="K23" s="13" t="str">
        <f>事業所一覧!K194</f>
        <v>●</v>
      </c>
      <c r="L23" s="13">
        <f>事業所一覧!L194</f>
        <v>10</v>
      </c>
      <c r="M23" s="13">
        <f>事業所一覧!M194</f>
        <v>0</v>
      </c>
      <c r="N23" s="13">
        <f>事業所一覧!N194</f>
        <v>0</v>
      </c>
    </row>
    <row r="24" spans="1:14" ht="30" customHeight="1" x14ac:dyDescent="0.2">
      <c r="A24" s="13">
        <f>事業所一覧!A195</f>
        <v>2754220362</v>
      </c>
      <c r="B24" s="12" t="str">
        <f>事業所一覧!B195</f>
        <v>７th　Sense　彩都駅前</v>
      </c>
      <c r="C24" s="13" t="str">
        <f>事業所一覧!C195</f>
        <v>072-628-5517</v>
      </c>
      <c r="D24" s="13" t="str">
        <f>事業所一覧!D195</f>
        <v>072-628-5517</v>
      </c>
      <c r="E24" s="13" t="str">
        <f>事業所一覧!E195</f>
        <v>567-0086</v>
      </c>
      <c r="F24" s="12" t="str">
        <f>事業所一覧!F195</f>
        <v>茨木市彩都やまぶき一丁目１番20号ｼﾞｵ彩都ﾌﾟﾚﾐｱﾑﾃﾗｽ101号</v>
      </c>
      <c r="G24" s="12" t="str">
        <f>事業所一覧!G195</f>
        <v>株式会社キャニオン・マインド</v>
      </c>
      <c r="H24" s="13" t="str">
        <f>事業所一覧!H195</f>
        <v>●</v>
      </c>
      <c r="I24" s="13">
        <f>事業所一覧!I195</f>
        <v>10</v>
      </c>
      <c r="J24" s="13">
        <f>事業所一覧!J195</f>
        <v>0</v>
      </c>
      <c r="K24" s="13" t="str">
        <f>事業所一覧!K195</f>
        <v>●</v>
      </c>
      <c r="L24" s="13">
        <f>事業所一覧!L195</f>
        <v>10</v>
      </c>
      <c r="M24" s="13">
        <f>事業所一覧!M195</f>
        <v>0</v>
      </c>
      <c r="N24" s="13">
        <f>事業所一覧!N195</f>
        <v>0</v>
      </c>
    </row>
    <row r="25" spans="1:14" ht="30" customHeight="1" x14ac:dyDescent="0.2">
      <c r="A25" s="13">
        <f>事業所一覧!A196</f>
        <v>2754220370</v>
      </c>
      <c r="B25" s="12" t="str">
        <f>事業所一覧!B196</f>
        <v>プレインジム茨木教室</v>
      </c>
      <c r="C25" s="13" t="str">
        <f>事業所一覧!C196</f>
        <v>072-623-2860</v>
      </c>
      <c r="D25" s="13" t="str">
        <f>事業所一覧!D196</f>
        <v>072-344-5219</v>
      </c>
      <c r="E25" s="13" t="str">
        <f>事業所一覧!E196</f>
        <v>567-0882</v>
      </c>
      <c r="F25" s="12" t="str">
        <f>事業所一覧!F196</f>
        <v>茨木市元町２番20号</v>
      </c>
      <c r="G25" s="12" t="str">
        <f>事業所一覧!G196</f>
        <v>株式会社プレイン</v>
      </c>
      <c r="H25" s="13" t="str">
        <f>事業所一覧!H196</f>
        <v>●</v>
      </c>
      <c r="I25" s="13">
        <f>事業所一覧!I196</f>
        <v>10</v>
      </c>
      <c r="J25" s="13">
        <f>事業所一覧!J196</f>
        <v>0</v>
      </c>
      <c r="K25" s="13" t="str">
        <f>事業所一覧!K196</f>
        <v>●</v>
      </c>
      <c r="L25" s="13">
        <f>事業所一覧!L196</f>
        <v>10</v>
      </c>
      <c r="M25" s="13">
        <f>事業所一覧!M196</f>
        <v>0</v>
      </c>
      <c r="N25" s="13">
        <f>事業所一覧!N196</f>
        <v>0</v>
      </c>
    </row>
    <row r="26" spans="1:14" ht="30" customHeight="1" x14ac:dyDescent="0.2">
      <c r="A26" s="13">
        <f>事業所一覧!A197</f>
        <v>2754220388</v>
      </c>
      <c r="B26" s="12" t="str">
        <f>事業所一覧!B197</f>
        <v>こども発達サポートせーの</v>
      </c>
      <c r="C26" s="13" t="str">
        <f>事業所一覧!C197</f>
        <v>072-646-7315</v>
      </c>
      <c r="D26" s="13" t="str">
        <f>事業所一覧!D197</f>
        <v>072-646-7316</v>
      </c>
      <c r="E26" s="13" t="str">
        <f>事業所一覧!E197</f>
        <v>567-0803</v>
      </c>
      <c r="F26" s="12" t="str">
        <f>事業所一覧!F197</f>
        <v>茨木市中総持寺町５番４号エクセレント中村１階101号室</v>
      </c>
      <c r="G26" s="12" t="str">
        <f>事業所一覧!G197</f>
        <v>株式会社ミタス</v>
      </c>
      <c r="H26" s="13" t="str">
        <f>事業所一覧!H197</f>
        <v>●</v>
      </c>
      <c r="I26" s="13">
        <f>事業所一覧!I197</f>
        <v>10</v>
      </c>
      <c r="J26" s="13">
        <f>事業所一覧!J197</f>
        <v>0</v>
      </c>
      <c r="K26" s="13" t="str">
        <f>事業所一覧!K197</f>
        <v>●</v>
      </c>
      <c r="L26" s="13">
        <f>事業所一覧!L197</f>
        <v>10</v>
      </c>
      <c r="M26" s="13">
        <f>事業所一覧!M197</f>
        <v>0</v>
      </c>
      <c r="N26" s="13">
        <f>事業所一覧!N197</f>
        <v>0</v>
      </c>
    </row>
    <row r="27" spans="1:14" ht="30" customHeight="1" x14ac:dyDescent="0.2">
      <c r="A27" s="13">
        <f>事業所一覧!A198</f>
        <v>2754220404</v>
      </c>
      <c r="B27" s="12" t="str">
        <f>事業所一覧!B198</f>
        <v>なないろHome</v>
      </c>
      <c r="C27" s="13" t="str">
        <f>事業所一覧!C198</f>
        <v>072-657-7909</v>
      </c>
      <c r="D27" s="13" t="str">
        <f>事業所一覧!D198</f>
        <v>072-657-7910</v>
      </c>
      <c r="E27" s="13" t="str">
        <f>事業所一覧!E198</f>
        <v>567-0027</v>
      </c>
      <c r="F27" s="12" t="str">
        <f>事業所一覧!F198</f>
        <v>茨木市西田中町７番15号　ドゥエルやま１階101号室</v>
      </c>
      <c r="G27" s="12" t="str">
        <f>事業所一覧!G198</f>
        <v>株式会社ドリームリンク</v>
      </c>
      <c r="H27" s="13" t="str">
        <f>事業所一覧!H198</f>
        <v>●</v>
      </c>
      <c r="I27" s="13">
        <f>事業所一覧!I198</f>
        <v>10</v>
      </c>
      <c r="J27" s="13">
        <f>事業所一覧!J198</f>
        <v>0</v>
      </c>
      <c r="K27" s="13" t="str">
        <f>事業所一覧!K198</f>
        <v>●</v>
      </c>
      <c r="L27" s="13">
        <f>事業所一覧!L198</f>
        <v>10</v>
      </c>
      <c r="M27" s="13">
        <f>事業所一覧!M198</f>
        <v>0</v>
      </c>
      <c r="N27" s="13">
        <f>事業所一覧!N198</f>
        <v>0</v>
      </c>
    </row>
    <row r="28" spans="1:14" ht="30" customHeight="1" x14ac:dyDescent="0.2">
      <c r="A28" s="13">
        <f>事業所一覧!A199</f>
        <v>2754220412</v>
      </c>
      <c r="B28" s="12" t="str">
        <f>事業所一覧!B199</f>
        <v>こたふくの部屋</v>
      </c>
      <c r="C28" s="13" t="str">
        <f>事業所一覧!C199</f>
        <v>072-697-8286</v>
      </c>
      <c r="D28" s="13" t="str">
        <f>事業所一覧!D199</f>
        <v>072-697-8287</v>
      </c>
      <c r="E28" s="13" t="str">
        <f>事業所一覧!E199</f>
        <v>567-0850</v>
      </c>
      <c r="F28" s="12" t="str">
        <f>事業所一覧!F199</f>
        <v>茨木市真砂玉島台10番26号</v>
      </c>
      <c r="G28" s="12" t="str">
        <f>事業所一覧!G199</f>
        <v>株式会社ＷＡＮ</v>
      </c>
      <c r="H28" s="13" t="str">
        <f>事業所一覧!H199</f>
        <v>●</v>
      </c>
      <c r="I28" s="13">
        <f>事業所一覧!I199</f>
        <v>10</v>
      </c>
      <c r="J28" s="13">
        <f>事業所一覧!J199</f>
        <v>0</v>
      </c>
      <c r="K28" s="13" t="str">
        <f>事業所一覧!K199</f>
        <v>●</v>
      </c>
      <c r="L28" s="13">
        <f>事業所一覧!L199</f>
        <v>10</v>
      </c>
      <c r="M28" s="13">
        <f>事業所一覧!M199</f>
        <v>0</v>
      </c>
      <c r="N28" s="13">
        <f>事業所一覧!N199</f>
        <v>0</v>
      </c>
    </row>
    <row r="29" spans="1:14" ht="30" customHeight="1" x14ac:dyDescent="0.2">
      <c r="A29" s="13">
        <f>事業所一覧!A200</f>
        <v>2754220420</v>
      </c>
      <c r="B29" s="12" t="str">
        <f>事業所一覧!B200</f>
        <v>リールスメイト茨木郡</v>
      </c>
      <c r="C29" s="13" t="str">
        <f>事業所一覧!C200</f>
        <v>072-647-2921</v>
      </c>
      <c r="D29" s="13" t="str">
        <f>事業所一覧!D200</f>
        <v>072-647-2922</v>
      </c>
      <c r="E29" s="13" t="str">
        <f>事業所一覧!E200</f>
        <v>567-0072</v>
      </c>
      <c r="F29" s="12" t="str">
        <f>事業所一覧!F200</f>
        <v>茨木市郡五丁目22番34号ブランドール山中１階</v>
      </c>
      <c r="G29" s="12" t="str">
        <f>事業所一覧!G200</f>
        <v>株式会社ケア２１</v>
      </c>
      <c r="H29" s="13" t="str">
        <f>事業所一覧!H200</f>
        <v>●</v>
      </c>
      <c r="I29" s="13">
        <f>事業所一覧!I200</f>
        <v>10</v>
      </c>
      <c r="J29" s="13">
        <f>事業所一覧!J200</f>
        <v>0</v>
      </c>
      <c r="K29" s="13" t="str">
        <f>事業所一覧!K200</f>
        <v>●</v>
      </c>
      <c r="L29" s="13">
        <f>事業所一覧!L200</f>
        <v>10</v>
      </c>
      <c r="M29" s="13">
        <f>事業所一覧!M200</f>
        <v>0</v>
      </c>
      <c r="N29" s="13">
        <f>事業所一覧!N200</f>
        <v>0</v>
      </c>
    </row>
    <row r="30" spans="1:14" ht="30" customHeight="1" x14ac:dyDescent="0.2">
      <c r="A30" s="13">
        <f>事業所一覧!A201</f>
        <v>2754220438</v>
      </c>
      <c r="B30" s="12" t="str">
        <f>事業所一覧!B201</f>
        <v>リールスメディカル茨木玉島台</v>
      </c>
      <c r="C30" s="13" t="str">
        <f>事業所一覧!C201</f>
        <v>072-655-9821</v>
      </c>
      <c r="D30" s="13" t="str">
        <f>事業所一覧!D201</f>
        <v>072-655-9822</v>
      </c>
      <c r="E30" s="13" t="str">
        <f>事業所一覧!E201</f>
        <v>567-0850</v>
      </c>
      <c r="F30" s="12" t="str">
        <f>事業所一覧!F201</f>
        <v>茨木市真砂玉島台５番９号ポルトボヌール１階</v>
      </c>
      <c r="G30" s="12" t="str">
        <f>事業所一覧!G201</f>
        <v>株式会社ケア２１</v>
      </c>
      <c r="H30" s="13" t="str">
        <f>事業所一覧!H201</f>
        <v>☆</v>
      </c>
      <c r="I30" s="13">
        <f>事業所一覧!I201</f>
        <v>5</v>
      </c>
      <c r="J30" s="13">
        <f>事業所一覧!J201</f>
        <v>0</v>
      </c>
      <c r="K30" s="13" t="str">
        <f>事業所一覧!K201</f>
        <v>☆</v>
      </c>
      <c r="L30" s="13">
        <f>事業所一覧!L201</f>
        <v>5</v>
      </c>
      <c r="M30" s="13">
        <f>事業所一覧!M201</f>
        <v>0</v>
      </c>
      <c r="N30" s="13">
        <f>事業所一覧!N201</f>
        <v>0</v>
      </c>
    </row>
    <row r="31" spans="1:14" ht="30" customHeight="1" x14ac:dyDescent="0.2">
      <c r="A31" s="13">
        <f>事業所一覧!A202</f>
        <v>2754220446</v>
      </c>
      <c r="B31" s="12" t="str">
        <f>事業所一覧!B202</f>
        <v>放課後等デイサービス　ナーチャーハーツ</v>
      </c>
      <c r="C31" s="13" t="str">
        <f>事業所一覧!C202</f>
        <v>072-665-8300</v>
      </c>
      <c r="D31" s="13" t="str">
        <f>事業所一覧!D202</f>
        <v>072-665-8302</v>
      </c>
      <c r="E31" s="13" t="str">
        <f>事業所一覧!E202</f>
        <v>567-0805</v>
      </c>
      <c r="F31" s="12" t="str">
        <f>事業所一覧!F202</f>
        <v>茨木市橋の内二丁目２番26号クボタコーポ１階</v>
      </c>
      <c r="G31" s="12" t="str">
        <f>事業所一覧!G202</f>
        <v>株式会社ナーチャーハーツ</v>
      </c>
      <c r="H31" s="13">
        <f>事業所一覧!H202</f>
        <v>0</v>
      </c>
      <c r="I31" s="13">
        <f>事業所一覧!I202</f>
        <v>0</v>
      </c>
      <c r="J31" s="13">
        <f>事業所一覧!J202</f>
        <v>0</v>
      </c>
      <c r="K31" s="13" t="str">
        <f>事業所一覧!K202</f>
        <v>●</v>
      </c>
      <c r="L31" s="13">
        <f>事業所一覧!L202</f>
        <v>10</v>
      </c>
      <c r="M31" s="13">
        <f>事業所一覧!M202</f>
        <v>0</v>
      </c>
      <c r="N31" s="13">
        <f>事業所一覧!N202</f>
        <v>0</v>
      </c>
    </row>
    <row r="32" spans="1:14" ht="30" customHeight="1" x14ac:dyDescent="0.2">
      <c r="A32" s="13">
        <f>事業所一覧!A203</f>
        <v>2750920312</v>
      </c>
      <c r="B32" s="12" t="str">
        <f>事業所一覧!B203</f>
        <v>プレインジム茨木駅前教室</v>
      </c>
      <c r="C32" s="13" t="str">
        <f>事業所一覧!C203</f>
        <v>072-668-6860</v>
      </c>
      <c r="D32" s="13" t="str">
        <f>事業所一覧!D203</f>
        <v>072-344-5219</v>
      </c>
      <c r="E32" s="13" t="str">
        <f>事業所一覧!E203</f>
        <v>567-0882</v>
      </c>
      <c r="F32" s="12" t="str">
        <f>事業所一覧!F203</f>
        <v>茨木市元町１番９号</v>
      </c>
      <c r="G32" s="12" t="str">
        <f>事業所一覧!G203</f>
        <v>株式会社プレイン</v>
      </c>
      <c r="H32" s="13" t="str">
        <f>事業所一覧!H203</f>
        <v>●</v>
      </c>
      <c r="I32" s="13">
        <f>事業所一覧!I203</f>
        <v>10</v>
      </c>
      <c r="J32" s="13">
        <f>事業所一覧!J203</f>
        <v>0</v>
      </c>
      <c r="K32" s="13" t="str">
        <f>事業所一覧!K203</f>
        <v>●</v>
      </c>
      <c r="L32" s="13">
        <f>事業所一覧!L203</f>
        <v>10</v>
      </c>
      <c r="M32" s="13">
        <f>事業所一覧!M203</f>
        <v>0</v>
      </c>
      <c r="N32" s="13">
        <f>事業所一覧!N203</f>
        <v>0</v>
      </c>
    </row>
    <row r="33" spans="1:14" ht="30" customHeight="1" x14ac:dyDescent="0.2">
      <c r="A33" s="13">
        <f>事業所一覧!A204</f>
        <v>2754220487</v>
      </c>
      <c r="B33" s="12" t="str">
        <f>事業所一覧!B204</f>
        <v>YCCもこもこ茨木・吹田教室</v>
      </c>
      <c r="C33" s="13" t="str">
        <f>事業所一覧!C204</f>
        <v>072-695-5866</v>
      </c>
      <c r="D33" s="13" t="str">
        <f>事業所一覧!D204</f>
        <v>072-695-5866</v>
      </c>
      <c r="E33" s="13" t="str">
        <f>事業所一覧!E204</f>
        <v>567-0042</v>
      </c>
      <c r="F33" s="12" t="str">
        <f>事業所一覧!F204</f>
        <v>茨木市宇野辺二丁目13番10号</v>
      </c>
      <c r="G33" s="12" t="str">
        <f>事業所一覧!G204</f>
        <v>Ｓｕｎｎｙ　Ｌａｂ株式会社</v>
      </c>
      <c r="H33" s="13" t="str">
        <f>事業所一覧!H204</f>
        <v>●</v>
      </c>
      <c r="I33" s="13">
        <f>事業所一覧!I204</f>
        <v>10</v>
      </c>
      <c r="J33" s="13">
        <f>事業所一覧!J204</f>
        <v>0</v>
      </c>
      <c r="K33" s="13" t="str">
        <f>事業所一覧!K204</f>
        <v>●</v>
      </c>
      <c r="L33" s="13">
        <f>事業所一覧!L204</f>
        <v>10</v>
      </c>
      <c r="M33" s="13">
        <f>事業所一覧!M204</f>
        <v>0</v>
      </c>
      <c r="N33" s="13">
        <f>事業所一覧!N204</f>
        <v>0</v>
      </c>
    </row>
    <row r="34" spans="1:14" ht="30" customHeight="1" x14ac:dyDescent="0.2">
      <c r="A34" s="13">
        <f>事業所一覧!A205</f>
        <v>2754220495</v>
      </c>
      <c r="B34" s="12" t="str">
        <f>事業所一覧!B205</f>
        <v>放課後等デイサービス　ウィズ・ユー茨木</v>
      </c>
      <c r="C34" s="13" t="str">
        <f>事業所一覧!C205</f>
        <v>072-657-8599</v>
      </c>
      <c r="D34" s="13" t="str">
        <f>事業所一覧!D205</f>
        <v>072-657-8599</v>
      </c>
      <c r="E34" s="13" t="str">
        <f>事業所一覧!E205</f>
        <v>567-0852</v>
      </c>
      <c r="F34" s="12" t="str">
        <f>事業所一覧!F205</f>
        <v>茨木市小柳町10番17号グランドハイツ小柳２階201・２・３号</v>
      </c>
      <c r="G34" s="12" t="str">
        <f>事業所一覧!G205</f>
        <v>株式会社Ｅｎｊｏｙ　Ｌｅａｒｎｉｎｇ</v>
      </c>
      <c r="H34" s="13" t="str">
        <f>事業所一覧!H205</f>
        <v>●</v>
      </c>
      <c r="I34" s="13">
        <f>事業所一覧!I205</f>
        <v>10</v>
      </c>
      <c r="J34" s="13">
        <f>事業所一覧!J205</f>
        <v>0</v>
      </c>
      <c r="K34" s="13" t="str">
        <f>事業所一覧!K205</f>
        <v>●</v>
      </c>
      <c r="L34" s="13">
        <f>事業所一覧!L205</f>
        <v>10</v>
      </c>
      <c r="M34" s="13">
        <f>事業所一覧!M205</f>
        <v>0</v>
      </c>
      <c r="N34" s="13">
        <f>事業所一覧!N205</f>
        <v>0</v>
      </c>
    </row>
    <row r="35" spans="1:14" ht="30" customHeight="1" x14ac:dyDescent="0.2">
      <c r="A35" s="13">
        <f>事業所一覧!A206</f>
        <v>2754220503</v>
      </c>
      <c r="B35" s="12" t="str">
        <f>事業所一覧!B206</f>
        <v>放課後等デイサービスかしのき教室</v>
      </c>
      <c r="C35" s="13" t="str">
        <f>事業所一覧!C206</f>
        <v>072-665-9226</v>
      </c>
      <c r="D35" s="13" t="str">
        <f>事業所一覧!D206</f>
        <v>072-665-9226</v>
      </c>
      <c r="E35" s="13" t="str">
        <f>事業所一覧!E206</f>
        <v>567-0803</v>
      </c>
      <c r="F35" s="12" t="str">
        <f>事業所一覧!F206</f>
        <v>茨木市大手町８番13号日本医科薬品(株)ビルディング403</v>
      </c>
      <c r="G35" s="12" t="str">
        <f>事業所一覧!G206</f>
        <v>一般社団法人Ｎｅｘｔ　Ｃｕｒｅ</v>
      </c>
      <c r="H35" s="13" t="str">
        <f>事業所一覧!H206</f>
        <v>●</v>
      </c>
      <c r="I35" s="13">
        <f>事業所一覧!I206</f>
        <v>10</v>
      </c>
      <c r="J35" s="13">
        <f>事業所一覧!J206</f>
        <v>0</v>
      </c>
      <c r="K35" s="13" t="str">
        <f>事業所一覧!K206</f>
        <v>●</v>
      </c>
      <c r="L35" s="13">
        <f>事業所一覧!L206</f>
        <v>10</v>
      </c>
      <c r="M35" s="13">
        <f>事業所一覧!M206</f>
        <v>0</v>
      </c>
      <c r="N35" s="13">
        <f>事業所一覧!N206</f>
        <v>0</v>
      </c>
    </row>
    <row r="36" spans="1:14" ht="30" customHeight="1" x14ac:dyDescent="0.2">
      <c r="A36" s="13">
        <f>事業所一覧!A207</f>
        <v>2754220529</v>
      </c>
      <c r="B36" s="12" t="str">
        <f>事業所一覧!B207</f>
        <v>運動療育スタジオｓｐａｒｋ南茨木</v>
      </c>
      <c r="C36" s="13" t="str">
        <f>事業所一覧!C207</f>
        <v>072-625-3809</v>
      </c>
      <c r="D36" s="13" t="str">
        <f>事業所一覧!D207</f>
        <v>072-625-3810</v>
      </c>
      <c r="E36" s="13" t="str">
        <f>事業所一覧!E207</f>
        <v>567-0876</v>
      </c>
      <c r="F36" s="12" t="str">
        <f>事業所一覧!F207</f>
        <v>茨木市天王二丁目５番10号阪急グリーンプラザ２階Ａ区画</v>
      </c>
      <c r="G36" s="12" t="str">
        <f>事業所一覧!G207</f>
        <v>株式会社クーバル・ウエルケア</v>
      </c>
      <c r="H36" s="13" t="str">
        <f>事業所一覧!H207</f>
        <v>●</v>
      </c>
      <c r="I36" s="13">
        <f>事業所一覧!I207</f>
        <v>10</v>
      </c>
      <c r="J36" s="13">
        <f>事業所一覧!J207</f>
        <v>0</v>
      </c>
      <c r="K36" s="13" t="str">
        <f>事業所一覧!K207</f>
        <v>●</v>
      </c>
      <c r="L36" s="13">
        <f>事業所一覧!L207</f>
        <v>10</v>
      </c>
      <c r="M36" s="13">
        <f>事業所一覧!M207</f>
        <v>0</v>
      </c>
      <c r="N36" s="13">
        <f>事業所一覧!N207</f>
        <v>0</v>
      </c>
    </row>
    <row r="37" spans="1:14" ht="30" customHeight="1" x14ac:dyDescent="0.2">
      <c r="A37" s="13">
        <f>事業所一覧!A208</f>
        <v>2754220537</v>
      </c>
      <c r="B37" s="12" t="str">
        <f>事業所一覧!B208</f>
        <v>Ｌｉｅｎ茨木</v>
      </c>
      <c r="C37" s="13" t="str">
        <f>事業所一覧!C208</f>
        <v>072-631-2007</v>
      </c>
      <c r="D37" s="13" t="str">
        <f>事業所一覧!D208</f>
        <v>072-631-2008</v>
      </c>
      <c r="E37" s="13" t="str">
        <f>事業所一覧!E208</f>
        <v>567-0818</v>
      </c>
      <c r="F37" s="12" t="str">
        <f>事業所一覧!F208</f>
        <v>茨木市本町６番８号ナカヤビル１階</v>
      </c>
      <c r="G37" s="12" t="str">
        <f>事業所一覧!G208</f>
        <v>一般社団法人Ｅｖｅｒ　Ｇｒｅｅｎ</v>
      </c>
      <c r="H37" s="13" t="str">
        <f>事業所一覧!H208</f>
        <v>☆</v>
      </c>
      <c r="I37" s="13">
        <f>事業所一覧!I208</f>
        <v>5</v>
      </c>
      <c r="J37" s="13">
        <f>事業所一覧!J208</f>
        <v>0</v>
      </c>
      <c r="K37" s="13" t="str">
        <f>事業所一覧!K208</f>
        <v>☆</v>
      </c>
      <c r="L37" s="13">
        <f>事業所一覧!L208</f>
        <v>5</v>
      </c>
      <c r="M37" s="13">
        <f>事業所一覧!M208</f>
        <v>0</v>
      </c>
      <c r="N37" s="13">
        <f>事業所一覧!N208</f>
        <v>0</v>
      </c>
    </row>
    <row r="38" spans="1:14" ht="30" customHeight="1" x14ac:dyDescent="0.2">
      <c r="A38" s="13">
        <f>事業所一覧!A209</f>
        <v>2754220545</v>
      </c>
      <c r="B38" s="12" t="str">
        <f>事業所一覧!B209</f>
        <v>社会体験スタジオＳｋｉｌｌｓ南茨木</v>
      </c>
      <c r="C38" s="13" t="str">
        <f>事業所一覧!C209</f>
        <v>072-645-4962</v>
      </c>
      <c r="D38" s="13" t="str">
        <f>事業所一覧!D209</f>
        <v>072-645-4960</v>
      </c>
      <c r="E38" s="13" t="str">
        <f>事業所一覧!E209</f>
        <v>567-0876</v>
      </c>
      <c r="F38" s="12" t="str">
        <f>事業所一覧!F209</f>
        <v>茨木市天王二丁目５番１０号阪急グリーンプラザ２階Ｂ区画</v>
      </c>
      <c r="G38" s="12" t="str">
        <f>事業所一覧!G209</f>
        <v>株式会社クーバルＣ３</v>
      </c>
      <c r="H38" s="13" t="str">
        <f>事業所一覧!H209</f>
        <v>●</v>
      </c>
      <c r="I38" s="13">
        <f>事業所一覧!I209</f>
        <v>10</v>
      </c>
      <c r="J38" s="13">
        <f>事業所一覧!J209</f>
        <v>0</v>
      </c>
      <c r="K38" s="13" t="str">
        <f>事業所一覧!K209</f>
        <v>●</v>
      </c>
      <c r="L38" s="13">
        <f>事業所一覧!L209</f>
        <v>10</v>
      </c>
      <c r="M38" s="13">
        <f>事業所一覧!M209</f>
        <v>0</v>
      </c>
      <c r="N38" s="13">
        <f>事業所一覧!N209</f>
        <v>0</v>
      </c>
    </row>
    <row r="39" spans="1:14" ht="30" customHeight="1" x14ac:dyDescent="0.2">
      <c r="A39" s="13">
        <f>事業所一覧!A210</f>
        <v>2754220552</v>
      </c>
      <c r="B39" s="12" t="str">
        <f>事業所一覧!B210</f>
        <v>なないろＳｔｕｄｙ</v>
      </c>
      <c r="C39" s="13" t="str">
        <f>事業所一覧!C210</f>
        <v>072-646-5818</v>
      </c>
      <c r="D39" s="13" t="str">
        <f>事業所一覧!D210</f>
        <v>072-646-6239</v>
      </c>
      <c r="E39" s="13" t="str">
        <f>事業所一覧!E210</f>
        <v>567-0031</v>
      </c>
      <c r="F39" s="12" t="str">
        <f>事業所一覧!F210</f>
        <v>茨木市春日四丁目５番11号　サンハイツ穂積102号室</v>
      </c>
      <c r="G39" s="12" t="str">
        <f>事業所一覧!G210</f>
        <v>株式会社ドリームリンク</v>
      </c>
      <c r="H39" s="13" t="str">
        <f>事業所一覧!H210</f>
        <v>●</v>
      </c>
      <c r="I39" s="13">
        <f>事業所一覧!I210</f>
        <v>10</v>
      </c>
      <c r="J39" s="13">
        <f>事業所一覧!J210</f>
        <v>0</v>
      </c>
      <c r="K39" s="13" t="str">
        <f>事業所一覧!K210</f>
        <v>●</v>
      </c>
      <c r="L39" s="13">
        <f>事業所一覧!L210</f>
        <v>10</v>
      </c>
      <c r="M39" s="13">
        <f>事業所一覧!M210</f>
        <v>0</v>
      </c>
      <c r="N39" s="13">
        <f>事業所一覧!N210</f>
        <v>0</v>
      </c>
    </row>
    <row r="40" spans="1:14" ht="30" customHeight="1" x14ac:dyDescent="0.2">
      <c r="A40" s="13">
        <f>事業所一覧!A211</f>
        <v>2754220560</v>
      </c>
      <c r="B40" s="12" t="str">
        <f>事業所一覧!B211</f>
        <v>なないろＫｉｄｓ２ｎｄ</v>
      </c>
      <c r="C40" s="13" t="str">
        <f>事業所一覧!C211</f>
        <v>072-697-9411</v>
      </c>
      <c r="D40" s="13" t="str">
        <f>事業所一覧!D211</f>
        <v>072-697-9878</v>
      </c>
      <c r="E40" s="13" t="str">
        <f>事業所一覧!E211</f>
        <v>567-0031</v>
      </c>
      <c r="F40" s="12" t="str">
        <f>事業所一覧!F211</f>
        <v>茨木市春日三丁目14番41号　メゾン春日101号室</v>
      </c>
      <c r="G40" s="12" t="str">
        <f>事業所一覧!G211</f>
        <v>株式会社ドリームリンクプラス</v>
      </c>
      <c r="H40" s="13" t="str">
        <f>事業所一覧!H211</f>
        <v>●</v>
      </c>
      <c r="I40" s="13">
        <f>事業所一覧!I211</f>
        <v>10</v>
      </c>
      <c r="J40" s="13">
        <f>事業所一覧!J211</f>
        <v>0</v>
      </c>
      <c r="K40" s="13" t="str">
        <f>事業所一覧!K211</f>
        <v>●</v>
      </c>
      <c r="L40" s="13">
        <f>事業所一覧!L211</f>
        <v>10</v>
      </c>
      <c r="M40" s="13">
        <f>事業所一覧!M211</f>
        <v>0</v>
      </c>
      <c r="N40" s="13">
        <f>事業所一覧!N211</f>
        <v>0</v>
      </c>
    </row>
    <row r="41" spans="1:14" ht="30" customHeight="1" x14ac:dyDescent="0.2">
      <c r="A41" s="13">
        <f>事業所一覧!A212</f>
        <v>2754220578</v>
      </c>
      <c r="B41" s="12" t="str">
        <f>事業所一覧!B212</f>
        <v>こどもサポート教室「きらり」阪急茨木校</v>
      </c>
      <c r="C41" s="13" t="str">
        <f>事業所一覧!C212</f>
        <v>072-621-1255</v>
      </c>
      <c r="D41" s="13" t="str">
        <f>事業所一覧!D212</f>
        <v>072-621-1255</v>
      </c>
      <c r="E41" s="13" t="str">
        <f>事業所一覧!E212</f>
        <v>567-0816</v>
      </c>
      <c r="F41" s="12" t="str">
        <f>事業所一覧!F212</f>
        <v>茨木市永代町８番８号国里メディカルビル５Ｆ502号503号</v>
      </c>
      <c r="G41" s="12" t="str">
        <f>事業所一覧!G212</f>
        <v>株式会社クラ・ゼミ</v>
      </c>
      <c r="H41" s="13" t="str">
        <f>事業所一覧!H212</f>
        <v>●</v>
      </c>
      <c r="I41" s="13">
        <f>事業所一覧!I212</f>
        <v>10</v>
      </c>
      <c r="J41" s="13">
        <f>事業所一覧!J212</f>
        <v>0</v>
      </c>
      <c r="K41" s="13" t="str">
        <f>事業所一覧!K212</f>
        <v>●</v>
      </c>
      <c r="L41" s="13">
        <f>事業所一覧!L212</f>
        <v>10</v>
      </c>
      <c r="M41" s="13">
        <f>事業所一覧!M212</f>
        <v>0</v>
      </c>
      <c r="N41" s="13">
        <f>事業所一覧!N212</f>
        <v>0</v>
      </c>
    </row>
    <row r="42" spans="1:14" ht="30" customHeight="1" x14ac:dyDescent="0.2">
      <c r="A42" s="13">
        <f>事業所一覧!A213</f>
        <v>2754220586</v>
      </c>
      <c r="B42" s="12" t="str">
        <f>事業所一覧!B213</f>
        <v>えんりっち</v>
      </c>
      <c r="C42" s="13" t="str">
        <f>事業所一覧!C213</f>
        <v>072-665-4343</v>
      </c>
      <c r="D42" s="13" t="str">
        <f>事業所一覧!D213</f>
        <v>072-665-4342</v>
      </c>
      <c r="E42" s="13" t="str">
        <f>事業所一覧!E213</f>
        <v>567-0007</v>
      </c>
      <c r="F42" s="12" t="str">
        <f>事業所一覧!F213</f>
        <v>茨木市南安威二丁目６番20号田中ビル２階東店舗</v>
      </c>
      <c r="G42" s="12" t="str">
        <f>事業所一覧!G213</f>
        <v>ＥｎＲｉｃｈ合同会社</v>
      </c>
      <c r="H42" s="13" t="str">
        <f>事業所一覧!H213</f>
        <v>●</v>
      </c>
      <c r="I42" s="13">
        <f>事業所一覧!I213</f>
        <v>10</v>
      </c>
      <c r="J42" s="13">
        <f>事業所一覧!J213</f>
        <v>0</v>
      </c>
      <c r="K42" s="13" t="str">
        <f>事業所一覧!K213</f>
        <v>●</v>
      </c>
      <c r="L42" s="13">
        <f>事業所一覧!L213</f>
        <v>10</v>
      </c>
      <c r="M42" s="13" t="str">
        <f>事業所一覧!M213</f>
        <v>●</v>
      </c>
      <c r="N42" s="13">
        <f>事業所一覧!N213</f>
        <v>0</v>
      </c>
    </row>
    <row r="43" spans="1:14" ht="30" customHeight="1" x14ac:dyDescent="0.2">
      <c r="A43" s="13">
        <f>事業所一覧!A214</f>
        <v>2754220594</v>
      </c>
      <c r="B43" s="12" t="str">
        <f>事業所一覧!B214</f>
        <v>あぽろ放課後等支援事業所</v>
      </c>
      <c r="C43" s="13" t="str">
        <f>事業所一覧!C214</f>
        <v>072-646-7428</v>
      </c>
      <c r="D43" s="13" t="str">
        <f>事業所一覧!D214</f>
        <v>072-646-7429</v>
      </c>
      <c r="E43" s="13" t="str">
        <f>事業所一覧!E214</f>
        <v>567-0831</v>
      </c>
      <c r="F43" s="12" t="str">
        <f>事業所一覧!F214</f>
        <v>茨木市鮎川二丁目32番25号アライブ21　102号</v>
      </c>
      <c r="G43" s="12" t="str">
        <f>事業所一覧!G214</f>
        <v>ＵＮＩＸ株式会社</v>
      </c>
      <c r="H43" s="13">
        <f>事業所一覧!H214</f>
        <v>0</v>
      </c>
      <c r="I43" s="13">
        <f>事業所一覧!I214</f>
        <v>0</v>
      </c>
      <c r="J43" s="13">
        <f>事業所一覧!J214</f>
        <v>0</v>
      </c>
      <c r="K43" s="13" t="str">
        <f>事業所一覧!K214</f>
        <v>●</v>
      </c>
      <c r="L43" s="13">
        <f>事業所一覧!L214</f>
        <v>10</v>
      </c>
      <c r="M43" s="13">
        <f>事業所一覧!M214</f>
        <v>0</v>
      </c>
      <c r="N43" s="13">
        <f>事業所一覧!N214</f>
        <v>0</v>
      </c>
    </row>
    <row r="44" spans="1:14" ht="30" customHeight="1" x14ac:dyDescent="0.2">
      <c r="A44" s="13">
        <f>事業所一覧!A215</f>
        <v>2754220602</v>
      </c>
      <c r="B44" s="12" t="str">
        <f>事業所一覧!B215</f>
        <v>児童デイサービス　みのり</v>
      </c>
      <c r="C44" s="13" t="str">
        <f>事業所一覧!C215</f>
        <v>072-646-6596</v>
      </c>
      <c r="D44" s="13" t="str">
        <f>事業所一覧!D215</f>
        <v>072-646-6598</v>
      </c>
      <c r="E44" s="13" t="str">
        <f>事業所一覧!E215</f>
        <v>567-0817</v>
      </c>
      <c r="F44" s="12" t="str">
        <f>事業所一覧!F215</f>
        <v>茨木市別院町７番５号　三友ビル３階302号</v>
      </c>
      <c r="G44" s="12" t="str">
        <f>事業所一覧!G215</f>
        <v>株式会社　ｍｅ</v>
      </c>
      <c r="H44" s="13" t="str">
        <f>事業所一覧!H215</f>
        <v>☆</v>
      </c>
      <c r="I44" s="13">
        <f>事業所一覧!I215</f>
        <v>5</v>
      </c>
      <c r="J44" s="13" t="str">
        <f>事業所一覧!J215</f>
        <v>●</v>
      </c>
      <c r="K44" s="13" t="str">
        <f>事業所一覧!K215</f>
        <v>☆</v>
      </c>
      <c r="L44" s="13">
        <f>事業所一覧!L215</f>
        <v>5</v>
      </c>
      <c r="M44" s="13">
        <f>事業所一覧!M215</f>
        <v>0</v>
      </c>
      <c r="N44" s="13">
        <f>事業所一覧!N215</f>
        <v>0</v>
      </c>
    </row>
    <row r="45" spans="1:14" ht="30" customHeight="1" x14ac:dyDescent="0.2">
      <c r="A45" s="13">
        <f>事業所一覧!A216</f>
        <v>2754220610</v>
      </c>
      <c r="B45" s="12" t="str">
        <f>事業所一覧!B216</f>
        <v>ＬＩＴＡＬＩＣＯジュニア茨木教室</v>
      </c>
      <c r="C45" s="13" t="str">
        <f>事業所一覧!C216</f>
        <v>072-645-8250</v>
      </c>
      <c r="D45" s="13" t="str">
        <f>事業所一覧!D216</f>
        <v>072-645-8251</v>
      </c>
      <c r="E45" s="13" t="str">
        <f>事業所一覧!E216</f>
        <v>567-0031</v>
      </c>
      <c r="F45" s="12" t="str">
        <f>事業所一覧!F216</f>
        <v>茨木市春日二丁目２番12号　茨木セントラルビル301</v>
      </c>
      <c r="G45" s="12" t="str">
        <f>事業所一覧!G216</f>
        <v>株式会社LITALICOパートナーズ</v>
      </c>
      <c r="H45" s="13" t="str">
        <f>事業所一覧!H216</f>
        <v>●</v>
      </c>
      <c r="I45" s="13">
        <f>事業所一覧!I216</f>
        <v>10</v>
      </c>
      <c r="J45" s="13">
        <f>事業所一覧!J216</f>
        <v>0</v>
      </c>
      <c r="K45" s="13">
        <f>事業所一覧!K216</f>
        <v>0</v>
      </c>
      <c r="L45" s="13">
        <f>事業所一覧!L216</f>
        <v>0</v>
      </c>
      <c r="M45" s="13" t="str">
        <f>事業所一覧!M216</f>
        <v>●</v>
      </c>
      <c r="N45" s="13">
        <f>事業所一覧!N216</f>
        <v>0</v>
      </c>
    </row>
    <row r="46" spans="1:14" ht="30" customHeight="1" x14ac:dyDescent="0.2">
      <c r="A46" s="13">
        <f>事業所一覧!A217</f>
        <v>2754220628</v>
      </c>
      <c r="B46" s="12" t="str">
        <f>事業所一覧!B217</f>
        <v>アスト体操クラブ　児童発達支援・放課後等デイサービス</v>
      </c>
      <c r="C46" s="13" t="str">
        <f>事業所一覧!C217</f>
        <v>072-635-2011</v>
      </c>
      <c r="D46" s="13" t="str">
        <f>事業所一覧!D217</f>
        <v>072-635-2015</v>
      </c>
      <c r="E46" s="13" t="str">
        <f>事業所一覧!E217</f>
        <v>567^0897</v>
      </c>
      <c r="F46" s="12" t="str">
        <f>事業所一覧!F217</f>
        <v>茨木市主原町５番15号シャン・リ・フォーレビル１階</v>
      </c>
      <c r="G46" s="12" t="str">
        <f>事業所一覧!G217</f>
        <v>プロードス株式会社</v>
      </c>
      <c r="H46" s="13" t="str">
        <f>事業所一覧!H217</f>
        <v>●</v>
      </c>
      <c r="I46" s="13">
        <f>事業所一覧!I217</f>
        <v>10</v>
      </c>
      <c r="J46" s="13">
        <f>事業所一覧!J217</f>
        <v>0</v>
      </c>
      <c r="K46" s="13" t="str">
        <f>事業所一覧!K217</f>
        <v>●</v>
      </c>
      <c r="L46" s="13">
        <f>事業所一覧!L217</f>
        <v>10</v>
      </c>
      <c r="M46" s="13">
        <f>事業所一覧!M217</f>
        <v>0</v>
      </c>
      <c r="N46" s="13">
        <f>事業所一覧!N217</f>
        <v>0</v>
      </c>
    </row>
    <row r="47" spans="1:14" ht="30" customHeight="1" x14ac:dyDescent="0.2">
      <c r="A47" s="13">
        <f>事業所一覧!A218</f>
        <v>2754220636</v>
      </c>
      <c r="B47" s="12" t="str">
        <f>事業所一覧!B218</f>
        <v>ハグマザリー</v>
      </c>
      <c r="C47" s="13" t="str">
        <f>事業所一覧!C218</f>
        <v>070-8581-8418</v>
      </c>
      <c r="D47" s="13">
        <f>事業所一覧!D218</f>
        <v>0</v>
      </c>
      <c r="E47" s="13" t="str">
        <f>事業所一覧!E218</f>
        <v>567-0009</v>
      </c>
      <c r="F47" s="12" t="str">
        <f>事業所一覧!F218</f>
        <v>茨木市山手台七丁目8番3号</v>
      </c>
      <c r="G47" s="12" t="str">
        <f>事業所一覧!G218</f>
        <v>合同会社　Ｉマザリー</v>
      </c>
      <c r="H47" s="13">
        <f>事業所一覧!H218</f>
        <v>0</v>
      </c>
      <c r="I47" s="13">
        <f>事業所一覧!I218</f>
        <v>0</v>
      </c>
      <c r="J47" s="13">
        <f>事業所一覧!J218</f>
        <v>0</v>
      </c>
      <c r="K47" s="13" t="str">
        <f>事業所一覧!K218</f>
        <v>☆</v>
      </c>
      <c r="L47" s="13">
        <f>事業所一覧!L218</f>
        <v>5</v>
      </c>
      <c r="M47" s="13">
        <f>事業所一覧!M218</f>
        <v>0</v>
      </c>
      <c r="N47" s="13">
        <f>事業所一覧!N218</f>
        <v>0</v>
      </c>
    </row>
    <row r="48" spans="1:14" ht="30" customHeight="1" x14ac:dyDescent="0.2">
      <c r="A48" s="13">
        <f>事業所一覧!A219</f>
        <v>2754220644</v>
      </c>
      <c r="B48" s="12" t="str">
        <f>事業所一覧!B219</f>
        <v>リールきっず朋</v>
      </c>
      <c r="C48" s="13" t="str">
        <f>事業所一覧!C219</f>
        <v>072-636-6220</v>
      </c>
      <c r="D48" s="13" t="str">
        <f>事業所一覧!D219</f>
        <v>072-636-6221</v>
      </c>
      <c r="E48" s="13" t="str">
        <f>事業所一覧!E219</f>
        <v>567-0851</v>
      </c>
      <c r="F48" s="12" t="str">
        <f>事業所一覧!F219</f>
        <v>茨木市真砂二丁目16番15号　ヌーヴェルハイム１階</v>
      </c>
      <c r="G48" s="12" t="str">
        <f>事業所一覧!G219</f>
        <v>一般社団法人　幸朋樹</v>
      </c>
      <c r="H48" s="13" t="str">
        <f>事業所一覧!H219</f>
        <v>●</v>
      </c>
      <c r="I48" s="13">
        <f>事業所一覧!I219</f>
        <v>10</v>
      </c>
      <c r="J48" s="13">
        <f>事業所一覧!J219</f>
        <v>0</v>
      </c>
      <c r="K48" s="13" t="str">
        <f>事業所一覧!K219</f>
        <v>●</v>
      </c>
      <c r="L48" s="13">
        <f>事業所一覧!L219</f>
        <v>10</v>
      </c>
      <c r="M48" s="13">
        <f>事業所一覧!M219</f>
        <v>0</v>
      </c>
      <c r="N48" s="13">
        <f>事業所一覧!N219</f>
        <v>0</v>
      </c>
    </row>
    <row r="49" spans="1:14" ht="30" customHeight="1" x14ac:dyDescent="0.2">
      <c r="A49" s="13">
        <f>事業所一覧!A220</f>
        <v>2754220651</v>
      </c>
      <c r="B49" s="12" t="str">
        <f>事業所一覧!B220</f>
        <v>なないろＳｔｕｄｙ２ｎｄ</v>
      </c>
      <c r="C49" s="13" t="str">
        <f>事業所一覧!C220</f>
        <v>072-648-5471</v>
      </c>
      <c r="D49" s="13" t="str">
        <f>事業所一覧!D220</f>
        <v>072-648-5709</v>
      </c>
      <c r="E49" s="13" t="str">
        <f>事業所一覧!E220</f>
        <v>567-0818</v>
      </c>
      <c r="F49" s="12" t="str">
        <f>事業所一覧!F220</f>
        <v>茨木市本町６番13号マプログレイスⅡ１階</v>
      </c>
      <c r="G49" s="12" t="str">
        <f>事業所一覧!G220</f>
        <v>株式会社ドリームリンク</v>
      </c>
      <c r="H49" s="13" t="str">
        <f>事業所一覧!H220</f>
        <v>●</v>
      </c>
      <c r="I49" s="13">
        <f>事業所一覧!I220</f>
        <v>10</v>
      </c>
      <c r="J49" s="13">
        <f>事業所一覧!J220</f>
        <v>0</v>
      </c>
      <c r="K49" s="13" t="str">
        <f>事業所一覧!K220</f>
        <v>●</v>
      </c>
      <c r="L49" s="13">
        <f>事業所一覧!L220</f>
        <v>10</v>
      </c>
      <c r="M49" s="13">
        <f>事業所一覧!M220</f>
        <v>0</v>
      </c>
      <c r="N49" s="13">
        <f>事業所一覧!N220</f>
        <v>0</v>
      </c>
    </row>
    <row r="50" spans="1:14" ht="30" customHeight="1" x14ac:dyDescent="0.2">
      <c r="A50" s="13">
        <f>事業所一覧!A221</f>
        <v>2754220669</v>
      </c>
      <c r="B50" s="12" t="str">
        <f>事業所一覧!B221</f>
        <v>スリーケア真砂こどもセンター</v>
      </c>
      <c r="C50" s="13" t="str">
        <f>事業所一覧!C221</f>
        <v>072-664-1233</v>
      </c>
      <c r="D50" s="13" t="str">
        <f>事業所一覧!D221</f>
        <v>072-663-5564</v>
      </c>
      <c r="E50" s="13" t="str">
        <f>事業所一覧!E221</f>
        <v>567-0851</v>
      </c>
      <c r="F50" s="12" t="str">
        <f>事業所一覧!F221</f>
        <v>茨木市真砂一丁目13番２号エクセルハイムⅢ103号</v>
      </c>
      <c r="G50" s="12" t="str">
        <f>事業所一覧!G221</f>
        <v>合同会社アポージオ</v>
      </c>
      <c r="H50" s="13" t="str">
        <f>事業所一覧!H221</f>
        <v>●</v>
      </c>
      <c r="I50" s="13">
        <f>事業所一覧!I221</f>
        <v>10</v>
      </c>
      <c r="J50" s="13">
        <f>事業所一覧!J221</f>
        <v>0</v>
      </c>
      <c r="K50" s="13" t="str">
        <f>事業所一覧!K221</f>
        <v>●</v>
      </c>
      <c r="L50" s="13">
        <f>事業所一覧!L221</f>
        <v>10</v>
      </c>
      <c r="M50" s="13">
        <f>事業所一覧!M221</f>
        <v>0</v>
      </c>
      <c r="N50" s="13">
        <f>事業所一覧!N221</f>
        <v>0</v>
      </c>
    </row>
    <row r="51" spans="1:14" ht="30" customHeight="1" x14ac:dyDescent="0.2">
      <c r="A51" s="13" t="str">
        <f>事業所一覧!A222</f>
        <v>2754220677</v>
      </c>
      <c r="B51" s="12" t="str">
        <f>事業所一覧!B222</f>
        <v>ふわふわのおうち</v>
      </c>
      <c r="C51" s="13" t="str">
        <f>事業所一覧!C222</f>
        <v>072-641-8857</v>
      </c>
      <c r="D51" s="13" t="str">
        <f>事業所一覧!D222</f>
        <v>072-628-2287</v>
      </c>
      <c r="E51" s="13" t="str">
        <f>事業所一覧!E222</f>
        <v>567-0057</v>
      </c>
      <c r="F51" s="12" t="str">
        <f>事業所一覧!F222</f>
        <v>茨木市豊川一丁目34番３号２階</v>
      </c>
      <c r="G51" s="12" t="str">
        <f>事業所一覧!G222</f>
        <v>株式会社ふわふわ</v>
      </c>
      <c r="H51" s="13" t="str">
        <f>事業所一覧!H222</f>
        <v>●</v>
      </c>
      <c r="I51" s="13">
        <f>事業所一覧!I222</f>
        <v>10</v>
      </c>
      <c r="J51" s="13">
        <f>事業所一覧!J222</f>
        <v>0</v>
      </c>
      <c r="K51" s="13" t="str">
        <f>事業所一覧!K222</f>
        <v>●</v>
      </c>
      <c r="L51" s="13">
        <f>事業所一覧!L222</f>
        <v>10</v>
      </c>
      <c r="M51" s="13">
        <f>事業所一覧!M222</f>
        <v>0</v>
      </c>
      <c r="N51" s="13">
        <f>事業所一覧!N222</f>
        <v>0</v>
      </c>
    </row>
    <row r="52" spans="1:14" s="26" customFormat="1" ht="30" customHeight="1" x14ac:dyDescent="0.2">
      <c r="A52" s="13">
        <f>事業所一覧!A223</f>
        <v>2754220685</v>
      </c>
      <c r="B52" s="12" t="str">
        <f>事業所一覧!B223</f>
        <v>ツインズリハビリ児童発達支援・放課後等デイサービス</v>
      </c>
      <c r="C52" s="13" t="str">
        <f>事業所一覧!C223</f>
        <v>072-626-7205</v>
      </c>
      <c r="D52" s="13" t="str">
        <f>事業所一覧!D223</f>
        <v>072-626-7206</v>
      </c>
      <c r="E52" s="13" t="str">
        <f>事業所一覧!E223</f>
        <v>567-0032</v>
      </c>
      <c r="F52" s="12" t="str">
        <f>事業所一覧!F223</f>
        <v>茨木市西駅前町６番36号　ラビアンヌ・エスポワール201号室</v>
      </c>
      <c r="G52" s="12" t="str">
        <f>事業所一覧!G223</f>
        <v>株式会社Twins　family</v>
      </c>
      <c r="H52" s="13" t="str">
        <f>事業所一覧!H223</f>
        <v>●</v>
      </c>
      <c r="I52" s="13">
        <f>事業所一覧!I223</f>
        <v>10</v>
      </c>
      <c r="J52" s="13">
        <f>事業所一覧!J223</f>
        <v>0</v>
      </c>
      <c r="K52" s="13" t="str">
        <f>事業所一覧!K223</f>
        <v>●</v>
      </c>
      <c r="L52" s="13">
        <f>事業所一覧!L223</f>
        <v>10</v>
      </c>
      <c r="M52" s="13" t="str">
        <f>事業所一覧!M223</f>
        <v>●</v>
      </c>
      <c r="N52" s="13">
        <f>事業所一覧!N223</f>
        <v>0</v>
      </c>
    </row>
    <row r="53" spans="1:14" ht="30" customHeight="1" x14ac:dyDescent="0.2">
      <c r="A53" s="13" t="str">
        <f>事業所一覧!A224</f>
        <v>2754220719</v>
      </c>
      <c r="B53" s="12" t="str">
        <f>事業所一覧!B224</f>
        <v>Ａｍｂｉｔｉｏｎ　Ｋｉｄｓ</v>
      </c>
      <c r="C53" s="13" t="str">
        <f>事業所一覧!C224</f>
        <v>070-1810-5309</v>
      </c>
      <c r="D53" s="13">
        <f>事業所一覧!D224</f>
        <v>0</v>
      </c>
      <c r="E53" s="13" t="str">
        <f>事業所一覧!E224</f>
        <v>567-0804</v>
      </c>
      <c r="F53" s="12" t="str">
        <f>事業所一覧!F224</f>
        <v>茨木市総持寺台１番11号　ホクセツ・メディカルモール４－Ａ</v>
      </c>
      <c r="G53" s="12" t="str">
        <f>事業所一覧!G224</f>
        <v>ａｍｂｉｔｉｏｎ合同会社</v>
      </c>
      <c r="H53" s="13" t="str">
        <f>事業所一覧!H224</f>
        <v>●</v>
      </c>
      <c r="I53" s="13">
        <f>事業所一覧!I224</f>
        <v>10</v>
      </c>
      <c r="J53" s="13">
        <f>事業所一覧!J224</f>
        <v>0</v>
      </c>
      <c r="K53" s="13" t="str">
        <f>事業所一覧!K224</f>
        <v>●</v>
      </c>
      <c r="L53" s="13">
        <f>事業所一覧!L224</f>
        <v>10</v>
      </c>
      <c r="M53" s="13">
        <f>事業所一覧!M224</f>
        <v>0</v>
      </c>
      <c r="N53" s="13">
        <f>事業所一覧!N224</f>
        <v>0</v>
      </c>
    </row>
    <row r="54" spans="1:14" ht="30" customHeight="1" x14ac:dyDescent="0.2">
      <c r="A54" s="13" t="str">
        <f>事業所一覧!A225</f>
        <v>2754220727</v>
      </c>
      <c r="B54" s="12" t="str">
        <f>事業所一覧!B225</f>
        <v>児童発達支援・放課後等デイサービス　いろどり</v>
      </c>
      <c r="C54" s="13" t="str">
        <f>事業所一覧!C225</f>
        <v>072-657-8312</v>
      </c>
      <c r="D54" s="13" t="str">
        <f>事業所一覧!D225</f>
        <v>072-657-8312</v>
      </c>
      <c r="E54" s="13" t="str">
        <f>事業所一覧!E225</f>
        <v>567-0817</v>
      </c>
      <c r="F54" s="12" t="str">
        <f>事業所一覧!F225</f>
        <v>茨木市別院町６番43号２階</v>
      </c>
      <c r="G54" s="12" t="str">
        <f>事業所一覧!G225</f>
        <v>株式会社ネイヴル</v>
      </c>
      <c r="H54" s="13" t="str">
        <f>事業所一覧!H225</f>
        <v>●</v>
      </c>
      <c r="I54" s="13">
        <f>事業所一覧!I225</f>
        <v>10</v>
      </c>
      <c r="J54" s="13">
        <f>事業所一覧!J225</f>
        <v>0</v>
      </c>
      <c r="K54" s="13" t="str">
        <f>事業所一覧!K225</f>
        <v>●</v>
      </c>
      <c r="L54" s="13">
        <f>事業所一覧!L225</f>
        <v>10</v>
      </c>
      <c r="M54" s="13">
        <f>事業所一覧!M225</f>
        <v>0</v>
      </c>
      <c r="N54" s="13">
        <f>事業所一覧!N225</f>
        <v>0</v>
      </c>
    </row>
    <row r="55" spans="1:14" ht="30" customHeight="1" x14ac:dyDescent="0.2">
      <c r="A55" s="13" t="str">
        <f>事業所一覧!A226</f>
        <v>2754220735</v>
      </c>
      <c r="B55" s="12" t="str">
        <f>事業所一覧!B226</f>
        <v>ツインズリハビリ２ｎｄ児童発達支援・放課後等デイサービス</v>
      </c>
      <c r="C55" s="13" t="str">
        <f>事業所一覧!C226</f>
        <v>072-631-3290</v>
      </c>
      <c r="D55" s="13" t="str">
        <f>事業所一覧!D226</f>
        <v>072-631-3291</v>
      </c>
      <c r="E55" s="13" t="str">
        <f>事業所一覧!E226</f>
        <v>567-0882</v>
      </c>
      <c r="F55" s="12" t="str">
        <f>事業所一覧!F226</f>
        <v>茨木市元町７番６号　野上ビル１Ｆ</v>
      </c>
      <c r="G55" s="12" t="str">
        <f>事業所一覧!G226</f>
        <v>株式会社Ｔｗｉｎｓ　ｆａｍｉｌｙ</v>
      </c>
      <c r="H55" s="13" t="str">
        <f>事業所一覧!H226</f>
        <v>●</v>
      </c>
      <c r="I55" s="13">
        <f>事業所一覧!I226</f>
        <v>10</v>
      </c>
      <c r="J55" s="13">
        <f>事業所一覧!J226</f>
        <v>0</v>
      </c>
      <c r="K55" s="13" t="str">
        <f>事業所一覧!K226</f>
        <v>●</v>
      </c>
      <c r="L55" s="13">
        <f>事業所一覧!L226</f>
        <v>10</v>
      </c>
      <c r="M55" s="13">
        <f>事業所一覧!M226</f>
        <v>0</v>
      </c>
      <c r="N55" s="13">
        <f>事業所一覧!N226</f>
        <v>0</v>
      </c>
    </row>
    <row r="56" spans="1:14" ht="30" customHeight="1" x14ac:dyDescent="0.2">
      <c r="A56" s="13" t="str">
        <f>事業所一覧!A227</f>
        <v>2754220743</v>
      </c>
      <c r="B56" s="12" t="str">
        <f>事業所一覧!B227</f>
        <v>スタサポ茨木校</v>
      </c>
      <c r="C56" s="13" t="str">
        <f>事業所一覧!C227</f>
        <v>072-657-9938</v>
      </c>
      <c r="D56" s="13">
        <f>事業所一覧!D227</f>
        <v>0</v>
      </c>
      <c r="E56" s="13" t="str">
        <f>事業所一覧!E227</f>
        <v>567-0031</v>
      </c>
      <c r="F56" s="12" t="str">
        <f>事業所一覧!F227</f>
        <v>茨木市春日一丁目５番17号クラインフェルト２階２号室</v>
      </c>
      <c r="G56" s="12" t="str">
        <f>事業所一覧!G227</f>
        <v>ＬａＺｏ株式会社</v>
      </c>
      <c r="H56" s="13" t="str">
        <f>事業所一覧!H227</f>
        <v>●</v>
      </c>
      <c r="I56" s="13">
        <f>事業所一覧!I227</f>
        <v>10</v>
      </c>
      <c r="J56" s="13">
        <f>事業所一覧!J227</f>
        <v>0</v>
      </c>
      <c r="K56" s="13" t="str">
        <f>事業所一覧!K227</f>
        <v>●</v>
      </c>
      <c r="L56" s="13">
        <f>事業所一覧!L227</f>
        <v>10</v>
      </c>
      <c r="M56" s="13">
        <f>事業所一覧!M227</f>
        <v>0</v>
      </c>
      <c r="N56" s="13">
        <f>事業所一覧!N227</f>
        <v>0</v>
      </c>
    </row>
    <row r="57" spans="1:14" ht="30" customHeight="1" x14ac:dyDescent="0.2">
      <c r="A57" s="13" t="str">
        <f>事業所一覧!A228</f>
        <v>2754220750</v>
      </c>
      <c r="B57" s="12" t="str">
        <f>事業所一覧!B228</f>
        <v>コペルプラス　茨木教室</v>
      </c>
      <c r="C57" s="13" t="str">
        <f>事業所一覧!C228</f>
        <v>072-646-5851</v>
      </c>
      <c r="D57" s="13" t="str">
        <f>事業所一覧!D228</f>
        <v>072-646-5852</v>
      </c>
      <c r="E57" s="13" t="str">
        <f>事業所一覧!E228</f>
        <v>567-0888</v>
      </c>
      <c r="F57" s="12" t="str">
        <f>事業所一覧!F228</f>
        <v>茨木市駅前三丁目２番５号両泉ビル４階</v>
      </c>
      <c r="G57" s="12" t="str">
        <f>事業所一覧!G228</f>
        <v>株式会社クラ・ゼミ</v>
      </c>
      <c r="H57" s="13" t="str">
        <f>事業所一覧!H228</f>
        <v>●</v>
      </c>
      <c r="I57" s="13">
        <f>事業所一覧!I228</f>
        <v>10</v>
      </c>
      <c r="J57" s="13">
        <f>事業所一覧!J228</f>
        <v>0</v>
      </c>
      <c r="K57" s="13">
        <f>事業所一覧!K228</f>
        <v>0</v>
      </c>
      <c r="L57" s="13">
        <f>事業所一覧!L228</f>
        <v>0</v>
      </c>
      <c r="M57" s="13">
        <f>事業所一覧!M228</f>
        <v>0</v>
      </c>
      <c r="N57" s="13">
        <f>事業所一覧!N228</f>
        <v>0</v>
      </c>
    </row>
    <row r="58" spans="1:14" ht="30" customHeight="1" x14ac:dyDescent="0.2">
      <c r="A58" s="13" t="str">
        <f>事業所一覧!A229</f>
        <v>2754220768</v>
      </c>
      <c r="B58" s="12" t="str">
        <f>事業所一覧!B229</f>
        <v>ひまわり　はぁと茨木総持寺教室</v>
      </c>
      <c r="C58" s="13" t="str">
        <f>事業所一覧!C229</f>
        <v>072-657-9836</v>
      </c>
      <c r="D58" s="13" t="str">
        <f>事業所一覧!D229</f>
        <v>072-657-8937</v>
      </c>
      <c r="E58" s="13" t="str">
        <f>事業所一覧!E229</f>
        <v>567-0806</v>
      </c>
      <c r="F58" s="12" t="str">
        <f>事業所一覧!F229</f>
        <v>茨木市庄二丁目19番13号　サンプラザ総持寺２階</v>
      </c>
      <c r="G58" s="12" t="str">
        <f>事業所一覧!G229</f>
        <v>株式会社Ｇｅｍｔ　ｗａｐ</v>
      </c>
      <c r="H58" s="13" t="str">
        <f>事業所一覧!H229</f>
        <v>●</v>
      </c>
      <c r="I58" s="13">
        <f>事業所一覧!I229</f>
        <v>10</v>
      </c>
      <c r="J58" s="13">
        <f>事業所一覧!J229</f>
        <v>0</v>
      </c>
      <c r="K58" s="13" t="str">
        <f>事業所一覧!K229</f>
        <v>●</v>
      </c>
      <c r="L58" s="13">
        <f>事業所一覧!L229</f>
        <v>10</v>
      </c>
      <c r="M58" s="13">
        <f>事業所一覧!M229</f>
        <v>0</v>
      </c>
      <c r="N58" s="13">
        <f>事業所一覧!N229</f>
        <v>0</v>
      </c>
    </row>
  </sheetData>
  <mergeCells count="1">
    <mergeCell ref="H2:N2"/>
  </mergeCells>
  <phoneticPr fontId="1"/>
  <conditionalFormatting sqref="A1:J3 K1:N1 K3:N3 O13:IV16 A13:H16 K13:K16 O27:IV28 A25:H28 O21:IV24 A4:H11 K4:K11 M4:N11 O1:IV11 O51:XFD51 A21:B24 D21:H24 K21:K28 M21:N28 L4:L28 I4:J28 O31:IV32 O33:XFD45 A32:N40 A53:XFD65523">
    <cfRule type="cellIs" dxfId="426" priority="84" stopIfTrue="1" operator="equal">
      <formula>0</formula>
    </cfRule>
  </conditionalFormatting>
  <conditionalFormatting sqref="A12:H12 K12 M12:IV12">
    <cfRule type="cellIs" dxfId="425" priority="81" stopIfTrue="1" operator="equal">
      <formula>0</formula>
    </cfRule>
  </conditionalFormatting>
  <conditionalFormatting sqref="M13:N16">
    <cfRule type="cellIs" dxfId="424" priority="77" stopIfTrue="1" operator="equal">
      <formula>0</formula>
    </cfRule>
  </conditionalFormatting>
  <conditionalFormatting sqref="O17:IV17">
    <cfRule type="cellIs" dxfId="423" priority="75" stopIfTrue="1" operator="equal">
      <formula>0</formula>
    </cfRule>
  </conditionalFormatting>
  <conditionalFormatting sqref="A17:H17 K17 M17:N17">
    <cfRule type="cellIs" dxfId="422" priority="74" stopIfTrue="1" operator="equal">
      <formula>0</formula>
    </cfRule>
  </conditionalFormatting>
  <conditionalFormatting sqref="O18:IV19">
    <cfRule type="cellIs" dxfId="421" priority="73" stopIfTrue="1" operator="equal">
      <formula>0</formula>
    </cfRule>
  </conditionalFormatting>
  <conditionalFormatting sqref="A18:H19 K18:K19 M18:N19">
    <cfRule type="cellIs" dxfId="420" priority="72" stopIfTrue="1" operator="equal">
      <formula>0</formula>
    </cfRule>
  </conditionalFormatting>
  <conditionalFormatting sqref="O20:IV20">
    <cfRule type="cellIs" dxfId="419" priority="71" stopIfTrue="1" operator="equal">
      <formula>0</formula>
    </cfRule>
  </conditionalFormatting>
  <conditionalFormatting sqref="A20:H20 C21 C23:C24 K20 M20:N20">
    <cfRule type="cellIs" dxfId="418" priority="70" stopIfTrue="1" operator="equal">
      <formula>0</formula>
    </cfRule>
  </conditionalFormatting>
  <conditionalFormatting sqref="C22">
    <cfRule type="cellIs" dxfId="417" priority="67" stopIfTrue="1" operator="equal">
      <formula>0</formula>
    </cfRule>
  </conditionalFormatting>
  <conditionalFormatting sqref="O25:IV26">
    <cfRule type="cellIs" dxfId="416" priority="66" stopIfTrue="1" operator="equal">
      <formula>0</formula>
    </cfRule>
  </conditionalFormatting>
  <conditionalFormatting sqref="O29:IV29 L29 I29:J29">
    <cfRule type="cellIs" dxfId="415" priority="59" stopIfTrue="1" operator="equal">
      <formula>0</formula>
    </cfRule>
  </conditionalFormatting>
  <conditionalFormatting sqref="C29">
    <cfRule type="cellIs" dxfId="414" priority="58" stopIfTrue="1" operator="equal">
      <formula>0</formula>
    </cfRule>
  </conditionalFormatting>
  <conditionalFormatting sqref="A29:B29 D29:H29 K29 M29:N29">
    <cfRule type="cellIs" dxfId="413" priority="57" stopIfTrue="1" operator="equal">
      <formula>0</formula>
    </cfRule>
  </conditionalFormatting>
  <conditionalFormatting sqref="O30:IV30 L30:L31 I30:J31">
    <cfRule type="cellIs" dxfId="412" priority="56" stopIfTrue="1" operator="equal">
      <formula>0</formula>
    </cfRule>
  </conditionalFormatting>
  <conditionalFormatting sqref="C30:C31">
    <cfRule type="cellIs" dxfId="411" priority="55" stopIfTrue="1" operator="equal">
      <formula>0</formula>
    </cfRule>
  </conditionalFormatting>
  <conditionalFormatting sqref="A30:B31 D30:H31 K30:K31 M30:N31">
    <cfRule type="cellIs" dxfId="410" priority="54" stopIfTrue="1" operator="equal">
      <formula>0</formula>
    </cfRule>
  </conditionalFormatting>
  <conditionalFormatting sqref="L41 I41:J41">
    <cfRule type="cellIs" dxfId="409" priority="43" stopIfTrue="1" operator="equal">
      <formula>0</formula>
    </cfRule>
  </conditionalFormatting>
  <conditionalFormatting sqref="C41">
    <cfRule type="cellIs" dxfId="408" priority="42" stopIfTrue="1" operator="equal">
      <formula>0</formula>
    </cfRule>
  </conditionalFormatting>
  <conditionalFormatting sqref="A41:B41 M41:N41 D41:H41 K41">
    <cfRule type="cellIs" dxfId="407" priority="41" stopIfTrue="1" operator="equal">
      <formula>0</formula>
    </cfRule>
  </conditionalFormatting>
  <conditionalFormatting sqref="L42 I42:J42">
    <cfRule type="cellIs" dxfId="406" priority="40" stopIfTrue="1" operator="equal">
      <formula>0</formula>
    </cfRule>
  </conditionalFormatting>
  <conditionalFormatting sqref="C42">
    <cfRule type="cellIs" dxfId="405" priority="39" stopIfTrue="1" operator="equal">
      <formula>0</formula>
    </cfRule>
  </conditionalFormatting>
  <conditionalFormatting sqref="A42:B42 M42:N42 D42:H42 K42">
    <cfRule type="cellIs" dxfId="404" priority="38" stopIfTrue="1" operator="equal">
      <formula>0</formula>
    </cfRule>
  </conditionalFormatting>
  <conditionalFormatting sqref="L43 I43:J43">
    <cfRule type="cellIs" dxfId="403" priority="37" stopIfTrue="1" operator="equal">
      <formula>0</formula>
    </cfRule>
  </conditionalFormatting>
  <conditionalFormatting sqref="C43">
    <cfRule type="cellIs" dxfId="402" priority="36" stopIfTrue="1" operator="equal">
      <formula>0</formula>
    </cfRule>
  </conditionalFormatting>
  <conditionalFormatting sqref="A43:B43 M43:N43 D43:H43 K43">
    <cfRule type="cellIs" dxfId="401" priority="35" stopIfTrue="1" operator="equal">
      <formula>0</formula>
    </cfRule>
  </conditionalFormatting>
  <conditionalFormatting sqref="L44 I44:J44">
    <cfRule type="cellIs" dxfId="400" priority="34" stopIfTrue="1" operator="equal">
      <formula>0</formula>
    </cfRule>
  </conditionalFormatting>
  <conditionalFormatting sqref="C44">
    <cfRule type="cellIs" dxfId="399" priority="33" stopIfTrue="1" operator="equal">
      <formula>0</formula>
    </cfRule>
  </conditionalFormatting>
  <conditionalFormatting sqref="A44:B44 M44:N44 D44:H44 K44">
    <cfRule type="cellIs" dxfId="398" priority="32" stopIfTrue="1" operator="equal">
      <formula>0</formula>
    </cfRule>
  </conditionalFormatting>
  <conditionalFormatting sqref="L45 I45:J45">
    <cfRule type="cellIs" dxfId="397" priority="31" stopIfTrue="1" operator="equal">
      <formula>0</formula>
    </cfRule>
  </conditionalFormatting>
  <conditionalFormatting sqref="C45">
    <cfRule type="cellIs" dxfId="396" priority="30" stopIfTrue="1" operator="equal">
      <formula>0</formula>
    </cfRule>
  </conditionalFormatting>
  <conditionalFormatting sqref="A45:B45 M45:N45 D45:H45 K45">
    <cfRule type="cellIs" dxfId="395" priority="29" stopIfTrue="1" operator="equal">
      <formula>0</formula>
    </cfRule>
  </conditionalFormatting>
  <conditionalFormatting sqref="O46:XFD46">
    <cfRule type="cellIs" dxfId="394" priority="28" stopIfTrue="1" operator="equal">
      <formula>0</formula>
    </cfRule>
  </conditionalFormatting>
  <conditionalFormatting sqref="L46 I46:J46">
    <cfRule type="cellIs" dxfId="393" priority="27" stopIfTrue="1" operator="equal">
      <formula>0</formula>
    </cfRule>
  </conditionalFormatting>
  <conditionalFormatting sqref="C46">
    <cfRule type="cellIs" dxfId="392" priority="26" stopIfTrue="1" operator="equal">
      <formula>0</formula>
    </cfRule>
  </conditionalFormatting>
  <conditionalFormatting sqref="A46:B46 M46:N46 D46:H46 K46">
    <cfRule type="cellIs" dxfId="391" priority="25" stopIfTrue="1" operator="equal">
      <formula>0</formula>
    </cfRule>
  </conditionalFormatting>
  <conditionalFormatting sqref="O47:XFD48">
    <cfRule type="cellIs" dxfId="390" priority="16" stopIfTrue="1" operator="equal">
      <formula>0</formula>
    </cfRule>
  </conditionalFormatting>
  <conditionalFormatting sqref="L47:L48 I47:J48">
    <cfRule type="cellIs" dxfId="389" priority="15" stopIfTrue="1" operator="equal">
      <formula>0</formula>
    </cfRule>
  </conditionalFormatting>
  <conditionalFormatting sqref="C47:C48">
    <cfRule type="cellIs" dxfId="388" priority="14" stopIfTrue="1" operator="equal">
      <formula>0</formula>
    </cfRule>
  </conditionalFormatting>
  <conditionalFormatting sqref="A47:B48 M47:N48 D47:H48 K47:K48">
    <cfRule type="cellIs" dxfId="387" priority="13" stopIfTrue="1" operator="equal">
      <formula>0</formula>
    </cfRule>
  </conditionalFormatting>
  <conditionalFormatting sqref="O49:XFD49">
    <cfRule type="cellIs" dxfId="386" priority="12" stopIfTrue="1" operator="equal">
      <formula>0</formula>
    </cfRule>
  </conditionalFormatting>
  <conditionalFormatting sqref="L49 I49:J49">
    <cfRule type="cellIs" dxfId="385" priority="11" stopIfTrue="1" operator="equal">
      <formula>0</formula>
    </cfRule>
  </conditionalFormatting>
  <conditionalFormatting sqref="C49">
    <cfRule type="cellIs" dxfId="384" priority="10" stopIfTrue="1" operator="equal">
      <formula>0</formula>
    </cfRule>
  </conditionalFormatting>
  <conditionalFormatting sqref="A49:B49 M49:N49 D49:H49 K49">
    <cfRule type="cellIs" dxfId="383" priority="9" stopIfTrue="1" operator="equal">
      <formula>0</formula>
    </cfRule>
  </conditionalFormatting>
  <conditionalFormatting sqref="A50:B50 M50:N50 D50:H50 K50">
    <cfRule type="cellIs" dxfId="382" priority="5" stopIfTrue="1" operator="equal">
      <formula>0</formula>
    </cfRule>
  </conditionalFormatting>
  <conditionalFormatting sqref="O50:XFD50">
    <cfRule type="cellIs" dxfId="381" priority="8" stopIfTrue="1" operator="equal">
      <formula>0</formula>
    </cfRule>
  </conditionalFormatting>
  <conditionalFormatting sqref="L50 I50:J50">
    <cfRule type="cellIs" dxfId="380" priority="7" stopIfTrue="1" operator="equal">
      <formula>0</formula>
    </cfRule>
  </conditionalFormatting>
  <conditionalFormatting sqref="C50">
    <cfRule type="cellIs" dxfId="379" priority="6" stopIfTrue="1" operator="equal">
      <formula>0</formula>
    </cfRule>
  </conditionalFormatting>
  <conditionalFormatting sqref="A51:B51 M51:N51 D51:H51 K51">
    <cfRule type="cellIs" dxfId="378" priority="2" stopIfTrue="1" operator="equal">
      <formula>0</formula>
    </cfRule>
  </conditionalFormatting>
  <conditionalFormatting sqref="L51 I51:J51">
    <cfRule type="cellIs" dxfId="377" priority="4" stopIfTrue="1" operator="equal">
      <formula>0</formula>
    </cfRule>
  </conditionalFormatting>
  <conditionalFormatting sqref="C51">
    <cfRule type="cellIs" dxfId="376" priority="3" stopIfTrue="1" operator="equal">
      <formula>0</formula>
    </cfRule>
  </conditionalFormatting>
  <conditionalFormatting sqref="A52:IV52">
    <cfRule type="cellIs" dxfId="375" priority="1" stopIfTrue="1" operator="equal">
      <formula>0</formula>
    </cfRule>
  </conditionalFormatting>
  <hyperlinks>
    <hyperlink ref="N1" location="市町村一覧!A1" display="市町村一覧に戻る" xr:uid="{00000000-0004-0000-0600-000000000000}"/>
  </hyperlinks>
  <pageMargins left="0.25" right="0.25" top="0.75" bottom="0.75" header="0.3" footer="0.3"/>
  <pageSetup paperSize="9" scale="5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26"/>
  <sheetViews>
    <sheetView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6" customWidth="1"/>
    <col min="15" max="16384" width="9" style="3"/>
  </cols>
  <sheetData>
    <row r="1" spans="1:53" ht="30" customHeight="1" x14ac:dyDescent="0.2">
      <c r="A1" s="2" t="s">
        <v>108</v>
      </c>
      <c r="N1" s="17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事業所一覧!A230</f>
        <v>2754520027</v>
      </c>
      <c r="B4" s="12" t="str">
        <f>事業所一覧!B230</f>
        <v>ＩＬＩＳ　ＣＬＵＢ泉佐野</v>
      </c>
      <c r="C4" s="13" t="str">
        <f>事業所一覧!C230</f>
        <v>072-468-6973</v>
      </c>
      <c r="D4" s="13" t="str">
        <f>事業所一覧!D230</f>
        <v>072-468-6983</v>
      </c>
      <c r="E4" s="13" t="str">
        <f>事業所一覧!E230</f>
        <v>598-0034</v>
      </c>
      <c r="F4" s="12" t="str">
        <f>事業所一覧!F230</f>
        <v>泉佐野市長滝281－５</v>
      </c>
      <c r="G4" s="12" t="str">
        <f>事業所一覧!G230</f>
        <v>株式会社アイリス</v>
      </c>
      <c r="H4" s="13" t="str">
        <f>事業所一覧!H230</f>
        <v>●</v>
      </c>
      <c r="I4" s="13">
        <f>事業所一覧!I230</f>
        <v>10</v>
      </c>
      <c r="J4" s="13">
        <f>事業所一覧!J230</f>
        <v>0</v>
      </c>
      <c r="K4" s="13" t="str">
        <f>事業所一覧!K230</f>
        <v>●</v>
      </c>
      <c r="L4" s="13">
        <f>事業所一覧!L230</f>
        <v>10</v>
      </c>
      <c r="M4" s="13">
        <f>事業所一覧!M230</f>
        <v>0</v>
      </c>
      <c r="N4" s="13">
        <f>事業所一覧!N230</f>
        <v>0</v>
      </c>
    </row>
    <row r="5" spans="1:53" ht="30" customHeight="1" x14ac:dyDescent="0.2">
      <c r="A5" s="13">
        <f>事業所一覧!A231</f>
        <v>2754520068</v>
      </c>
      <c r="B5" s="12" t="str">
        <f>事業所一覧!B231</f>
        <v>アスレチッククラブこっとん</v>
      </c>
      <c r="C5" s="13" t="str">
        <f>事業所一覧!C231</f>
        <v>072-425-0843</v>
      </c>
      <c r="D5" s="13" t="str">
        <f>事業所一覧!D231</f>
        <v>072-425-0845</v>
      </c>
      <c r="E5" s="13" t="str">
        <f>事業所一覧!E231</f>
        <v>598-0032</v>
      </c>
      <c r="F5" s="12" t="str">
        <f>事業所一覧!F231</f>
        <v>泉佐野市新安松一丁目４番16号</v>
      </c>
      <c r="G5" s="12" t="str">
        <f>事業所一覧!G231</f>
        <v>一般社団法人SEED</v>
      </c>
      <c r="H5" s="13" t="str">
        <f>事業所一覧!H231</f>
        <v>●</v>
      </c>
      <c r="I5" s="13">
        <f>事業所一覧!I231</f>
        <v>10</v>
      </c>
      <c r="J5" s="13">
        <f>事業所一覧!J231</f>
        <v>0</v>
      </c>
      <c r="K5" s="13" t="str">
        <f>事業所一覧!K231</f>
        <v>●</v>
      </c>
      <c r="L5" s="13">
        <f>事業所一覧!L231</f>
        <v>10</v>
      </c>
      <c r="M5" s="13">
        <f>事業所一覧!M231</f>
        <v>0</v>
      </c>
      <c r="N5" s="13">
        <f>事業所一覧!N231</f>
        <v>0</v>
      </c>
    </row>
    <row r="6" spans="1:53" ht="30" customHeight="1" x14ac:dyDescent="0.2">
      <c r="A6" s="13">
        <f>事業所一覧!A232</f>
        <v>2754520076</v>
      </c>
      <c r="B6" s="12" t="str">
        <f>事業所一覧!B232</f>
        <v>放課後等デイサービスりーふ</v>
      </c>
      <c r="C6" s="13" t="str">
        <f>事業所一覧!C232</f>
        <v>072-467-1855</v>
      </c>
      <c r="D6" s="13" t="str">
        <f>事業所一覧!D232</f>
        <v>072-467-1880</v>
      </c>
      <c r="E6" s="13" t="str">
        <f>事業所一覧!E232</f>
        <v>598-0021</v>
      </c>
      <c r="F6" s="12" t="str">
        <f>事業所一覧!F232</f>
        <v>泉佐野市日根野415番地</v>
      </c>
      <c r="G6" s="12" t="str">
        <f>事業所一覧!G232</f>
        <v>株式会社土原造園</v>
      </c>
      <c r="H6" s="13">
        <f>事業所一覧!H232</f>
        <v>0</v>
      </c>
      <c r="I6" s="13">
        <f>事業所一覧!I232</f>
        <v>0</v>
      </c>
      <c r="J6" s="13">
        <f>事業所一覧!J232</f>
        <v>0</v>
      </c>
      <c r="K6" s="13" t="str">
        <f>事業所一覧!K232</f>
        <v>●</v>
      </c>
      <c r="L6" s="13">
        <f>事業所一覧!L232</f>
        <v>10</v>
      </c>
      <c r="M6" s="13">
        <f>事業所一覧!M232</f>
        <v>0</v>
      </c>
      <c r="N6" s="13">
        <f>事業所一覧!N232</f>
        <v>0</v>
      </c>
    </row>
    <row r="7" spans="1:53" ht="30" customHeight="1" x14ac:dyDescent="0.2">
      <c r="A7" s="13">
        <f>事業所一覧!A233</f>
        <v>2754520134</v>
      </c>
      <c r="B7" s="12" t="str">
        <f>事業所一覧!B233</f>
        <v>いいね放課後等デイサービス</v>
      </c>
      <c r="C7" s="13" t="str">
        <f>事業所一覧!C233</f>
        <v>072-465-1171</v>
      </c>
      <c r="D7" s="13" t="str">
        <f>事業所一覧!D233</f>
        <v>072-465-1172</v>
      </c>
      <c r="E7" s="13" t="str">
        <f>事業所一覧!E233</f>
        <v>598-0034</v>
      </c>
      <c r="F7" s="12" t="str">
        <f>事業所一覧!F233</f>
        <v>泉佐野市長滝3839番地の１</v>
      </c>
      <c r="G7" s="12" t="str">
        <f>事業所一覧!G233</f>
        <v>いいね合同会社</v>
      </c>
      <c r="H7" s="13" t="str">
        <f>事業所一覧!H233</f>
        <v>●</v>
      </c>
      <c r="I7" s="13">
        <f>事業所一覧!I233</f>
        <v>10</v>
      </c>
      <c r="J7" s="13">
        <f>事業所一覧!J233</f>
        <v>0</v>
      </c>
      <c r="K7" s="13" t="str">
        <f>事業所一覧!K233</f>
        <v>●</v>
      </c>
      <c r="L7" s="13">
        <f>事業所一覧!L233</f>
        <v>10</v>
      </c>
      <c r="M7" s="13">
        <f>事業所一覧!M233</f>
        <v>0</v>
      </c>
      <c r="N7" s="13">
        <f>事業所一覧!N233</f>
        <v>0</v>
      </c>
    </row>
    <row r="8" spans="1:53" ht="30" customHeight="1" x14ac:dyDescent="0.2">
      <c r="A8" s="13">
        <f>事業所一覧!A234</f>
        <v>2754520142</v>
      </c>
      <c r="B8" s="12" t="str">
        <f>事業所一覧!B234</f>
        <v>放課後等デイサービスぴあーちぇ</v>
      </c>
      <c r="C8" s="13" t="str">
        <f>事業所一覧!C234</f>
        <v>072-424-7191</v>
      </c>
      <c r="D8" s="13" t="str">
        <f>事業所一覧!D234</f>
        <v>072-424-7191</v>
      </c>
      <c r="E8" s="13" t="str">
        <f>事業所一覧!E234</f>
        <v>598-0024</v>
      </c>
      <c r="F8" s="12" t="str">
        <f>事業所一覧!F234</f>
        <v>泉佐野市上之郷2221番地の１</v>
      </c>
      <c r="G8" s="12" t="str">
        <f>事業所一覧!G234</f>
        <v>株式会社ひなた</v>
      </c>
      <c r="H8" s="13" t="str">
        <f>事業所一覧!H234</f>
        <v>●</v>
      </c>
      <c r="I8" s="13">
        <f>事業所一覧!I234</f>
        <v>10</v>
      </c>
      <c r="J8" s="13">
        <f>事業所一覧!J234</f>
        <v>0</v>
      </c>
      <c r="K8" s="13" t="str">
        <f>事業所一覧!K234</f>
        <v>●</v>
      </c>
      <c r="L8" s="13">
        <f>事業所一覧!L234</f>
        <v>10</v>
      </c>
      <c r="M8" s="13">
        <f>事業所一覧!M234</f>
        <v>0</v>
      </c>
      <c r="N8" s="13">
        <f>事業所一覧!N234</f>
        <v>0</v>
      </c>
    </row>
    <row r="9" spans="1:53" ht="30" customHeight="1" x14ac:dyDescent="0.2">
      <c r="A9" s="13">
        <f>事業所一覧!A235</f>
        <v>2754520175</v>
      </c>
      <c r="B9" s="12" t="str">
        <f>事業所一覧!B235</f>
        <v>良心地</v>
      </c>
      <c r="C9" s="13" t="str">
        <f>事業所一覧!C235</f>
        <v>072-465-3114</v>
      </c>
      <c r="D9" s="13" t="str">
        <f>事業所一覧!D235</f>
        <v>072-465-3114</v>
      </c>
      <c r="E9" s="13" t="str">
        <f>事業所一覧!E235</f>
        <v>598-0033</v>
      </c>
      <c r="F9" s="12" t="str">
        <f>事業所一覧!F235</f>
        <v>泉佐野市南中安松1281番地の5</v>
      </c>
      <c r="G9" s="12" t="str">
        <f>事業所一覧!G235</f>
        <v>合同会社いごこち</v>
      </c>
      <c r="H9" s="13">
        <f>事業所一覧!H235</f>
        <v>0</v>
      </c>
      <c r="I9" s="13">
        <f>事業所一覧!I235</f>
        <v>0</v>
      </c>
      <c r="J9" s="13">
        <f>事業所一覧!J235</f>
        <v>0</v>
      </c>
      <c r="K9" s="13" t="str">
        <f>事業所一覧!K235</f>
        <v>●</v>
      </c>
      <c r="L9" s="13">
        <f>事業所一覧!L235</f>
        <v>10</v>
      </c>
      <c r="M9" s="13">
        <f>事業所一覧!M235</f>
        <v>0</v>
      </c>
      <c r="N9" s="13">
        <f>事業所一覧!N235</f>
        <v>0</v>
      </c>
    </row>
    <row r="10" spans="1:53" ht="30" customHeight="1" x14ac:dyDescent="0.2">
      <c r="A10" s="13">
        <f>事業所一覧!A236</f>
        <v>2754520183</v>
      </c>
      <c r="B10" s="12" t="str">
        <f>事業所一覧!B236</f>
        <v>放課後等デイサービスめーぷる</v>
      </c>
      <c r="C10" s="13" t="str">
        <f>事業所一覧!C236</f>
        <v>072-493-2335</v>
      </c>
      <c r="D10" s="13" t="str">
        <f>事業所一覧!D236</f>
        <v>072-493-2336</v>
      </c>
      <c r="E10" s="13" t="str">
        <f>事業所一覧!E236</f>
        <v>598-0021</v>
      </c>
      <c r="F10" s="12" t="str">
        <f>事業所一覧!F236</f>
        <v>泉佐野市日根野584番地</v>
      </c>
      <c r="G10" s="12" t="str">
        <f>事業所一覧!G236</f>
        <v>株式会社Leaf</v>
      </c>
      <c r="H10" s="13">
        <f>事業所一覧!H236</f>
        <v>0</v>
      </c>
      <c r="I10" s="13">
        <f>事業所一覧!I236</f>
        <v>0</v>
      </c>
      <c r="J10" s="13">
        <f>事業所一覧!J236</f>
        <v>0</v>
      </c>
      <c r="K10" s="13" t="str">
        <f>事業所一覧!K236</f>
        <v>●</v>
      </c>
      <c r="L10" s="13">
        <f>事業所一覧!L236</f>
        <v>10</v>
      </c>
      <c r="M10" s="13">
        <f>事業所一覧!M236</f>
        <v>0</v>
      </c>
      <c r="N10" s="13">
        <f>事業所一覧!N236</f>
        <v>0</v>
      </c>
    </row>
    <row r="11" spans="1:53" ht="30" customHeight="1" x14ac:dyDescent="0.2">
      <c r="A11" s="13">
        <f>事業所一覧!A237</f>
        <v>2754520191</v>
      </c>
      <c r="B11" s="12" t="str">
        <f>事業所一覧!B237</f>
        <v>放課後等デイサービスオリオリ</v>
      </c>
      <c r="C11" s="13" t="str">
        <f>事業所一覧!C237</f>
        <v>072-425-2215</v>
      </c>
      <c r="D11" s="13" t="str">
        <f>事業所一覧!D237</f>
        <v>072-425-2215</v>
      </c>
      <c r="E11" s="13" t="str">
        <f>事業所一覧!E237</f>
        <v>598-0042</v>
      </c>
      <c r="F11" s="12" t="str">
        <f>事業所一覧!F237</f>
        <v>泉佐野市西本町14ー18</v>
      </c>
      <c r="G11" s="12" t="str">
        <f>事業所一覧!G237</f>
        <v>合同会社大北</v>
      </c>
      <c r="H11" s="13">
        <f>事業所一覧!H237</f>
        <v>0</v>
      </c>
      <c r="I11" s="13">
        <f>事業所一覧!I237</f>
        <v>0</v>
      </c>
      <c r="J11" s="13">
        <f>事業所一覧!J237</f>
        <v>0</v>
      </c>
      <c r="K11" s="13" t="str">
        <f>事業所一覧!K237</f>
        <v>●</v>
      </c>
      <c r="L11" s="13">
        <f>事業所一覧!L237</f>
        <v>10</v>
      </c>
      <c r="M11" s="13">
        <f>事業所一覧!M237</f>
        <v>0</v>
      </c>
      <c r="N11" s="13">
        <f>事業所一覧!N237</f>
        <v>0</v>
      </c>
    </row>
    <row r="12" spans="1:53" ht="30" customHeight="1" x14ac:dyDescent="0.2">
      <c r="A12" s="13">
        <f>事業所一覧!A238</f>
        <v>2754520217</v>
      </c>
      <c r="B12" s="12" t="str">
        <f>事業所一覧!B238</f>
        <v>関西メディカルサポート療養型デイサービスセンター</v>
      </c>
      <c r="C12" s="13" t="str">
        <f>事業所一覧!C238</f>
        <v>072-458-3455</v>
      </c>
      <c r="D12" s="13" t="str">
        <f>事業所一覧!D238</f>
        <v>072-458-8802</v>
      </c>
      <c r="E12" s="13" t="str">
        <f>事業所一覧!E238</f>
        <v>598-0013</v>
      </c>
      <c r="F12" s="12" t="str">
        <f>事業所一覧!F238</f>
        <v>泉佐野市中町一丁目４番32号</v>
      </c>
      <c r="G12" s="12" t="str">
        <f>事業所一覧!G238</f>
        <v>有限会社オフィス環</v>
      </c>
      <c r="H12" s="13" t="str">
        <f>事業所一覧!H238</f>
        <v>☆</v>
      </c>
      <c r="I12" s="13">
        <f>事業所一覧!I238</f>
        <v>5</v>
      </c>
      <c r="J12" s="13">
        <f>事業所一覧!J238</f>
        <v>0</v>
      </c>
      <c r="K12" s="13">
        <f>事業所一覧!K238</f>
        <v>0</v>
      </c>
      <c r="L12" s="13">
        <f>事業所一覧!L238</f>
        <v>0</v>
      </c>
      <c r="M12" s="13">
        <f>事業所一覧!M238</f>
        <v>0</v>
      </c>
      <c r="N12" s="13">
        <f>事業所一覧!N238</f>
        <v>0</v>
      </c>
    </row>
    <row r="13" spans="1:53" ht="30" customHeight="1" x14ac:dyDescent="0.2">
      <c r="A13" s="13">
        <f>事業所一覧!A239</f>
        <v>2754520225</v>
      </c>
      <c r="B13" s="12" t="str">
        <f>事業所一覧!B239</f>
        <v>キャンパスラビット</v>
      </c>
      <c r="C13" s="13" t="str">
        <f>事業所一覧!C239</f>
        <v>072-442-8112</v>
      </c>
      <c r="D13" s="13" t="str">
        <f>事業所一覧!D239</f>
        <v>072-468-7106</v>
      </c>
      <c r="E13" s="13" t="str">
        <f>事業所一覧!E239</f>
        <v>598-0032</v>
      </c>
      <c r="F13" s="12" t="str">
        <f>事業所一覧!F239</f>
        <v>泉佐野市新安松二丁目２番37号１</v>
      </c>
      <c r="G13" s="12" t="str">
        <f>事業所一覧!G239</f>
        <v>株式会社ラビット</v>
      </c>
      <c r="H13" s="13" t="str">
        <f>事業所一覧!H239</f>
        <v>●</v>
      </c>
      <c r="I13" s="13">
        <f>事業所一覧!I239</f>
        <v>10</v>
      </c>
      <c r="J13" s="13">
        <f>事業所一覧!J239</f>
        <v>0</v>
      </c>
      <c r="K13" s="13" t="str">
        <f>事業所一覧!K239</f>
        <v>●</v>
      </c>
      <c r="L13" s="13">
        <f>事業所一覧!L239</f>
        <v>10</v>
      </c>
      <c r="M13" s="13">
        <f>事業所一覧!M239</f>
        <v>0</v>
      </c>
      <c r="N13" s="13">
        <f>事業所一覧!N239</f>
        <v>0</v>
      </c>
    </row>
    <row r="14" spans="1:53" ht="30" customHeight="1" x14ac:dyDescent="0.2">
      <c r="A14" s="13">
        <f>事業所一覧!A240</f>
        <v>2754520233</v>
      </c>
      <c r="B14" s="12" t="str">
        <f>事業所一覧!B240</f>
        <v>運動＆学習療育あなたが宝モノ泉佐野教室</v>
      </c>
      <c r="C14" s="13" t="str">
        <f>事業所一覧!C240</f>
        <v>072-463-1203</v>
      </c>
      <c r="D14" s="13" t="str">
        <f>事業所一覧!D240</f>
        <v>072-463-1202</v>
      </c>
      <c r="E14" s="13" t="str">
        <f>事業所一覧!E240</f>
        <v>598-0001</v>
      </c>
      <c r="F14" s="12" t="str">
        <f>事業所一覧!F240</f>
        <v>泉佐野市上瓦屋687-１松浪ビル３Ｆ</v>
      </c>
      <c r="G14" s="12" t="str">
        <f>事業所一覧!G240</f>
        <v>株式会社いのちの木</v>
      </c>
      <c r="H14" s="13" t="str">
        <f>事業所一覧!H240</f>
        <v>●</v>
      </c>
      <c r="I14" s="13">
        <f>事業所一覧!I240</f>
        <v>10</v>
      </c>
      <c r="J14" s="13">
        <f>事業所一覧!J240</f>
        <v>0</v>
      </c>
      <c r="K14" s="13" t="str">
        <f>事業所一覧!K240</f>
        <v>●</v>
      </c>
      <c r="L14" s="13">
        <f>事業所一覧!L240</f>
        <v>10</v>
      </c>
      <c r="M14" s="13" t="str">
        <f>事業所一覧!M240</f>
        <v>●</v>
      </c>
      <c r="N14" s="13">
        <f>事業所一覧!N240</f>
        <v>0</v>
      </c>
    </row>
    <row r="15" spans="1:53" ht="30" customHeight="1" x14ac:dyDescent="0.2">
      <c r="A15" s="13">
        <f>事業所一覧!A241</f>
        <v>2754520241</v>
      </c>
      <c r="B15" s="12" t="str">
        <f>事業所一覧!B241</f>
        <v>まいるーむ放課後こども教室ジャンプ</v>
      </c>
      <c r="C15" s="13" t="str">
        <f>事業所一覧!C241</f>
        <v>072-462-7566</v>
      </c>
      <c r="D15" s="13" t="str">
        <f>事業所一覧!D241</f>
        <v>072-462-7566</v>
      </c>
      <c r="E15" s="13" t="str">
        <f>事業所一覧!E241</f>
        <v>598-000２</v>
      </c>
      <c r="F15" s="12" t="str">
        <f>事業所一覧!F241</f>
        <v>泉佐野市中庄1740番地１新田寮２階</v>
      </c>
      <c r="G15" s="12" t="str">
        <f>事業所一覧!G241</f>
        <v>株式会社ＫＴＡＪ</v>
      </c>
      <c r="H15" s="13" t="str">
        <f>事業所一覧!H241</f>
        <v>●</v>
      </c>
      <c r="I15" s="13">
        <f>事業所一覧!I241</f>
        <v>10</v>
      </c>
      <c r="J15" s="13">
        <f>事業所一覧!J241</f>
        <v>0</v>
      </c>
      <c r="K15" s="13" t="str">
        <f>事業所一覧!K241</f>
        <v>●</v>
      </c>
      <c r="L15" s="13">
        <f>事業所一覧!L241</f>
        <v>10</v>
      </c>
      <c r="M15" s="13">
        <f>事業所一覧!M241</f>
        <v>0</v>
      </c>
      <c r="N15" s="13">
        <f>事業所一覧!N241</f>
        <v>0</v>
      </c>
    </row>
    <row r="16" spans="1:53" ht="30" customHeight="1" x14ac:dyDescent="0.2">
      <c r="A16" s="13">
        <f>事業所一覧!A242</f>
        <v>2754520258</v>
      </c>
      <c r="B16" s="12" t="str">
        <f>事業所一覧!B242</f>
        <v>ラビット</v>
      </c>
      <c r="C16" s="13" t="str">
        <f>事業所一覧!C242</f>
        <v>072-468-7009</v>
      </c>
      <c r="D16" s="13" t="str">
        <f>事業所一覧!D242</f>
        <v>072-468-7106</v>
      </c>
      <c r="E16" s="13" t="str">
        <f>事業所一覧!E242</f>
        <v>598-0032</v>
      </c>
      <c r="F16" s="12" t="str">
        <f>事業所一覧!F242</f>
        <v>泉佐野市新安松二丁目２番37号</v>
      </c>
      <c r="G16" s="12" t="str">
        <f>事業所一覧!G242</f>
        <v>株式会社ラビット</v>
      </c>
      <c r="H16" s="13" t="str">
        <f>事業所一覧!H242</f>
        <v>●</v>
      </c>
      <c r="I16" s="13">
        <f>事業所一覧!I242</f>
        <v>10</v>
      </c>
      <c r="J16" s="13">
        <f>事業所一覧!J242</f>
        <v>0</v>
      </c>
      <c r="K16" s="13" t="str">
        <f>事業所一覧!K242</f>
        <v>●</v>
      </c>
      <c r="L16" s="13">
        <f>事業所一覧!L242</f>
        <v>10</v>
      </c>
      <c r="M16" s="13">
        <f>事業所一覧!M242</f>
        <v>0</v>
      </c>
      <c r="N16" s="13">
        <f>事業所一覧!N242</f>
        <v>0</v>
      </c>
    </row>
    <row r="17" spans="1:14" ht="30" customHeight="1" x14ac:dyDescent="0.2">
      <c r="A17" s="13">
        <f>事業所一覧!A243</f>
        <v>2754520274</v>
      </c>
      <c r="B17" s="12" t="str">
        <f>事業所一覧!B243</f>
        <v>ハピスポ泉佐野</v>
      </c>
      <c r="C17" s="13" t="str">
        <f>事業所一覧!C243</f>
        <v>072-465-7773</v>
      </c>
      <c r="D17" s="13" t="str">
        <f>事業所一覧!D243</f>
        <v>072-465-7774</v>
      </c>
      <c r="E17" s="13" t="str">
        <f>事業所一覧!E243</f>
        <v>598-0033</v>
      </c>
      <c r="F17" s="12" t="str">
        <f>事業所一覧!F243</f>
        <v>泉佐野市南中安松749番地１　１階</v>
      </c>
      <c r="G17" s="12" t="str">
        <f>事業所一覧!G243</f>
        <v>株式会社シンシア</v>
      </c>
      <c r="H17" s="13">
        <f>事業所一覧!H243</f>
        <v>0</v>
      </c>
      <c r="I17" s="13">
        <f>事業所一覧!I243</f>
        <v>0</v>
      </c>
      <c r="J17" s="13">
        <f>事業所一覧!J243</f>
        <v>0</v>
      </c>
      <c r="K17" s="13" t="str">
        <f>事業所一覧!K243</f>
        <v>●</v>
      </c>
      <c r="L17" s="13">
        <f>事業所一覧!L243</f>
        <v>10</v>
      </c>
      <c r="M17" s="13">
        <f>事業所一覧!M243</f>
        <v>0</v>
      </c>
      <c r="N17" s="13">
        <f>事業所一覧!N243</f>
        <v>0</v>
      </c>
    </row>
    <row r="18" spans="1:14" ht="30" customHeight="1" x14ac:dyDescent="0.2">
      <c r="A18" s="13">
        <f>事業所一覧!A244</f>
        <v>2754520282</v>
      </c>
      <c r="B18" s="12" t="str">
        <f>事業所一覧!B244</f>
        <v>ぴんくイルカ</v>
      </c>
      <c r="C18" s="13" t="str">
        <f>事業所一覧!C244</f>
        <v>072-477-0039</v>
      </c>
      <c r="D18" s="13" t="str">
        <f>事業所一覧!D244</f>
        <v>072-477-7088</v>
      </c>
      <c r="E18" s="13" t="str">
        <f>事業所一覧!E244</f>
        <v>598-0006</v>
      </c>
      <c r="F18" s="12" t="str">
        <f>事業所一覧!F244</f>
        <v>泉佐野市市場西三丁目10番７号　アーバンウェルネス202号室</v>
      </c>
      <c r="G18" s="12" t="str">
        <f>事業所一覧!G244</f>
        <v>合同会社みらい</v>
      </c>
      <c r="H18" s="13" t="str">
        <f>事業所一覧!H244</f>
        <v>●</v>
      </c>
      <c r="I18" s="13">
        <f>事業所一覧!I244</f>
        <v>10</v>
      </c>
      <c r="J18" s="13">
        <f>事業所一覧!J244</f>
        <v>0</v>
      </c>
      <c r="K18" s="13" t="str">
        <f>事業所一覧!K244</f>
        <v>●</v>
      </c>
      <c r="L18" s="13">
        <f>事業所一覧!L244</f>
        <v>10</v>
      </c>
      <c r="M18" s="13">
        <f>事業所一覧!M244</f>
        <v>0</v>
      </c>
      <c r="N18" s="13">
        <f>事業所一覧!N244</f>
        <v>0</v>
      </c>
    </row>
    <row r="19" spans="1:14" ht="30" customHeight="1" x14ac:dyDescent="0.2">
      <c r="A19" s="13">
        <f>事業所一覧!A245</f>
        <v>2754520308</v>
      </c>
      <c r="B19" s="12" t="str">
        <f>事業所一覧!B245</f>
        <v>ゆまにて</v>
      </c>
      <c r="C19" s="13" t="str">
        <f>事業所一覧!C245</f>
        <v>072-458-7522</v>
      </c>
      <c r="D19" s="13" t="str">
        <f>事業所一覧!D245</f>
        <v>072-458-7523</v>
      </c>
      <c r="E19" s="13" t="str">
        <f>事業所一覧!E245</f>
        <v>598-0002</v>
      </c>
      <c r="F19" s="12" t="str">
        <f>事業所一覧!F245</f>
        <v>泉佐野市中庄334番地の３</v>
      </c>
      <c r="G19" s="12" t="str">
        <f>事業所一覧!G245</f>
        <v>特定非営利活動法人ゆまにて</v>
      </c>
      <c r="H19" s="13" t="str">
        <f>事業所一覧!H245</f>
        <v>●</v>
      </c>
      <c r="I19" s="13">
        <f>事業所一覧!I245</f>
        <v>10</v>
      </c>
      <c r="J19" s="13">
        <f>事業所一覧!J245</f>
        <v>0</v>
      </c>
      <c r="K19" s="13" t="str">
        <f>事業所一覧!K245</f>
        <v>●</v>
      </c>
      <c r="L19" s="13">
        <f>事業所一覧!L245</f>
        <v>10</v>
      </c>
      <c r="M19" s="13" t="str">
        <f>事業所一覧!M245</f>
        <v>●</v>
      </c>
      <c r="N19" s="13">
        <f>事業所一覧!N245</f>
        <v>0</v>
      </c>
    </row>
    <row r="20" spans="1:14" ht="30" customHeight="1" x14ac:dyDescent="0.2">
      <c r="A20" s="13">
        <f>事業所一覧!A246</f>
        <v>2754520316</v>
      </c>
      <c r="B20" s="12" t="str">
        <f>事業所一覧!B246</f>
        <v>放課後等デイサービスＢＡ－ＮＡはぐらざき</v>
      </c>
      <c r="C20" s="13" t="str">
        <f>事業所一覧!C246</f>
        <v>072-466-8302</v>
      </c>
      <c r="D20" s="13" t="str">
        <f>事業所一覧!D246</f>
        <v>072-466-8303</v>
      </c>
      <c r="E20" s="13" t="str">
        <f>事業所一覧!E246</f>
        <v>598-0037</v>
      </c>
      <c r="F20" s="12" t="str">
        <f>事業所一覧!F246</f>
        <v>泉佐野市羽倉崎上町三丁目２番32</v>
      </c>
      <c r="G20" s="12" t="str">
        <f>事業所一覧!G246</f>
        <v>株式会社トライズ</v>
      </c>
      <c r="H20" s="13" t="str">
        <f>事業所一覧!H246</f>
        <v>●</v>
      </c>
      <c r="I20" s="13">
        <f>事業所一覧!I246</f>
        <v>10</v>
      </c>
      <c r="J20" s="13">
        <f>事業所一覧!J246</f>
        <v>0</v>
      </c>
      <c r="K20" s="13" t="str">
        <f>事業所一覧!K246</f>
        <v>●</v>
      </c>
      <c r="L20" s="13">
        <f>事業所一覧!L246</f>
        <v>10</v>
      </c>
      <c r="M20" s="13">
        <f>事業所一覧!M246</f>
        <v>0</v>
      </c>
      <c r="N20" s="13">
        <f>事業所一覧!N246</f>
        <v>0</v>
      </c>
    </row>
    <row r="21" spans="1:14" ht="30" customHeight="1" x14ac:dyDescent="0.2">
      <c r="A21" s="13">
        <f>事業所一覧!A247</f>
        <v>2754520324</v>
      </c>
      <c r="B21" s="12" t="str">
        <f>事業所一覧!B247</f>
        <v>放課後等デーサービス　は・ぐ・な</v>
      </c>
      <c r="C21" s="13" t="str">
        <f>事業所一覧!C247</f>
        <v>072-465-5897</v>
      </c>
      <c r="D21" s="13" t="str">
        <f>事業所一覧!D247</f>
        <v>072-465-9897</v>
      </c>
      <c r="E21" s="13" t="str">
        <f>事業所一覧!E247</f>
        <v>598-0034</v>
      </c>
      <c r="F21" s="12" t="str">
        <f>事業所一覧!F247</f>
        <v>泉佐野市長滝3854番地</v>
      </c>
      <c r="G21" s="12" t="str">
        <f>事業所一覧!G247</f>
        <v>特定非営利活動法人倖譲会</v>
      </c>
      <c r="H21" s="13" t="str">
        <f>事業所一覧!H247</f>
        <v>●・☆</v>
      </c>
      <c r="I21" s="13">
        <f>事業所一覧!I247</f>
        <v>15</v>
      </c>
      <c r="J21" s="13">
        <f>事業所一覧!J247</f>
        <v>0</v>
      </c>
      <c r="K21" s="13" t="str">
        <f>事業所一覧!K247</f>
        <v>●・☆</v>
      </c>
      <c r="L21" s="13">
        <f>事業所一覧!L247</f>
        <v>15</v>
      </c>
      <c r="M21" s="13">
        <f>事業所一覧!M247</f>
        <v>0</v>
      </c>
      <c r="N21" s="13">
        <f>事業所一覧!N247</f>
        <v>0</v>
      </c>
    </row>
    <row r="22" spans="1:14" ht="30" customHeight="1" x14ac:dyDescent="0.2">
      <c r="A22" s="13">
        <f>事業所一覧!A248</f>
        <v>2754520332</v>
      </c>
      <c r="B22" s="12" t="str">
        <f>事業所一覧!B248</f>
        <v>ＲｅｓｔａＲｔ</v>
      </c>
      <c r="C22" s="13" t="str">
        <f>事業所一覧!C248</f>
        <v>080-4016-1934</v>
      </c>
      <c r="D22" s="13" t="str">
        <f>事業所一覧!D248</f>
        <v>072-468-7106</v>
      </c>
      <c r="E22" s="13" t="str">
        <f>事業所一覧!E248</f>
        <v>598-0034</v>
      </c>
      <c r="F22" s="12" t="str">
        <f>事業所一覧!F248</f>
        <v>泉佐野市長滝1667番地の１コスモプラザC号</v>
      </c>
      <c r="G22" s="12" t="str">
        <f>事業所一覧!G248</f>
        <v>株式会社ラビット</v>
      </c>
      <c r="H22" s="13" t="str">
        <f>事業所一覧!H248</f>
        <v>●</v>
      </c>
      <c r="I22" s="13">
        <f>事業所一覧!I248</f>
        <v>10</v>
      </c>
      <c r="J22" s="13">
        <f>事業所一覧!J248</f>
        <v>0</v>
      </c>
      <c r="K22" s="13" t="str">
        <f>事業所一覧!K248</f>
        <v>●</v>
      </c>
      <c r="L22" s="13">
        <f>事業所一覧!L248</f>
        <v>10</v>
      </c>
      <c r="M22" s="13">
        <f>事業所一覧!M248</f>
        <v>0</v>
      </c>
      <c r="N22" s="13">
        <f>事業所一覧!N248</f>
        <v>0</v>
      </c>
    </row>
    <row r="23" spans="1:14" ht="30" customHeight="1" x14ac:dyDescent="0.2">
      <c r="A23" s="13">
        <f>事業所一覧!A249</f>
        <v>2754520340</v>
      </c>
      <c r="B23" s="12" t="str">
        <f>事業所一覧!B249</f>
        <v>ＳＰＥＣ</v>
      </c>
      <c r="C23" s="13" t="str">
        <f>事業所一覧!C249</f>
        <v>072-468-6890</v>
      </c>
      <c r="D23" s="13" t="str">
        <f>事業所一覧!D249</f>
        <v>072-468-6891</v>
      </c>
      <c r="E23" s="13" t="str">
        <f>事業所一覧!E249</f>
        <v>598^0034</v>
      </c>
      <c r="F23" s="12" t="str">
        <f>事業所一覧!F249</f>
        <v>泉佐野市長滝1246番１　村上レジデンス１階</v>
      </c>
      <c r="G23" s="12" t="str">
        <f>事業所一覧!G249</f>
        <v>株式会社Ｖｉｅｎｔｏ</v>
      </c>
      <c r="H23" s="13">
        <f>事業所一覧!H249</f>
        <v>0</v>
      </c>
      <c r="I23" s="13">
        <f>事業所一覧!I249</f>
        <v>0</v>
      </c>
      <c r="J23" s="13">
        <f>事業所一覧!J249</f>
        <v>0</v>
      </c>
      <c r="K23" s="13" t="str">
        <f>事業所一覧!K249</f>
        <v>●</v>
      </c>
      <c r="L23" s="13">
        <f>事業所一覧!L249</f>
        <v>10</v>
      </c>
      <c r="M23" s="13">
        <f>事業所一覧!M249</f>
        <v>0</v>
      </c>
      <c r="N23" s="13">
        <f>事業所一覧!N249</f>
        <v>0</v>
      </c>
    </row>
    <row r="24" spans="1:14" ht="30" customHeight="1" x14ac:dyDescent="0.2">
      <c r="A24" s="13">
        <f>事業所一覧!A250</f>
        <v>2754520357</v>
      </c>
      <c r="B24" s="12" t="str">
        <f>事業所一覧!B250</f>
        <v>キッズプレイスハル</v>
      </c>
      <c r="C24" s="13" t="str">
        <f>事業所一覧!C250</f>
        <v>072-462-8686</v>
      </c>
      <c r="D24" s="13" t="str">
        <f>事業所一覧!D250</f>
        <v>072-462-8687</v>
      </c>
      <c r="E24" s="13" t="str">
        <f>事業所一覧!E250</f>
        <v>598-0062</v>
      </c>
      <c r="F24" s="12" t="str">
        <f>事業所一覧!F250</f>
        <v>泉佐野市下瓦屋三丁目１番１号　有本ビル１階西側</v>
      </c>
      <c r="G24" s="12" t="str">
        <f>事業所一覧!G250</f>
        <v>有限会社ハルコーポレーション</v>
      </c>
      <c r="H24" s="13" t="str">
        <f>事業所一覧!H250</f>
        <v>●</v>
      </c>
      <c r="I24" s="13">
        <f>事業所一覧!I250</f>
        <v>10</v>
      </c>
      <c r="J24" s="13">
        <f>事業所一覧!J250</f>
        <v>0</v>
      </c>
      <c r="K24" s="13" t="str">
        <f>事業所一覧!K250</f>
        <v>●</v>
      </c>
      <c r="L24" s="13">
        <f>事業所一覧!L250</f>
        <v>10</v>
      </c>
      <c r="M24" s="13">
        <f>事業所一覧!M250</f>
        <v>0</v>
      </c>
      <c r="N24" s="13">
        <f>事業所一覧!N250</f>
        <v>0</v>
      </c>
    </row>
    <row r="25" spans="1:14" ht="30" customHeight="1" x14ac:dyDescent="0.2">
      <c r="A25" s="13" t="str">
        <f>事業所一覧!A251</f>
        <v>2754520365</v>
      </c>
      <c r="B25" s="12" t="str">
        <f>事業所一覧!B251</f>
        <v>そら上瓦屋</v>
      </c>
      <c r="C25" s="13" t="str">
        <f>事業所一覧!C251</f>
        <v>072-442-2209</v>
      </c>
      <c r="D25" s="13" t="str">
        <f>事業所一覧!D251</f>
        <v>072-453-3125</v>
      </c>
      <c r="E25" s="13" t="str">
        <f>事業所一覧!E251</f>
        <v>598-0001</v>
      </c>
      <c r="F25" s="12" t="str">
        <f>事業所一覧!F251</f>
        <v>泉佐野市上瓦屋296番地松浪貸店舗事務所Ａ号室</v>
      </c>
      <c r="G25" s="12" t="str">
        <f>事業所一覧!G251</f>
        <v>株式会社ジョワ</v>
      </c>
      <c r="H25" s="13" t="str">
        <f>事業所一覧!H251</f>
        <v>●</v>
      </c>
      <c r="I25" s="13">
        <f>事業所一覧!I251</f>
        <v>10</v>
      </c>
      <c r="J25" s="13">
        <f>事業所一覧!J251</f>
        <v>0</v>
      </c>
      <c r="K25" s="13" t="str">
        <f>事業所一覧!K251</f>
        <v>●</v>
      </c>
      <c r="L25" s="13">
        <f>事業所一覧!L251</f>
        <v>10</v>
      </c>
      <c r="M25" s="13">
        <f>事業所一覧!M251</f>
        <v>0</v>
      </c>
      <c r="N25" s="13">
        <f>事業所一覧!N251</f>
        <v>0</v>
      </c>
    </row>
    <row r="26" spans="1:14" ht="30" customHeight="1" x14ac:dyDescent="0.2">
      <c r="A26" s="13" t="str">
        <f>事業所一覧!A252</f>
        <v>2754520373</v>
      </c>
      <c r="B26" s="12" t="str">
        <f>事業所一覧!B252</f>
        <v>まいるーむ放課後こども教室　鶴原校</v>
      </c>
      <c r="C26" s="13" t="str">
        <f>事業所一覧!C252</f>
        <v>072-493-9777</v>
      </c>
      <c r="D26" s="13" t="str">
        <f>事業所一覧!D252</f>
        <v>072-493-2995</v>
      </c>
      <c r="E26" s="13" t="str">
        <f>事業所一覧!E252</f>
        <v>598-0071</v>
      </c>
      <c r="F26" s="12" t="str">
        <f>事業所一覧!F252</f>
        <v>泉佐野市鶴原1545番地の１</v>
      </c>
      <c r="G26" s="12" t="str">
        <f>事業所一覧!G252</f>
        <v>株式会社ＫＴＡＪ</v>
      </c>
      <c r="H26" s="13" t="str">
        <f>事業所一覧!H252</f>
        <v>●</v>
      </c>
      <c r="I26" s="13">
        <f>事業所一覧!I252</f>
        <v>10</v>
      </c>
      <c r="J26" s="13">
        <f>事業所一覧!J252</f>
        <v>0</v>
      </c>
      <c r="K26" s="13" t="str">
        <f>事業所一覧!K252</f>
        <v>●</v>
      </c>
      <c r="L26" s="13">
        <f>事業所一覧!L252</f>
        <v>10</v>
      </c>
      <c r="M26" s="13">
        <f>事業所一覧!M252</f>
        <v>0</v>
      </c>
      <c r="N26" s="13">
        <f>事業所一覧!N252</f>
        <v>0</v>
      </c>
    </row>
  </sheetData>
  <mergeCells count="1">
    <mergeCell ref="H2:N2"/>
  </mergeCells>
  <phoneticPr fontId="1"/>
  <conditionalFormatting sqref="A27:XFD65530 A1:J3 O1:IV3 K1:N1 K3:N3 O14:IV16 O18:IV18 O19:XFD20 O25:XFD26 M5:IV9 A5:H9 K5:K9 L4:L16 I4:J13">
    <cfRule type="cellIs" dxfId="374" priority="34" stopIfTrue="1" operator="equal">
      <formula>0</formula>
    </cfRule>
  </conditionalFormatting>
  <conditionalFormatting sqref="I14:J16">
    <cfRule type="cellIs" dxfId="373" priority="33" stopIfTrue="1" operator="equal">
      <formula>0</formula>
    </cfRule>
  </conditionalFormatting>
  <conditionalFormatting sqref="A4:H4 K4 M4:IV4">
    <cfRule type="cellIs" dxfId="372" priority="32" stopIfTrue="1" operator="equal">
      <formula>0</formula>
    </cfRule>
  </conditionalFormatting>
  <conditionalFormatting sqref="O10:IV10">
    <cfRule type="cellIs" dxfId="371" priority="28" stopIfTrue="1" operator="equal">
      <formula>0</formula>
    </cfRule>
  </conditionalFormatting>
  <conditionalFormatting sqref="A10:H10 K10 M10:N10">
    <cfRule type="cellIs" dxfId="370" priority="27" stopIfTrue="1" operator="equal">
      <formula>0</formula>
    </cfRule>
  </conditionalFormatting>
  <conditionalFormatting sqref="O11:IV11">
    <cfRule type="cellIs" dxfId="369" priority="26" stopIfTrue="1" operator="equal">
      <formula>0</formula>
    </cfRule>
  </conditionalFormatting>
  <conditionalFormatting sqref="A11:H11 K11 M11:N11">
    <cfRule type="cellIs" dxfId="368" priority="25" stopIfTrue="1" operator="equal">
      <formula>0</formula>
    </cfRule>
  </conditionalFormatting>
  <conditionalFormatting sqref="O12:IV12">
    <cfRule type="cellIs" dxfId="367" priority="22" stopIfTrue="1" operator="equal">
      <formula>0</formula>
    </cfRule>
  </conditionalFormatting>
  <conditionalFormatting sqref="A12:H12 K12 M12:N12">
    <cfRule type="cellIs" dxfId="366" priority="21" stopIfTrue="1" operator="equal">
      <formula>0</formula>
    </cfRule>
  </conditionalFormatting>
  <conditionalFormatting sqref="O13:IV13">
    <cfRule type="cellIs" dxfId="365" priority="20" stopIfTrue="1" operator="equal">
      <formula>0</formula>
    </cfRule>
  </conditionalFormatting>
  <conditionalFormatting sqref="A13:H16 K13:K16 M13:N16">
    <cfRule type="cellIs" dxfId="364" priority="19" stopIfTrue="1" operator="equal">
      <formula>0</formula>
    </cfRule>
  </conditionalFormatting>
  <conditionalFormatting sqref="O17:IV17 L17:L20">
    <cfRule type="cellIs" dxfId="363" priority="18" stopIfTrue="1" operator="equal">
      <formula>0</formula>
    </cfRule>
  </conditionalFormatting>
  <conditionalFormatting sqref="I17:J20">
    <cfRule type="cellIs" dxfId="362" priority="17" stopIfTrue="1" operator="equal">
      <formula>0</formula>
    </cfRule>
  </conditionalFormatting>
  <conditionalFormatting sqref="A17:H20 K17:K20 M17:N20">
    <cfRule type="cellIs" dxfId="361" priority="16" stopIfTrue="1" operator="equal">
      <formula>0</formula>
    </cfRule>
  </conditionalFormatting>
  <conditionalFormatting sqref="O21:XFD22">
    <cfRule type="cellIs" dxfId="360" priority="15" stopIfTrue="1" operator="equal">
      <formula>0</formula>
    </cfRule>
  </conditionalFormatting>
  <conditionalFormatting sqref="L21:L22">
    <cfRule type="cellIs" dxfId="359" priority="14" stopIfTrue="1" operator="equal">
      <formula>0</formula>
    </cfRule>
  </conditionalFormatting>
  <conditionalFormatting sqref="I21:J22">
    <cfRule type="cellIs" dxfId="358" priority="13" stopIfTrue="1" operator="equal">
      <formula>0</formula>
    </cfRule>
  </conditionalFormatting>
  <conditionalFormatting sqref="A21:H22 K21:K22 M21:N22">
    <cfRule type="cellIs" dxfId="357" priority="12" stopIfTrue="1" operator="equal">
      <formula>0</formula>
    </cfRule>
  </conditionalFormatting>
  <conditionalFormatting sqref="O23:XFD23">
    <cfRule type="cellIs" dxfId="356" priority="11" stopIfTrue="1" operator="equal">
      <formula>0</formula>
    </cfRule>
  </conditionalFormatting>
  <conditionalFormatting sqref="L23">
    <cfRule type="cellIs" dxfId="355" priority="10" stopIfTrue="1" operator="equal">
      <formula>0</formula>
    </cfRule>
  </conditionalFormatting>
  <conditionalFormatting sqref="I23:J23">
    <cfRule type="cellIs" dxfId="354" priority="9" stopIfTrue="1" operator="equal">
      <formula>0</formula>
    </cfRule>
  </conditionalFormatting>
  <conditionalFormatting sqref="A23:H23 K23 M23:N23">
    <cfRule type="cellIs" dxfId="353" priority="8" stopIfTrue="1" operator="equal">
      <formula>0</formula>
    </cfRule>
  </conditionalFormatting>
  <conditionalFormatting sqref="O24:XFD24">
    <cfRule type="cellIs" dxfId="352" priority="7" stopIfTrue="1" operator="equal">
      <formula>0</formula>
    </cfRule>
  </conditionalFormatting>
  <conditionalFormatting sqref="L24">
    <cfRule type="cellIs" dxfId="351" priority="6" stopIfTrue="1" operator="equal">
      <formula>0</formula>
    </cfRule>
  </conditionalFormatting>
  <conditionalFormatting sqref="I24:J24">
    <cfRule type="cellIs" dxfId="350" priority="5" stopIfTrue="1" operator="equal">
      <formula>0</formula>
    </cfRule>
  </conditionalFormatting>
  <conditionalFormatting sqref="A24:H24 K24 M24:N24">
    <cfRule type="cellIs" dxfId="349" priority="4" stopIfTrue="1" operator="equal">
      <formula>0</formula>
    </cfRule>
  </conditionalFormatting>
  <conditionalFormatting sqref="L25:L26">
    <cfRule type="cellIs" dxfId="348" priority="3" stopIfTrue="1" operator="equal">
      <formula>0</formula>
    </cfRule>
  </conditionalFormatting>
  <conditionalFormatting sqref="I25:J26">
    <cfRule type="cellIs" dxfId="347" priority="2" stopIfTrue="1" operator="equal">
      <formula>0</formula>
    </cfRule>
  </conditionalFormatting>
  <conditionalFormatting sqref="A25:H26 K25:K26 M25:N26">
    <cfRule type="cellIs" dxfId="346" priority="1" stopIfTrue="1" operator="equal">
      <formula>0</formula>
    </cfRule>
  </conditionalFormatting>
  <hyperlinks>
    <hyperlink ref="N1" location="市町村一覧!A1" display="市町村一覧に戻る" xr:uid="{00000000-0004-0000-0700-000000000000}"/>
  </hyperlinks>
  <pageMargins left="0.25" right="0.25" top="0.75" bottom="0.75" header="0.3" footer="0.3"/>
  <pageSetup paperSize="9"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41"/>
  <sheetViews>
    <sheetView zoomScale="70" zoomScaleNormal="70" workbookViewId="0"/>
  </sheetViews>
  <sheetFormatPr defaultColWidth="9" defaultRowHeight="30" customHeight="1" x14ac:dyDescent="0.2"/>
  <cols>
    <col min="1" max="1" width="20.6640625" style="3" customWidth="1"/>
    <col min="2" max="2" width="50.6640625" style="3" customWidth="1"/>
    <col min="3" max="4" width="20.6640625" style="3" customWidth="1"/>
    <col min="5" max="5" width="10.6640625" style="3" customWidth="1"/>
    <col min="6" max="6" width="63.6640625" style="3" customWidth="1"/>
    <col min="7" max="7" width="45.6640625" style="3" customWidth="1"/>
    <col min="8" max="13" width="5.6640625" style="3" customWidth="1"/>
    <col min="14" max="14" width="28.6640625" style="14" customWidth="1"/>
    <col min="15" max="16384" width="9" style="3"/>
  </cols>
  <sheetData>
    <row r="1" spans="1:53" ht="30" customHeight="1" x14ac:dyDescent="0.2">
      <c r="A1" s="2" t="s">
        <v>109</v>
      </c>
      <c r="N1" s="5" t="s">
        <v>99</v>
      </c>
      <c r="Q1" s="6"/>
    </row>
    <row r="2" spans="1:53" s="9" customFormat="1" ht="30" customHeight="1" x14ac:dyDescent="0.2">
      <c r="A2" s="7"/>
      <c r="B2" s="8"/>
      <c r="C2" s="8"/>
      <c r="D2" s="8"/>
      <c r="E2" s="7"/>
      <c r="F2" s="8"/>
      <c r="H2" s="195" t="s">
        <v>254</v>
      </c>
      <c r="I2" s="195"/>
      <c r="J2" s="195"/>
      <c r="K2" s="195"/>
      <c r="L2" s="195"/>
      <c r="M2" s="196"/>
      <c r="N2" s="19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s="7" customFormat="1" ht="30" customHeight="1" x14ac:dyDescent="0.2">
      <c r="A3" s="11" t="s">
        <v>32</v>
      </c>
      <c r="B3" s="11" t="s">
        <v>0</v>
      </c>
      <c r="C3" s="11" t="s">
        <v>36</v>
      </c>
      <c r="D3" s="11" t="s">
        <v>35</v>
      </c>
      <c r="E3" s="11" t="s">
        <v>34</v>
      </c>
      <c r="F3" s="11" t="s">
        <v>33</v>
      </c>
      <c r="G3" s="22" t="s">
        <v>37</v>
      </c>
      <c r="H3" s="11" t="s">
        <v>1</v>
      </c>
      <c r="I3" s="11" t="s">
        <v>1469</v>
      </c>
      <c r="J3" s="11" t="s">
        <v>1538</v>
      </c>
      <c r="K3" s="11" t="s">
        <v>2</v>
      </c>
      <c r="L3" s="11" t="s">
        <v>1469</v>
      </c>
      <c r="M3" s="11" t="s">
        <v>3</v>
      </c>
      <c r="N3" s="11" t="s">
        <v>101</v>
      </c>
    </row>
    <row r="4" spans="1:53" s="26" customFormat="1" ht="30" customHeight="1" x14ac:dyDescent="0.2">
      <c r="A4" s="13">
        <f>事業所一覧!A253</f>
        <v>2754920029</v>
      </c>
      <c r="B4" s="12" t="str">
        <f>事業所一覧!B253</f>
        <v>わくわくクラブ</v>
      </c>
      <c r="C4" s="13" t="str">
        <f>事業所一覧!C253</f>
        <v>0721-55-2959</v>
      </c>
      <c r="D4" s="13" t="str">
        <f>事業所一覧!D253</f>
        <v>0721-55-2959</v>
      </c>
      <c r="E4" s="13" t="str">
        <f>事業所一覧!E253</f>
        <v>584-0045</v>
      </c>
      <c r="F4" s="12" t="str">
        <f>事業所一覧!F253</f>
        <v>富田林市山中田町２丁目15-27</v>
      </c>
      <c r="G4" s="12" t="str">
        <f>事業所一覧!G253</f>
        <v>特定非営利活動法人子ども・若もの支援ネットワーク大阪</v>
      </c>
      <c r="H4" s="13" t="str">
        <f>事業所一覧!H253</f>
        <v>●</v>
      </c>
      <c r="I4" s="13">
        <f>事業所一覧!I253</f>
        <v>10</v>
      </c>
      <c r="J4" s="13">
        <f>事業所一覧!J253</f>
        <v>0</v>
      </c>
      <c r="K4" s="13" t="str">
        <f>事業所一覧!K253</f>
        <v>●</v>
      </c>
      <c r="L4" s="13">
        <f>事業所一覧!L253</f>
        <v>10</v>
      </c>
      <c r="M4" s="13">
        <f>事業所一覧!M253</f>
        <v>0</v>
      </c>
      <c r="N4" s="13">
        <f>事業所一覧!N253</f>
        <v>0</v>
      </c>
    </row>
    <row r="5" spans="1:53" s="26" customFormat="1" ht="30" customHeight="1" x14ac:dyDescent="0.2">
      <c r="A5" s="13">
        <f>事業所一覧!A254</f>
        <v>2754920037</v>
      </c>
      <c r="B5" s="12" t="str">
        <f>事業所一覧!B254</f>
        <v>四天王寺和らぎ苑</v>
      </c>
      <c r="C5" s="13" t="str">
        <f>事業所一覧!C254</f>
        <v>0721-29-0836</v>
      </c>
      <c r="D5" s="13" t="str">
        <f>事業所一覧!D254</f>
        <v>0721-29-3916</v>
      </c>
      <c r="E5" s="13" t="str">
        <f>事業所一覧!E254</f>
        <v>584-0082</v>
      </c>
      <c r="F5" s="12" t="str">
        <f>事業所一覧!F254</f>
        <v>富田林市向陽台1-3-21</v>
      </c>
      <c r="G5" s="12" t="str">
        <f>事業所一覧!G254</f>
        <v>社会福祉法人四天王寺福祉事業団</v>
      </c>
      <c r="H5" s="13" t="str">
        <f>事業所一覧!H254</f>
        <v>☆</v>
      </c>
      <c r="I5" s="13">
        <f>事業所一覧!I254</f>
        <v>5</v>
      </c>
      <c r="J5" s="13" t="str">
        <f>事業所一覧!J254</f>
        <v>●</v>
      </c>
      <c r="K5" s="13" t="str">
        <f>事業所一覧!K254</f>
        <v>☆</v>
      </c>
      <c r="L5" s="13">
        <f>事業所一覧!L254</f>
        <v>5</v>
      </c>
      <c r="M5" s="13" t="str">
        <f>事業所一覧!M254</f>
        <v>●</v>
      </c>
      <c r="N5" s="13">
        <f>事業所一覧!N254</f>
        <v>0</v>
      </c>
    </row>
    <row r="6" spans="1:53" s="26" customFormat="1" ht="30" customHeight="1" x14ac:dyDescent="0.2">
      <c r="A6" s="13">
        <f>事業所一覧!A255</f>
        <v>2754920078</v>
      </c>
      <c r="B6" s="12" t="str">
        <f>事業所一覧!B255</f>
        <v>陽だまり</v>
      </c>
      <c r="C6" s="13" t="str">
        <f>事業所一覧!C255</f>
        <v>0721-21-6449</v>
      </c>
      <c r="D6" s="13" t="str">
        <f>事業所一覧!D255</f>
        <v>0721-21-5571</v>
      </c>
      <c r="E6" s="13" t="str">
        <f>事業所一覧!E255</f>
        <v>584-0048</v>
      </c>
      <c r="F6" s="12" t="str">
        <f>事業所一覧!F255</f>
        <v>富田林市西板持町二丁目１番38号附１</v>
      </c>
      <c r="G6" s="12" t="str">
        <f>事業所一覧!G255</f>
        <v>一般社団法人スマイル・１</v>
      </c>
      <c r="H6" s="13">
        <f>事業所一覧!H255</f>
        <v>0</v>
      </c>
      <c r="I6" s="13">
        <f>事業所一覧!I255</f>
        <v>0</v>
      </c>
      <c r="J6" s="13">
        <f>事業所一覧!J255</f>
        <v>0</v>
      </c>
      <c r="K6" s="13" t="str">
        <f>事業所一覧!K255</f>
        <v>●</v>
      </c>
      <c r="L6" s="13">
        <f>事業所一覧!L255</f>
        <v>10</v>
      </c>
      <c r="M6" s="13">
        <f>事業所一覧!M255</f>
        <v>0</v>
      </c>
      <c r="N6" s="13">
        <f>事業所一覧!N255</f>
        <v>0</v>
      </c>
    </row>
    <row r="7" spans="1:53" s="26" customFormat="1" ht="30" customHeight="1" x14ac:dyDescent="0.2">
      <c r="A7" s="13">
        <f>事業所一覧!A256</f>
        <v>2754920086</v>
      </c>
      <c r="B7" s="12" t="str">
        <f>事業所一覧!B256</f>
        <v>放課後等デイサービスアイアイ</v>
      </c>
      <c r="C7" s="13" t="str">
        <f>事業所一覧!C256</f>
        <v>0721-26-8077</v>
      </c>
      <c r="D7" s="13" t="str">
        <f>事業所一覧!D256</f>
        <v>0721-69-4300</v>
      </c>
      <c r="E7" s="13" t="str">
        <f>事業所一覧!E256</f>
        <v>584-0071</v>
      </c>
      <c r="F7" s="12" t="str">
        <f>事業所一覧!F256</f>
        <v>富田林市藤沢台六丁目２番４号</v>
      </c>
      <c r="G7" s="12" t="str">
        <f>事業所一覧!G256</f>
        <v>株式会社日泉</v>
      </c>
      <c r="H7" s="13">
        <f>事業所一覧!H256</f>
        <v>0</v>
      </c>
      <c r="I7" s="13">
        <f>事業所一覧!I256</f>
        <v>0</v>
      </c>
      <c r="J7" s="13">
        <f>事業所一覧!J256</f>
        <v>0</v>
      </c>
      <c r="K7" s="13" t="str">
        <f>事業所一覧!K256</f>
        <v>●</v>
      </c>
      <c r="L7" s="13">
        <f>事業所一覧!L256</f>
        <v>10</v>
      </c>
      <c r="M7" s="13">
        <f>事業所一覧!M256</f>
        <v>0</v>
      </c>
      <c r="N7" s="13">
        <f>事業所一覧!N256</f>
        <v>0</v>
      </c>
    </row>
    <row r="8" spans="1:53" s="26" customFormat="1" ht="30" customHeight="1" x14ac:dyDescent="0.2">
      <c r="A8" s="13">
        <f>事業所一覧!A257</f>
        <v>2754920094</v>
      </c>
      <c r="B8" s="12" t="str">
        <f>事業所一覧!B257</f>
        <v>るんるんジャンプ</v>
      </c>
      <c r="C8" s="13" t="str">
        <f>事業所一覧!C257</f>
        <v>0721-28-0208</v>
      </c>
      <c r="D8" s="13" t="str">
        <f>事業所一覧!D257</f>
        <v>0721-28-0208</v>
      </c>
      <c r="E8" s="13" t="str">
        <f>事業所一覧!E257</f>
        <v>584-0071</v>
      </c>
      <c r="F8" s="12" t="str">
        <f>事業所一覧!F257</f>
        <v>富田林市藤沢台一丁目４番20号２階</v>
      </c>
      <c r="G8" s="12" t="str">
        <f>事業所一覧!G257</f>
        <v>合同会社Ｊoinハート</v>
      </c>
      <c r="H8" s="13">
        <f>事業所一覧!H257</f>
        <v>0</v>
      </c>
      <c r="I8" s="13">
        <f>事業所一覧!I257</f>
        <v>0</v>
      </c>
      <c r="J8" s="13">
        <f>事業所一覧!J257</f>
        <v>0</v>
      </c>
      <c r="K8" s="13" t="str">
        <f>事業所一覧!K257</f>
        <v>●</v>
      </c>
      <c r="L8" s="13">
        <f>事業所一覧!L257</f>
        <v>10</v>
      </c>
      <c r="M8" s="13">
        <f>事業所一覧!M257</f>
        <v>0</v>
      </c>
      <c r="N8" s="13">
        <f>事業所一覧!N257</f>
        <v>0</v>
      </c>
    </row>
    <row r="9" spans="1:53" s="26" customFormat="1" ht="30" customHeight="1" x14ac:dyDescent="0.2">
      <c r="A9" s="13">
        <f>事業所一覧!A258</f>
        <v>2754920110</v>
      </c>
      <c r="B9" s="12" t="str">
        <f>事業所一覧!B258</f>
        <v>放課後デイサービス運動療育バード</v>
      </c>
      <c r="C9" s="13" t="str">
        <f>事業所一覧!C258</f>
        <v>0721-24-0905</v>
      </c>
      <c r="D9" s="13" t="str">
        <f>事業所一覧!D258</f>
        <v>0721-24-0905</v>
      </c>
      <c r="E9" s="13" t="str">
        <f>事業所一覧!E258</f>
        <v>584-0066</v>
      </c>
      <c r="F9" s="12" t="str">
        <f>事業所一覧!F258</f>
        <v>富田林市錦織北一丁目５番10号</v>
      </c>
      <c r="G9" s="12" t="str">
        <f>事業所一覧!G258</f>
        <v>株式会社ＮＥＳＴ</v>
      </c>
      <c r="H9" s="13">
        <f>事業所一覧!H258</f>
        <v>0</v>
      </c>
      <c r="I9" s="13">
        <f>事業所一覧!I258</f>
        <v>0</v>
      </c>
      <c r="J9" s="13">
        <f>事業所一覧!J258</f>
        <v>0</v>
      </c>
      <c r="K9" s="13" t="str">
        <f>事業所一覧!K258</f>
        <v>●</v>
      </c>
      <c r="L9" s="13">
        <f>事業所一覧!L258</f>
        <v>10</v>
      </c>
      <c r="M9" s="13">
        <f>事業所一覧!M258</f>
        <v>0</v>
      </c>
      <c r="N9" s="13">
        <f>事業所一覧!N258</f>
        <v>0</v>
      </c>
    </row>
    <row r="10" spans="1:53" s="26" customFormat="1" ht="30" customHeight="1" x14ac:dyDescent="0.2">
      <c r="A10" s="13">
        <f>事業所一覧!A259</f>
        <v>2750720019</v>
      </c>
      <c r="B10" s="12" t="str">
        <f>事業所一覧!B259</f>
        <v>こども発達支援センターＳun</v>
      </c>
      <c r="C10" s="13" t="str">
        <f>事業所一覧!C259</f>
        <v>0721-26-7331</v>
      </c>
      <c r="D10" s="13" t="str">
        <f>事業所一覧!D259</f>
        <v>0721-26-7377</v>
      </c>
      <c r="E10" s="13" t="str">
        <f>事業所一覧!E259</f>
        <v>584-0012</v>
      </c>
      <c r="F10" s="12" t="str">
        <f>事業所一覧!F259</f>
        <v>富田林市粟ヶ池町2969番地の５富田林市市民会館地下1階</v>
      </c>
      <c r="G10" s="12" t="str">
        <f>事業所一覧!G259</f>
        <v>社会福祉法人大阪府障害者福祉事業団</v>
      </c>
      <c r="H10" s="13" t="str">
        <f>事業所一覧!H259</f>
        <v>●</v>
      </c>
      <c r="I10" s="13">
        <f>事業所一覧!I259</f>
        <v>10</v>
      </c>
      <c r="J10" s="13">
        <f>事業所一覧!J259</f>
        <v>0</v>
      </c>
      <c r="K10" s="13" t="str">
        <f>事業所一覧!K259</f>
        <v>●</v>
      </c>
      <c r="L10" s="13">
        <f>事業所一覧!L259</f>
        <v>10</v>
      </c>
      <c r="M10" s="13" t="str">
        <f>事業所一覧!M259</f>
        <v>●</v>
      </c>
      <c r="N10" s="13">
        <f>事業所一覧!N259</f>
        <v>0</v>
      </c>
    </row>
    <row r="11" spans="1:53" s="26" customFormat="1" ht="30" customHeight="1" x14ac:dyDescent="0.2">
      <c r="A11" s="13">
        <f>事業所一覧!A260</f>
        <v>2754920136</v>
      </c>
      <c r="B11" s="12" t="str">
        <f>事業所一覧!B260</f>
        <v>放課後等デイサービスそら</v>
      </c>
      <c r="C11" s="13" t="str">
        <f>事業所一覧!C260</f>
        <v>0721-81-0417</v>
      </c>
      <c r="D11" s="13" t="str">
        <f>事業所一覧!D260</f>
        <v>0721-81-0417</v>
      </c>
      <c r="E11" s="13" t="str">
        <f>事業所一覧!E260</f>
        <v>584-0036</v>
      </c>
      <c r="F11" s="12" t="str">
        <f>事業所一覧!F260</f>
        <v>富田林市甲田二丁目20番14号２階</v>
      </c>
      <c r="G11" s="12" t="str">
        <f>事業所一覧!G260</f>
        <v>特定非営利活動法人志塾フリースクールラシーナ</v>
      </c>
      <c r="H11" s="13">
        <f>事業所一覧!H260</f>
        <v>0</v>
      </c>
      <c r="I11" s="13">
        <f>事業所一覧!I260</f>
        <v>0</v>
      </c>
      <c r="J11" s="13">
        <f>事業所一覧!J260</f>
        <v>0</v>
      </c>
      <c r="K11" s="13" t="str">
        <f>事業所一覧!K260</f>
        <v>●</v>
      </c>
      <c r="L11" s="13">
        <f>事業所一覧!L260</f>
        <v>10</v>
      </c>
      <c r="M11" s="13">
        <f>事業所一覧!M260</f>
        <v>0</v>
      </c>
      <c r="N11" s="13">
        <f>事業所一覧!N260</f>
        <v>0</v>
      </c>
    </row>
    <row r="12" spans="1:53" s="26" customFormat="1" ht="30" customHeight="1" x14ac:dyDescent="0.2">
      <c r="A12" s="13">
        <f>事業所一覧!A261</f>
        <v>2754920144</v>
      </c>
      <c r="B12" s="12" t="str">
        <f>事業所一覧!B261</f>
        <v>ここなくらぶ向陽台</v>
      </c>
      <c r="C12" s="13" t="str">
        <f>事業所一覧!C261</f>
        <v>0721-40-2310</v>
      </c>
      <c r="D12" s="13" t="str">
        <f>事業所一覧!D261</f>
        <v>0721-40-2311</v>
      </c>
      <c r="E12" s="13" t="str">
        <f>事業所一覧!E261</f>
        <v>584-0082</v>
      </c>
      <c r="F12" s="12" t="str">
        <f>事業所一覧!F261</f>
        <v>富田林市向陽台二丁目２番13号Ｙ１ビル１階</v>
      </c>
      <c r="G12" s="12" t="str">
        <f>事業所一覧!G261</f>
        <v>株式会社シンシアリティー</v>
      </c>
      <c r="H12" s="13" t="str">
        <f>事業所一覧!H261</f>
        <v>●</v>
      </c>
      <c r="I12" s="13">
        <f>事業所一覧!I261</f>
        <v>10</v>
      </c>
      <c r="J12" s="13">
        <f>事業所一覧!J261</f>
        <v>0</v>
      </c>
      <c r="K12" s="13" t="str">
        <f>事業所一覧!K261</f>
        <v>●</v>
      </c>
      <c r="L12" s="13">
        <f>事業所一覧!L261</f>
        <v>10</v>
      </c>
      <c r="M12" s="13">
        <f>事業所一覧!M261</f>
        <v>0</v>
      </c>
      <c r="N12" s="13">
        <f>事業所一覧!N261</f>
        <v>0</v>
      </c>
    </row>
    <row r="13" spans="1:53" s="26" customFormat="1" ht="30" customHeight="1" x14ac:dyDescent="0.2">
      <c r="A13" s="13">
        <f>事業所一覧!A262</f>
        <v>2754920151</v>
      </c>
      <c r="B13" s="12" t="str">
        <f>事業所一覧!B262</f>
        <v>放課後等デイサービスつばさ</v>
      </c>
      <c r="C13" s="13" t="str">
        <f>事業所一覧!C262</f>
        <v>0721-28-6677</v>
      </c>
      <c r="D13" s="13" t="str">
        <f>事業所一覧!D262</f>
        <v>0721-28-6688</v>
      </c>
      <c r="E13" s="13" t="str">
        <f>事業所一覧!E262</f>
        <v>584-0082</v>
      </c>
      <c r="F13" s="12" t="str">
        <f>事業所一覧!F262</f>
        <v>富田林市向陽台二丁目７番29号向陽台ビル２階</v>
      </c>
      <c r="G13" s="12" t="str">
        <f>事業所一覧!G262</f>
        <v>株式会社南ウイング</v>
      </c>
      <c r="H13" s="13">
        <f>事業所一覧!H262</f>
        <v>0</v>
      </c>
      <c r="I13" s="13">
        <f>事業所一覧!I262</f>
        <v>0</v>
      </c>
      <c r="J13" s="13">
        <f>事業所一覧!J262</f>
        <v>0</v>
      </c>
      <c r="K13" s="13" t="str">
        <f>事業所一覧!K262</f>
        <v>●</v>
      </c>
      <c r="L13" s="13">
        <f>事業所一覧!L262</f>
        <v>10</v>
      </c>
      <c r="M13" s="13">
        <f>事業所一覧!M262</f>
        <v>0</v>
      </c>
      <c r="N13" s="13">
        <f>事業所一覧!N262</f>
        <v>0</v>
      </c>
    </row>
    <row r="14" spans="1:53" s="26" customFormat="1" ht="30" customHeight="1" x14ac:dyDescent="0.2">
      <c r="A14" s="13">
        <f>事業所一覧!A263</f>
        <v>2754920177</v>
      </c>
      <c r="B14" s="12" t="str">
        <f>事業所一覧!B263</f>
        <v>放課後等デイサービス　こころん</v>
      </c>
      <c r="C14" s="13" t="str">
        <f>事業所一覧!C263</f>
        <v>0721-51-0510</v>
      </c>
      <c r="D14" s="13" t="str">
        <f>事業所一覧!D263</f>
        <v>0721-51-4959</v>
      </c>
      <c r="E14" s="13" t="str">
        <f>事業所一覧!E263</f>
        <v>584-0086</v>
      </c>
      <c r="F14" s="12" t="str">
        <f>事業所一覧!F263</f>
        <v>富田林市津々山台二丁目４番３号Ｒｉｎｏn１Ｄ号室</v>
      </c>
      <c r="G14" s="12" t="str">
        <f>事業所一覧!G263</f>
        <v>合同会社こぼうし</v>
      </c>
      <c r="H14" s="13">
        <f>事業所一覧!H263</f>
        <v>0</v>
      </c>
      <c r="I14" s="13">
        <f>事業所一覧!I263</f>
        <v>0</v>
      </c>
      <c r="J14" s="13">
        <f>事業所一覧!J263</f>
        <v>0</v>
      </c>
      <c r="K14" s="13" t="str">
        <f>事業所一覧!K263</f>
        <v>●</v>
      </c>
      <c r="L14" s="13">
        <f>事業所一覧!L263</f>
        <v>10</v>
      </c>
      <c r="M14" s="13">
        <f>事業所一覧!M263</f>
        <v>0</v>
      </c>
      <c r="N14" s="13">
        <f>事業所一覧!N263</f>
        <v>0</v>
      </c>
    </row>
    <row r="15" spans="1:53" s="26" customFormat="1" ht="30" customHeight="1" x14ac:dyDescent="0.2">
      <c r="A15" s="13">
        <f>事業所一覧!A264</f>
        <v>2754920185</v>
      </c>
      <c r="B15" s="12" t="str">
        <f>事業所一覧!B264</f>
        <v>療育スクール did it</v>
      </c>
      <c r="C15" s="13" t="str">
        <f>事業所一覧!C264</f>
        <v>0721-26-8810</v>
      </c>
      <c r="D15" s="13" t="str">
        <f>事業所一覧!D264</f>
        <v>0721-26-8810</v>
      </c>
      <c r="E15" s="13" t="str">
        <f>事業所一覧!E264</f>
        <v>584-0069</v>
      </c>
      <c r="F15" s="12" t="str">
        <f>事業所一覧!F264</f>
        <v>富田林市錦織東二丁目６番10号</v>
      </c>
      <c r="G15" s="12" t="str">
        <f>事業所一覧!G264</f>
        <v>合同会社POPO</v>
      </c>
      <c r="H15" s="13" t="str">
        <f>事業所一覧!H264</f>
        <v>●</v>
      </c>
      <c r="I15" s="13">
        <f>事業所一覧!I264</f>
        <v>10</v>
      </c>
      <c r="J15" s="13">
        <f>事業所一覧!J264</f>
        <v>0</v>
      </c>
      <c r="K15" s="13" t="str">
        <f>事業所一覧!K264</f>
        <v>●</v>
      </c>
      <c r="L15" s="13">
        <f>事業所一覧!L264</f>
        <v>10</v>
      </c>
      <c r="M15" s="13">
        <f>事業所一覧!M264</f>
        <v>0</v>
      </c>
      <c r="N15" s="13">
        <f>事業所一覧!N264</f>
        <v>0</v>
      </c>
    </row>
    <row r="16" spans="1:53" s="26" customFormat="1" ht="30" customHeight="1" x14ac:dyDescent="0.2">
      <c r="A16" s="13">
        <f>事業所一覧!A265</f>
        <v>2754920193</v>
      </c>
      <c r="B16" s="12" t="str">
        <f>事業所一覧!B265</f>
        <v>ｂｏｎキッズ富田林</v>
      </c>
      <c r="C16" s="13" t="str">
        <f>事業所一覧!C265</f>
        <v>0721-55-2266</v>
      </c>
      <c r="D16" s="13" t="str">
        <f>事業所一覧!D265</f>
        <v>0721-55-2266</v>
      </c>
      <c r="E16" s="13" t="str">
        <f>事業所一覧!E265</f>
        <v>584-0024</v>
      </c>
      <c r="F16" s="12" t="str">
        <f>事業所一覧!F265</f>
        <v>富田林市若松町二丁目３番２号　太陽ビル301号室</v>
      </c>
      <c r="G16" s="12" t="str">
        <f>事業所一覧!G265</f>
        <v>合同会社オフィスぼん</v>
      </c>
      <c r="H16" s="13" t="str">
        <f>事業所一覧!H265</f>
        <v>●</v>
      </c>
      <c r="I16" s="13">
        <f>事業所一覧!I265</f>
        <v>10</v>
      </c>
      <c r="J16" s="13">
        <f>事業所一覧!J265</f>
        <v>0</v>
      </c>
      <c r="K16" s="13" t="str">
        <f>事業所一覧!K265</f>
        <v>●</v>
      </c>
      <c r="L16" s="13">
        <f>事業所一覧!L265</f>
        <v>10</v>
      </c>
      <c r="M16" s="13">
        <f>事業所一覧!M265</f>
        <v>0</v>
      </c>
      <c r="N16" s="13">
        <f>事業所一覧!N265</f>
        <v>0</v>
      </c>
    </row>
    <row r="17" spans="1:14" s="26" customFormat="1" ht="30" customHeight="1" x14ac:dyDescent="0.2">
      <c r="A17" s="13">
        <f>事業所一覧!A266</f>
        <v>2754920201</v>
      </c>
      <c r="B17" s="12" t="str">
        <f>事業所一覧!B266</f>
        <v>放課後等デイサービスつばさネクスト</v>
      </c>
      <c r="C17" s="13" t="str">
        <f>事業所一覧!C266</f>
        <v>0721-26-8668</v>
      </c>
      <c r="D17" s="13" t="str">
        <f>事業所一覧!D266</f>
        <v>0721-26-8669</v>
      </c>
      <c r="E17" s="13" t="str">
        <f>事業所一覧!E266</f>
        <v>584-0082</v>
      </c>
      <c r="F17" s="12" t="str">
        <f>事業所一覧!F266</f>
        <v>富田林市向陽台五丁目７番17号</v>
      </c>
      <c r="G17" s="12" t="str">
        <f>事業所一覧!G266</f>
        <v>株式会社南ウイング</v>
      </c>
      <c r="H17" s="13" t="str">
        <f>事業所一覧!H266</f>
        <v>●</v>
      </c>
      <c r="I17" s="13">
        <f>事業所一覧!I266</f>
        <v>10</v>
      </c>
      <c r="J17" s="13">
        <f>事業所一覧!J266</f>
        <v>0</v>
      </c>
      <c r="K17" s="13" t="str">
        <f>事業所一覧!K266</f>
        <v>●</v>
      </c>
      <c r="L17" s="13">
        <f>事業所一覧!L266</f>
        <v>10</v>
      </c>
      <c r="M17" s="13">
        <f>事業所一覧!M266</f>
        <v>0</v>
      </c>
      <c r="N17" s="13">
        <f>事業所一覧!N266</f>
        <v>0</v>
      </c>
    </row>
    <row r="18" spans="1:14" s="26" customFormat="1" ht="30" customHeight="1" x14ac:dyDescent="0.2">
      <c r="A18" s="13">
        <f>事業所一覧!A267</f>
        <v>2754920219</v>
      </c>
      <c r="B18" s="12" t="str">
        <f>事業所一覧!B267</f>
        <v>きらりウキウキルーム</v>
      </c>
      <c r="C18" s="13" t="str">
        <f>事業所一覧!C267</f>
        <v>0721-21-6341</v>
      </c>
      <c r="D18" s="13" t="str">
        <f>事業所一覧!D267</f>
        <v>0721-21-6344</v>
      </c>
      <c r="E18" s="13" t="str">
        <f>事業所一覧!E267</f>
        <v>584-0067</v>
      </c>
      <c r="F18" s="12" t="str">
        <f>事業所一覧!F267</f>
        <v>富田林市錦織南一丁目16番18号　古賀ビル１・２階</v>
      </c>
      <c r="G18" s="12" t="str">
        <f>事業所一覧!G267</f>
        <v>株式会社エーシン</v>
      </c>
      <c r="H18" s="13" t="str">
        <f>事業所一覧!H267</f>
        <v>●</v>
      </c>
      <c r="I18" s="13">
        <f>事業所一覧!I267</f>
        <v>10</v>
      </c>
      <c r="J18" s="13">
        <f>事業所一覧!J267</f>
        <v>0</v>
      </c>
      <c r="K18" s="13" t="str">
        <f>事業所一覧!K267</f>
        <v>●</v>
      </c>
      <c r="L18" s="13">
        <f>事業所一覧!L267</f>
        <v>10</v>
      </c>
      <c r="M18" s="13">
        <f>事業所一覧!M267</f>
        <v>0</v>
      </c>
      <c r="N18" s="13">
        <f>事業所一覧!N267</f>
        <v>0</v>
      </c>
    </row>
    <row r="19" spans="1:14" s="26" customFormat="1" ht="30" customHeight="1" x14ac:dyDescent="0.2">
      <c r="A19" s="13">
        <f>事業所一覧!A268</f>
        <v>2754920227</v>
      </c>
      <c r="B19" s="12" t="str">
        <f>事業所一覧!B268</f>
        <v>放課後等デイサービスてんとん</v>
      </c>
      <c r="C19" s="13" t="str">
        <f>事業所一覧!C268</f>
        <v>0721-26-7715</v>
      </c>
      <c r="D19" s="13" t="str">
        <f>事業所一覧!D268</f>
        <v>0721-26-7716</v>
      </c>
      <c r="E19" s="13" t="str">
        <f>事業所一覧!E268</f>
        <v>584-0073</v>
      </c>
      <c r="F19" s="12" t="str">
        <f>事業所一覧!F268</f>
        <v>富田林市寺池台三丁目１番18号</v>
      </c>
      <c r="G19" s="12" t="str">
        <f>事業所一覧!G268</f>
        <v>株式会社エクレール</v>
      </c>
      <c r="H19" s="13" t="str">
        <f>事業所一覧!H268</f>
        <v>●</v>
      </c>
      <c r="I19" s="13">
        <f>事業所一覧!I268</f>
        <v>10</v>
      </c>
      <c r="J19" s="13">
        <f>事業所一覧!J268</f>
        <v>0</v>
      </c>
      <c r="K19" s="13" t="str">
        <f>事業所一覧!K268</f>
        <v>●</v>
      </c>
      <c r="L19" s="13">
        <f>事業所一覧!L268</f>
        <v>10</v>
      </c>
      <c r="M19" s="13">
        <f>事業所一覧!M268</f>
        <v>0</v>
      </c>
      <c r="N19" s="13">
        <f>事業所一覧!N268</f>
        <v>0</v>
      </c>
    </row>
    <row r="20" spans="1:14" s="26" customFormat="1" ht="30" customHeight="1" x14ac:dyDescent="0.2">
      <c r="A20" s="13">
        <f>事業所一覧!A269</f>
        <v>2754920235</v>
      </c>
      <c r="B20" s="12" t="str">
        <f>事業所一覧!B269</f>
        <v>放課後デイサービス運動療育バード須賀</v>
      </c>
      <c r="C20" s="13" t="str">
        <f>事業所一覧!C269</f>
        <v>0721-68-7401</v>
      </c>
      <c r="D20" s="13" t="str">
        <f>事業所一覧!D269</f>
        <v>0721-68-7402</v>
      </c>
      <c r="E20" s="13" t="str">
        <f>事業所一覧!E269</f>
        <v>584-0062</v>
      </c>
      <c r="F20" s="12" t="str">
        <f>事業所一覧!F269</f>
        <v>富田林市須賀二丁目12番５号</v>
      </c>
      <c r="G20" s="12" t="str">
        <f>事業所一覧!G269</f>
        <v>株式会社ＮＥＳＴ</v>
      </c>
      <c r="H20" s="13">
        <f>事業所一覧!H269</f>
        <v>0</v>
      </c>
      <c r="I20" s="13">
        <f>事業所一覧!I269</f>
        <v>0</v>
      </c>
      <c r="J20" s="13">
        <f>事業所一覧!J269</f>
        <v>0</v>
      </c>
      <c r="K20" s="13" t="str">
        <f>事業所一覧!K269</f>
        <v>●</v>
      </c>
      <c r="L20" s="13">
        <f>事業所一覧!L269</f>
        <v>10</v>
      </c>
      <c r="M20" s="13">
        <f>事業所一覧!M269</f>
        <v>0</v>
      </c>
      <c r="N20" s="13">
        <f>事業所一覧!N269</f>
        <v>0</v>
      </c>
    </row>
    <row r="21" spans="1:14" s="26" customFormat="1" ht="30" customHeight="1" x14ac:dyDescent="0.2">
      <c r="A21" s="13">
        <f>事業所一覧!A270</f>
        <v>2754920243</v>
      </c>
      <c r="B21" s="12" t="str">
        <f>事業所一覧!B270</f>
        <v>放課後等デイサービス　ココ</v>
      </c>
      <c r="C21" s="13" t="str">
        <f>事業所一覧!C270</f>
        <v>0721-55-2233</v>
      </c>
      <c r="D21" s="13" t="str">
        <f>事業所一覧!D270</f>
        <v>0721-55-2100</v>
      </c>
      <c r="E21" s="13" t="str">
        <f>事業所一覧!E270</f>
        <v>584-0028</v>
      </c>
      <c r="F21" s="12" t="str">
        <f>事業所一覧!F270</f>
        <v>富田林市中野町西一丁目1502番地５</v>
      </c>
      <c r="G21" s="12" t="str">
        <f>事業所一覧!G270</f>
        <v>社会福祉法人　輝</v>
      </c>
      <c r="H21" s="13" t="str">
        <f>事業所一覧!H270</f>
        <v>●</v>
      </c>
      <c r="I21" s="13">
        <f>事業所一覧!I270</f>
        <v>10</v>
      </c>
      <c r="J21" s="13">
        <f>事業所一覧!J270</f>
        <v>0</v>
      </c>
      <c r="K21" s="13" t="str">
        <f>事業所一覧!K270</f>
        <v>●</v>
      </c>
      <c r="L21" s="13">
        <f>事業所一覧!L270</f>
        <v>10</v>
      </c>
      <c r="M21" s="13">
        <f>事業所一覧!M270</f>
        <v>0</v>
      </c>
      <c r="N21" s="13">
        <f>事業所一覧!N270</f>
        <v>0</v>
      </c>
    </row>
    <row r="22" spans="1:14" s="26" customFormat="1" ht="30" customHeight="1" x14ac:dyDescent="0.2">
      <c r="A22" s="13">
        <f>事業所一覧!A271</f>
        <v>2754920268</v>
      </c>
      <c r="B22" s="12" t="str">
        <f>事業所一覧!B271</f>
        <v>かみひこうき　昭和町</v>
      </c>
      <c r="C22" s="13" t="str">
        <f>事業所一覧!C271</f>
        <v>0721-26-7075</v>
      </c>
      <c r="D22" s="13" t="str">
        <f>事業所一覧!D271</f>
        <v>0721-26-7076</v>
      </c>
      <c r="E22" s="13" t="str">
        <f>事業所一覧!E271</f>
        <v>584-0025</v>
      </c>
      <c r="F22" s="12" t="str">
        <f>事業所一覧!F271</f>
        <v>富田林市若松町西一丁目1903番地１寺西ビル２階</v>
      </c>
      <c r="G22" s="12" t="str">
        <f>事業所一覧!G271</f>
        <v>株式会社Ｔ－ａｎｇｌｅ</v>
      </c>
      <c r="H22" s="13" t="str">
        <f>事業所一覧!H271</f>
        <v>●</v>
      </c>
      <c r="I22" s="13">
        <f>事業所一覧!I271</f>
        <v>10</v>
      </c>
      <c r="J22" s="13">
        <f>事業所一覧!J271</f>
        <v>0</v>
      </c>
      <c r="K22" s="13" t="str">
        <f>事業所一覧!K271</f>
        <v>●</v>
      </c>
      <c r="L22" s="13">
        <f>事業所一覧!L271</f>
        <v>10</v>
      </c>
      <c r="M22" s="13">
        <f>事業所一覧!M271</f>
        <v>0</v>
      </c>
      <c r="N22" s="13">
        <f>事業所一覧!N271</f>
        <v>0</v>
      </c>
    </row>
    <row r="23" spans="1:14" s="26" customFormat="1" ht="30" customHeight="1" x14ac:dyDescent="0.2">
      <c r="A23" s="13">
        <f>事業所一覧!A272</f>
        <v>2754920276</v>
      </c>
      <c r="B23" s="12" t="str">
        <f>事業所一覧!B272</f>
        <v>スカフォルズ</v>
      </c>
      <c r="C23" s="13" t="str">
        <f>事業所一覧!C272</f>
        <v>0721-70-7432</v>
      </c>
      <c r="D23" s="13" t="str">
        <f>事業所一覧!D272</f>
        <v>0721-70-7433</v>
      </c>
      <c r="E23" s="13" t="str">
        <f>事業所一覧!E272</f>
        <v>584-0062</v>
      </c>
      <c r="F23" s="12" t="str">
        <f>事業所一覧!F272</f>
        <v>富田林市須賀二丁目19番８号</v>
      </c>
      <c r="G23" s="12" t="str">
        <f>事業所一覧!G272</f>
        <v>ハイマスト合同会社</v>
      </c>
      <c r="H23" s="13" t="str">
        <f>事業所一覧!H272</f>
        <v>●</v>
      </c>
      <c r="I23" s="13">
        <f>事業所一覧!I272</f>
        <v>10</v>
      </c>
      <c r="J23" s="13">
        <f>事業所一覧!J272</f>
        <v>0</v>
      </c>
      <c r="K23" s="13" t="str">
        <f>事業所一覧!K272</f>
        <v>●</v>
      </c>
      <c r="L23" s="13">
        <f>事業所一覧!L272</f>
        <v>10</v>
      </c>
      <c r="M23" s="13" t="str">
        <f>事業所一覧!M272</f>
        <v>●</v>
      </c>
      <c r="N23" s="13">
        <f>事業所一覧!N272</f>
        <v>0</v>
      </c>
    </row>
    <row r="24" spans="1:14" s="26" customFormat="1" ht="30" customHeight="1" x14ac:dyDescent="0.2">
      <c r="A24" s="13">
        <f>事業所一覧!A273</f>
        <v>2754920292</v>
      </c>
      <c r="B24" s="12" t="str">
        <f>事業所一覧!B273</f>
        <v>TOMODACHI富田林</v>
      </c>
      <c r="C24" s="13" t="str">
        <f>事業所一覧!C273</f>
        <v>0721-28-5608</v>
      </c>
      <c r="D24" s="13" t="str">
        <f>事業所一覧!D273</f>
        <v>0721-28-5608</v>
      </c>
      <c r="E24" s="13" t="str">
        <f>事業所一覧!E273</f>
        <v>584-0071</v>
      </c>
      <c r="F24" s="12" t="str">
        <f>事業所一覧!F273</f>
        <v>富田林市藤沢台六丁目23番13号　シンフォニーレジデンス藤沢台107号</v>
      </c>
      <c r="G24" s="12" t="str">
        <f>事業所一覧!G273</f>
        <v>合同会社Childs</v>
      </c>
      <c r="H24" s="13" t="str">
        <f>事業所一覧!H273</f>
        <v>☆</v>
      </c>
      <c r="I24" s="13">
        <f>事業所一覧!I273</f>
        <v>5</v>
      </c>
      <c r="J24" s="13">
        <f>事業所一覧!J273</f>
        <v>0</v>
      </c>
      <c r="K24" s="13" t="str">
        <f>事業所一覧!K273</f>
        <v>☆</v>
      </c>
      <c r="L24" s="13">
        <f>事業所一覧!L273</f>
        <v>5</v>
      </c>
      <c r="M24" s="13">
        <f>事業所一覧!M273</f>
        <v>0</v>
      </c>
      <c r="N24" s="13">
        <f>事業所一覧!N273</f>
        <v>0</v>
      </c>
    </row>
    <row r="25" spans="1:14" s="26" customFormat="1" ht="30" customHeight="1" x14ac:dyDescent="0.2">
      <c r="A25" s="13" t="str">
        <f>事業所一覧!A274</f>
        <v>2754920300</v>
      </c>
      <c r="B25" s="12" t="str">
        <f>事業所一覧!B274</f>
        <v>放課後等デイサービスてんとん２くみ</v>
      </c>
      <c r="C25" s="13" t="str">
        <f>事業所一覧!C274</f>
        <v>0721-25-1151</v>
      </c>
      <c r="D25" s="13" t="str">
        <f>事業所一覧!D274</f>
        <v>0721-26-7716</v>
      </c>
      <c r="E25" s="13" t="str">
        <f>事業所一覧!E274</f>
        <v>584-0025</v>
      </c>
      <c r="F25" s="12" t="str">
        <f>事業所一覧!F274</f>
        <v>富田林市若松町西一丁目1882番地１　麻野ビル203号</v>
      </c>
      <c r="G25" s="12" t="str">
        <f>事業所一覧!G274</f>
        <v>株式会社エクレール</v>
      </c>
      <c r="H25" s="13" t="str">
        <f>事業所一覧!H274</f>
        <v>●</v>
      </c>
      <c r="I25" s="13">
        <f>事業所一覧!I274</f>
        <v>10</v>
      </c>
      <c r="J25" s="13">
        <f>事業所一覧!J274</f>
        <v>0</v>
      </c>
      <c r="K25" s="13" t="str">
        <f>事業所一覧!K274</f>
        <v>●</v>
      </c>
      <c r="L25" s="13">
        <f>事業所一覧!L274</f>
        <v>10</v>
      </c>
      <c r="M25" s="13">
        <f>事業所一覧!M274</f>
        <v>0</v>
      </c>
      <c r="N25" s="13">
        <f>事業所一覧!N274</f>
        <v>0</v>
      </c>
    </row>
    <row r="26" spans="1:14" s="26" customFormat="1" ht="30" customHeight="1" x14ac:dyDescent="0.2">
      <c r="A26" s="13" t="str">
        <f>事業所一覧!A275</f>
        <v>2754920318</v>
      </c>
      <c r="B26" s="12" t="str">
        <f>事業所一覧!B275</f>
        <v>きらり錦織ルーム</v>
      </c>
      <c r="C26" s="13" t="str">
        <f>事業所一覧!C275</f>
        <v>0721-55-3151</v>
      </c>
      <c r="D26" s="13" t="str">
        <f>事業所一覧!D275</f>
        <v>0721-55-3152</v>
      </c>
      <c r="E26" s="13" t="str">
        <f>事業所一覧!E275</f>
        <v>584-0067</v>
      </c>
      <c r="F26" s="12" t="str">
        <f>事業所一覧!F275</f>
        <v>富田林市錦織南二丁目７番５号　３階</v>
      </c>
      <c r="G26" s="12" t="str">
        <f>事業所一覧!G275</f>
        <v>株式会社エーシン</v>
      </c>
      <c r="H26" s="13" t="str">
        <f>事業所一覧!H275</f>
        <v>●</v>
      </c>
      <c r="I26" s="13">
        <f>事業所一覧!I275</f>
        <v>10</v>
      </c>
      <c r="J26" s="13">
        <f>事業所一覧!J275</f>
        <v>0</v>
      </c>
      <c r="K26" s="13" t="str">
        <f>事業所一覧!K275</f>
        <v>●</v>
      </c>
      <c r="L26" s="13">
        <f>事業所一覧!L275</f>
        <v>10</v>
      </c>
      <c r="M26" s="13">
        <f>事業所一覧!M275</f>
        <v>0</v>
      </c>
      <c r="N26" s="13">
        <f>事業所一覧!N275</f>
        <v>0</v>
      </c>
    </row>
    <row r="27" spans="1:14" s="26" customFormat="1" ht="30" customHeight="1" x14ac:dyDescent="0.2">
      <c r="A27" s="13">
        <f>事業所一覧!A276</f>
        <v>2754920326</v>
      </c>
      <c r="B27" s="12" t="str">
        <f>事業所一覧!B276</f>
        <v>よねの家</v>
      </c>
      <c r="C27" s="13" t="str">
        <f>事業所一覧!C276</f>
        <v>0721-26-7046</v>
      </c>
      <c r="D27" s="13">
        <f>事業所一覧!D276</f>
        <v>0</v>
      </c>
      <c r="E27" s="13" t="str">
        <f>事業所一覧!E276</f>
        <v>584-0014</v>
      </c>
      <c r="F27" s="12" t="str">
        <f>事業所一覧!F276</f>
        <v>富田林市川面町一丁目10番14号</v>
      </c>
      <c r="G27" s="12" t="str">
        <f>事業所一覧!G276</f>
        <v>株式会社メロディー</v>
      </c>
      <c r="H27" s="13" t="str">
        <f>事業所一覧!H276</f>
        <v>●</v>
      </c>
      <c r="I27" s="13">
        <f>事業所一覧!I276</f>
        <v>10</v>
      </c>
      <c r="J27" s="13">
        <f>事業所一覧!J276</f>
        <v>0</v>
      </c>
      <c r="K27" s="13" t="str">
        <f>事業所一覧!K276</f>
        <v>●</v>
      </c>
      <c r="L27" s="13">
        <f>事業所一覧!L276</f>
        <v>10</v>
      </c>
      <c r="M27" s="13">
        <f>事業所一覧!M276</f>
        <v>0</v>
      </c>
      <c r="N27" s="13">
        <f>事業所一覧!N276</f>
        <v>0</v>
      </c>
    </row>
    <row r="28" spans="1:14" s="26" customFormat="1" ht="30" customHeight="1" x14ac:dyDescent="0.2">
      <c r="A28" s="13">
        <f>事業所一覧!A277</f>
        <v>2754920334</v>
      </c>
      <c r="B28" s="12" t="str">
        <f>事業所一覧!B277</f>
        <v>ウィル</v>
      </c>
      <c r="C28" s="13" t="str">
        <f>事業所一覧!C277</f>
        <v>0721-69-6081</v>
      </c>
      <c r="D28" s="13" t="str">
        <f>事業所一覧!D277</f>
        <v>0721-69-6081</v>
      </c>
      <c r="E28" s="13" t="str">
        <f>事業所一覧!E277</f>
        <v>584-0048</v>
      </c>
      <c r="F28" s="12" t="str">
        <f>事業所一覧!F277</f>
        <v>富田林市西板持町七丁目15番18号</v>
      </c>
      <c r="G28" s="12" t="str">
        <f>事業所一覧!G277</f>
        <v>一般社団法人大阪青少年支援機構ポラリス</v>
      </c>
      <c r="H28" s="13" t="str">
        <f>事業所一覧!H277</f>
        <v>●</v>
      </c>
      <c r="I28" s="13">
        <f>事業所一覧!I277</f>
        <v>10</v>
      </c>
      <c r="J28" s="13">
        <f>事業所一覧!J277</f>
        <v>0</v>
      </c>
      <c r="K28" s="13" t="str">
        <f>事業所一覧!K277</f>
        <v>●</v>
      </c>
      <c r="L28" s="13">
        <f>事業所一覧!L277</f>
        <v>10</v>
      </c>
      <c r="M28" s="13">
        <f>事業所一覧!M277</f>
        <v>0</v>
      </c>
      <c r="N28" s="13">
        <f>事業所一覧!N277</f>
        <v>0</v>
      </c>
    </row>
    <row r="29" spans="1:14" s="26" customFormat="1" ht="30" customHeight="1" x14ac:dyDescent="0.2">
      <c r="A29" s="13">
        <f>事業所一覧!A278</f>
        <v>2754920342</v>
      </c>
      <c r="B29" s="12" t="str">
        <f>事業所一覧!B278</f>
        <v>こどもサポートみかん</v>
      </c>
      <c r="C29" s="13" t="str">
        <f>事業所一覧!C278</f>
        <v>0721-26-8233</v>
      </c>
      <c r="D29" s="13" t="str">
        <f>事業所一覧!D278</f>
        <v>0721-26-8234</v>
      </c>
      <c r="E29" s="13" t="str">
        <f>事業所一覧!E278</f>
        <v>584-0001</v>
      </c>
      <c r="F29" s="12" t="str">
        <f>事業所一覧!F278</f>
        <v>富田林市梅の里二丁目32番５</v>
      </c>
      <c r="G29" s="12" t="str">
        <f>事業所一覧!G278</f>
        <v>株式会社ｐｌａｔｚ</v>
      </c>
      <c r="H29" s="13" t="str">
        <f>事業所一覧!H278</f>
        <v>●</v>
      </c>
      <c r="I29" s="13">
        <f>事業所一覧!I278</f>
        <v>10</v>
      </c>
      <c r="J29" s="13">
        <f>事業所一覧!J278</f>
        <v>0</v>
      </c>
      <c r="K29" s="13" t="str">
        <f>事業所一覧!K278</f>
        <v>●</v>
      </c>
      <c r="L29" s="13">
        <f>事業所一覧!L278</f>
        <v>10</v>
      </c>
      <c r="M29" s="13" t="str">
        <f>事業所一覧!M278</f>
        <v>●</v>
      </c>
      <c r="N29" s="13">
        <f>事業所一覧!N278</f>
        <v>0</v>
      </c>
    </row>
    <row r="30" spans="1:14" s="26" customFormat="1" ht="30" customHeight="1" x14ac:dyDescent="0.2">
      <c r="A30" s="13">
        <f>事業所一覧!A279</f>
        <v>2754920359</v>
      </c>
      <c r="B30" s="12" t="str">
        <f>事業所一覧!B279</f>
        <v>teco　富田林</v>
      </c>
      <c r="C30" s="13" t="str">
        <f>事業所一覧!C279</f>
        <v>0721-25-5678</v>
      </c>
      <c r="D30" s="13" t="str">
        <f>事業所一覧!D279</f>
        <v>0721-25-5678</v>
      </c>
      <c r="E30" s="13" t="str">
        <f>事業所一覧!E279</f>
        <v>584-0024</v>
      </c>
      <c r="F30" s="12" t="str">
        <f>事業所一覧!F279</f>
        <v>富田林市若松町一丁目10番７号プレナス富田林４階401号室</v>
      </c>
      <c r="G30" s="12" t="str">
        <f>事業所一覧!G279</f>
        <v>株式会社ＬＵＣＫ</v>
      </c>
      <c r="H30" s="13" t="str">
        <f>事業所一覧!H279</f>
        <v>●</v>
      </c>
      <c r="I30" s="13">
        <f>事業所一覧!I279</f>
        <v>10</v>
      </c>
      <c r="J30" s="13">
        <f>事業所一覧!J279</f>
        <v>0</v>
      </c>
      <c r="K30" s="13">
        <f>事業所一覧!K279</f>
        <v>0</v>
      </c>
      <c r="L30" s="13">
        <f>事業所一覧!L279</f>
        <v>0</v>
      </c>
      <c r="M30" s="13" t="str">
        <f>事業所一覧!M279</f>
        <v>●</v>
      </c>
      <c r="N30" s="13">
        <f>事業所一覧!N279</f>
        <v>0</v>
      </c>
    </row>
    <row r="31" spans="1:14" ht="30" customHeight="1" x14ac:dyDescent="0.2">
      <c r="A31" s="13" t="str">
        <f>事業所一覧!A280</f>
        <v>2754920367</v>
      </c>
      <c r="B31" s="12" t="str">
        <f>事業所一覧!B280</f>
        <v>放課後等デイサービス　星</v>
      </c>
      <c r="C31" s="13" t="str">
        <f>事業所一覧!C280</f>
        <v>0721-26-8028</v>
      </c>
      <c r="D31" s="13" t="str">
        <f>事業所一覧!D280</f>
        <v>0721-26-8028</v>
      </c>
      <c r="E31" s="13" t="str">
        <f>事業所一覧!E280</f>
        <v>584-0054</v>
      </c>
      <c r="F31" s="12" t="str">
        <f>事業所一覧!F280</f>
        <v>富田林市大字甘南備216番地</v>
      </c>
      <c r="G31" s="12" t="str">
        <f>事業所一覧!G280</f>
        <v>社会福祉法人大阪府障害者福祉事業団</v>
      </c>
      <c r="H31" s="13" t="str">
        <f>事業所一覧!H280</f>
        <v>●</v>
      </c>
      <c r="I31" s="13">
        <f>事業所一覧!I280</f>
        <v>10</v>
      </c>
      <c r="J31" s="13">
        <f>事業所一覧!J280</f>
        <v>0</v>
      </c>
      <c r="K31" s="13" t="str">
        <f>事業所一覧!K280</f>
        <v>●</v>
      </c>
      <c r="L31" s="13">
        <f>事業所一覧!L280</f>
        <v>10</v>
      </c>
      <c r="M31" s="13">
        <f>事業所一覧!M280</f>
        <v>0</v>
      </c>
      <c r="N31" s="13">
        <f>事業所一覧!N280</f>
        <v>0</v>
      </c>
    </row>
    <row r="32" spans="1:14" ht="30" customHeight="1" x14ac:dyDescent="0.2">
      <c r="A32" s="13" t="str">
        <f>事業所一覧!A281</f>
        <v>2754920375</v>
      </c>
      <c r="B32" s="12" t="str">
        <f>事業所一覧!B281</f>
        <v>ＴＡＮＧＯ富田林校</v>
      </c>
      <c r="C32" s="13" t="str">
        <f>事業所一覧!C281</f>
        <v>070-9105-5959</v>
      </c>
      <c r="D32" s="13" t="str">
        <f>事業所一覧!D281</f>
        <v>0721-81-8851</v>
      </c>
      <c r="E32" s="13" t="str">
        <f>事業所一覧!E281</f>
        <v>584-0036</v>
      </c>
      <c r="F32" s="12" t="str">
        <f>事業所一覧!F281</f>
        <v>富田林市甲田二丁目20番７号</v>
      </c>
      <c r="G32" s="12" t="str">
        <f>事業所一覧!G281</f>
        <v>株式会社ＴＡＮＧＯ</v>
      </c>
      <c r="H32" s="13" t="str">
        <f>事業所一覧!H281</f>
        <v>●</v>
      </c>
      <c r="I32" s="13">
        <f>事業所一覧!I281</f>
        <v>10</v>
      </c>
      <c r="J32" s="13">
        <f>事業所一覧!J281</f>
        <v>0</v>
      </c>
      <c r="K32" s="13" t="str">
        <f>事業所一覧!K281</f>
        <v>●</v>
      </c>
      <c r="L32" s="13">
        <f>事業所一覧!L281</f>
        <v>10</v>
      </c>
      <c r="M32" s="13">
        <f>事業所一覧!M281</f>
        <v>0</v>
      </c>
      <c r="N32" s="13">
        <f>事業所一覧!N281</f>
        <v>0</v>
      </c>
    </row>
    <row r="33" spans="1:14" ht="30" customHeight="1" x14ac:dyDescent="0.2">
      <c r="A33" s="13">
        <f>事業所一覧!A282</f>
        <v>2754920383</v>
      </c>
      <c r="B33" s="12" t="str">
        <f>事業所一覧!B282</f>
        <v>よねの家２</v>
      </c>
      <c r="C33" s="13" t="str">
        <f>事業所一覧!C282</f>
        <v>0721-69-5396</v>
      </c>
      <c r="D33" s="13" t="str">
        <f>事業所一覧!D282</f>
        <v>0721-69-5396</v>
      </c>
      <c r="E33" s="13" t="str">
        <f>事業所一覧!E282</f>
        <v>584-0014</v>
      </c>
      <c r="F33" s="12" t="str">
        <f>事業所一覧!F282</f>
        <v>富田林市川面町一丁目10番13号</v>
      </c>
      <c r="G33" s="12" t="str">
        <f>事業所一覧!G282</f>
        <v>合同会社メロディー</v>
      </c>
      <c r="H33" s="13">
        <f>事業所一覧!H282</f>
        <v>0</v>
      </c>
      <c r="I33" s="13">
        <f>事業所一覧!I282</f>
        <v>0</v>
      </c>
      <c r="J33" s="13">
        <f>事業所一覧!J282</f>
        <v>0</v>
      </c>
      <c r="K33" s="13" t="str">
        <f>事業所一覧!K282</f>
        <v>●</v>
      </c>
      <c r="L33" s="13">
        <f>事業所一覧!L282</f>
        <v>10</v>
      </c>
      <c r="M33" s="13">
        <f>事業所一覧!M282</f>
        <v>0</v>
      </c>
      <c r="N33" s="13">
        <f>事業所一覧!N282</f>
        <v>0</v>
      </c>
    </row>
    <row r="34" spans="1:14" ht="30" customHeight="1" x14ac:dyDescent="0.2">
      <c r="A34" s="13">
        <f>事業所一覧!A283</f>
        <v>2754920409</v>
      </c>
      <c r="B34" s="12" t="str">
        <f>事業所一覧!B283</f>
        <v>放課後等デイサービス　Ｎｉａ</v>
      </c>
      <c r="C34" s="13" t="str">
        <f>事業所一覧!C283</f>
        <v>0721-26-8822</v>
      </c>
      <c r="D34" s="13" t="str">
        <f>事業所一覧!D283</f>
        <v>050-3172-3525</v>
      </c>
      <c r="E34" s="13" t="str">
        <f>事業所一覧!E283</f>
        <v>584-0025</v>
      </c>
      <c r="F34" s="12" t="str">
        <f>事業所一覧!F283</f>
        <v>富田林市若松町西一丁目1841番地１（201）</v>
      </c>
      <c r="G34" s="12" t="str">
        <f>事業所一覧!G283</f>
        <v>合同会社ｌｉｎｅｒ　ｎｏｔｅ</v>
      </c>
      <c r="H34" s="13">
        <f>事業所一覧!H283</f>
        <v>0</v>
      </c>
      <c r="I34" s="13">
        <f>事業所一覧!I283</f>
        <v>0</v>
      </c>
      <c r="J34" s="13">
        <f>事業所一覧!J283</f>
        <v>0</v>
      </c>
      <c r="K34" s="13" t="str">
        <f>事業所一覧!K283</f>
        <v>●</v>
      </c>
      <c r="L34" s="13">
        <f>事業所一覧!L283</f>
        <v>10</v>
      </c>
      <c r="M34" s="13">
        <f>事業所一覧!M283</f>
        <v>0</v>
      </c>
      <c r="N34" s="13">
        <f>事業所一覧!N283</f>
        <v>0</v>
      </c>
    </row>
    <row r="35" spans="1:14" ht="30" customHeight="1" x14ac:dyDescent="0.2">
      <c r="A35" s="13">
        <f>事業所一覧!A284</f>
        <v>2754920391</v>
      </c>
      <c r="B35" s="12" t="str">
        <f>事業所一覧!B284</f>
        <v>こどもサポートみかん高辺台</v>
      </c>
      <c r="C35" s="13" t="str">
        <f>事業所一覧!C284</f>
        <v>0721-55-3864</v>
      </c>
      <c r="D35" s="13" t="str">
        <f>事業所一覧!D284</f>
        <v>0721-55-3865</v>
      </c>
      <c r="E35" s="13" t="str">
        <f>事業所一覧!E284</f>
        <v>584-0072</v>
      </c>
      <c r="F35" s="12" t="str">
        <f>事業所一覧!F284</f>
        <v>富田林市高辺台一丁目23番地18</v>
      </c>
      <c r="G35" s="12" t="str">
        <f>事業所一覧!G284</f>
        <v>株式会社ｐｌａｔｚ</v>
      </c>
      <c r="H35" s="13" t="str">
        <f>事業所一覧!H284</f>
        <v>●</v>
      </c>
      <c r="I35" s="13">
        <f>事業所一覧!I284</f>
        <v>10</v>
      </c>
      <c r="J35" s="13">
        <f>事業所一覧!J284</f>
        <v>0</v>
      </c>
      <c r="K35" s="13" t="str">
        <f>事業所一覧!K284</f>
        <v>●</v>
      </c>
      <c r="L35" s="13">
        <f>事業所一覧!L284</f>
        <v>10</v>
      </c>
      <c r="M35" s="13">
        <f>事業所一覧!M284</f>
        <v>0</v>
      </c>
      <c r="N35" s="13">
        <f>事業所一覧!N284</f>
        <v>0</v>
      </c>
    </row>
    <row r="36" spans="1:14" ht="30" customHeight="1" x14ac:dyDescent="0.2">
      <c r="A36" s="13">
        <f>事業所一覧!A285</f>
        <v>2754920417</v>
      </c>
      <c r="B36" s="12" t="str">
        <f>事業所一覧!B285</f>
        <v>オルオルハウス</v>
      </c>
      <c r="C36" s="13" t="str">
        <f>事業所一覧!C285</f>
        <v>0721-60-6112</v>
      </c>
      <c r="D36" s="13" t="str">
        <f>事業所一覧!D285</f>
        <v>0721-60-6113</v>
      </c>
      <c r="E36" s="13" t="str">
        <f>事業所一覧!E285</f>
        <v>584-0021</v>
      </c>
      <c r="F36" s="12" t="str">
        <f>事業所一覧!F285</f>
        <v>富田林市中野町二丁目７番10号</v>
      </c>
      <c r="G36" s="12" t="str">
        <f>事業所一覧!G285</f>
        <v>株式会社ＬＡＵＬＥＡ</v>
      </c>
      <c r="H36" s="13" t="str">
        <f>事業所一覧!H285</f>
        <v>●</v>
      </c>
      <c r="I36" s="13">
        <f>事業所一覧!I285</f>
        <v>10</v>
      </c>
      <c r="J36" s="13">
        <f>事業所一覧!J285</f>
        <v>0</v>
      </c>
      <c r="K36" s="13" t="str">
        <f>事業所一覧!K285</f>
        <v>●</v>
      </c>
      <c r="L36" s="13">
        <f>事業所一覧!L285</f>
        <v>10</v>
      </c>
      <c r="M36" s="13">
        <f>事業所一覧!M285</f>
        <v>0</v>
      </c>
      <c r="N36" s="13">
        <f>事業所一覧!N285</f>
        <v>0</v>
      </c>
    </row>
    <row r="37" spans="1:14" ht="30" customHeight="1" x14ac:dyDescent="0.2">
      <c r="A37" s="13" t="str">
        <f>事業所一覧!A286</f>
        <v>2754920425</v>
      </c>
      <c r="B37" s="12" t="str">
        <f>事業所一覧!B286</f>
        <v>スポーツパークりるる</v>
      </c>
      <c r="C37" s="13" t="str">
        <f>事業所一覧!C286</f>
        <v>090-3218-0166</v>
      </c>
      <c r="D37" s="13">
        <f>事業所一覧!D286</f>
        <v>0</v>
      </c>
      <c r="E37" s="13" t="str">
        <f>事業所一覧!E286</f>
        <v>584-0083</v>
      </c>
      <c r="F37" s="12" t="str">
        <f>事業所一覧!F286</f>
        <v>富田林市小金台一丁目８番18号</v>
      </c>
      <c r="G37" s="12" t="str">
        <f>事業所一覧!G286</f>
        <v>株式会社シラキ</v>
      </c>
      <c r="H37" s="13" t="str">
        <f>事業所一覧!H286</f>
        <v>●</v>
      </c>
      <c r="I37" s="13">
        <f>事業所一覧!I286</f>
        <v>10</v>
      </c>
      <c r="J37" s="13">
        <f>事業所一覧!J286</f>
        <v>0</v>
      </c>
      <c r="K37" s="13" t="str">
        <f>事業所一覧!K286</f>
        <v>●</v>
      </c>
      <c r="L37" s="13">
        <f>事業所一覧!L286</f>
        <v>10</v>
      </c>
      <c r="M37" s="13">
        <f>事業所一覧!M286</f>
        <v>0</v>
      </c>
      <c r="N37" s="13">
        <f>事業所一覧!N286</f>
        <v>0</v>
      </c>
    </row>
    <row r="38" spans="1:14" ht="30" customHeight="1" x14ac:dyDescent="0.2">
      <c r="A38" s="13" t="str">
        <f>事業所一覧!A287</f>
        <v>2754920433</v>
      </c>
      <c r="B38" s="12" t="str">
        <f>事業所一覧!B287</f>
        <v>おあしす</v>
      </c>
      <c r="C38" s="13" t="str">
        <f>事業所一覧!C287</f>
        <v>0721-29-6000</v>
      </c>
      <c r="D38" s="13" t="str">
        <f>事業所一覧!D287</f>
        <v>0721-29-6600</v>
      </c>
      <c r="E38" s="13" t="str">
        <f>事業所一覧!E287</f>
        <v>584-0083</v>
      </c>
      <c r="F38" s="12" t="str">
        <f>事業所一覧!F287</f>
        <v>富田林市小金台二丁目１番30号</v>
      </c>
      <c r="G38" s="12" t="str">
        <f>事業所一覧!G287</f>
        <v>社会福祉法人光久福祉会</v>
      </c>
      <c r="H38" s="13" t="str">
        <f>事業所一覧!H287</f>
        <v>●</v>
      </c>
      <c r="I38" s="13">
        <f>事業所一覧!I287</f>
        <v>10</v>
      </c>
      <c r="J38" s="13">
        <f>事業所一覧!J287</f>
        <v>0</v>
      </c>
      <c r="K38" s="13" t="str">
        <f>事業所一覧!K287</f>
        <v>●</v>
      </c>
      <c r="L38" s="13">
        <f>事業所一覧!L287</f>
        <v>10</v>
      </c>
      <c r="M38" s="13" t="str">
        <f>事業所一覧!M287</f>
        <v>●</v>
      </c>
      <c r="N38" s="13">
        <f>事業所一覧!N287</f>
        <v>0</v>
      </c>
    </row>
    <row r="39" spans="1:14" ht="30" customHeight="1" x14ac:dyDescent="0.2">
      <c r="A39" s="13" t="str">
        <f>事業所一覧!A288</f>
        <v>2754920441</v>
      </c>
      <c r="B39" s="12" t="str">
        <f>事業所一覧!B288</f>
        <v>児童発達支援・放課後等デイサービスえがお富田林</v>
      </c>
      <c r="C39" s="13" t="str">
        <f>事業所一覧!C288</f>
        <v>0721-60-6487</v>
      </c>
      <c r="D39" s="13" t="str">
        <f>事業所一覧!D288</f>
        <v>0721-60-6488</v>
      </c>
      <c r="E39" s="13" t="str">
        <f>事業所一覧!E288</f>
        <v>584-0005</v>
      </c>
      <c r="F39" s="12" t="str">
        <f>事業所一覧!F288</f>
        <v>富田林市喜志町五丁目３番６号</v>
      </c>
      <c r="G39" s="12" t="str">
        <f>事業所一覧!G288</f>
        <v>株式会社Ｆ－ｓｔａｇｅ</v>
      </c>
      <c r="H39" s="13" t="str">
        <f>事業所一覧!H288</f>
        <v>●</v>
      </c>
      <c r="I39" s="13">
        <f>事業所一覧!I288</f>
        <v>10</v>
      </c>
      <c r="J39" s="13">
        <f>事業所一覧!J288</f>
        <v>0</v>
      </c>
      <c r="K39" s="13" t="str">
        <f>事業所一覧!K288</f>
        <v>●</v>
      </c>
      <c r="L39" s="13">
        <f>事業所一覧!L288</f>
        <v>10</v>
      </c>
      <c r="M39" s="13">
        <f>事業所一覧!M288</f>
        <v>0</v>
      </c>
      <c r="N39" s="13">
        <f>事業所一覧!N288</f>
        <v>0</v>
      </c>
    </row>
    <row r="40" spans="1:14" ht="30" customHeight="1" x14ac:dyDescent="0.2">
      <c r="A40" s="13" t="str">
        <f>事業所一覧!A289</f>
        <v>2754920458</v>
      </c>
      <c r="B40" s="12" t="str">
        <f>事業所一覧!B289</f>
        <v>放課後等デイサービス　ウィズ・ユー富田林向陽台</v>
      </c>
      <c r="C40" s="13" t="str">
        <f>事業所一覧!C289</f>
        <v>0721-55-3276</v>
      </c>
      <c r="D40" s="13" t="str">
        <f>事業所一覧!D289</f>
        <v>0721-55-4477</v>
      </c>
      <c r="E40" s="13" t="str">
        <f>事業所一覧!E289</f>
        <v>584-0082</v>
      </c>
      <c r="F40" s="12" t="str">
        <f>事業所一覧!F289</f>
        <v>富田林市向陽台二丁目13番12号</v>
      </c>
      <c r="G40" s="12" t="str">
        <f>事業所一覧!G289</f>
        <v>合同会社フジコウ</v>
      </c>
      <c r="H40" s="13" t="str">
        <f>事業所一覧!H289</f>
        <v>●</v>
      </c>
      <c r="I40" s="13">
        <f>事業所一覧!I289</f>
        <v>10</v>
      </c>
      <c r="J40" s="13">
        <f>事業所一覧!J289</f>
        <v>0</v>
      </c>
      <c r="K40" s="13" t="str">
        <f>事業所一覧!K289</f>
        <v>●</v>
      </c>
      <c r="L40" s="13">
        <f>事業所一覧!L289</f>
        <v>10</v>
      </c>
      <c r="M40" s="13">
        <f>事業所一覧!M289</f>
        <v>0</v>
      </c>
      <c r="N40" s="13">
        <f>事業所一覧!N289</f>
        <v>0</v>
      </c>
    </row>
    <row r="41" spans="1:14" ht="30" customHeight="1" x14ac:dyDescent="0.2">
      <c r="A41" s="13" t="str">
        <f>事業所一覧!A290</f>
        <v>2754920466</v>
      </c>
      <c r="B41" s="12" t="str">
        <f>事業所一覧!B290</f>
        <v>オルオルハウス東板持</v>
      </c>
      <c r="C41" s="13" t="str">
        <f>事業所一覧!C290</f>
        <v>0721-26-7805</v>
      </c>
      <c r="D41" s="13" t="str">
        <f>事業所一覧!D290</f>
        <v>0721-26-7806</v>
      </c>
      <c r="E41" s="13" t="str">
        <f>事業所一覧!E290</f>
        <v>584-0046</v>
      </c>
      <c r="F41" s="12" t="str">
        <f>事業所一覧!F290</f>
        <v>富田林市東板持町二丁目16番32号</v>
      </c>
      <c r="G41" s="12" t="str">
        <f>事業所一覧!G290</f>
        <v>株式会社ＬＡＵＬＥＡ</v>
      </c>
      <c r="H41" s="13" t="str">
        <f>事業所一覧!H290</f>
        <v>●</v>
      </c>
      <c r="I41" s="13">
        <f>事業所一覧!I290</f>
        <v>10</v>
      </c>
      <c r="J41" s="13">
        <f>事業所一覧!J290</f>
        <v>0</v>
      </c>
      <c r="K41" s="13" t="str">
        <f>事業所一覧!K290</f>
        <v>●</v>
      </c>
      <c r="L41" s="13">
        <f>事業所一覧!L290</f>
        <v>10</v>
      </c>
      <c r="M41" s="13">
        <f>事業所一覧!M290</f>
        <v>0</v>
      </c>
      <c r="N41" s="13">
        <f>事業所一覧!N290</f>
        <v>0</v>
      </c>
    </row>
  </sheetData>
  <mergeCells count="1">
    <mergeCell ref="H2:N2"/>
  </mergeCells>
  <phoneticPr fontId="1"/>
  <conditionalFormatting sqref="K1:N1 K3:N3 A42:XFD65528 O1:IV3 A1:J3 O31:XFD32 A4:IV29 O34:XFD41">
    <cfRule type="cellIs" dxfId="345" priority="41" stopIfTrue="1" operator="equal">
      <formula>0</formula>
    </cfRule>
  </conditionalFormatting>
  <conditionalFormatting sqref="A30:IV30">
    <cfRule type="cellIs" dxfId="344" priority="5" stopIfTrue="1" operator="equal">
      <formula>0</formula>
    </cfRule>
  </conditionalFormatting>
  <conditionalFormatting sqref="A31:N31">
    <cfRule type="cellIs" dxfId="343" priority="4" stopIfTrue="1" operator="equal">
      <formula>0</formula>
    </cfRule>
  </conditionalFormatting>
  <conditionalFormatting sqref="A32:N32">
    <cfRule type="cellIs" dxfId="342" priority="3" stopIfTrue="1" operator="equal">
      <formula>0</formula>
    </cfRule>
  </conditionalFormatting>
  <conditionalFormatting sqref="O33:XFD33">
    <cfRule type="cellIs" dxfId="341" priority="2" stopIfTrue="1" operator="equal">
      <formula>0</formula>
    </cfRule>
  </conditionalFormatting>
  <conditionalFormatting sqref="A33:N41">
    <cfRule type="cellIs" dxfId="340" priority="1" stopIfTrue="1" operator="equal">
      <formula>0</formula>
    </cfRule>
  </conditionalFormatting>
  <hyperlinks>
    <hyperlink ref="N1" location="市町村一覧!A1" display="市町村一覧に戻る" xr:uid="{00000000-0004-0000-0800-000000000000}"/>
  </hyperlinks>
  <pageMargins left="0.25" right="0.25" top="0.75" bottom="0.7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2</vt:i4>
      </vt:variant>
    </vt:vector>
  </HeadingPairs>
  <TitlesOfParts>
    <vt:vector size="33" baseType="lpstr">
      <vt:lpstr>市町村一覧</vt:lpstr>
      <vt:lpstr>岸和田市</vt:lpstr>
      <vt:lpstr>池田市</vt:lpstr>
      <vt:lpstr>泉大津市</vt:lpstr>
      <vt:lpstr>貝塚市</vt:lpstr>
      <vt:lpstr>守口市</vt:lpstr>
      <vt:lpstr>茨木市</vt:lpstr>
      <vt:lpstr>泉佐野市</vt:lpstr>
      <vt:lpstr>富田林市</vt:lpstr>
      <vt:lpstr>河内長野市</vt:lpstr>
      <vt:lpstr>松原市</vt:lpstr>
      <vt:lpstr>大東市</vt:lpstr>
      <vt:lpstr>和泉市</vt:lpstr>
      <vt:lpstr>箕面市</vt:lpstr>
      <vt:lpstr>柏原市</vt:lpstr>
      <vt:lpstr>羽曳野市</vt:lpstr>
      <vt:lpstr>門真市</vt:lpstr>
      <vt:lpstr>摂津市</vt:lpstr>
      <vt:lpstr>高石市</vt:lpstr>
      <vt:lpstr>藤井寺市</vt:lpstr>
      <vt:lpstr>泉南市</vt:lpstr>
      <vt:lpstr>四條畷市</vt:lpstr>
      <vt:lpstr>交野市</vt:lpstr>
      <vt:lpstr>大阪狭山市</vt:lpstr>
      <vt:lpstr>阪南市</vt:lpstr>
      <vt:lpstr>島本町</vt:lpstr>
      <vt:lpstr>豊能郡</vt:lpstr>
      <vt:lpstr>泉南郡</vt:lpstr>
      <vt:lpstr>忠岡町</vt:lpstr>
      <vt:lpstr>南河内郡</vt:lpstr>
      <vt:lpstr>事業所一覧</vt:lpstr>
      <vt:lpstr>市町村一覧!Print_Area</vt:lpstr>
      <vt:lpstr>事業所一覧!Print_Titles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2020-09-11T08:39:12Z</dcterms:created>
  <dcterms:modified xsi:type="dcterms:W3CDTF">2025-01-08T05:40:24Z</dcterms:modified>
  <cp:contentStatus/>
</cp:coreProperties>
</file>