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6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0490" windowHeight="8910"/>
  </bookViews>
  <sheets>
    <sheet name="creation" sheetId="6" r:id="rId1"/>
    <sheet name="creation diagram  " sheetId="14" r:id="rId2"/>
    <sheet name="deployment" sheetId="10" r:id="rId3"/>
    <sheet name="deployment diagram" sheetId="16" r:id="rId4"/>
    <sheet name="completion and execution" sheetId="11" r:id="rId5"/>
    <sheet name="completion graph " sheetId="18" r:id="rId6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H3" i="6" l="1"/>
  <c r="FE3" i="6" l="1"/>
  <c r="FD3" i="6"/>
  <c r="EM12" i="11" l="1"/>
  <c r="EO16" i="10"/>
  <c r="EP19" i="6"/>
  <c r="FE4" i="11" l="1"/>
  <c r="FE5" i="11"/>
  <c r="FE6" i="11"/>
  <c r="FE7" i="11"/>
  <c r="FE8" i="11"/>
  <c r="FE3" i="11"/>
  <c r="FB4" i="11"/>
  <c r="FB5" i="11"/>
  <c r="FB6" i="11"/>
  <c r="FB7" i="11"/>
  <c r="FB8" i="11"/>
  <c r="FB3" i="11"/>
  <c r="FA4" i="11"/>
  <c r="FA5" i="11"/>
  <c r="FA6" i="11"/>
  <c r="FA7" i="11"/>
  <c r="FA8" i="11"/>
  <c r="FA3" i="11"/>
  <c r="EZ3" i="11" a="1"/>
  <c r="EZ3" i="11" s="1"/>
  <c r="EY8" i="11"/>
  <c r="EY4" i="11"/>
  <c r="EY5" i="11"/>
  <c r="EY6" i="11"/>
  <c r="EY7" i="11"/>
  <c r="EY3" i="11"/>
  <c r="EL9" i="11"/>
  <c r="EM9" i="11"/>
  <c r="EN9" i="11"/>
  <c r="EO9" i="11"/>
  <c r="EP9" i="11"/>
  <c r="EK9" i="11"/>
  <c r="EQ4" i="11"/>
  <c r="EQ5" i="11"/>
  <c r="EQ6" i="11"/>
  <c r="EQ7" i="11"/>
  <c r="EQ8" i="11"/>
  <c r="EQ3" i="11"/>
  <c r="BK7" i="11"/>
  <c r="BL8" i="11"/>
  <c r="BK6" i="11"/>
  <c r="E30" i="11"/>
  <c r="BL7" i="11" s="1"/>
  <c r="E29" i="11"/>
  <c r="BJ4" i="11" s="1"/>
  <c r="K22" i="11"/>
  <c r="K24" i="11" s="1"/>
  <c r="K23" i="11"/>
  <c r="K21" i="11"/>
  <c r="E24" i="11"/>
  <c r="F24" i="11"/>
  <c r="D24" i="11"/>
  <c r="K13" i="11"/>
  <c r="K15" i="11" s="1"/>
  <c r="K14" i="11"/>
  <c r="K12" i="11"/>
  <c r="E15" i="11"/>
  <c r="F15" i="11"/>
  <c r="D15" i="11"/>
  <c r="EZ5" i="11" l="1"/>
  <c r="EZ8" i="11"/>
  <c r="EZ4" i="11"/>
  <c r="EZ6" i="11"/>
  <c r="EZ7" i="11"/>
  <c r="M14" i="11"/>
  <c r="AB14" i="11" s="1"/>
  <c r="O12" i="11"/>
  <c r="AD12" i="11" s="1"/>
  <c r="N12" i="11"/>
  <c r="AC12" i="11" s="1"/>
  <c r="M13" i="11"/>
  <c r="AB13" i="11" s="1"/>
  <c r="N14" i="11"/>
  <c r="AC14" i="11" s="1"/>
  <c r="M12" i="11"/>
  <c r="N13" i="11"/>
  <c r="AC13" i="11" s="1"/>
  <c r="O14" i="11"/>
  <c r="AD14" i="11" s="1"/>
  <c r="O13" i="11"/>
  <c r="AD13" i="11" s="1"/>
  <c r="M22" i="11"/>
  <c r="AB22" i="11" s="1"/>
  <c r="N23" i="11"/>
  <c r="AC23" i="11" s="1"/>
  <c r="M21" i="11"/>
  <c r="N22" i="11"/>
  <c r="AC22" i="11" s="1"/>
  <c r="O23" i="11"/>
  <c r="AD23" i="11" s="1"/>
  <c r="O22" i="11"/>
  <c r="AD22" i="11" s="1"/>
  <c r="N21" i="11"/>
  <c r="AC21" i="11" s="1"/>
  <c r="M23" i="11"/>
  <c r="AB23" i="11" s="1"/>
  <c r="O21" i="11"/>
  <c r="AD21" i="11" s="1"/>
  <c r="BI4" i="11"/>
  <c r="BH3" i="11"/>
  <c r="BI5" i="11"/>
  <c r="BH4" i="11"/>
  <c r="BM6" i="11"/>
  <c r="BK8" i="11"/>
  <c r="BJ3" i="11"/>
  <c r="BH5" i="11"/>
  <c r="BL6" i="11"/>
  <c r="BM7" i="11"/>
  <c r="BJ5" i="11"/>
  <c r="BI3" i="11"/>
  <c r="BM8" i="11"/>
  <c r="FE4" i="10"/>
  <c r="FE5" i="10"/>
  <c r="FE6" i="10"/>
  <c r="FE7" i="10"/>
  <c r="FE8" i="10"/>
  <c r="FE9" i="10"/>
  <c r="FE10" i="10"/>
  <c r="FE11" i="10"/>
  <c r="FE3" i="10"/>
  <c r="FB4" i="10"/>
  <c r="FB5" i="10"/>
  <c r="FB6" i="10"/>
  <c r="FB7" i="10"/>
  <c r="FB8" i="10"/>
  <c r="FB9" i="10"/>
  <c r="FB10" i="10"/>
  <c r="FB11" i="10"/>
  <c r="FB3" i="10"/>
  <c r="FA4" i="10"/>
  <c r="FA5" i="10"/>
  <c r="FA6" i="10"/>
  <c r="FA7" i="10"/>
  <c r="FA8" i="10"/>
  <c r="FA9" i="10"/>
  <c r="FA10" i="10"/>
  <c r="FA11" i="10"/>
  <c r="FA3" i="10"/>
  <c r="EZ3" i="10" a="1"/>
  <c r="EZ3" i="10" s="1"/>
  <c r="EZ5" i="10"/>
  <c r="EZ6" i="10"/>
  <c r="EZ9" i="10"/>
  <c r="EZ10" i="10"/>
  <c r="EY4" i="10"/>
  <c r="EY5" i="10"/>
  <c r="EY6" i="10"/>
  <c r="EY7" i="10"/>
  <c r="EY8" i="10"/>
  <c r="EY9" i="10"/>
  <c r="EY10" i="10"/>
  <c r="EY11" i="10"/>
  <c r="EY3" i="10"/>
  <c r="EL12" i="10"/>
  <c r="EM12" i="10"/>
  <c r="EN12" i="10"/>
  <c r="EO12" i="10"/>
  <c r="EP12" i="10"/>
  <c r="EQ12" i="10"/>
  <c r="ER12" i="10"/>
  <c r="ES12" i="10"/>
  <c r="EK12" i="10"/>
  <c r="ET4" i="10"/>
  <c r="ET5" i="10"/>
  <c r="ET6" i="10"/>
  <c r="ET7" i="10"/>
  <c r="ET8" i="10"/>
  <c r="ET9" i="10"/>
  <c r="ET10" i="10"/>
  <c r="ET11" i="10"/>
  <c r="ET3" i="10"/>
  <c r="EK3" i="10" a="1"/>
  <c r="EK3" i="10" s="1"/>
  <c r="EN3" i="10"/>
  <c r="ER3" i="10"/>
  <c r="EM4" i="10"/>
  <c r="DU3" i="10" a="1"/>
  <c r="DU3" i="10" s="1"/>
  <c r="DE4" i="10"/>
  <c r="DF4" i="10"/>
  <c r="DG4" i="10"/>
  <c r="DH4" i="10"/>
  <c r="DI4" i="10"/>
  <c r="DJ4" i="10"/>
  <c r="DK4" i="10"/>
  <c r="DL4" i="10"/>
  <c r="DM4" i="10"/>
  <c r="DE5" i="10"/>
  <c r="DF5" i="10"/>
  <c r="DG5" i="10"/>
  <c r="DH5" i="10"/>
  <c r="DI5" i="10"/>
  <c r="DJ5" i="10"/>
  <c r="DK5" i="10"/>
  <c r="DL5" i="10"/>
  <c r="DM5" i="10"/>
  <c r="DE6" i="10"/>
  <c r="DF6" i="10"/>
  <c r="DG6" i="10"/>
  <c r="DH6" i="10"/>
  <c r="DI6" i="10"/>
  <c r="DJ6" i="10"/>
  <c r="DK6" i="10"/>
  <c r="DL6" i="10"/>
  <c r="DM6" i="10"/>
  <c r="DE7" i="10"/>
  <c r="DF7" i="10"/>
  <c r="DG7" i="10"/>
  <c r="DH7" i="10"/>
  <c r="DI7" i="10"/>
  <c r="DJ7" i="10"/>
  <c r="DK7" i="10"/>
  <c r="DL7" i="10"/>
  <c r="DM7" i="10"/>
  <c r="DE8" i="10"/>
  <c r="DF8" i="10"/>
  <c r="DG8" i="10"/>
  <c r="DH8" i="10"/>
  <c r="DI8" i="10"/>
  <c r="DJ8" i="10"/>
  <c r="DK8" i="10"/>
  <c r="DL8" i="10"/>
  <c r="DM8" i="10"/>
  <c r="DE9" i="10"/>
  <c r="DF9" i="10"/>
  <c r="DG9" i="10"/>
  <c r="DH9" i="10"/>
  <c r="DI9" i="10"/>
  <c r="DJ9" i="10"/>
  <c r="DK9" i="10"/>
  <c r="DL9" i="10"/>
  <c r="DM9" i="10"/>
  <c r="DE10" i="10"/>
  <c r="DF10" i="10"/>
  <c r="DG10" i="10"/>
  <c r="DH10" i="10"/>
  <c r="DI10" i="10"/>
  <c r="DJ10" i="10"/>
  <c r="DK10" i="10"/>
  <c r="DL10" i="10"/>
  <c r="DM10" i="10"/>
  <c r="DE11" i="10"/>
  <c r="DF11" i="10"/>
  <c r="DG11" i="10"/>
  <c r="DH11" i="10"/>
  <c r="DI11" i="10"/>
  <c r="DJ11" i="10"/>
  <c r="DK11" i="10"/>
  <c r="DL11" i="10"/>
  <c r="DM11" i="10"/>
  <c r="DF3" i="10"/>
  <c r="DG3" i="10"/>
  <c r="DH3" i="10"/>
  <c r="DI3" i="10"/>
  <c r="DJ3" i="10"/>
  <c r="DK3" i="10"/>
  <c r="DL3" i="10"/>
  <c r="DM3" i="10"/>
  <c r="DE3" i="10"/>
  <c r="BY11" i="10"/>
  <c r="BY4" i="10"/>
  <c r="BZ4" i="10"/>
  <c r="CA4" i="10"/>
  <c r="CB4" i="10"/>
  <c r="CC4" i="10"/>
  <c r="CD4" i="10"/>
  <c r="CE4" i="10"/>
  <c r="CF4" i="10"/>
  <c r="CG4" i="10"/>
  <c r="BY5" i="10"/>
  <c r="BZ5" i="10"/>
  <c r="CA5" i="10"/>
  <c r="CB5" i="10"/>
  <c r="CC5" i="10"/>
  <c r="CD5" i="10"/>
  <c r="CE5" i="10"/>
  <c r="CF5" i="10"/>
  <c r="CG5" i="10"/>
  <c r="BY6" i="10"/>
  <c r="BZ6" i="10"/>
  <c r="CA6" i="10"/>
  <c r="CB6" i="10"/>
  <c r="CC6" i="10"/>
  <c r="CD6" i="10"/>
  <c r="CE6" i="10"/>
  <c r="CF6" i="10"/>
  <c r="CG6" i="10"/>
  <c r="BY7" i="10"/>
  <c r="BZ7" i="10"/>
  <c r="CA7" i="10"/>
  <c r="CB7" i="10"/>
  <c r="CC7" i="10"/>
  <c r="CD7" i="10"/>
  <c r="CE7" i="10"/>
  <c r="CF7" i="10"/>
  <c r="CG7" i="10"/>
  <c r="BY8" i="10"/>
  <c r="BZ8" i="10"/>
  <c r="CA8" i="10"/>
  <c r="CB8" i="10"/>
  <c r="CC8" i="10"/>
  <c r="CD8" i="10"/>
  <c r="CE8" i="10"/>
  <c r="CF8" i="10"/>
  <c r="CG8" i="10"/>
  <c r="BY9" i="10"/>
  <c r="BZ9" i="10"/>
  <c r="CA9" i="10"/>
  <c r="CB9" i="10"/>
  <c r="CC9" i="10"/>
  <c r="CD9" i="10"/>
  <c r="CE9" i="10"/>
  <c r="CF9" i="10"/>
  <c r="CG9" i="10"/>
  <c r="BY10" i="10"/>
  <c r="BZ10" i="10"/>
  <c r="CA10" i="10"/>
  <c r="CB10" i="10"/>
  <c r="CC10" i="10"/>
  <c r="CD10" i="10"/>
  <c r="CE10" i="10"/>
  <c r="CF10" i="10"/>
  <c r="CG10" i="10"/>
  <c r="BZ11" i="10"/>
  <c r="CA11" i="10"/>
  <c r="CB11" i="10"/>
  <c r="CC11" i="10"/>
  <c r="CD11" i="10"/>
  <c r="CE11" i="10"/>
  <c r="CF11" i="10"/>
  <c r="CG11" i="10"/>
  <c r="BZ3" i="10"/>
  <c r="CA3" i="10"/>
  <c r="CB3" i="10"/>
  <c r="CC3" i="10"/>
  <c r="CD3" i="10"/>
  <c r="CE3" i="10"/>
  <c r="CF3" i="10"/>
  <c r="CG3" i="10"/>
  <c r="BY3" i="10"/>
  <c r="BQ12" i="10"/>
  <c r="BI12" i="10"/>
  <c r="BJ12" i="10"/>
  <c r="BK12" i="10"/>
  <c r="BL12" i="10"/>
  <c r="BM12" i="10"/>
  <c r="BN12" i="10"/>
  <c r="BO12" i="10"/>
  <c r="BP12" i="10"/>
  <c r="BH12" i="10"/>
  <c r="BQ4" i="10"/>
  <c r="BQ5" i="10"/>
  <c r="BQ6" i="10"/>
  <c r="BQ7" i="10"/>
  <c r="BQ8" i="10"/>
  <c r="BQ9" i="10"/>
  <c r="BQ10" i="10"/>
  <c r="BQ11" i="10"/>
  <c r="BQ3" i="10"/>
  <c r="BN10" i="10"/>
  <c r="BO10" i="10"/>
  <c r="BP10" i="10"/>
  <c r="BN11" i="10"/>
  <c r="BO11" i="10"/>
  <c r="BP11" i="10"/>
  <c r="BO9" i="10"/>
  <c r="BP9" i="10"/>
  <c r="BN9" i="10"/>
  <c r="BH3" i="10"/>
  <c r="BL9" i="10" a="1"/>
  <c r="BL9" i="10" s="1"/>
  <c r="BH9" i="10" a="1"/>
  <c r="BH9" i="10" s="1"/>
  <c r="BN7" i="10" a="1"/>
  <c r="BN7" i="10" s="1"/>
  <c r="BL8" i="10"/>
  <c r="BM8" i="10"/>
  <c r="BM7" i="10"/>
  <c r="BL7" i="10"/>
  <c r="BH7" i="10" a="1"/>
  <c r="BH7" i="10" s="1"/>
  <c r="BN3" i="10" a="1"/>
  <c r="BN3" i="10" s="1"/>
  <c r="BL3" i="10" a="1"/>
  <c r="BL3" i="10" s="1"/>
  <c r="BH6" i="10"/>
  <c r="BH4" i="10"/>
  <c r="BI4" i="10"/>
  <c r="BJ4" i="10"/>
  <c r="BK4" i="10"/>
  <c r="BH5" i="10"/>
  <c r="BI5" i="10"/>
  <c r="BJ5" i="10"/>
  <c r="BK5" i="10"/>
  <c r="BI6" i="10"/>
  <c r="BJ6" i="10"/>
  <c r="BK6" i="10"/>
  <c r="BI3" i="10"/>
  <c r="BJ3" i="10"/>
  <c r="BK3" i="10"/>
  <c r="BE14" i="10"/>
  <c r="BE13" i="10"/>
  <c r="BD13" i="10"/>
  <c r="BA31" i="10"/>
  <c r="BA32" i="10"/>
  <c r="BA30" i="10"/>
  <c r="AZ31" i="10"/>
  <c r="AZ32" i="10"/>
  <c r="AZ30" i="10"/>
  <c r="AY30" i="10" a="1"/>
  <c r="AY30" i="10" s="1"/>
  <c r="AX31" i="10"/>
  <c r="AX32" i="10"/>
  <c r="AX30" i="10"/>
  <c r="BA22" i="10"/>
  <c r="BA21" i="10"/>
  <c r="AZ22" i="10"/>
  <c r="AZ21" i="10"/>
  <c r="AY21" i="10" a="1"/>
  <c r="AY21" i="10" s="1"/>
  <c r="AX22" i="10"/>
  <c r="AX21" i="10"/>
  <c r="BA13" i="10"/>
  <c r="BA14" i="10"/>
  <c r="BA15" i="10"/>
  <c r="BA12" i="10"/>
  <c r="AZ13" i="10"/>
  <c r="AZ14" i="10"/>
  <c r="AZ15" i="10"/>
  <c r="AZ12" i="10"/>
  <c r="AY12" i="10" a="1"/>
  <c r="AY12" i="10" s="1"/>
  <c r="AX13" i="10"/>
  <c r="AX14" i="10"/>
  <c r="AX15" i="10"/>
  <c r="AX12" i="10"/>
  <c r="AQ33" i="10"/>
  <c r="AR33" i="10"/>
  <c r="AP33" i="10"/>
  <c r="AS31" i="10"/>
  <c r="AS32" i="10"/>
  <c r="AS30" i="10"/>
  <c r="AR22" i="10"/>
  <c r="AQ23" i="10"/>
  <c r="AP23" i="10"/>
  <c r="AR21" i="10"/>
  <c r="AQ16" i="10"/>
  <c r="AR16" i="10"/>
  <c r="AS16" i="10"/>
  <c r="AP16" i="10"/>
  <c r="AT13" i="10"/>
  <c r="AT14" i="10"/>
  <c r="AT15" i="10"/>
  <c r="AT12" i="10"/>
  <c r="AP30" i="10" a="1"/>
  <c r="AP31" i="10" s="1"/>
  <c r="AP21" i="10" a="1"/>
  <c r="AP21" i="10" s="1"/>
  <c r="AP12" i="10" a="1"/>
  <c r="AP12" i="10" s="1"/>
  <c r="AI30" i="10" a="1"/>
  <c r="AI30" i="10" s="1"/>
  <c r="AI21" i="10" a="1"/>
  <c r="AI21" i="10" s="1"/>
  <c r="AI12" i="10" a="1"/>
  <c r="AI12" i="10" s="1"/>
  <c r="AB31" i="10"/>
  <c r="AC31" i="10"/>
  <c r="AD31" i="10"/>
  <c r="AB32" i="10"/>
  <c r="AC32" i="10"/>
  <c r="AD32" i="10"/>
  <c r="AC30" i="10"/>
  <c r="AD30" i="10"/>
  <c r="AB30" i="10"/>
  <c r="AB22" i="10"/>
  <c r="AC22" i="10"/>
  <c r="AC21" i="10"/>
  <c r="AB21" i="10"/>
  <c r="AB13" i="10"/>
  <c r="AC13" i="10"/>
  <c r="AD13" i="10"/>
  <c r="AE13" i="10"/>
  <c r="AB14" i="10"/>
  <c r="AC14" i="10"/>
  <c r="AD14" i="10"/>
  <c r="AE14" i="10"/>
  <c r="AB15" i="10"/>
  <c r="AC15" i="10"/>
  <c r="AD15" i="10"/>
  <c r="AE15" i="10"/>
  <c r="AC12" i="10"/>
  <c r="AD12" i="10"/>
  <c r="AE12" i="10"/>
  <c r="AB12" i="10"/>
  <c r="M31" i="10"/>
  <c r="N31" i="10"/>
  <c r="O31" i="10"/>
  <c r="M32" i="10"/>
  <c r="N32" i="10"/>
  <c r="O32" i="10"/>
  <c r="N30" i="10"/>
  <c r="O30" i="10"/>
  <c r="M30" i="10"/>
  <c r="M22" i="10"/>
  <c r="N22" i="10"/>
  <c r="N21" i="10"/>
  <c r="M21" i="10"/>
  <c r="M13" i="10"/>
  <c r="N13" i="10"/>
  <c r="O13" i="10"/>
  <c r="P13" i="10"/>
  <c r="M14" i="10"/>
  <c r="N14" i="10"/>
  <c r="O14" i="10"/>
  <c r="P14" i="10"/>
  <c r="M15" i="10"/>
  <c r="N15" i="10"/>
  <c r="O15" i="10"/>
  <c r="P15" i="10"/>
  <c r="N12" i="10"/>
  <c r="O12" i="10"/>
  <c r="P12" i="10"/>
  <c r="M12" i="10"/>
  <c r="E35" i="10"/>
  <c r="F18" i="10"/>
  <c r="E37" i="10"/>
  <c r="E36" i="10"/>
  <c r="H33" i="10"/>
  <c r="H32" i="10"/>
  <c r="H31" i="10"/>
  <c r="H30" i="10"/>
  <c r="F33" i="10"/>
  <c r="E33" i="10"/>
  <c r="D33" i="10"/>
  <c r="K23" i="10"/>
  <c r="E23" i="10"/>
  <c r="D23" i="10"/>
  <c r="AB12" i="11" l="1"/>
  <c r="AI12" i="11" s="1" a="1"/>
  <c r="AB21" i="11"/>
  <c r="AI21" i="11" s="1" a="1"/>
  <c r="EZ8" i="10"/>
  <c r="EZ4" i="10"/>
  <c r="EZ11" i="10"/>
  <c r="EZ7" i="10"/>
  <c r="ER11" i="10"/>
  <c r="EN11" i="10"/>
  <c r="ES10" i="10"/>
  <c r="EO10" i="10"/>
  <c r="EK10" i="10"/>
  <c r="EP9" i="10"/>
  <c r="EL9" i="10"/>
  <c r="EQ8" i="10"/>
  <c r="EM8" i="10"/>
  <c r="ER7" i="10"/>
  <c r="EN7" i="10"/>
  <c r="ES6" i="10"/>
  <c r="EO6" i="10"/>
  <c r="EK6" i="10"/>
  <c r="EP5" i="10"/>
  <c r="EL5" i="10"/>
  <c r="EQ4" i="10"/>
  <c r="EQ11" i="10"/>
  <c r="EM11" i="10"/>
  <c r="ER10" i="10"/>
  <c r="EN10" i="10"/>
  <c r="ES9" i="10"/>
  <c r="EO9" i="10"/>
  <c r="EK9" i="10"/>
  <c r="EP8" i="10"/>
  <c r="EL8" i="10"/>
  <c r="EQ7" i="10"/>
  <c r="EM7" i="10"/>
  <c r="ER6" i="10"/>
  <c r="EN6" i="10"/>
  <c r="ES5" i="10"/>
  <c r="EO5" i="10"/>
  <c r="EK5" i="10"/>
  <c r="EP4" i="10"/>
  <c r="EL4" i="10"/>
  <c r="EQ3" i="10"/>
  <c r="EM3" i="10"/>
  <c r="EP11" i="10"/>
  <c r="EL11" i="10"/>
  <c r="EQ10" i="10"/>
  <c r="EM10" i="10"/>
  <c r="ER9" i="10"/>
  <c r="EN9" i="10"/>
  <c r="ES8" i="10"/>
  <c r="EO8" i="10"/>
  <c r="EK8" i="10"/>
  <c r="EP7" i="10"/>
  <c r="EL7" i="10"/>
  <c r="EQ6" i="10"/>
  <c r="EM6" i="10"/>
  <c r="ER5" i="10"/>
  <c r="EN5" i="10"/>
  <c r="ES4" i="10"/>
  <c r="EO4" i="10"/>
  <c r="EK4" i="10"/>
  <c r="EP3" i="10"/>
  <c r="EL3" i="10"/>
  <c r="ES11" i="10"/>
  <c r="EO11" i="10"/>
  <c r="EK11" i="10"/>
  <c r="EP10" i="10"/>
  <c r="EL10" i="10"/>
  <c r="EQ9" i="10"/>
  <c r="EM9" i="10"/>
  <c r="ER8" i="10"/>
  <c r="EN8" i="10"/>
  <c r="ES7" i="10"/>
  <c r="EO7" i="10"/>
  <c r="EK7" i="10"/>
  <c r="EP6" i="10"/>
  <c r="EL6" i="10"/>
  <c r="EQ5" i="10"/>
  <c r="EM5" i="10"/>
  <c r="ER4" i="10"/>
  <c r="EN4" i="10"/>
  <c r="ES3" i="10"/>
  <c r="EO3" i="10"/>
  <c r="EB11" i="10"/>
  <c r="EC10" i="10"/>
  <c r="DY10" i="10"/>
  <c r="DU10" i="10"/>
  <c r="DV9" i="10"/>
  <c r="EA8" i="10"/>
  <c r="DW8" i="10"/>
  <c r="EB7" i="10"/>
  <c r="DX7" i="10"/>
  <c r="EC6" i="10"/>
  <c r="DY6" i="10"/>
  <c r="DU6" i="10"/>
  <c r="DZ5" i="10"/>
  <c r="DV5" i="10"/>
  <c r="EA4" i="10"/>
  <c r="DW4" i="10"/>
  <c r="DX3" i="10"/>
  <c r="DW11" i="10"/>
  <c r="EB10" i="10"/>
  <c r="EC9" i="10"/>
  <c r="DY9" i="10"/>
  <c r="DU9" i="10"/>
  <c r="DZ8" i="10"/>
  <c r="DV8" i="10"/>
  <c r="EA7" i="10"/>
  <c r="DW7" i="10"/>
  <c r="EB6" i="10"/>
  <c r="DX6" i="10"/>
  <c r="EC5" i="10"/>
  <c r="DY5" i="10"/>
  <c r="DU5" i="10"/>
  <c r="DZ4" i="10"/>
  <c r="DV4" i="10"/>
  <c r="DW3" i="10"/>
  <c r="DZ11" i="10"/>
  <c r="DV11" i="10"/>
  <c r="EA10" i="10"/>
  <c r="DW10" i="10"/>
  <c r="EB9" i="10"/>
  <c r="DX9" i="10"/>
  <c r="EC8" i="10"/>
  <c r="DY8" i="10"/>
  <c r="DU8" i="10"/>
  <c r="DZ7" i="10"/>
  <c r="DV7" i="10"/>
  <c r="EA6" i="10"/>
  <c r="DW6" i="10"/>
  <c r="EB5" i="10"/>
  <c r="DX5" i="10"/>
  <c r="EC4" i="10"/>
  <c r="DY4" i="10"/>
  <c r="DU4" i="10"/>
  <c r="DZ3" i="10"/>
  <c r="DV3" i="10"/>
  <c r="DX11" i="10"/>
  <c r="DZ9" i="10"/>
  <c r="EB3" i="10"/>
  <c r="EA11" i="10"/>
  <c r="DX10" i="10"/>
  <c r="EA3" i="10"/>
  <c r="EC11" i="10"/>
  <c r="DY11" i="10"/>
  <c r="DU11" i="10"/>
  <c r="DZ10" i="10"/>
  <c r="DV10" i="10"/>
  <c r="EA9" i="10"/>
  <c r="DW9" i="10"/>
  <c r="EB8" i="10"/>
  <c r="DX8" i="10"/>
  <c r="EC7" i="10"/>
  <c r="DY7" i="10"/>
  <c r="DU7" i="10"/>
  <c r="DZ6" i="10"/>
  <c r="DV6" i="10"/>
  <c r="EA5" i="10"/>
  <c r="DW5" i="10"/>
  <c r="EB4" i="10"/>
  <c r="DX4" i="10"/>
  <c r="EC3" i="10"/>
  <c r="DY3" i="10"/>
  <c r="BM10" i="10"/>
  <c r="BL10" i="10"/>
  <c r="BM11" i="10"/>
  <c r="BM9" i="10"/>
  <c r="BL11" i="10"/>
  <c r="BK11" i="10"/>
  <c r="BK10" i="10"/>
  <c r="BK9" i="10"/>
  <c r="BJ11" i="10"/>
  <c r="BJ10" i="10"/>
  <c r="BJ9" i="10"/>
  <c r="BI11" i="10"/>
  <c r="BI10" i="10"/>
  <c r="BI9" i="10"/>
  <c r="BH11" i="10"/>
  <c r="BH10" i="10"/>
  <c r="BP7" i="10"/>
  <c r="BP8" i="10"/>
  <c r="BO7" i="10"/>
  <c r="BN8" i="10"/>
  <c r="BO8" i="10"/>
  <c r="BK7" i="10"/>
  <c r="BJ8" i="10"/>
  <c r="BJ7" i="10"/>
  <c r="BK8" i="10"/>
  <c r="BI8" i="10"/>
  <c r="BI7" i="10"/>
  <c r="BH8" i="10"/>
  <c r="BP6" i="10"/>
  <c r="BN4" i="10"/>
  <c r="BO6" i="10"/>
  <c r="BP3" i="10"/>
  <c r="BN6" i="10"/>
  <c r="BP4" i="10"/>
  <c r="BO3" i="10"/>
  <c r="BO5" i="10"/>
  <c r="BN5" i="10"/>
  <c r="BP5" i="10"/>
  <c r="BO4" i="10"/>
  <c r="BL6" i="10"/>
  <c r="BL4" i="10"/>
  <c r="BM6" i="10"/>
  <c r="BM4" i="10"/>
  <c r="BM5" i="10"/>
  <c r="BM3" i="10"/>
  <c r="BL5" i="10"/>
  <c r="AY32" i="10"/>
  <c r="AY31" i="10"/>
  <c r="AY22" i="10"/>
  <c r="AY15" i="10"/>
  <c r="AY14" i="10"/>
  <c r="AY13" i="10"/>
  <c r="AP32" i="10"/>
  <c r="AR30" i="10"/>
  <c r="AR31" i="10"/>
  <c r="AQ30" i="10"/>
  <c r="AR32" i="10"/>
  <c r="AQ31" i="10"/>
  <c r="AP30" i="10"/>
  <c r="AQ32" i="10"/>
  <c r="AP22" i="10"/>
  <c r="AQ21" i="10"/>
  <c r="AQ22" i="10"/>
  <c r="AS14" i="10"/>
  <c r="AS13" i="10"/>
  <c r="AR15" i="10"/>
  <c r="AR14" i="10"/>
  <c r="AR12" i="10"/>
  <c r="AQ15" i="10"/>
  <c r="AQ14" i="10"/>
  <c r="AQ13" i="10"/>
  <c r="AQ12" i="10"/>
  <c r="AS15" i="10"/>
  <c r="AS12" i="10"/>
  <c r="AR13" i="10"/>
  <c r="AP15" i="10"/>
  <c r="AP14" i="10"/>
  <c r="AP13" i="10"/>
  <c r="AJ32" i="10"/>
  <c r="AI31" i="10"/>
  <c r="AI32" i="10"/>
  <c r="AK30" i="10"/>
  <c r="AK31" i="10"/>
  <c r="AJ30" i="10"/>
  <c r="AK32" i="10"/>
  <c r="AJ31" i="10"/>
  <c r="AJ22" i="10"/>
  <c r="AI22" i="10"/>
  <c r="AJ21" i="10"/>
  <c r="AL14" i="10"/>
  <c r="AL12" i="10"/>
  <c r="AK15" i="10"/>
  <c r="AK14" i="10"/>
  <c r="AK12" i="10"/>
  <c r="AJ15" i="10"/>
  <c r="AJ14" i="10"/>
  <c r="AJ13" i="10"/>
  <c r="AJ12" i="10"/>
  <c r="AL15" i="10"/>
  <c r="AL13" i="10"/>
  <c r="AK13" i="10"/>
  <c r="AI15" i="10"/>
  <c r="AI14" i="10"/>
  <c r="AI13" i="10"/>
  <c r="FH4" i="6"/>
  <c r="FH5" i="6"/>
  <c r="FH6" i="6"/>
  <c r="FH7" i="6"/>
  <c r="FH8" i="6"/>
  <c r="FH9" i="6"/>
  <c r="FH10" i="6"/>
  <c r="FH11" i="6"/>
  <c r="FH12" i="6"/>
  <c r="FH13" i="6"/>
  <c r="FH14" i="6"/>
  <c r="FH3" i="6"/>
  <c r="FE4" i="6"/>
  <c r="FE5" i="6"/>
  <c r="FE6" i="6"/>
  <c r="FE7" i="6"/>
  <c r="FE8" i="6"/>
  <c r="FE9" i="6"/>
  <c r="FE10" i="6"/>
  <c r="FE11" i="6"/>
  <c r="FE12" i="6"/>
  <c r="FE13" i="6"/>
  <c r="FE14" i="6"/>
  <c r="FD4" i="6"/>
  <c r="FD5" i="6"/>
  <c r="FD6" i="6"/>
  <c r="FD7" i="6"/>
  <c r="FD8" i="6"/>
  <c r="FD9" i="6"/>
  <c r="FD10" i="6"/>
  <c r="FD11" i="6"/>
  <c r="FD12" i="6"/>
  <c r="FD13" i="6"/>
  <c r="FD14" i="6"/>
  <c r="FC3" i="6" a="1"/>
  <c r="FC3" i="6" s="1"/>
  <c r="FB4" i="6"/>
  <c r="FB5" i="6"/>
  <c r="FB6" i="6"/>
  <c r="FB7" i="6"/>
  <c r="FB8" i="6"/>
  <c r="FB9" i="6"/>
  <c r="FB10" i="6"/>
  <c r="FB11" i="6"/>
  <c r="FB12" i="6"/>
  <c r="FB13" i="6"/>
  <c r="FB14" i="6"/>
  <c r="FB3" i="6"/>
  <c r="AI12" i="11" l="1"/>
  <c r="AK13" i="11"/>
  <c r="AK14" i="11"/>
  <c r="AJ12" i="11"/>
  <c r="AJ13" i="11"/>
  <c r="AI13" i="11"/>
  <c r="AJ14" i="11"/>
  <c r="AK12" i="11"/>
  <c r="AI14" i="11"/>
  <c r="AI21" i="11"/>
  <c r="AP21" i="11" s="1" a="1"/>
  <c r="AK22" i="11"/>
  <c r="AK23" i="11"/>
  <c r="AJ21" i="11"/>
  <c r="AJ22" i="11"/>
  <c r="AI22" i="11"/>
  <c r="AJ23" i="11"/>
  <c r="AK21" i="11"/>
  <c r="AI23" i="11"/>
  <c r="FC14" i="6"/>
  <c r="FC6" i="6"/>
  <c r="FC13" i="6"/>
  <c r="FC5" i="6"/>
  <c r="FC12" i="6"/>
  <c r="FC8" i="6"/>
  <c r="FC4" i="6"/>
  <c r="FC10" i="6"/>
  <c r="FC9" i="6"/>
  <c r="FC11" i="6"/>
  <c r="FC7" i="6"/>
  <c r="E41" i="6"/>
  <c r="E42" i="6"/>
  <c r="E40" i="6"/>
  <c r="K34" i="6"/>
  <c r="K33" i="6"/>
  <c r="AQ21" i="11" l="1"/>
  <c r="AP21" i="11"/>
  <c r="AR21" i="11"/>
  <c r="AR24" i="11" s="1"/>
  <c r="AQ23" i="11"/>
  <c r="AR22" i="11"/>
  <c r="AR23" i="11"/>
  <c r="AP22" i="11"/>
  <c r="AS22" i="11" s="1"/>
  <c r="AX22" i="11" s="1"/>
  <c r="AQ22" i="11"/>
  <c r="AP23" i="11"/>
  <c r="AP12" i="11" a="1"/>
  <c r="BI3" i="6"/>
  <c r="BH4" i="6"/>
  <c r="BI4" i="6"/>
  <c r="BK6" i="6"/>
  <c r="BJ7" i="6"/>
  <c r="BN7" i="6"/>
  <c r="BM8" i="6"/>
  <c r="BL9" i="6"/>
  <c r="BL5" i="6"/>
  <c r="BL6" i="6"/>
  <c r="BK7" i="6"/>
  <c r="BJ8" i="6"/>
  <c r="BN8" i="6"/>
  <c r="BM9" i="6"/>
  <c r="BM5" i="6"/>
  <c r="BM6" i="6"/>
  <c r="BL7" i="6"/>
  <c r="BK8" i="6"/>
  <c r="BJ9" i="6"/>
  <c r="BN9" i="6"/>
  <c r="BN5" i="6"/>
  <c r="BN6" i="6"/>
  <c r="BM7" i="6"/>
  <c r="BK9" i="6"/>
  <c r="BK5" i="6"/>
  <c r="BJ6" i="6"/>
  <c r="BL8" i="6"/>
  <c r="BJ5" i="6"/>
  <c r="BS13" i="6"/>
  <c r="BR11" i="6"/>
  <c r="BQ12" i="6"/>
  <c r="BP13" i="6"/>
  <c r="BP14" i="6"/>
  <c r="BP10" i="6"/>
  <c r="BO10" i="6"/>
  <c r="BP11" i="6"/>
  <c r="BO12" i="6"/>
  <c r="BR13" i="6"/>
  <c r="BR10" i="6"/>
  <c r="BQ11" i="6"/>
  <c r="BP12" i="6"/>
  <c r="BO14" i="6"/>
  <c r="BS10" i="6"/>
  <c r="BO11" i="6"/>
  <c r="BS11" i="6"/>
  <c r="BR12" i="6"/>
  <c r="BQ13" i="6"/>
  <c r="BQ14" i="6"/>
  <c r="BQ10" i="6"/>
  <c r="BS12" i="6"/>
  <c r="BR14" i="6"/>
  <c r="BO13" i="6"/>
  <c r="BS14" i="6"/>
  <c r="K32" i="6"/>
  <c r="K31" i="6"/>
  <c r="K30" i="6"/>
  <c r="H35" i="6"/>
  <c r="G35" i="6"/>
  <c r="F35" i="6"/>
  <c r="E35" i="6"/>
  <c r="D35" i="6"/>
  <c r="AP12" i="11" l="1"/>
  <c r="AR13" i="11"/>
  <c r="AR14" i="11"/>
  <c r="AQ12" i="11"/>
  <c r="AQ15" i="11" s="1"/>
  <c r="AQ13" i="11"/>
  <c r="AP13" i="11"/>
  <c r="AS13" i="11" s="1"/>
  <c r="AX13" i="11" s="1"/>
  <c r="AQ14" i="11"/>
  <c r="AR12" i="11"/>
  <c r="AR15" i="11" s="1"/>
  <c r="AP14" i="11"/>
  <c r="AS14" i="11" s="1"/>
  <c r="AX14" i="11" s="1"/>
  <c r="AP24" i="11"/>
  <c r="AY21" i="11" s="1" a="1"/>
  <c r="AS21" i="11"/>
  <c r="AX21" i="11" s="1"/>
  <c r="AS23" i="11"/>
  <c r="AX23" i="11" s="1"/>
  <c r="AQ24" i="11"/>
  <c r="K35" i="6"/>
  <c r="D27" i="6"/>
  <c r="F27" i="6"/>
  <c r="G27" i="6"/>
  <c r="H27" i="6"/>
  <c r="E18" i="6"/>
  <c r="K12" i="6"/>
  <c r="D18" i="6"/>
  <c r="K22" i="10"/>
  <c r="K21" i="10"/>
  <c r="K15" i="10"/>
  <c r="K14" i="10"/>
  <c r="K13" i="10"/>
  <c r="K12" i="10"/>
  <c r="AY21" i="11" l="1"/>
  <c r="AY23" i="11"/>
  <c r="AY22" i="11"/>
  <c r="AP15" i="11"/>
  <c r="AY12" i="11" s="1" a="1"/>
  <c r="AS12" i="11"/>
  <c r="AX12" i="11" s="1"/>
  <c r="AZ23" i="11"/>
  <c r="BA23" i="11"/>
  <c r="AZ21" i="11"/>
  <c r="BA21" i="11"/>
  <c r="N31" i="6"/>
  <c r="N32" i="6"/>
  <c r="AC32" i="6" s="1"/>
  <c r="N33" i="6"/>
  <c r="AC33" i="6" s="1"/>
  <c r="N34" i="6"/>
  <c r="AC34" i="6" s="1"/>
  <c r="O30" i="6"/>
  <c r="AD30" i="6" s="1"/>
  <c r="M30" i="6"/>
  <c r="M33" i="6"/>
  <c r="AB33" i="6" s="1"/>
  <c r="P32" i="6"/>
  <c r="AE32" i="6" s="1"/>
  <c r="P34" i="6"/>
  <c r="AE34" i="6" s="1"/>
  <c r="Q31" i="6"/>
  <c r="AF31" i="6" s="1"/>
  <c r="Q33" i="6"/>
  <c r="AF33" i="6" s="1"/>
  <c r="M31" i="6"/>
  <c r="M32" i="6"/>
  <c r="AB32" i="6" s="1"/>
  <c r="O31" i="6"/>
  <c r="AD31" i="6" s="1"/>
  <c r="O32" i="6"/>
  <c r="AD32" i="6" s="1"/>
  <c r="O33" i="6"/>
  <c r="AD33" i="6" s="1"/>
  <c r="O34" i="6"/>
  <c r="AD34" i="6" s="1"/>
  <c r="P30" i="6"/>
  <c r="AE30" i="6" s="1"/>
  <c r="P31" i="6"/>
  <c r="AE31" i="6" s="1"/>
  <c r="P33" i="6"/>
  <c r="AE33" i="6" s="1"/>
  <c r="Q30" i="6"/>
  <c r="AF30" i="6" s="1"/>
  <c r="M34" i="6"/>
  <c r="AB34" i="6" s="1"/>
  <c r="Q32" i="6"/>
  <c r="AF32" i="6" s="1"/>
  <c r="Q34" i="6"/>
  <c r="AF34" i="6" s="1"/>
  <c r="E27" i="6"/>
  <c r="K25" i="6"/>
  <c r="K24" i="6"/>
  <c r="K23" i="6"/>
  <c r="K22" i="6"/>
  <c r="K21" i="6"/>
  <c r="K13" i="6"/>
  <c r="K18" i="6" s="1"/>
  <c r="AY12" i="11" l="1"/>
  <c r="AY14" i="11"/>
  <c r="AY13" i="11"/>
  <c r="BA22" i="11"/>
  <c r="AZ22" i="11"/>
  <c r="BA12" i="11"/>
  <c r="AZ12" i="11"/>
  <c r="N12" i="6"/>
  <c r="AC12" i="6" s="1"/>
  <c r="M13" i="6"/>
  <c r="M12" i="6"/>
  <c r="K27" i="6"/>
  <c r="AB13" i="6"/>
  <c r="N13" i="6"/>
  <c r="AC13" i="6" s="1"/>
  <c r="BA13" i="11" l="1"/>
  <c r="AZ13" i="11"/>
  <c r="BA14" i="11"/>
  <c r="AZ14" i="11"/>
  <c r="N23" i="6"/>
  <c r="AC23" i="6" s="1"/>
  <c r="N21" i="6"/>
  <c r="AC21" i="6" s="1"/>
  <c r="N24" i="6"/>
  <c r="AC24" i="6" s="1"/>
  <c r="P21" i="6"/>
  <c r="AE21" i="6" s="1"/>
  <c r="P22" i="6"/>
  <c r="AE22" i="6" s="1"/>
  <c r="P23" i="6"/>
  <c r="AE23" i="6" s="1"/>
  <c r="P24" i="6"/>
  <c r="AE24" i="6" s="1"/>
  <c r="P25" i="6"/>
  <c r="AE25" i="6" s="1"/>
  <c r="Q21" i="6"/>
  <c r="AF21" i="6" s="1"/>
  <c r="Q22" i="6"/>
  <c r="AF22" i="6" s="1"/>
  <c r="Q23" i="6"/>
  <c r="AF23" i="6" s="1"/>
  <c r="Q24" i="6"/>
  <c r="AF24" i="6" s="1"/>
  <c r="Q25" i="6"/>
  <c r="AF25" i="6" s="1"/>
  <c r="O21" i="6"/>
  <c r="AD21" i="6" s="1"/>
  <c r="O22" i="6"/>
  <c r="AD22" i="6" s="1"/>
  <c r="O23" i="6"/>
  <c r="AD23" i="6" s="1"/>
  <c r="O24" i="6"/>
  <c r="AD24" i="6" s="1"/>
  <c r="O25" i="6"/>
  <c r="AD25" i="6" s="1"/>
  <c r="M21" i="6"/>
  <c r="M23" i="6"/>
  <c r="AB23" i="6" s="1"/>
  <c r="M25" i="6"/>
  <c r="AB25" i="6" s="1"/>
  <c r="M22" i="6"/>
  <c r="AB22" i="6" s="1"/>
  <c r="N25" i="6"/>
  <c r="AC25" i="6" s="1"/>
  <c r="M24" i="6"/>
  <c r="AB24" i="6" s="1"/>
  <c r="N22" i="6"/>
  <c r="AC22" i="6" s="1"/>
  <c r="AB12" i="6"/>
  <c r="AI12" i="6" s="1" a="1"/>
  <c r="BH6" i="11" l="1" a="1"/>
  <c r="BD13" i="11"/>
  <c r="BK3" i="11" a="1"/>
  <c r="AB21" i="6"/>
  <c r="AI21" i="6" s="1" a="1"/>
  <c r="AI12" i="6"/>
  <c r="AJ12" i="6"/>
  <c r="AJ13" i="6"/>
  <c r="AI13" i="6"/>
  <c r="BK4" i="11" l="1"/>
  <c r="BM4" i="11"/>
  <c r="BK3" i="11"/>
  <c r="BL3" i="11"/>
  <c r="BL5" i="11"/>
  <c r="BK5" i="11"/>
  <c r="BM5" i="11"/>
  <c r="BM3" i="11"/>
  <c r="BL4" i="11"/>
  <c r="BH6" i="11"/>
  <c r="BJ7" i="11"/>
  <c r="BJ8" i="11"/>
  <c r="BI6" i="11"/>
  <c r="BI7" i="11"/>
  <c r="BH7" i="11"/>
  <c r="BI8" i="11"/>
  <c r="BJ6" i="11"/>
  <c r="BH8" i="11"/>
  <c r="AI21" i="6"/>
  <c r="AL25" i="6"/>
  <c r="AK25" i="6"/>
  <c r="AJ25" i="6"/>
  <c r="AI22" i="6"/>
  <c r="AM23" i="6"/>
  <c r="AJ24" i="6"/>
  <c r="AJ23" i="6"/>
  <c r="AL23" i="6"/>
  <c r="AM25" i="6"/>
  <c r="AK21" i="6"/>
  <c r="AK22" i="6"/>
  <c r="AM21" i="6"/>
  <c r="AM24" i="6"/>
  <c r="AL24" i="6"/>
  <c r="AK24" i="6"/>
  <c r="AJ21" i="6"/>
  <c r="AJ22" i="6"/>
  <c r="AK23" i="6"/>
  <c r="AI23" i="6"/>
  <c r="AI24" i="6"/>
  <c r="AL22" i="6"/>
  <c r="AL21" i="6"/>
  <c r="AM22" i="6"/>
  <c r="AI25" i="6"/>
  <c r="AP12" i="6" a="1"/>
  <c r="BM9" i="11" l="1"/>
  <c r="BL9" i="11"/>
  <c r="BN7" i="11"/>
  <c r="BK9" i="11"/>
  <c r="BN3" i="11"/>
  <c r="BN8" i="11"/>
  <c r="BN6" i="11"/>
  <c r="BH9" i="11"/>
  <c r="BN5" i="11"/>
  <c r="BJ9" i="11"/>
  <c r="BI9" i="11"/>
  <c r="BN4" i="11"/>
  <c r="AP21" i="6" a="1"/>
  <c r="AP12" i="6"/>
  <c r="AQ13" i="6"/>
  <c r="AP13" i="6"/>
  <c r="AQ12" i="6"/>
  <c r="AX31" i="11"/>
  <c r="AY30" i="11" a="1"/>
  <c r="AX30" i="11"/>
  <c r="BN9" i="11" l="1"/>
  <c r="AP21" i="6"/>
  <c r="AS25" i="6"/>
  <c r="AR25" i="6"/>
  <c r="AQ25" i="6"/>
  <c r="AP22" i="6"/>
  <c r="AS24" i="6"/>
  <c r="AQ24" i="6"/>
  <c r="AQ23" i="6"/>
  <c r="AS23" i="6"/>
  <c r="AT25" i="6"/>
  <c r="AS21" i="6"/>
  <c r="AS26" i="6" s="1"/>
  <c r="AR22" i="6"/>
  <c r="AT21" i="6"/>
  <c r="AT24" i="6"/>
  <c r="AT23" i="6"/>
  <c r="AR24" i="6"/>
  <c r="AQ21" i="6"/>
  <c r="AQ22" i="6"/>
  <c r="AR23" i="6"/>
  <c r="AP23" i="6"/>
  <c r="AP24" i="6"/>
  <c r="AS22" i="6"/>
  <c r="AR21" i="6"/>
  <c r="AT22" i="6"/>
  <c r="AP25" i="6"/>
  <c r="AQ14" i="6"/>
  <c r="AR13" i="6"/>
  <c r="AX13" i="6" s="1"/>
  <c r="AP14" i="6"/>
  <c r="AY12" i="6" s="1" a="1"/>
  <c r="AR12" i="6"/>
  <c r="AX12" i="6" s="1"/>
  <c r="AY30" i="11"/>
  <c r="BA30" i="11" s="1"/>
  <c r="AY31" i="11"/>
  <c r="AZ31" i="11" s="1"/>
  <c r="CC7" i="11" l="1"/>
  <c r="DI7" i="11" s="1"/>
  <c r="CB6" i="11"/>
  <c r="DH6" i="11" s="1"/>
  <c r="CA4" i="11"/>
  <c r="DG4" i="11" s="1"/>
  <c r="CB7" i="11"/>
  <c r="DH7" i="11" s="1"/>
  <c r="CC8" i="11"/>
  <c r="DI8" i="11" s="1"/>
  <c r="CD8" i="11"/>
  <c r="DJ8" i="11" s="1"/>
  <c r="BY5" i="11"/>
  <c r="DE5" i="11" s="1"/>
  <c r="CC6" i="11"/>
  <c r="DI6" i="11" s="1"/>
  <c r="BY3" i="11"/>
  <c r="CD6" i="11"/>
  <c r="DJ6" i="11" s="1"/>
  <c r="BZ3" i="11"/>
  <c r="DF3" i="11" s="1"/>
  <c r="BY4" i="11"/>
  <c r="DE4" i="11" s="1"/>
  <c r="CA5" i="11"/>
  <c r="DG5" i="11" s="1"/>
  <c r="CD7" i="11"/>
  <c r="DJ7" i="11" s="1"/>
  <c r="BZ4" i="11"/>
  <c r="DF4" i="11" s="1"/>
  <c r="CA3" i="11"/>
  <c r="DG3" i="11" s="1"/>
  <c r="CB8" i="11"/>
  <c r="DH8" i="11" s="1"/>
  <c r="BZ5" i="11"/>
  <c r="DF5" i="11" s="1"/>
  <c r="BZ8" i="11"/>
  <c r="DF8" i="11" s="1"/>
  <c r="CD5" i="11"/>
  <c r="DJ5" i="11" s="1"/>
  <c r="BY6" i="11"/>
  <c r="DE6" i="11" s="1"/>
  <c r="CD4" i="11"/>
  <c r="DJ4" i="11" s="1"/>
  <c r="BZ6" i="11"/>
  <c r="DF6" i="11" s="1"/>
  <c r="CB4" i="11"/>
  <c r="DH4" i="11" s="1"/>
  <c r="CA8" i="11"/>
  <c r="DG8" i="11" s="1"/>
  <c r="CC3" i="11"/>
  <c r="DI3" i="11" s="1"/>
  <c r="BY8" i="11"/>
  <c r="DE8" i="11" s="1"/>
  <c r="CA7" i="11"/>
  <c r="DG7" i="11" s="1"/>
  <c r="CC5" i="11"/>
  <c r="DI5" i="11" s="1"/>
  <c r="CD3" i="11"/>
  <c r="DJ3" i="11" s="1"/>
  <c r="BY7" i="11"/>
  <c r="DE7" i="11" s="1"/>
  <c r="CB3" i="11"/>
  <c r="DH3" i="11" s="1"/>
  <c r="BZ7" i="11"/>
  <c r="DF7" i="11" s="1"/>
  <c r="CB5" i="11"/>
  <c r="DH5" i="11" s="1"/>
  <c r="CA6" i="11"/>
  <c r="DG6" i="11" s="1"/>
  <c r="CC4" i="11"/>
  <c r="DI4" i="11" s="1"/>
  <c r="BA31" i="11"/>
  <c r="AU23" i="6"/>
  <c r="AX23" i="6" s="1"/>
  <c r="AR26" i="6"/>
  <c r="AU25" i="6"/>
  <c r="AX25" i="6" s="1"/>
  <c r="AU24" i="6"/>
  <c r="AX24" i="6" s="1"/>
  <c r="AQ26" i="6"/>
  <c r="AT26" i="6"/>
  <c r="AU22" i="6"/>
  <c r="AX22" i="6" s="1"/>
  <c r="AP26" i="6"/>
  <c r="AU21" i="6"/>
  <c r="AX21" i="6" s="1"/>
  <c r="AY12" i="6"/>
  <c r="BA12" i="6" s="1"/>
  <c r="AY13" i="6"/>
  <c r="AZ13" i="6" s="1"/>
  <c r="AZ12" i="6"/>
  <c r="AZ30" i="11"/>
  <c r="DE3" i="11" l="1"/>
  <c r="DU3" i="11" s="1" a="1"/>
  <c r="BA13" i="6"/>
  <c r="AY21" i="6" a="1"/>
  <c r="DU3" i="11" l="1"/>
  <c r="DX7" i="11"/>
  <c r="DX3" i="11"/>
  <c r="DY6" i="11"/>
  <c r="DW3" i="11"/>
  <c r="DX6" i="11"/>
  <c r="DZ3" i="11"/>
  <c r="DV4" i="11"/>
  <c r="DU7" i="11"/>
  <c r="DW4" i="11"/>
  <c r="DV6" i="11"/>
  <c r="DY8" i="11"/>
  <c r="DU6" i="11"/>
  <c r="DX8" i="11"/>
  <c r="DZ5" i="11"/>
  <c r="DV3" i="11"/>
  <c r="DU4" i="11"/>
  <c r="DW6" i="11"/>
  <c r="DY3" i="11"/>
  <c r="DX5" i="11"/>
  <c r="DU8" i="11"/>
  <c r="DW5" i="11"/>
  <c r="DZ7" i="11"/>
  <c r="DV5" i="11"/>
  <c r="DZ8" i="11"/>
  <c r="DW8" i="11"/>
  <c r="DY5" i="11"/>
  <c r="DV8" i="11"/>
  <c r="DZ4" i="11"/>
  <c r="DW7" i="11"/>
  <c r="DY4" i="11"/>
  <c r="DV7" i="11"/>
  <c r="DX4" i="11"/>
  <c r="DZ6" i="11"/>
  <c r="DY7" i="11"/>
  <c r="DU5" i="11"/>
  <c r="AY21" i="6"/>
  <c r="AY24" i="6"/>
  <c r="AY23" i="6"/>
  <c r="AY22" i="6"/>
  <c r="AY25" i="6"/>
  <c r="EK3" i="11" l="1" a="1"/>
  <c r="AZ23" i="6"/>
  <c r="BA23" i="6"/>
  <c r="BA24" i="6"/>
  <c r="AZ24" i="6"/>
  <c r="BA25" i="6"/>
  <c r="AZ25" i="6"/>
  <c r="AZ21" i="6"/>
  <c r="BA21" i="6"/>
  <c r="AZ22" i="6"/>
  <c r="BA22" i="6"/>
  <c r="EK3" i="11" l="1"/>
  <c r="EL8" i="11"/>
  <c r="EP4" i="11"/>
  <c r="EM7" i="11"/>
  <c r="EO4" i="11"/>
  <c r="EL7" i="11"/>
  <c r="EN4" i="11"/>
  <c r="EN7" i="11"/>
  <c r="EO7" i="11"/>
  <c r="EK5" i="11"/>
  <c r="EP6" i="11"/>
  <c r="EN3" i="11"/>
  <c r="EO6" i="11"/>
  <c r="EM3" i="11"/>
  <c r="EN6" i="11"/>
  <c r="EP3" i="11"/>
  <c r="EL4" i="11"/>
  <c r="EK7" i="11"/>
  <c r="EM4" i="11"/>
  <c r="EL6" i="11"/>
  <c r="EO8" i="11"/>
  <c r="EK6" i="11"/>
  <c r="EN8" i="11"/>
  <c r="EP5" i="11"/>
  <c r="EL3" i="11"/>
  <c r="EK4" i="11"/>
  <c r="EM6" i="11"/>
  <c r="EO3" i="11"/>
  <c r="EN5" i="11"/>
  <c r="EK8" i="11"/>
  <c r="EM5" i="11"/>
  <c r="EP7" i="11"/>
  <c r="EL5" i="11"/>
  <c r="EP8" i="11"/>
  <c r="EM8" i="11"/>
  <c r="EO5" i="11"/>
  <c r="BD13" i="6"/>
  <c r="BJ3" i="6" s="1" a="1"/>
  <c r="BH5" i="6" l="1" a="1"/>
  <c r="BH7" i="6" s="1"/>
  <c r="BM3" i="6"/>
  <c r="BL4" i="6"/>
  <c r="BJ3" i="6"/>
  <c r="BK3" i="6"/>
  <c r="BL3" i="6"/>
  <c r="BK4" i="6"/>
  <c r="BJ4" i="6"/>
  <c r="BN4" i="6"/>
  <c r="BM4" i="6"/>
  <c r="BN3" i="6"/>
  <c r="BI7" i="6" l="1"/>
  <c r="BH5" i="6"/>
  <c r="BI5" i="6"/>
  <c r="BH6" i="6"/>
  <c r="BI9" i="6"/>
  <c r="BI8" i="6"/>
  <c r="BI6" i="6"/>
  <c r="BH9" i="6"/>
  <c r="BH8" i="6"/>
  <c r="N30" i="6" l="1"/>
  <c r="AC30" i="6" s="1"/>
  <c r="AC31" i="6"/>
  <c r="AB30" i="6"/>
  <c r="AI30" i="6" s="1" a="1"/>
  <c r="AB31" i="6"/>
  <c r="AI30" i="6" l="1"/>
  <c r="AL34" i="6"/>
  <c r="AJ31" i="6"/>
  <c r="AL33" i="6"/>
  <c r="AM31" i="6"/>
  <c r="AK31" i="6"/>
  <c r="AJ33" i="6"/>
  <c r="AM32" i="6"/>
  <c r="AK33" i="6"/>
  <c r="AM34" i="6"/>
  <c r="AL30" i="6"/>
  <c r="AM33" i="6"/>
  <c r="AM30" i="6"/>
  <c r="AJ32" i="6"/>
  <c r="AK30" i="6"/>
  <c r="AJ34" i="6"/>
  <c r="AI31" i="6"/>
  <c r="AK34" i="6"/>
  <c r="AK32" i="6"/>
  <c r="AI33" i="6"/>
  <c r="AJ30" i="6"/>
  <c r="AL31" i="6"/>
  <c r="AI32" i="6"/>
  <c r="AL32" i="6"/>
  <c r="AI34" i="6"/>
  <c r="AP30" i="6" l="1" a="1"/>
  <c r="AP30" i="6" l="1"/>
  <c r="AS34" i="6"/>
  <c r="AR34" i="6"/>
  <c r="AQ34" i="6"/>
  <c r="AP31" i="6"/>
  <c r="AT32" i="6"/>
  <c r="AQ33" i="6"/>
  <c r="AQ32" i="6"/>
  <c r="AS32" i="6"/>
  <c r="AT34" i="6"/>
  <c r="AT31" i="6"/>
  <c r="AP33" i="6"/>
  <c r="AU33" i="6" s="1"/>
  <c r="AX33" i="6" s="1"/>
  <c r="AS33" i="6"/>
  <c r="AR33" i="6"/>
  <c r="AQ30" i="6"/>
  <c r="AQ31" i="6"/>
  <c r="AR32" i="6"/>
  <c r="AP32" i="6"/>
  <c r="AT33" i="6"/>
  <c r="AS31" i="6"/>
  <c r="AR31" i="6"/>
  <c r="AR30" i="6"/>
  <c r="AS30" i="6"/>
  <c r="AP34" i="6"/>
  <c r="AU34" i="6" s="1"/>
  <c r="AX34" i="6" s="1"/>
  <c r="AT30" i="6"/>
  <c r="AS35" i="6" l="1"/>
  <c r="AQ35" i="6"/>
  <c r="AR35" i="6"/>
  <c r="AU32" i="6"/>
  <c r="AX32" i="6" s="1"/>
  <c r="AT35" i="6"/>
  <c r="AU31" i="6"/>
  <c r="AX31" i="6" s="1"/>
  <c r="AP35" i="6"/>
  <c r="AY30" i="6" s="1" a="1"/>
  <c r="AU30" i="6"/>
  <c r="AX30" i="6" s="1"/>
  <c r="AY30" i="6" l="1"/>
  <c r="AY32" i="6"/>
  <c r="AY33" i="6"/>
  <c r="AY31" i="6"/>
  <c r="BA31" i="6" s="1"/>
  <c r="AY34" i="6"/>
  <c r="BA32" i="6"/>
  <c r="AZ32" i="6"/>
  <c r="BA30" i="6"/>
  <c r="AZ30" i="6"/>
  <c r="AZ31" i="6" l="1"/>
  <c r="BA33" i="6"/>
  <c r="AZ33" i="6"/>
  <c r="BA34" i="6"/>
  <c r="AZ34" i="6"/>
  <c r="BE13" i="6" l="1"/>
  <c r="BH10" i="6" s="1" a="1"/>
  <c r="BO3" i="6" a="1"/>
  <c r="BE14" i="6"/>
  <c r="BO5" i="6" s="1" a="1"/>
  <c r="BR4" i="6" l="1"/>
  <c r="BS4" i="6"/>
  <c r="BP3" i="6"/>
  <c r="BP4" i="6"/>
  <c r="BS3" i="6"/>
  <c r="BO3" i="6"/>
  <c r="BR3" i="6"/>
  <c r="BQ3" i="6"/>
  <c r="BQ4" i="6"/>
  <c r="BO4" i="6"/>
  <c r="BO5" i="6"/>
  <c r="BS8" i="6"/>
  <c r="BO7" i="6"/>
  <c r="BR7" i="6"/>
  <c r="BR9" i="6"/>
  <c r="BS7" i="6"/>
  <c r="BP8" i="6"/>
  <c r="BQ7" i="6"/>
  <c r="BP9" i="6"/>
  <c r="BR5" i="6"/>
  <c r="BR6" i="6"/>
  <c r="BQ8" i="6"/>
  <c r="BP5" i="6"/>
  <c r="BO9" i="6"/>
  <c r="BP7" i="6"/>
  <c r="BQ5" i="6"/>
  <c r="BS6" i="6"/>
  <c r="BO8" i="6"/>
  <c r="BP6" i="6"/>
  <c r="BQ6" i="6"/>
  <c r="BO6" i="6"/>
  <c r="BS9" i="6"/>
  <c r="BR8" i="6"/>
  <c r="BQ9" i="6"/>
  <c r="BS5" i="6"/>
  <c r="BH10" i="6"/>
  <c r="BI13" i="6"/>
  <c r="BI14" i="6"/>
  <c r="BH14" i="6"/>
  <c r="BI11" i="6"/>
  <c r="BI12" i="6"/>
  <c r="BH13" i="6"/>
  <c r="BI10" i="6"/>
  <c r="BH12" i="6"/>
  <c r="BH11" i="6"/>
  <c r="BJ10" i="6" a="1"/>
  <c r="BQ15" i="6" l="1"/>
  <c r="BT6" i="6"/>
  <c r="BT5" i="6"/>
  <c r="BR15" i="6"/>
  <c r="BP15" i="6"/>
  <c r="BJ10" i="6"/>
  <c r="BT10" i="6" s="1"/>
  <c r="BN13" i="6"/>
  <c r="BN12" i="6"/>
  <c r="BM12" i="6"/>
  <c r="BM14" i="6"/>
  <c r="BJ12" i="6"/>
  <c r="BK13" i="6"/>
  <c r="BM10" i="6"/>
  <c r="BK14" i="6"/>
  <c r="BJ11" i="6"/>
  <c r="BL11" i="6"/>
  <c r="BN14" i="6"/>
  <c r="BM11" i="6"/>
  <c r="BL14" i="6"/>
  <c r="BL13" i="6"/>
  <c r="BM13" i="6"/>
  <c r="BN10" i="6"/>
  <c r="BK12" i="6"/>
  <c r="BL10" i="6"/>
  <c r="BN11" i="6"/>
  <c r="BJ13" i="6"/>
  <c r="BT13" i="6" s="1"/>
  <c r="BK11" i="6"/>
  <c r="BL12" i="6"/>
  <c r="BK10" i="6"/>
  <c r="BJ14" i="6"/>
  <c r="BT4" i="6"/>
  <c r="BO15" i="6"/>
  <c r="BT3" i="6"/>
  <c r="BH15" i="6"/>
  <c r="BT8" i="6"/>
  <c r="BT9" i="6"/>
  <c r="BI15" i="6"/>
  <c r="BT7" i="6"/>
  <c r="BS15" i="6"/>
  <c r="BJ15" i="6" l="1"/>
  <c r="BM15" i="6"/>
  <c r="BN15" i="6"/>
  <c r="BK15" i="6"/>
  <c r="BT11" i="6"/>
  <c r="BT14" i="6"/>
  <c r="BL15" i="6"/>
  <c r="BT12" i="6"/>
  <c r="BT15" i="6" l="1"/>
  <c r="CH13" i="6" l="1"/>
  <c r="DO13" i="6" s="1"/>
  <c r="CD8" i="6"/>
  <c r="DK8" i="6" s="1"/>
  <c r="CF14" i="6"/>
  <c r="DM14" i="6" s="1"/>
  <c r="CA6" i="6"/>
  <c r="DH6" i="6" s="1"/>
  <c r="CC6" i="6"/>
  <c r="DJ6" i="6" s="1"/>
  <c r="CF10" i="6"/>
  <c r="DM10" i="6" s="1"/>
  <c r="CG12" i="6"/>
  <c r="DN12" i="6" s="1"/>
  <c r="CB5" i="6"/>
  <c r="DI5" i="6" s="1"/>
  <c r="CC5" i="6"/>
  <c r="DJ5" i="6" s="1"/>
  <c r="CH12" i="6"/>
  <c r="DO12" i="6" s="1"/>
  <c r="CF13" i="6"/>
  <c r="DM13" i="6" s="1"/>
  <c r="CG11" i="6"/>
  <c r="DN11" i="6" s="1"/>
  <c r="CE9" i="6"/>
  <c r="DL9" i="6" s="1"/>
  <c r="CB6" i="6"/>
  <c r="DI6" i="6" s="1"/>
  <c r="CI12" i="6"/>
  <c r="DP12" i="6" s="1"/>
  <c r="CJ13" i="6"/>
  <c r="DQ13" i="6" s="1"/>
  <c r="CJ10" i="6"/>
  <c r="DQ10" i="6" s="1"/>
  <c r="CH11" i="6"/>
  <c r="DO11" i="6" s="1"/>
  <c r="CC9" i="6"/>
  <c r="DJ9" i="6" s="1"/>
  <c r="CI10" i="6"/>
  <c r="DP10" i="6" s="1"/>
  <c r="BZ4" i="6"/>
  <c r="DG4" i="6" s="1"/>
  <c r="CI13" i="6"/>
  <c r="DP13" i="6" s="1"/>
  <c r="CE6" i="6"/>
  <c r="DL6" i="6" s="1"/>
  <c r="CE7" i="6"/>
  <c r="DL7" i="6" s="1"/>
  <c r="CA9" i="6"/>
  <c r="DH9" i="6" s="1"/>
  <c r="CF12" i="6"/>
  <c r="DM12" i="6" s="1"/>
  <c r="CE5" i="6"/>
  <c r="DL5" i="6" s="1"/>
  <c r="CA7" i="6"/>
  <c r="DH7" i="6" s="1"/>
  <c r="CD7" i="6"/>
  <c r="DK7" i="6" s="1"/>
  <c r="CH14" i="6"/>
  <c r="DO14" i="6" s="1"/>
  <c r="CG13" i="6"/>
  <c r="DN13" i="6" s="1"/>
  <c r="CD6" i="6"/>
  <c r="DK6" i="6" s="1"/>
  <c r="BZ3" i="6"/>
  <c r="DG3" i="6" s="1"/>
  <c r="CD9" i="6"/>
  <c r="DK9" i="6" s="1"/>
  <c r="CC8" i="6"/>
  <c r="DJ8" i="6" s="1"/>
  <c r="CJ12" i="6"/>
  <c r="DQ12" i="6" s="1"/>
  <c r="CG10" i="6"/>
  <c r="DN10" i="6" s="1"/>
  <c r="CB8" i="6"/>
  <c r="DI8" i="6" s="1"/>
  <c r="BY4" i="6"/>
  <c r="DF4" i="6" s="1"/>
  <c r="CH10" i="6"/>
  <c r="DO10" i="6" s="1"/>
  <c r="CG14" i="6"/>
  <c r="DN14" i="6" s="1"/>
  <c r="CC7" i="6"/>
  <c r="DJ7" i="6" s="1"/>
  <c r="BY3" i="6"/>
  <c r="CB7" i="6"/>
  <c r="DI7" i="6" s="1"/>
  <c r="CF11" i="6"/>
  <c r="DM11" i="6" s="1"/>
  <c r="CA5" i="6"/>
  <c r="DH5" i="6" s="1"/>
  <c r="CA8" i="6"/>
  <c r="DH8" i="6" s="1"/>
  <c r="CD5" i="6"/>
  <c r="DK5" i="6" s="1"/>
  <c r="CI11" i="6"/>
  <c r="DP11" i="6" s="1"/>
  <c r="CI14" i="6"/>
  <c r="DP14" i="6" s="1"/>
  <c r="CJ11" i="6"/>
  <c r="DQ11" i="6" s="1"/>
  <c r="CE8" i="6"/>
  <c r="DL8" i="6" s="1"/>
  <c r="CJ14" i="6"/>
  <c r="DQ14" i="6" s="1"/>
  <c r="CB9" i="6"/>
  <c r="DI9" i="6" s="1"/>
  <c r="BY7" i="6"/>
  <c r="DF7" i="6" s="1"/>
  <c r="CA4" i="6"/>
  <c r="DH4" i="6" s="1"/>
  <c r="CA3" i="6"/>
  <c r="DH3" i="6" s="1"/>
  <c r="CE4" i="6"/>
  <c r="DL4" i="6" s="1"/>
  <c r="CE3" i="6"/>
  <c r="DL3" i="6" s="1"/>
  <c r="CD4" i="6"/>
  <c r="DK4" i="6" s="1"/>
  <c r="CB3" i="6"/>
  <c r="DI3" i="6" s="1"/>
  <c r="CB4" i="6"/>
  <c r="DI4" i="6" s="1"/>
  <c r="CC3" i="6"/>
  <c r="DJ3" i="6" s="1"/>
  <c r="CC4" i="6"/>
  <c r="DJ4" i="6" s="1"/>
  <c r="CD3" i="6"/>
  <c r="DK3" i="6" s="1"/>
  <c r="BZ9" i="6"/>
  <c r="DG9" i="6" s="1"/>
  <c r="BZ7" i="6"/>
  <c r="DG7" i="6" s="1"/>
  <c r="BZ5" i="6"/>
  <c r="DG5" i="6" s="1"/>
  <c r="BY8" i="6"/>
  <c r="DF8" i="6" s="1"/>
  <c r="BY6" i="6"/>
  <c r="DF6" i="6" s="1"/>
  <c r="BY9" i="6"/>
  <c r="DF9" i="6" s="1"/>
  <c r="BZ6" i="6"/>
  <c r="DG6" i="6" s="1"/>
  <c r="BY5" i="6"/>
  <c r="DF5" i="6" s="1"/>
  <c r="BZ8" i="6"/>
  <c r="DG8" i="6" s="1"/>
  <c r="CF8" i="6"/>
  <c r="DM8" i="6" s="1"/>
  <c r="CG9" i="6"/>
  <c r="DN9" i="6" s="1"/>
  <c r="CG6" i="6"/>
  <c r="DN6" i="6" s="1"/>
  <c r="CF7" i="6"/>
  <c r="DM7" i="6" s="1"/>
  <c r="BZ11" i="6"/>
  <c r="DG11" i="6" s="1"/>
  <c r="CF9" i="6"/>
  <c r="DM9" i="6" s="1"/>
  <c r="CH3" i="6"/>
  <c r="DO3" i="6" s="1"/>
  <c r="CG5" i="6"/>
  <c r="DN5" i="6" s="1"/>
  <c r="CG3" i="6"/>
  <c r="DN3" i="6" s="1"/>
  <c r="CH6" i="6"/>
  <c r="DO6" i="6" s="1"/>
  <c r="CI7" i="6"/>
  <c r="DP7" i="6" s="1"/>
  <c r="BZ10" i="6"/>
  <c r="DG10" i="6" s="1"/>
  <c r="BY11" i="6"/>
  <c r="DF11" i="6" s="1"/>
  <c r="CG7" i="6"/>
  <c r="DN7" i="6" s="1"/>
  <c r="CH4" i="6"/>
  <c r="DO4" i="6" s="1"/>
  <c r="BY10" i="6"/>
  <c r="DF10" i="6" s="1"/>
  <c r="CG4" i="6"/>
  <c r="DN4" i="6" s="1"/>
  <c r="CI9" i="6"/>
  <c r="DP9" i="6" s="1"/>
  <c r="BY13" i="6"/>
  <c r="DF13" i="6" s="1"/>
  <c r="CH5" i="6"/>
  <c r="DO5" i="6" s="1"/>
  <c r="CF4" i="6"/>
  <c r="DM4" i="6" s="1"/>
  <c r="CF6" i="6"/>
  <c r="DM6" i="6" s="1"/>
  <c r="CI5" i="6"/>
  <c r="DP5" i="6" s="1"/>
  <c r="BZ12" i="6"/>
  <c r="DG12" i="6" s="1"/>
  <c r="CI6" i="6"/>
  <c r="DP6" i="6" s="1"/>
  <c r="CI4" i="6"/>
  <c r="DP4" i="6" s="1"/>
  <c r="CJ9" i="6"/>
  <c r="DQ9" i="6" s="1"/>
  <c r="CJ7" i="6"/>
  <c r="DQ7" i="6" s="1"/>
  <c r="BY14" i="6"/>
  <c r="DF14" i="6" s="1"/>
  <c r="CF5" i="6"/>
  <c r="DM5" i="6" s="1"/>
  <c r="BZ14" i="6"/>
  <c r="DG14" i="6" s="1"/>
  <c r="CH8" i="6"/>
  <c r="DO8" i="6" s="1"/>
  <c r="CF3" i="6"/>
  <c r="DM3" i="6" s="1"/>
  <c r="CI8" i="6"/>
  <c r="DP8" i="6" s="1"/>
  <c r="CJ5" i="6"/>
  <c r="DQ5" i="6" s="1"/>
  <c r="BZ13" i="6"/>
  <c r="DG13" i="6" s="1"/>
  <c r="CG8" i="6"/>
  <c r="DN8" i="6" s="1"/>
  <c r="BY12" i="6"/>
  <c r="DF12" i="6" s="1"/>
  <c r="CJ8" i="6"/>
  <c r="DQ8" i="6" s="1"/>
  <c r="CJ6" i="6"/>
  <c r="DQ6" i="6" s="1"/>
  <c r="CI3" i="6"/>
  <c r="DP3" i="6" s="1"/>
  <c r="CH9" i="6"/>
  <c r="DO9" i="6" s="1"/>
  <c r="CH7" i="6"/>
  <c r="DO7" i="6" s="1"/>
  <c r="CJ4" i="6"/>
  <c r="DQ4" i="6" s="1"/>
  <c r="CJ3" i="6"/>
  <c r="DQ3" i="6" s="1"/>
  <c r="CC10" i="6"/>
  <c r="DJ10" i="6" s="1"/>
  <c r="CE12" i="6"/>
  <c r="DL12" i="6" s="1"/>
  <c r="CA11" i="6"/>
  <c r="DH11" i="6" s="1"/>
  <c r="CA10" i="6"/>
  <c r="DH10" i="6" s="1"/>
  <c r="CB14" i="6"/>
  <c r="DI14" i="6" s="1"/>
  <c r="CD13" i="6"/>
  <c r="DK13" i="6" s="1"/>
  <c r="CC13" i="6"/>
  <c r="DJ13" i="6" s="1"/>
  <c r="CB11" i="6"/>
  <c r="DI11" i="6" s="1"/>
  <c r="CA12" i="6"/>
  <c r="DH12" i="6" s="1"/>
  <c r="CA14" i="6"/>
  <c r="DH14" i="6" s="1"/>
  <c r="CD14" i="6"/>
  <c r="DK14" i="6" s="1"/>
  <c r="CE14" i="6"/>
  <c r="DL14" i="6" s="1"/>
  <c r="CC11" i="6"/>
  <c r="DJ11" i="6" s="1"/>
  <c r="CB12" i="6"/>
  <c r="DI12" i="6" s="1"/>
  <c r="CE13" i="6"/>
  <c r="DL13" i="6" s="1"/>
  <c r="CE10" i="6"/>
  <c r="DL10" i="6" s="1"/>
  <c r="CB10" i="6"/>
  <c r="DI10" i="6" s="1"/>
  <c r="CD10" i="6"/>
  <c r="DK10" i="6" s="1"/>
  <c r="CC12" i="6"/>
  <c r="DJ12" i="6" s="1"/>
  <c r="CB13" i="6"/>
  <c r="DI13" i="6" s="1"/>
  <c r="CC14" i="6"/>
  <c r="DJ14" i="6" s="1"/>
  <c r="CA13" i="6"/>
  <c r="DH13" i="6" s="1"/>
  <c r="CD11" i="6"/>
  <c r="DK11" i="6" s="1"/>
  <c r="CE11" i="6"/>
  <c r="DL11" i="6" s="1"/>
  <c r="CD12" i="6"/>
  <c r="DK12" i="6" s="1"/>
  <c r="DF3" i="6" l="1"/>
  <c r="DV3" i="6" s="1" a="1"/>
  <c r="DV3" i="6" l="1"/>
  <c r="EL3" i="6" s="1" a="1"/>
  <c r="DY14" i="6"/>
  <c r="EC11" i="6"/>
  <c r="EG8" i="6"/>
  <c r="DY6" i="6"/>
  <c r="EF14" i="6"/>
  <c r="EB11" i="6"/>
  <c r="EB8" i="6"/>
  <c r="EF5" i="6"/>
  <c r="EF3" i="6"/>
  <c r="DW14" i="6"/>
  <c r="EE12" i="6"/>
  <c r="EA11" i="6"/>
  <c r="DW10" i="6"/>
  <c r="EE8" i="6"/>
  <c r="EA7" i="6"/>
  <c r="DW6" i="6"/>
  <c r="EE4" i="6"/>
  <c r="EA3" i="6"/>
  <c r="DY13" i="6"/>
  <c r="EC10" i="6"/>
  <c r="EG7" i="6"/>
  <c r="DY5" i="6"/>
  <c r="EC3" i="6"/>
  <c r="EB12" i="6"/>
  <c r="EB10" i="6"/>
  <c r="DX8" i="6"/>
  <c r="EB5" i="6"/>
  <c r="DZ14" i="6"/>
  <c r="DV13" i="6"/>
  <c r="ED11" i="6"/>
  <c r="DZ10" i="6"/>
  <c r="DV9" i="6"/>
  <c r="ED7" i="6"/>
  <c r="DZ6" i="6"/>
  <c r="DV5" i="6"/>
  <c r="ED3" i="6"/>
  <c r="EC13" i="6"/>
  <c r="EG10" i="6"/>
  <c r="DY8" i="6"/>
  <c r="EC5" i="6"/>
  <c r="DX14" i="6"/>
  <c r="EF10" i="6"/>
  <c r="EF7" i="6"/>
  <c r="DX5" i="6"/>
  <c r="DX3" i="6"/>
  <c r="EE13" i="6"/>
  <c r="EA12" i="6"/>
  <c r="DW11" i="6"/>
  <c r="EE9" i="6"/>
  <c r="EA8" i="6"/>
  <c r="DW7" i="6"/>
  <c r="EE5" i="6"/>
  <c r="EA4" i="6"/>
  <c r="DW3" i="6"/>
  <c r="EC12" i="6"/>
  <c r="EG9" i="6"/>
  <c r="DY7" i="6"/>
  <c r="EG4" i="6"/>
  <c r="EB14" i="6"/>
  <c r="DX12" i="6"/>
  <c r="EF9" i="6"/>
  <c r="EB7" i="6"/>
  <c r="EF4" i="6"/>
  <c r="DV14" i="6"/>
  <c r="ED12" i="6"/>
  <c r="DZ11" i="6"/>
  <c r="DV10" i="6"/>
  <c r="ED8" i="6"/>
  <c r="DZ7" i="6"/>
  <c r="DV6" i="6"/>
  <c r="ED4" i="6"/>
  <c r="DZ3" i="6"/>
  <c r="EG12" i="6"/>
  <c r="DY10" i="6"/>
  <c r="EC7" i="6"/>
  <c r="EC4" i="6"/>
  <c r="EB13" i="6"/>
  <c r="DX10" i="6"/>
  <c r="DX7" i="6"/>
  <c r="EB4" i="6"/>
  <c r="EE14" i="6"/>
  <c r="EA13" i="6"/>
  <c r="DW12" i="6"/>
  <c r="EE10" i="6"/>
  <c r="EA9" i="6"/>
  <c r="DW8" i="6"/>
  <c r="EE6" i="6"/>
  <c r="EA5" i="6"/>
  <c r="DW4" i="6"/>
  <c r="EC14" i="6"/>
  <c r="EG11" i="6"/>
  <c r="DY9" i="6"/>
  <c r="EC6" i="6"/>
  <c r="DY4" i="6"/>
  <c r="EF13" i="6"/>
  <c r="EF11" i="6"/>
  <c r="DX9" i="6"/>
  <c r="EF6" i="6"/>
  <c r="EB3" i="6"/>
  <c r="ED13" i="6"/>
  <c r="DZ12" i="6"/>
  <c r="DV11" i="6"/>
  <c r="ED9" i="6"/>
  <c r="DZ8" i="6"/>
  <c r="DV7" i="6"/>
  <c r="ED5" i="6"/>
  <c r="DZ4" i="6"/>
  <c r="EG6" i="6"/>
  <c r="EB6" i="6"/>
  <c r="EE11" i="6"/>
  <c r="EA6" i="6"/>
  <c r="DY11" i="6"/>
  <c r="DX13" i="6"/>
  <c r="ED14" i="6"/>
  <c r="DZ9" i="6"/>
  <c r="DV4" i="6"/>
  <c r="EB9" i="6"/>
  <c r="EG13" i="6"/>
  <c r="DX6" i="6"/>
  <c r="DZ5" i="6"/>
  <c r="EG14" i="6"/>
  <c r="DY3" i="6"/>
  <c r="DX4" i="6"/>
  <c r="EA10" i="6"/>
  <c r="DW5" i="6"/>
  <c r="EC8" i="6"/>
  <c r="DX11" i="6"/>
  <c r="DZ13" i="6"/>
  <c r="DV8" i="6"/>
  <c r="EC9" i="6"/>
  <c r="DW13" i="6"/>
  <c r="EE7" i="6"/>
  <c r="EG3" i="6"/>
  <c r="ED10" i="6"/>
  <c r="DY12" i="6"/>
  <c r="EF12" i="6"/>
  <c r="EA14" i="6"/>
  <c r="DW9" i="6"/>
  <c r="EE3" i="6"/>
  <c r="EG5" i="6"/>
  <c r="EF8" i="6"/>
  <c r="DV12" i="6"/>
  <c r="ED6" i="6"/>
  <c r="EL3" i="6" l="1"/>
  <c r="ES14" i="6"/>
  <c r="EW11" i="6"/>
  <c r="EO9" i="6"/>
  <c r="ES6" i="6"/>
  <c r="EW3" i="6"/>
  <c r="EN13" i="6"/>
  <c r="EN10" i="6"/>
  <c r="ER7" i="6"/>
  <c r="EV4" i="6"/>
  <c r="EQ14" i="6"/>
  <c r="EM13" i="6"/>
  <c r="EU11" i="6"/>
  <c r="EQ10" i="6"/>
  <c r="EM9" i="6"/>
  <c r="EU7" i="6"/>
  <c r="EQ6" i="6"/>
  <c r="EM5" i="6"/>
  <c r="EU3" i="6"/>
  <c r="EO14" i="6"/>
  <c r="ES11" i="6"/>
  <c r="EW8" i="6"/>
  <c r="EO6" i="6"/>
  <c r="EO3" i="6"/>
  <c r="EV12" i="6"/>
  <c r="ER10" i="6"/>
  <c r="EV7" i="6"/>
  <c r="EN5" i="6"/>
  <c r="ET14" i="6"/>
  <c r="EP13" i="6"/>
  <c r="EL12" i="6"/>
  <c r="ET10" i="6"/>
  <c r="EP9" i="6"/>
  <c r="EL8" i="6"/>
  <c r="ET6" i="6"/>
  <c r="EP5" i="6"/>
  <c r="EL4" i="6"/>
  <c r="EO7" i="6"/>
  <c r="ES9" i="6"/>
  <c r="ER3" i="6"/>
  <c r="EL11" i="6"/>
  <c r="EW13" i="6"/>
  <c r="EO11" i="6"/>
  <c r="ES8" i="6"/>
  <c r="EW5" i="6"/>
  <c r="ES3" i="6"/>
  <c r="ER12" i="6"/>
  <c r="ER9" i="6"/>
  <c r="EV6" i="6"/>
  <c r="EN4" i="6"/>
  <c r="EM14" i="6"/>
  <c r="EU12" i="6"/>
  <c r="EQ11" i="6"/>
  <c r="EM10" i="6"/>
  <c r="EU8" i="6"/>
  <c r="EQ7" i="6"/>
  <c r="EM6" i="6"/>
  <c r="EU4" i="6"/>
  <c r="EQ3" i="6"/>
  <c r="ES13" i="6"/>
  <c r="EW10" i="6"/>
  <c r="EO8" i="6"/>
  <c r="ES5" i="6"/>
  <c r="EV14" i="6"/>
  <c r="EN12" i="6"/>
  <c r="EV9" i="6"/>
  <c r="EN7" i="6"/>
  <c r="ER4" i="6"/>
  <c r="EP14" i="6"/>
  <c r="EL13" i="6"/>
  <c r="ET11" i="6"/>
  <c r="EP10" i="6"/>
  <c r="EL9" i="6"/>
  <c r="ET7" i="6"/>
  <c r="EP6" i="6"/>
  <c r="EL5" i="6"/>
  <c r="ET3" i="6"/>
  <c r="ES12" i="6"/>
  <c r="EV13" i="6"/>
  <c r="EN8" i="6"/>
  <c r="EU14" i="6"/>
  <c r="EM12" i="6"/>
  <c r="EQ9" i="6"/>
  <c r="EU6" i="6"/>
  <c r="EM4" i="6"/>
  <c r="EO12" i="6"/>
  <c r="EO4" i="6"/>
  <c r="EV10" i="6"/>
  <c r="EV5" i="6"/>
  <c r="EP12" i="6"/>
  <c r="EO13" i="6"/>
  <c r="ES10" i="6"/>
  <c r="EW7" i="6"/>
  <c r="EO5" i="6"/>
  <c r="ER14" i="6"/>
  <c r="EV11" i="6"/>
  <c r="EV8" i="6"/>
  <c r="EN6" i="6"/>
  <c r="EN3" i="6"/>
  <c r="EU13" i="6"/>
  <c r="EQ12" i="6"/>
  <c r="EM11" i="6"/>
  <c r="EU9" i="6"/>
  <c r="EQ8" i="6"/>
  <c r="EM7" i="6"/>
  <c r="EU5" i="6"/>
  <c r="EQ4" i="6"/>
  <c r="EM3" i="6"/>
  <c r="EW12" i="6"/>
  <c r="EO10" i="6"/>
  <c r="ES7" i="6"/>
  <c r="EW4" i="6"/>
  <c r="EN14" i="6"/>
  <c r="ER11" i="6"/>
  <c r="EN9" i="6"/>
  <c r="ER6" i="6"/>
  <c r="EV3" i="6"/>
  <c r="EV15" i="6" s="1"/>
  <c r="EL14" i="6"/>
  <c r="ET12" i="6"/>
  <c r="EP11" i="6"/>
  <c r="EL10" i="6"/>
  <c r="EX10" i="6" s="1"/>
  <c r="ET8" i="6"/>
  <c r="EP7" i="6"/>
  <c r="EL6" i="6"/>
  <c r="ET4" i="6"/>
  <c r="EP3" i="6"/>
  <c r="EW9" i="6"/>
  <c r="ES4" i="6"/>
  <c r="EN11" i="6"/>
  <c r="ER5" i="6"/>
  <c r="EQ13" i="6"/>
  <c r="EU10" i="6"/>
  <c r="EM8" i="6"/>
  <c r="EQ5" i="6"/>
  <c r="EW14" i="6"/>
  <c r="EW6" i="6"/>
  <c r="ER13" i="6"/>
  <c r="ER8" i="6"/>
  <c r="ET13" i="6"/>
  <c r="ET9" i="6"/>
  <c r="EP4" i="6"/>
  <c r="EP8" i="6"/>
  <c r="ET5" i="6"/>
  <c r="EL7" i="6"/>
  <c r="ET15" i="6" l="1"/>
  <c r="EX9" i="6"/>
  <c r="EX7" i="6"/>
  <c r="EX6" i="6"/>
  <c r="EM15" i="6"/>
  <c r="EX5" i="6"/>
  <c r="ER15" i="6"/>
  <c r="EO15" i="6"/>
  <c r="EX12" i="6"/>
  <c r="EU15" i="6"/>
  <c r="EN15" i="6"/>
  <c r="EQ15" i="6"/>
  <c r="EP15" i="6"/>
  <c r="EX14" i="6"/>
  <c r="EX13" i="6"/>
  <c r="ES15" i="6"/>
  <c r="EX8" i="6"/>
  <c r="EW15" i="6"/>
  <c r="EX11" i="6"/>
  <c r="EX4" i="6"/>
  <c r="EX3" i="6"/>
  <c r="EL15" i="6"/>
  <c r="G18" i="10" l="1"/>
  <c r="E18" i="10"/>
  <c r="D18" i="10"/>
  <c r="K18" i="10" s="1"/>
  <c r="ER21" i="11" l="1"/>
</calcChain>
</file>

<file path=xl/sharedStrings.xml><?xml version="1.0" encoding="utf-8"?>
<sst xmlns="http://schemas.openxmlformats.org/spreadsheetml/2006/main" count="309" uniqueCount="91">
  <si>
    <t>I</t>
  </si>
  <si>
    <t>Scalability</t>
  </si>
  <si>
    <t>Infrastructural facility</t>
  </si>
  <si>
    <t>Complexity</t>
  </si>
  <si>
    <t>sum</t>
  </si>
  <si>
    <t>(I-y)^-1</t>
  </si>
  <si>
    <t>Lack of experience and  knowledge</t>
  </si>
  <si>
    <t>Top management support</t>
  </si>
  <si>
    <t>Organizational culture</t>
  </si>
  <si>
    <t>Adequate resource</t>
  </si>
  <si>
    <t>Y</t>
  </si>
  <si>
    <t>Competitive pressure</t>
  </si>
  <si>
    <t>Technological</t>
  </si>
  <si>
    <t>Organizational</t>
  </si>
  <si>
    <t>Environmental</t>
  </si>
  <si>
    <t>δ22</t>
  </si>
  <si>
    <t>δ33</t>
  </si>
  <si>
    <t>X</t>
  </si>
  <si>
    <t>Basic factors</t>
  </si>
  <si>
    <t>X1</t>
  </si>
  <si>
    <t>X2</t>
  </si>
  <si>
    <t>X3</t>
  </si>
  <si>
    <t>I-Y</t>
  </si>
  <si>
    <t>T=Y(I-y)^-1</t>
  </si>
  <si>
    <t>D</t>
  </si>
  <si>
    <t>R</t>
  </si>
  <si>
    <t>D-R</t>
  </si>
  <si>
    <t>D+R(Zqq)</t>
  </si>
  <si>
    <t>ΣiΣj(z1i,z2j)</t>
  </si>
  <si>
    <t>δ11</t>
  </si>
  <si>
    <t>I-X</t>
  </si>
  <si>
    <t>(I-X)^-1</t>
  </si>
  <si>
    <t>X(I-X)^-1</t>
  </si>
  <si>
    <t>f1</t>
  </si>
  <si>
    <t>f2</t>
  </si>
  <si>
    <t>f3</t>
  </si>
  <si>
    <t>f8</t>
  </si>
  <si>
    <t>f6</t>
  </si>
  <si>
    <t>f4</t>
  </si>
  <si>
    <t>f9</t>
  </si>
  <si>
    <t>f5</t>
  </si>
  <si>
    <t>f7</t>
  </si>
  <si>
    <t>f10</t>
  </si>
  <si>
    <t>f11</t>
  </si>
  <si>
    <t>f12</t>
  </si>
  <si>
    <t>Laws and Policy</t>
  </si>
  <si>
    <t>Ranking</t>
  </si>
  <si>
    <t>R-D</t>
  </si>
  <si>
    <t>R+D</t>
  </si>
  <si>
    <t>maturity</t>
  </si>
  <si>
    <t>Organization slack</t>
  </si>
  <si>
    <t>Functional issues</t>
  </si>
  <si>
    <t>Readability</t>
  </si>
  <si>
    <t>Lack of social context</t>
  </si>
  <si>
    <t>factors</t>
  </si>
  <si>
    <t>compatibility</t>
  </si>
  <si>
    <t>Dynamic control flow</t>
  </si>
  <si>
    <t>immutable</t>
  </si>
  <si>
    <t>Contract correctness</t>
  </si>
  <si>
    <t>transaction-ordering dependence</t>
  </si>
  <si>
    <t>Execution efficiency</t>
  </si>
  <si>
    <t>issues of privacy</t>
  </si>
  <si>
    <t>Rank</t>
  </si>
  <si>
    <t>alpha</t>
  </si>
  <si>
    <t>cause</t>
  </si>
  <si>
    <t>effect</t>
  </si>
  <si>
    <t>efffect</t>
  </si>
  <si>
    <t>alpa</t>
  </si>
  <si>
    <t xml:space="preserve"> (f1)11</t>
  </si>
  <si>
    <t>(f2)12</t>
  </si>
  <si>
    <t>(f3)21</t>
  </si>
  <si>
    <t>(f4)22</t>
  </si>
  <si>
    <t>(f5)23</t>
  </si>
  <si>
    <t>(f6)24</t>
  </si>
  <si>
    <t>(f7)25</t>
  </si>
  <si>
    <t>(f8)31</t>
  </si>
  <si>
    <t>(f9)32</t>
  </si>
  <si>
    <t>(f10)33</t>
  </si>
  <si>
    <t>(f11)34</t>
  </si>
  <si>
    <t>(f12)35</t>
  </si>
  <si>
    <t>(f1)11</t>
  </si>
  <si>
    <t>(f3)13</t>
  </si>
  <si>
    <t>(f4)14</t>
  </si>
  <si>
    <t>(f5)21</t>
  </si>
  <si>
    <t>(f6)22</t>
  </si>
  <si>
    <t>(f7)31</t>
  </si>
  <si>
    <t>(f8)32</t>
  </si>
  <si>
    <t>(f9)33</t>
  </si>
  <si>
    <t>(f4)21</t>
  </si>
  <si>
    <t>(f5)22</t>
  </si>
  <si>
    <t>(f6)23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</si>
</sst>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rgb="FFFF000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0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5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5" xfId="0" applyBorder="1"/>
    <xf numFmtId="0" fontId="0" fillId="0" borderId="16" xfId="0" applyBorder="1"/>
    <xf numFmtId="0" fontId="0" fillId="0" borderId="14" xfId="0" applyBorder="1"/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3" fillId="0" borderId="0" xfId="0" applyFont="1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6" xfId="0" applyBorder="1"/>
    <xf numFmtId="0" fontId="0" fillId="0" borderId="25" xfId="0" applyBorder="1"/>
    <xf numFmtId="0" fontId="0" fillId="0" borderId="27" xfId="0" applyBorder="1"/>
    <xf numFmtId="0" fontId="0" fillId="2" borderId="9" xfId="0" applyFill="1" applyBorder="1"/>
    <xf numFmtId="0" fontId="2" fillId="0" borderId="10" xfId="0" applyFont="1" applyBorder="1"/>
    <xf numFmtId="0" fontId="2" fillId="0" borderId="16" xfId="0" applyFont="1" applyBorder="1"/>
    <xf numFmtId="0" fontId="3" fillId="0" borderId="0" xfId="0" applyFont="1" applyFill="1" applyBorder="1"/>
    <xf numFmtId="0" fontId="3" fillId="0" borderId="0" xfId="0" applyFont="1"/>
    <xf numFmtId="0" fontId="1" fillId="0" borderId="0" xfId="0" applyFont="1"/>
    <xf numFmtId="0" fontId="2" fillId="0" borderId="0" xfId="0" applyFont="1" applyFill="1"/>
    <xf numFmtId="0" fontId="0" fillId="0" borderId="0" xfId="0" applyAlignment="1">
      <alignment horizontal="center"/>
    </xf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2" fillId="0" borderId="15" xfId="0" applyFont="1" applyBorder="1"/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0" fillId="0" borderId="39" xfId="0" applyBorder="1"/>
    <xf numFmtId="0" fontId="0" fillId="0" borderId="40" xfId="0" applyBorder="1"/>
    <xf numFmtId="0" fontId="0" fillId="0" borderId="41" xfId="0" applyBorder="1"/>
    <xf numFmtId="0" fontId="0" fillId="3" borderId="9" xfId="0" applyFill="1" applyBorder="1"/>
    <xf numFmtId="0" fontId="0" fillId="3" borderId="13" xfId="0" applyFill="1" applyBorder="1"/>
    <xf numFmtId="0" fontId="0" fillId="2" borderId="17" xfId="0" applyFill="1" applyBorder="1"/>
    <xf numFmtId="0" fontId="0" fillId="2" borderId="18" xfId="0" applyFill="1" applyBorder="1"/>
    <xf numFmtId="0" fontId="0" fillId="2" borderId="22" xfId="0" applyFill="1" applyBorder="1"/>
    <xf numFmtId="0" fontId="0" fillId="2" borderId="23" xfId="0" applyFill="1" applyBorder="1"/>
    <xf numFmtId="0" fontId="0" fillId="3" borderId="43" xfId="0" applyFill="1" applyBorder="1"/>
    <xf numFmtId="0" fontId="0" fillId="3" borderId="44" xfId="0" applyFill="1" applyBorder="1"/>
    <xf numFmtId="0" fontId="0" fillId="2" borderId="19" xfId="0" applyFill="1" applyBorder="1"/>
    <xf numFmtId="0" fontId="0" fillId="2" borderId="20" xfId="0" applyFill="1" applyBorder="1"/>
    <xf numFmtId="0" fontId="0" fillId="2" borderId="21" xfId="0" applyFill="1" applyBorder="1"/>
    <xf numFmtId="0" fontId="0" fillId="3" borderId="17" xfId="0" applyFill="1" applyBorder="1"/>
    <xf numFmtId="0" fontId="0" fillId="3" borderId="45" xfId="0" applyFill="1" applyBorder="1"/>
    <xf numFmtId="0" fontId="0" fillId="3" borderId="40" xfId="0" applyFill="1" applyBorder="1"/>
    <xf numFmtId="0" fontId="0" fillId="3" borderId="46" xfId="0" applyFill="1" applyBorder="1"/>
    <xf numFmtId="0" fontId="0" fillId="3" borderId="42" xfId="0" applyFill="1" applyBorder="1"/>
    <xf numFmtId="0" fontId="0" fillId="3" borderId="47" xfId="0" applyFill="1" applyBorder="1"/>
    <xf numFmtId="0" fontId="0" fillId="3" borderId="30" xfId="0" applyFill="1" applyBorder="1"/>
    <xf numFmtId="0" fontId="0" fillId="3" borderId="48" xfId="0" applyFill="1" applyBorder="1"/>
    <xf numFmtId="0" fontId="0" fillId="3" borderId="1" xfId="0" applyFill="1" applyBorder="1"/>
    <xf numFmtId="0" fontId="0" fillId="2" borderId="24" xfId="0" applyFill="1" applyBorder="1"/>
    <xf numFmtId="0" fontId="3" fillId="2" borderId="9" xfId="0" applyFont="1" applyFill="1" applyBorder="1"/>
    <xf numFmtId="0" fontId="0" fillId="0" borderId="0" xfId="0" applyFill="1"/>
    <xf numFmtId="0" fontId="8" fillId="0" borderId="0" xfId="0" applyFont="1" applyFill="1"/>
    <xf numFmtId="0" fontId="2" fillId="0" borderId="5" xfId="0" applyFont="1" applyBorder="1"/>
    <xf numFmtId="0" fontId="2" fillId="0" borderId="0" xfId="0" applyFont="1" applyBorder="1"/>
    <xf numFmtId="0" fontId="2" fillId="0" borderId="5" xfId="0" applyFont="1" applyFill="1" applyBorder="1"/>
    <xf numFmtId="0" fontId="2" fillId="0" borderId="0" xfId="0" applyFont="1" applyFill="1" applyBorder="1"/>
    <xf numFmtId="0" fontId="2" fillId="0" borderId="7" xfId="0" applyFont="1" applyFill="1" applyBorder="1"/>
    <xf numFmtId="0" fontId="2" fillId="0" borderId="8" xfId="0" applyFont="1" applyFill="1" applyBorder="1"/>
    <xf numFmtId="0" fontId="2" fillId="0" borderId="8" xfId="0" applyFont="1" applyBorder="1"/>
    <xf numFmtId="0" fontId="0" fillId="0" borderId="0" xfId="0" applyFont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0" fillId="3" borderId="49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1" xfId="0" applyFill="1" applyBorder="1"/>
    <xf numFmtId="0" fontId="0" fillId="3" borderId="29" xfId="0" applyFill="1" applyBorder="1"/>
    <xf numFmtId="0" fontId="0" fillId="3" borderId="2" xfId="0" applyFill="1" applyBorder="1"/>
    <xf numFmtId="0" fontId="0" fillId="0" borderId="8" xfId="0" applyFill="1" applyBorder="1"/>
    <xf numFmtId="0" fontId="0" fillId="3" borderId="4" xfId="0" applyFill="1" applyBorder="1"/>
    <xf numFmtId="0" fontId="0" fillId="3" borderId="7" xfId="0" applyFill="1" applyBorder="1"/>
    <xf numFmtId="0" fontId="0" fillId="3" borderId="15" xfId="0" applyFill="1" applyBorder="1"/>
    <xf numFmtId="0" fontId="0" fillId="3" borderId="27" xfId="0" applyFill="1" applyBorder="1"/>
    <xf numFmtId="0" fontId="0" fillId="3" borderId="25" xfId="0" applyFill="1" applyBorder="1"/>
    <xf numFmtId="0" fontId="2" fillId="0" borderId="11" xfId="0" applyFont="1" applyBorder="1"/>
    <xf numFmtId="0" fontId="2" fillId="0" borderId="12" xfId="0" applyFont="1" applyBorder="1"/>
    <xf numFmtId="0" fontId="0" fillId="0" borderId="9" xfId="0" applyFill="1" applyBorder="1"/>
    <xf numFmtId="0" fontId="0" fillId="0" borderId="13" xfId="0" applyFill="1" applyBorder="1"/>
    <xf numFmtId="0" fontId="0" fillId="0" borderId="43" xfId="0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0" xfId="0" applyFont="1" applyBorder="1"/>
    <xf numFmtId="0" fontId="1" fillId="0" borderId="6" xfId="0" applyFont="1" applyBorder="1"/>
    <xf numFmtId="0" fontId="9" fillId="0" borderId="0" xfId="0" applyFont="1" applyBorder="1"/>
    <xf numFmtId="0" fontId="9" fillId="0" borderId="0" xfId="0" applyFont="1" applyFill="1" applyBorder="1"/>
    <xf numFmtId="0" fontId="1" fillId="0" borderId="3" xfId="0" applyFont="1" applyFill="1" applyBorder="1"/>
    <xf numFmtId="0" fontId="1" fillId="0" borderId="0" xfId="0" applyFont="1" applyFill="1" applyBorder="1"/>
    <xf numFmtId="0" fontId="9" fillId="0" borderId="6" xfId="0" applyFont="1" applyFill="1" applyBorder="1"/>
    <xf numFmtId="0" fontId="9" fillId="0" borderId="8" xfId="0" applyFont="1" applyFill="1" applyBorder="1"/>
    <xf numFmtId="0" fontId="1" fillId="0" borderId="8" xfId="0" applyFont="1" applyFill="1" applyBorder="1"/>
    <xf numFmtId="0" fontId="8" fillId="0" borderId="25" xfId="0" applyFont="1" applyFill="1" applyBorder="1"/>
    <xf numFmtId="0" fontId="1" fillId="0" borderId="6" xfId="0" applyFont="1" applyFill="1" applyBorder="1"/>
    <xf numFmtId="0" fontId="1" fillId="0" borderId="5" xfId="0" applyFont="1" applyFill="1" applyBorder="1"/>
    <xf numFmtId="0" fontId="0" fillId="0" borderId="5" xfId="0" applyFont="1" applyBorder="1"/>
    <xf numFmtId="0" fontId="0" fillId="0" borderId="2" xfId="0" applyFont="1" applyBorder="1"/>
    <xf numFmtId="0" fontId="0" fillId="0" borderId="0" xfId="0" applyFont="1" applyBorder="1"/>
    <xf numFmtId="0" fontId="0" fillId="0" borderId="1" xfId="0" applyFont="1" applyBorder="1"/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6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'creation diagram  '!$C$2</c:f>
              <c:strCache>
                <c:ptCount val="1"/>
                <c:pt idx="0">
                  <c:v>R-D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1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24F9-4E33-BE93-9E9BB588E2DD}"/>
              </c:ext>
            </c:extLst>
          </c:dPt>
          <c:dPt>
            <c:idx val="2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24F9-4E33-BE93-9E9BB588E2DD}"/>
              </c:ext>
            </c:extLst>
          </c:dPt>
          <c:dPt>
            <c:idx val="3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24F9-4E33-BE93-9E9BB588E2DD}"/>
              </c:ext>
            </c:extLst>
          </c:dPt>
          <c:dPt>
            <c:idx val="4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24F9-4E33-BE93-9E9BB588E2DD}"/>
              </c:ext>
            </c:extLst>
          </c:dPt>
          <c:dPt>
            <c:idx val="5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24F9-4E33-BE93-9E9BB588E2DD}"/>
              </c:ext>
            </c:extLst>
          </c:dPt>
          <c:dPt>
            <c:idx val="6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B-24F9-4E33-BE93-9E9BB588E2DD}"/>
              </c:ext>
            </c:extLst>
          </c:dPt>
          <c:dPt>
            <c:idx val="7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D-24F9-4E33-BE93-9E9BB588E2DD}"/>
              </c:ext>
            </c:extLst>
          </c:dPt>
          <c:dPt>
            <c:idx val="8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F-24F9-4E33-BE93-9E9BB588E2DD}"/>
              </c:ext>
            </c:extLst>
          </c:dPt>
          <c:dPt>
            <c:idx val="9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1-24F9-4E33-BE93-9E9BB588E2DD}"/>
              </c:ext>
            </c:extLst>
          </c:dPt>
          <c:dPt>
            <c:idx val="10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3-24F9-4E33-BE93-9E9BB588E2DD}"/>
              </c:ext>
            </c:extLst>
          </c:dPt>
          <c:dPt>
            <c:idx val="11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5-24F9-4E33-BE93-9E9BB588E2DD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r>
                      <a:rPr lang="en-US"/>
                      <a:t>f1</a:t>
                    </a:r>
                  </a:p>
                </c:rich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6-24F9-4E33-BE93-9E9BB588E2DD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f2</a:t>
                    </a:r>
                  </a:p>
                </c:rich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24F9-4E33-BE93-9E9BB588E2DD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r>
                      <a:rPr lang="en-US"/>
                      <a:t>f3</a:t>
                    </a:r>
                  </a:p>
                </c:rich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4F9-4E33-BE93-9E9BB588E2DD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r>
                      <a:rPr lang="en-US"/>
                      <a:t>f4</a:t>
                    </a:r>
                  </a:p>
                </c:rich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24F9-4E33-BE93-9E9BB588E2DD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r>
                      <a:rPr lang="en-US"/>
                      <a:t>f5</a:t>
                    </a:r>
                  </a:p>
                </c:rich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24F9-4E33-BE93-9E9BB588E2DD}"/>
                </c:ext>
              </c:extLst>
            </c:dLbl>
            <c:dLbl>
              <c:idx val="5"/>
              <c:layout>
                <c:manualLayout>
                  <c:x val="-2.4027232211809503E-2"/>
                  <c:y val="-2.6074376245138031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f6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24F9-4E33-BE93-9E9BB588E2DD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r>
                      <a:rPr lang="en-US"/>
                      <a:t>f7</a:t>
                    </a:r>
                  </a:p>
                </c:rich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24F9-4E33-BE93-9E9BB588E2DD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r>
                      <a:rPr lang="en-US" sz="1000"/>
                      <a:t>f8</a:t>
                    </a:r>
                    <a:endParaRPr lang="en-US"/>
                  </a:p>
                </c:rich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24F9-4E33-BE93-9E9BB588E2DD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r>
                      <a:rPr lang="en-US" sz="1050"/>
                      <a:t>f9</a:t>
                    </a:r>
                    <a:endParaRPr lang="en-US"/>
                  </a:p>
                </c:rich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24F9-4E33-BE93-9E9BB588E2DD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r>
                      <a:rPr lang="en-US"/>
                      <a:t>f10</a:t>
                    </a:r>
                  </a:p>
                </c:rich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24F9-4E33-BE93-9E9BB588E2DD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r>
                      <a:rPr lang="en-US"/>
                      <a:t>f11</a:t>
                    </a:r>
                  </a:p>
                </c:rich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24F9-4E33-BE93-9E9BB588E2DD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r>
                      <a:rPr lang="en-US"/>
                      <a:t>f12</a:t>
                    </a:r>
                  </a:p>
                </c:rich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24F9-4E33-BE93-9E9BB588E2D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'creation diagram  '!$B$3:$B$14</c:f>
              <c:numCache>
                <c:formatCode>General</c:formatCode>
                <c:ptCount val="12"/>
                <c:pt idx="0">
                  <c:v>3.7332816098800019</c:v>
                </c:pt>
                <c:pt idx="1">
                  <c:v>3.7516901451802136</c:v>
                </c:pt>
                <c:pt idx="2">
                  <c:v>1.4691838715599994</c:v>
                </c:pt>
                <c:pt idx="3">
                  <c:v>1.5545306651887889</c:v>
                </c:pt>
                <c:pt idx="4">
                  <c:v>1.2878927718427255</c:v>
                </c:pt>
                <c:pt idx="5">
                  <c:v>1.4673402921605398</c:v>
                </c:pt>
                <c:pt idx="6">
                  <c:v>1.0300186749667859</c:v>
                </c:pt>
                <c:pt idx="7">
                  <c:v>1.7760903281173221</c:v>
                </c:pt>
                <c:pt idx="8">
                  <c:v>1.4003371854782836</c:v>
                </c:pt>
                <c:pt idx="9">
                  <c:v>2.0067883948113954</c:v>
                </c:pt>
                <c:pt idx="10">
                  <c:v>2.198552076803042</c:v>
                </c:pt>
                <c:pt idx="11">
                  <c:v>1.9584329032083025</c:v>
                </c:pt>
              </c:numCache>
            </c:numRef>
          </c:xVal>
          <c:yVal>
            <c:numRef>
              <c:f>'creation diagram  '!$C$3:$C$14</c:f>
              <c:numCache>
                <c:formatCode>General</c:formatCode>
                <c:ptCount val="12"/>
                <c:pt idx="0">
                  <c:v>1.8446117459278266E-2</c:v>
                </c:pt>
                <c:pt idx="1">
                  <c:v>0.46017580034620931</c:v>
                </c:pt>
                <c:pt idx="2">
                  <c:v>-0.32800621060517554</c:v>
                </c:pt>
                <c:pt idx="3">
                  <c:v>-0.20566871239159767</c:v>
                </c:pt>
                <c:pt idx="4">
                  <c:v>-0.2915472002687316</c:v>
                </c:pt>
                <c:pt idx="5">
                  <c:v>-0.4115438027456757</c:v>
                </c:pt>
                <c:pt idx="6">
                  <c:v>-0.29682709605155666</c:v>
                </c:pt>
                <c:pt idx="7">
                  <c:v>0.40111156075337684</c:v>
                </c:pt>
                <c:pt idx="8">
                  <c:v>0.20590415554169494</c:v>
                </c:pt>
                <c:pt idx="9">
                  <c:v>0.1065808389823315</c:v>
                </c:pt>
                <c:pt idx="10">
                  <c:v>4.4672083231546811E-2</c:v>
                </c:pt>
                <c:pt idx="11">
                  <c:v>0.29670246574829973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7-24F9-4E33-BE93-9E9BB588E2DD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2039302479"/>
        <c:axId val="2085817295"/>
      </c:scatterChart>
      <c:valAx>
        <c:axId val="203930247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R+D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5817295"/>
        <c:crosses val="autoZero"/>
        <c:crossBetween val="midCat"/>
      </c:valAx>
      <c:valAx>
        <c:axId val="2085817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R-D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93024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3734725019837649E-2"/>
          <c:y val="7.7344753747323344E-2"/>
          <c:w val="0.91261152821013647"/>
          <c:h val="0.79738724308283737"/>
        </c:manualLayout>
      </c:layout>
      <c:scatterChart>
        <c:scatterStyle val="lineMarker"/>
        <c:varyColors val="0"/>
        <c:ser>
          <c:idx val="0"/>
          <c:order val="0"/>
          <c:tx>
            <c:strRef>
              <c:f>'deployment diagram'!$C$2</c:f>
              <c:strCache>
                <c:ptCount val="1"/>
                <c:pt idx="0">
                  <c:v>R-D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r>
                      <a:rPr lang="en-US"/>
                      <a:t>f1</a:t>
                    </a:r>
                  </a:p>
                </c:rich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B8DA-4C86-933B-5EA6619971CD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f2</a:t>
                    </a:r>
                  </a:p>
                </c:rich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B8DA-4C86-933B-5EA6619971CD}"/>
                </c:ext>
              </c:extLst>
            </c:dLbl>
            <c:dLbl>
              <c:idx val="2"/>
              <c:layout>
                <c:manualLayout>
                  <c:x val="-5.0336731164419158E-3"/>
                  <c:y val="-9.9715051678497882E-3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f3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B8DA-4C86-933B-5EA6619971CD}"/>
                </c:ext>
              </c:extLst>
            </c:dLbl>
            <c:dLbl>
              <c:idx val="3"/>
              <c:layout>
                <c:manualLayout>
                  <c:x val="-1.3302406966571114E-2"/>
                  <c:y val="-2.7102126152860496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f4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B8DA-4C86-933B-5EA6619971CD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r>
                      <a:rPr lang="en-US"/>
                      <a:t>f5</a:t>
                    </a:r>
                  </a:p>
                </c:rich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B8DA-4C86-933B-5EA6619971CD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r>
                      <a:rPr lang="en-US"/>
                      <a:t>f6</a:t>
                    </a:r>
                  </a:p>
                </c:rich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B8DA-4C86-933B-5EA6619971CD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r>
                      <a:rPr lang="en-US"/>
                      <a:t>f7</a:t>
                    </a:r>
                  </a:p>
                </c:rich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B8DA-4C86-933B-5EA6619971CD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r>
                      <a:rPr lang="en-US"/>
                      <a:t>f8</a:t>
                    </a:r>
                  </a:p>
                </c:rich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B8DA-4C86-933B-5EA6619971CD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r>
                      <a:rPr lang="en-US"/>
                      <a:t>f9</a:t>
                    </a:r>
                  </a:p>
                </c:rich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B8DA-4C86-933B-5EA6619971C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'deployment diagram'!$B$3:$B$11</c:f>
              <c:numCache>
                <c:formatCode>General</c:formatCode>
                <c:ptCount val="9"/>
                <c:pt idx="0">
                  <c:v>2.0635953525370816</c:v>
                </c:pt>
                <c:pt idx="1">
                  <c:v>1.7271785692237385</c:v>
                </c:pt>
                <c:pt idx="2">
                  <c:v>2.1906013661443038</c:v>
                </c:pt>
                <c:pt idx="3">
                  <c:v>2.1038558505925118</c:v>
                </c:pt>
                <c:pt idx="4">
                  <c:v>3.4234582813306815</c:v>
                </c:pt>
                <c:pt idx="5">
                  <c:v>3.2671984645106074</c:v>
                </c:pt>
                <c:pt idx="6">
                  <c:v>3.3650357497333596</c:v>
                </c:pt>
                <c:pt idx="7">
                  <c:v>2.8377705409044118</c:v>
                </c:pt>
                <c:pt idx="8">
                  <c:v>3.1358160037870508</c:v>
                </c:pt>
              </c:numCache>
            </c:numRef>
          </c:xVal>
          <c:yVal>
            <c:numRef>
              <c:f>'deployment diagram'!$C$3:$C$11</c:f>
              <c:numCache>
                <c:formatCode>General</c:formatCode>
                <c:ptCount val="9"/>
                <c:pt idx="0">
                  <c:v>8.4548100692134032E-2</c:v>
                </c:pt>
                <c:pt idx="1">
                  <c:v>0.21395510033482168</c:v>
                </c:pt>
                <c:pt idx="2">
                  <c:v>5.870516274707116E-2</c:v>
                </c:pt>
                <c:pt idx="3">
                  <c:v>8.2177124835108195E-2</c:v>
                </c:pt>
                <c:pt idx="4">
                  <c:v>-1.3453679355031947</c:v>
                </c:pt>
                <c:pt idx="5">
                  <c:v>-0.37349004951762299</c:v>
                </c:pt>
                <c:pt idx="6">
                  <c:v>-2.133036452175241E-2</c:v>
                </c:pt>
                <c:pt idx="7">
                  <c:v>0.89186700670946795</c:v>
                </c:pt>
                <c:pt idx="8">
                  <c:v>0.40893585422396694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8DA-4C86-933B-5EA6619971CD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449012032"/>
        <c:axId val="1449008288"/>
      </c:scatterChart>
      <c:valAx>
        <c:axId val="1449012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R+D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9008288"/>
        <c:crosses val="autoZero"/>
        <c:crossBetween val="midCat"/>
      </c:valAx>
      <c:valAx>
        <c:axId val="1449008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R-D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90120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709993340384691E-2"/>
          <c:y val="0.14375964604784044"/>
          <c:w val="0.89484036510361575"/>
          <c:h val="0.81360470804959162"/>
        </c:manualLayout>
      </c:layout>
      <c:scatterChart>
        <c:scatterStyle val="lineMarker"/>
        <c:varyColors val="0"/>
        <c:ser>
          <c:idx val="0"/>
          <c:order val="0"/>
          <c:tx>
            <c:strRef>
              <c:f>'completion graph '!$C$2</c:f>
              <c:strCache>
                <c:ptCount val="1"/>
                <c:pt idx="0">
                  <c:v>R-D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3.023014847024728E-2"/>
                  <c:y val="5.6230526695194058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f1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137A-4098-B201-24BC8E966BA9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f2</a:t>
                    </a:r>
                  </a:p>
                </c:rich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37A-4098-B201-24BC8E966BA9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r>
                      <a:rPr lang="en-US"/>
                      <a:t>f3</a:t>
                    </a:r>
                  </a:p>
                </c:rich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37A-4098-B201-24BC8E966BA9}"/>
                </c:ext>
              </c:extLst>
            </c:dLbl>
            <c:dLbl>
              <c:idx val="3"/>
              <c:layout>
                <c:manualLayout>
                  <c:x val="-5.978238727621734E-2"/>
                  <c:y val="4.266509715403257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/>
                      <a:t>f4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8.2251145845575274E-2"/>
                      <c:h val="5.0329594601234623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6-137A-4098-B201-24BC8E966BA9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r>
                      <a:rPr lang="en-US"/>
                      <a:t>f5</a:t>
                    </a:r>
                  </a:p>
                </c:rich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137A-4098-B201-24BC8E966BA9}"/>
                </c:ext>
              </c:extLst>
            </c:dLbl>
            <c:dLbl>
              <c:idx val="5"/>
              <c:layout>
                <c:manualLayout>
                  <c:x val="-9.4060896305872305E-2"/>
                  <c:y val="1.7470848601950612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/>
                      <a:t>f6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4085811101970461"/>
                      <c:h val="3.8701691173261547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137A-4098-B201-24BC8E966BA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'completion graph '!$B$3:$B$8</c:f>
              <c:numCache>
                <c:formatCode>General</c:formatCode>
                <c:ptCount val="6"/>
                <c:pt idx="0">
                  <c:v>3.8447506145077308</c:v>
                </c:pt>
                <c:pt idx="1">
                  <c:v>4.0633231892265842</c:v>
                </c:pt>
                <c:pt idx="2">
                  <c:v>4.9713402883396727</c:v>
                </c:pt>
                <c:pt idx="3">
                  <c:v>4.405357304578601</c:v>
                </c:pt>
                <c:pt idx="4">
                  <c:v>4.3975535372377905</c:v>
                </c:pt>
                <c:pt idx="5">
                  <c:v>4.2497030497239949</c:v>
                </c:pt>
              </c:numCache>
            </c:numRef>
          </c:xVal>
          <c:yVal>
            <c:numRef>
              <c:f>'completion graph '!$C$3:$C$8</c:f>
              <c:numCache>
                <c:formatCode>General</c:formatCode>
                <c:ptCount val="6"/>
                <c:pt idx="0">
                  <c:v>-0.72444914577954345</c:v>
                </c:pt>
                <c:pt idx="1">
                  <c:v>1.1438967367244874</c:v>
                </c:pt>
                <c:pt idx="2">
                  <c:v>0.89665183132915427</c:v>
                </c:pt>
                <c:pt idx="3">
                  <c:v>-0.10793301007440492</c:v>
                </c:pt>
                <c:pt idx="4">
                  <c:v>-1.1167334296769287</c:v>
                </c:pt>
                <c:pt idx="5">
                  <c:v>-9.1432982522764661E-2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37A-4098-B201-24BC8E966BA9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369324304"/>
        <c:axId val="1369321808"/>
      </c:scatterChart>
      <c:valAx>
        <c:axId val="1369324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9321808"/>
        <c:crosses val="autoZero"/>
        <c:crossBetween val="midCat"/>
      </c:valAx>
      <c:valAx>
        <c:axId val="1369321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9324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38101</xdr:colOff>
      <xdr:row>4</xdr:row>
      <xdr:rowOff>142875</xdr:rowOff>
    </xdr:from>
    <xdr:to>
      <xdr:col>15</xdr:col>
      <xdr:colOff>104775</xdr:colOff>
      <xdr:row>21</xdr:row>
      <xdr:rowOff>57150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419100</xdr:colOff>
      <xdr:row>12</xdr:row>
      <xdr:rowOff>180975</xdr:rowOff>
    </xdr:from>
    <xdr:to>
      <xdr:col>14</xdr:col>
      <xdr:colOff>152400</xdr:colOff>
      <xdr:row>17</xdr:row>
      <xdr:rowOff>47625</xdr:rowOff>
    </xdr:to>
    <xdr:cxnSp macro="">
      <xdr:nvCxnSpPr>
        <xdr:cNvPr id="5" name="Straight Arrow Connector 4"/>
        <xdr:cNvCxnSpPr/>
      </xdr:nvCxnSpPr>
      <xdr:spPr>
        <a:xfrm flipH="1">
          <a:off x="5962650" y="2476500"/>
          <a:ext cx="3390900" cy="828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581025</xdr:colOff>
      <xdr:row>12</xdr:row>
      <xdr:rowOff>152400</xdr:rowOff>
    </xdr:from>
    <xdr:to>
      <xdr:col>14</xdr:col>
      <xdr:colOff>152400</xdr:colOff>
      <xdr:row>15</xdr:row>
      <xdr:rowOff>104775</xdr:rowOff>
    </xdr:to>
    <xdr:cxnSp macro="">
      <xdr:nvCxnSpPr>
        <xdr:cNvPr id="7" name="Straight Arrow Connector 6"/>
        <xdr:cNvCxnSpPr/>
      </xdr:nvCxnSpPr>
      <xdr:spPr>
        <a:xfrm flipH="1">
          <a:off x="6124575" y="2447925"/>
          <a:ext cx="3228975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152401</xdr:colOff>
      <xdr:row>12</xdr:row>
      <xdr:rowOff>161924</xdr:rowOff>
    </xdr:from>
    <xdr:to>
      <xdr:col>14</xdr:col>
      <xdr:colOff>142876</xdr:colOff>
      <xdr:row>16</xdr:row>
      <xdr:rowOff>142874</xdr:rowOff>
    </xdr:to>
    <xdr:cxnSp macro="">
      <xdr:nvCxnSpPr>
        <xdr:cNvPr id="9" name="Curved Connector 8"/>
        <xdr:cNvCxnSpPr/>
      </xdr:nvCxnSpPr>
      <xdr:spPr>
        <a:xfrm rot="10800000" flipV="1">
          <a:off x="5695951" y="2457449"/>
          <a:ext cx="3648075" cy="752475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476250</xdr:colOff>
      <xdr:row>12</xdr:row>
      <xdr:rowOff>161925</xdr:rowOff>
    </xdr:from>
    <xdr:to>
      <xdr:col>14</xdr:col>
      <xdr:colOff>123825</xdr:colOff>
      <xdr:row>18</xdr:row>
      <xdr:rowOff>95250</xdr:rowOff>
    </xdr:to>
    <xdr:cxnSp macro="">
      <xdr:nvCxnSpPr>
        <xdr:cNvPr id="11" name="Straight Arrow Connector 10"/>
        <xdr:cNvCxnSpPr/>
      </xdr:nvCxnSpPr>
      <xdr:spPr>
        <a:xfrm flipH="1">
          <a:off x="6019800" y="2457450"/>
          <a:ext cx="3305175" cy="1085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361950</xdr:colOff>
      <xdr:row>12</xdr:row>
      <xdr:rowOff>133350</xdr:rowOff>
    </xdr:from>
    <xdr:to>
      <xdr:col>14</xdr:col>
      <xdr:colOff>171450</xdr:colOff>
      <xdr:row>16</xdr:row>
      <xdr:rowOff>142875</xdr:rowOff>
    </xdr:to>
    <xdr:cxnSp macro="">
      <xdr:nvCxnSpPr>
        <xdr:cNvPr id="17" name="Curved Connector 16"/>
        <xdr:cNvCxnSpPr/>
      </xdr:nvCxnSpPr>
      <xdr:spPr>
        <a:xfrm rot="10800000" flipV="1">
          <a:off x="5295900" y="2428875"/>
          <a:ext cx="4076700" cy="781050"/>
        </a:xfrm>
        <a:prstGeom prst="curvedConnector3">
          <a:avLst>
            <a:gd name="adj1" fmla="val 8481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0.4135</cdr:x>
      <cdr:y>0.15663</cdr:y>
    </cdr:from>
    <cdr:to>
      <cdr:x>0.91842</cdr:x>
      <cdr:y>0.74699</cdr:y>
    </cdr:to>
    <cdr:cxnSp macro="">
      <cdr:nvCxnSpPr>
        <cdr:cNvPr id="5" name="Curved Connector 4"/>
        <cdr:cNvCxnSpPr/>
      </cdr:nvCxnSpPr>
      <cdr:spPr>
        <a:xfrm xmlns:a="http://schemas.openxmlformats.org/drawingml/2006/main" rot="10800000" flipV="1">
          <a:off x="2800350" y="495300"/>
          <a:ext cx="3419475" cy="1866900"/>
        </a:xfrm>
        <a:prstGeom xmlns:a="http://schemas.openxmlformats.org/drawingml/2006/main" prst="curvedConnector3">
          <a:avLst/>
        </a:prstGeom>
        <a:ln xmlns:a="http://schemas.openxmlformats.org/drawingml/2006/main">
          <a:tailEnd type="triangle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0.42757</cdr:x>
      <cdr:y>0.1506</cdr:y>
    </cdr:from>
    <cdr:to>
      <cdr:x>0.92686</cdr:x>
      <cdr:y>0.65663</cdr:y>
    </cdr:to>
    <cdr:cxnSp macro="">
      <cdr:nvCxnSpPr>
        <cdr:cNvPr id="10" name="Straight Arrow Connector 9"/>
        <cdr:cNvCxnSpPr/>
      </cdr:nvCxnSpPr>
      <cdr:spPr>
        <a:xfrm xmlns:a="http://schemas.openxmlformats.org/drawingml/2006/main" flipH="1">
          <a:off x="2895599" y="476250"/>
          <a:ext cx="3381375" cy="1600200"/>
        </a:xfrm>
        <a:prstGeom xmlns:a="http://schemas.openxmlformats.org/drawingml/2006/main" prst="straightConnector1">
          <a:avLst/>
        </a:prstGeom>
        <a:ln xmlns:a="http://schemas.openxmlformats.org/drawingml/2006/main">
          <a:tailEnd type="triangle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0.37412</cdr:x>
      <cdr:y>0.15361</cdr:y>
    </cdr:from>
    <cdr:to>
      <cdr:x>0.93108</cdr:x>
      <cdr:y>0.74096</cdr:y>
    </cdr:to>
    <cdr:cxnSp macro="">
      <cdr:nvCxnSpPr>
        <cdr:cNvPr id="13" name="Curved Connector 12"/>
        <cdr:cNvCxnSpPr/>
      </cdr:nvCxnSpPr>
      <cdr:spPr>
        <a:xfrm xmlns:a="http://schemas.openxmlformats.org/drawingml/2006/main" rot="10800000" flipV="1">
          <a:off x="2533649" y="485773"/>
          <a:ext cx="3771900" cy="1857376"/>
        </a:xfrm>
        <a:prstGeom xmlns:a="http://schemas.openxmlformats.org/drawingml/2006/main" prst="curvedConnector3">
          <a:avLst/>
        </a:prstGeom>
        <a:ln xmlns:a="http://schemas.openxmlformats.org/drawingml/2006/main">
          <a:tailEnd type="triangle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0.42194</cdr:x>
      <cdr:y>0.1506</cdr:y>
    </cdr:from>
    <cdr:to>
      <cdr:x>0.93108</cdr:x>
      <cdr:y>0.81325</cdr:y>
    </cdr:to>
    <cdr:cxnSp macro="">
      <cdr:nvCxnSpPr>
        <cdr:cNvPr id="15" name="Straight Arrow Connector 14"/>
        <cdr:cNvCxnSpPr/>
      </cdr:nvCxnSpPr>
      <cdr:spPr>
        <a:xfrm xmlns:a="http://schemas.openxmlformats.org/drawingml/2006/main" flipH="1">
          <a:off x="2857499" y="476250"/>
          <a:ext cx="3448050" cy="2095500"/>
        </a:xfrm>
        <a:prstGeom xmlns:a="http://schemas.openxmlformats.org/drawingml/2006/main" prst="straightConnector1">
          <a:avLst/>
        </a:prstGeom>
        <a:ln xmlns:a="http://schemas.openxmlformats.org/drawingml/2006/main">
          <a:tailEnd type="triangle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0.31505</cdr:x>
      <cdr:y>0.14458</cdr:y>
    </cdr:from>
    <cdr:to>
      <cdr:x>0.92968</cdr:x>
      <cdr:y>0.73494</cdr:y>
    </cdr:to>
    <cdr:cxnSp macro="">
      <cdr:nvCxnSpPr>
        <cdr:cNvPr id="18" name="Curved Connector 17"/>
        <cdr:cNvCxnSpPr/>
      </cdr:nvCxnSpPr>
      <cdr:spPr>
        <a:xfrm xmlns:a="http://schemas.openxmlformats.org/drawingml/2006/main" rot="10800000" flipV="1">
          <a:off x="2133600" y="457199"/>
          <a:ext cx="4162425" cy="1866901"/>
        </a:xfrm>
        <a:prstGeom xmlns:a="http://schemas.openxmlformats.org/drawingml/2006/main" prst="curvedConnector3">
          <a:avLst/>
        </a:prstGeom>
        <a:ln xmlns:a="http://schemas.openxmlformats.org/drawingml/2006/main">
          <a:tailEnd type="triangle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0.42053</cdr:x>
      <cdr:y>0.47289</cdr:y>
    </cdr:from>
    <cdr:to>
      <cdr:x>0.57665</cdr:x>
      <cdr:y>0.82229</cdr:y>
    </cdr:to>
    <cdr:cxnSp macro="">
      <cdr:nvCxnSpPr>
        <cdr:cNvPr id="20" name="Curved Connector 19"/>
        <cdr:cNvCxnSpPr/>
      </cdr:nvCxnSpPr>
      <cdr:spPr>
        <a:xfrm xmlns:a="http://schemas.openxmlformats.org/drawingml/2006/main" rot="5400000">
          <a:off x="2847974" y="1495425"/>
          <a:ext cx="1057276" cy="1104901"/>
        </a:xfrm>
        <a:prstGeom xmlns:a="http://schemas.openxmlformats.org/drawingml/2006/main" prst="curvedConnector3">
          <a:avLst/>
        </a:prstGeom>
        <a:ln xmlns:a="http://schemas.openxmlformats.org/drawingml/2006/main">
          <a:tailEnd type="triangle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457199</xdr:colOff>
      <xdr:row>4</xdr:row>
      <xdr:rowOff>152399</xdr:rowOff>
    </xdr:from>
    <xdr:to>
      <xdr:col>17</xdr:col>
      <xdr:colOff>504824</xdr:colOff>
      <xdr:row>28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0.51783</cdr:x>
      <cdr:y>0.45396</cdr:y>
    </cdr:from>
    <cdr:to>
      <cdr:x>0.82636</cdr:x>
      <cdr:y>0.8394</cdr:y>
    </cdr:to>
    <cdr:cxnSp macro="">
      <cdr:nvCxnSpPr>
        <cdr:cNvPr id="3" name="Straight Arrow Connector 2"/>
        <cdr:cNvCxnSpPr/>
      </cdr:nvCxnSpPr>
      <cdr:spPr>
        <a:xfrm xmlns:a="http://schemas.openxmlformats.org/drawingml/2006/main">
          <a:off x="3181351" y="2019301"/>
          <a:ext cx="1895475" cy="1714500"/>
        </a:xfrm>
        <a:prstGeom xmlns:a="http://schemas.openxmlformats.org/drawingml/2006/main" prst="straightConnector1">
          <a:avLst/>
        </a:prstGeom>
        <a:ln xmlns:a="http://schemas.openxmlformats.org/drawingml/2006/main">
          <a:tailEnd type="triangle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0.52248</cdr:x>
      <cdr:y>0.44968</cdr:y>
    </cdr:from>
    <cdr:to>
      <cdr:x>0.8</cdr:x>
      <cdr:y>0.57388</cdr:y>
    </cdr:to>
    <cdr:cxnSp macro="">
      <cdr:nvCxnSpPr>
        <cdr:cNvPr id="7" name="Curved Connector 6"/>
        <cdr:cNvCxnSpPr/>
      </cdr:nvCxnSpPr>
      <cdr:spPr>
        <a:xfrm xmlns:a="http://schemas.openxmlformats.org/drawingml/2006/main">
          <a:off x="3209926" y="2000251"/>
          <a:ext cx="1704975" cy="552450"/>
        </a:xfrm>
        <a:prstGeom xmlns:a="http://schemas.openxmlformats.org/drawingml/2006/main" prst="curvedConnector3">
          <a:avLst/>
        </a:prstGeom>
        <a:ln xmlns:a="http://schemas.openxmlformats.org/drawingml/2006/main">
          <a:tailEnd type="triangle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0.44961</cdr:x>
      <cdr:y>0.43041</cdr:y>
    </cdr:from>
    <cdr:to>
      <cdr:x>0.82481</cdr:x>
      <cdr:y>0.84582</cdr:y>
    </cdr:to>
    <cdr:cxnSp macro="">
      <cdr:nvCxnSpPr>
        <cdr:cNvPr id="18" name="Elbow Connector 17"/>
        <cdr:cNvCxnSpPr/>
      </cdr:nvCxnSpPr>
      <cdr:spPr>
        <a:xfrm xmlns:a="http://schemas.openxmlformats.org/drawingml/2006/main">
          <a:off x="2762251" y="1914526"/>
          <a:ext cx="2305050" cy="1847850"/>
        </a:xfrm>
        <a:prstGeom xmlns:a="http://schemas.openxmlformats.org/drawingml/2006/main" prst="bentConnector3">
          <a:avLst>
            <a:gd name="adj1" fmla="val 15290"/>
          </a:avLst>
        </a:prstGeom>
        <a:ln xmlns:a="http://schemas.openxmlformats.org/drawingml/2006/main">
          <a:tailEnd type="triangle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0.45426</cdr:x>
      <cdr:y>0.41542</cdr:y>
    </cdr:from>
    <cdr:to>
      <cdr:x>0.8031</cdr:x>
      <cdr:y>0.56103</cdr:y>
    </cdr:to>
    <cdr:cxnSp macro="">
      <cdr:nvCxnSpPr>
        <cdr:cNvPr id="45" name="Curved Connector 44"/>
        <cdr:cNvCxnSpPr/>
      </cdr:nvCxnSpPr>
      <cdr:spPr>
        <a:xfrm xmlns:a="http://schemas.openxmlformats.org/drawingml/2006/main">
          <a:off x="2790826" y="1847851"/>
          <a:ext cx="2143125" cy="647700"/>
        </a:xfrm>
        <a:prstGeom xmlns:a="http://schemas.openxmlformats.org/drawingml/2006/main" prst="curvedConnector3">
          <a:avLst>
            <a:gd name="adj1" fmla="val 50000"/>
          </a:avLst>
        </a:prstGeom>
        <a:ln xmlns:a="http://schemas.openxmlformats.org/drawingml/2006/main">
          <a:tailEnd type="triangle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0.55814</cdr:x>
      <cdr:y>0.46467</cdr:y>
    </cdr:from>
    <cdr:to>
      <cdr:x>0.83256</cdr:x>
      <cdr:y>0.81585</cdr:y>
    </cdr:to>
    <cdr:cxnSp macro="">
      <cdr:nvCxnSpPr>
        <cdr:cNvPr id="57" name="Straight Arrow Connector 56"/>
        <cdr:cNvCxnSpPr/>
      </cdr:nvCxnSpPr>
      <cdr:spPr>
        <a:xfrm xmlns:a="http://schemas.openxmlformats.org/drawingml/2006/main">
          <a:off x="3429001" y="2066926"/>
          <a:ext cx="1685925" cy="1562100"/>
        </a:xfrm>
        <a:prstGeom xmlns:a="http://schemas.openxmlformats.org/drawingml/2006/main" prst="straightConnector1">
          <a:avLst/>
        </a:prstGeom>
        <a:ln xmlns:a="http://schemas.openxmlformats.org/drawingml/2006/main">
          <a:tailEnd type="triangle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0.56124</cdr:x>
      <cdr:y>0.46253</cdr:y>
    </cdr:from>
    <cdr:to>
      <cdr:x>0.77674</cdr:x>
      <cdr:y>0.56959</cdr:y>
    </cdr:to>
    <cdr:cxnSp macro="">
      <cdr:nvCxnSpPr>
        <cdr:cNvPr id="60" name="Straight Arrow Connector 59"/>
        <cdr:cNvCxnSpPr/>
      </cdr:nvCxnSpPr>
      <cdr:spPr>
        <a:xfrm xmlns:a="http://schemas.openxmlformats.org/drawingml/2006/main">
          <a:off x="3448051" y="2057401"/>
          <a:ext cx="1323975" cy="476250"/>
        </a:xfrm>
        <a:prstGeom xmlns:a="http://schemas.openxmlformats.org/drawingml/2006/main" prst="straightConnector1">
          <a:avLst/>
        </a:prstGeom>
        <a:ln xmlns:a="http://schemas.openxmlformats.org/drawingml/2006/main">
          <a:tailEnd type="triangle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0.55969</cdr:x>
      <cdr:y>0.4561</cdr:y>
    </cdr:from>
    <cdr:to>
      <cdr:x>0.82636</cdr:x>
      <cdr:y>0.4818</cdr:y>
    </cdr:to>
    <cdr:cxnSp macro="">
      <cdr:nvCxnSpPr>
        <cdr:cNvPr id="64" name="Straight Arrow Connector 63"/>
        <cdr:cNvCxnSpPr/>
      </cdr:nvCxnSpPr>
      <cdr:spPr>
        <a:xfrm xmlns:a="http://schemas.openxmlformats.org/drawingml/2006/main">
          <a:off x="3438526" y="2028826"/>
          <a:ext cx="1638300" cy="114300"/>
        </a:xfrm>
        <a:prstGeom xmlns:a="http://schemas.openxmlformats.org/drawingml/2006/main" prst="straightConnector1">
          <a:avLst/>
        </a:prstGeom>
        <a:ln xmlns:a="http://schemas.openxmlformats.org/drawingml/2006/main">
          <a:tailEnd type="triangle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0.53333</cdr:x>
      <cdr:y>0.4561</cdr:y>
    </cdr:from>
    <cdr:to>
      <cdr:x>0.82326</cdr:x>
      <cdr:y>0.81156</cdr:y>
    </cdr:to>
    <cdr:cxnSp macro="">
      <cdr:nvCxnSpPr>
        <cdr:cNvPr id="73" name="Curved Connector 72"/>
        <cdr:cNvCxnSpPr/>
      </cdr:nvCxnSpPr>
      <cdr:spPr>
        <a:xfrm xmlns:a="http://schemas.openxmlformats.org/drawingml/2006/main">
          <a:off x="3276601" y="2028826"/>
          <a:ext cx="1781175" cy="1581150"/>
        </a:xfrm>
        <a:prstGeom xmlns:a="http://schemas.openxmlformats.org/drawingml/2006/main" prst="curvedConnector3">
          <a:avLst/>
        </a:prstGeom>
        <a:ln xmlns:a="http://schemas.openxmlformats.org/drawingml/2006/main">
          <a:tailEnd type="triangle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0.53643</cdr:x>
      <cdr:y>0.44968</cdr:y>
    </cdr:from>
    <cdr:to>
      <cdr:x>0.80465</cdr:x>
      <cdr:y>0.5439</cdr:y>
    </cdr:to>
    <cdr:cxnSp macro="">
      <cdr:nvCxnSpPr>
        <cdr:cNvPr id="75" name="Curved Connector 74"/>
        <cdr:cNvCxnSpPr/>
      </cdr:nvCxnSpPr>
      <cdr:spPr>
        <a:xfrm xmlns:a="http://schemas.openxmlformats.org/drawingml/2006/main">
          <a:off x="3295651" y="2000251"/>
          <a:ext cx="1647825" cy="419100"/>
        </a:xfrm>
        <a:prstGeom xmlns:a="http://schemas.openxmlformats.org/drawingml/2006/main" prst="curvedConnector3">
          <a:avLst/>
        </a:prstGeom>
        <a:ln xmlns:a="http://schemas.openxmlformats.org/drawingml/2006/main">
          <a:tailEnd type="triangle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0.53488</cdr:x>
      <cdr:y>0.44754</cdr:y>
    </cdr:from>
    <cdr:to>
      <cdr:x>0.82481</cdr:x>
      <cdr:y>0.49036</cdr:y>
    </cdr:to>
    <cdr:cxnSp macro="">
      <cdr:nvCxnSpPr>
        <cdr:cNvPr id="83" name="Elbow Connector 82"/>
        <cdr:cNvCxnSpPr/>
      </cdr:nvCxnSpPr>
      <cdr:spPr>
        <a:xfrm xmlns:a="http://schemas.openxmlformats.org/drawingml/2006/main">
          <a:off x="3286126" y="1990726"/>
          <a:ext cx="1781175" cy="190500"/>
        </a:xfrm>
        <a:prstGeom xmlns:a="http://schemas.openxmlformats.org/drawingml/2006/main" prst="bentConnector3">
          <a:avLst>
            <a:gd name="adj1" fmla="val 50000"/>
          </a:avLst>
        </a:prstGeom>
        <a:ln xmlns:a="http://schemas.openxmlformats.org/drawingml/2006/main">
          <a:tailEnd type="triangle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0.70233</cdr:x>
      <cdr:y>0.23769</cdr:y>
    </cdr:from>
    <cdr:to>
      <cdr:x>0.8186</cdr:x>
      <cdr:y>0.47537</cdr:y>
    </cdr:to>
    <cdr:cxnSp macro="">
      <cdr:nvCxnSpPr>
        <cdr:cNvPr id="91" name="Curved Connector 90"/>
        <cdr:cNvCxnSpPr/>
      </cdr:nvCxnSpPr>
      <cdr:spPr>
        <a:xfrm xmlns:a="http://schemas.openxmlformats.org/drawingml/2006/main" rot="16200000" flipH="1">
          <a:off x="4143376" y="1228725"/>
          <a:ext cx="1057275" cy="714375"/>
        </a:xfrm>
        <a:prstGeom xmlns:a="http://schemas.openxmlformats.org/drawingml/2006/main" prst="curvedConnector3">
          <a:avLst>
            <a:gd name="adj1" fmla="val 13063"/>
          </a:avLst>
        </a:prstGeom>
        <a:ln xmlns:a="http://schemas.openxmlformats.org/drawingml/2006/main">
          <a:tailEnd type="triangle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0.77054</cdr:x>
      <cdr:y>0.36831</cdr:y>
    </cdr:from>
    <cdr:to>
      <cdr:x>0.81705</cdr:x>
      <cdr:y>0.47966</cdr:y>
    </cdr:to>
    <cdr:cxnSp macro="">
      <cdr:nvCxnSpPr>
        <cdr:cNvPr id="97" name="Curved Connector 96"/>
        <cdr:cNvCxnSpPr/>
      </cdr:nvCxnSpPr>
      <cdr:spPr>
        <a:xfrm xmlns:a="http://schemas.openxmlformats.org/drawingml/2006/main" rot="16200000" flipH="1">
          <a:off x="4629151" y="1743075"/>
          <a:ext cx="495301" cy="285750"/>
        </a:xfrm>
        <a:prstGeom xmlns:a="http://schemas.openxmlformats.org/drawingml/2006/main" prst="curvedConnector3">
          <a:avLst/>
        </a:prstGeom>
        <a:ln xmlns:a="http://schemas.openxmlformats.org/drawingml/2006/main">
          <a:tailEnd type="triangle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0.70233</cdr:x>
      <cdr:y>0.22912</cdr:y>
    </cdr:from>
    <cdr:to>
      <cdr:x>0.84496</cdr:x>
      <cdr:y>0.82227</cdr:y>
    </cdr:to>
    <cdr:cxnSp macro="">
      <cdr:nvCxnSpPr>
        <cdr:cNvPr id="101" name="Curved Connector 100"/>
        <cdr:cNvCxnSpPr/>
      </cdr:nvCxnSpPr>
      <cdr:spPr>
        <a:xfrm xmlns:a="http://schemas.openxmlformats.org/drawingml/2006/main" rot="16200000" flipH="1">
          <a:off x="4314826" y="1019175"/>
          <a:ext cx="876301" cy="2638426"/>
        </a:xfrm>
        <a:prstGeom xmlns:a="http://schemas.openxmlformats.org/drawingml/2006/main" prst="curvedConnector3">
          <a:avLst>
            <a:gd name="adj1" fmla="val 63357"/>
          </a:avLst>
        </a:prstGeom>
        <a:ln xmlns:a="http://schemas.openxmlformats.org/drawingml/2006/main">
          <a:tailEnd type="triangle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0.70388</cdr:x>
      <cdr:y>0.23983</cdr:y>
    </cdr:from>
    <cdr:to>
      <cdr:x>0.8062</cdr:x>
      <cdr:y>0.56745</cdr:y>
    </cdr:to>
    <cdr:cxnSp macro="">
      <cdr:nvCxnSpPr>
        <cdr:cNvPr id="108" name="Straight Arrow Connector 107"/>
        <cdr:cNvCxnSpPr/>
      </cdr:nvCxnSpPr>
      <cdr:spPr>
        <a:xfrm xmlns:a="http://schemas.openxmlformats.org/drawingml/2006/main">
          <a:off x="4324351" y="1066801"/>
          <a:ext cx="628650" cy="1457325"/>
        </a:xfrm>
        <a:prstGeom xmlns:a="http://schemas.openxmlformats.org/drawingml/2006/main" prst="straightConnector1">
          <a:avLst/>
        </a:prstGeom>
        <a:ln xmlns:a="http://schemas.openxmlformats.org/drawingml/2006/main">
          <a:tailEnd type="triangle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0.76744</cdr:x>
      <cdr:y>0.36617</cdr:y>
    </cdr:from>
    <cdr:to>
      <cdr:x>0.83411</cdr:x>
      <cdr:y>0.82013</cdr:y>
    </cdr:to>
    <cdr:cxnSp macro="">
      <cdr:nvCxnSpPr>
        <cdr:cNvPr id="110" name="Curved Connector 109"/>
        <cdr:cNvCxnSpPr/>
      </cdr:nvCxnSpPr>
      <cdr:spPr>
        <a:xfrm xmlns:a="http://schemas.openxmlformats.org/drawingml/2006/main" rot="16200000" flipH="1">
          <a:off x="3910013" y="2433638"/>
          <a:ext cx="2019304" cy="409578"/>
        </a:xfrm>
        <a:prstGeom xmlns:a="http://schemas.openxmlformats.org/drawingml/2006/main" prst="curvedConnector3">
          <a:avLst>
            <a:gd name="adj1" fmla="val 50000"/>
          </a:avLst>
        </a:prstGeom>
        <a:ln xmlns:a="http://schemas.openxmlformats.org/drawingml/2006/main">
          <a:tailEnd type="triangle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66675</xdr:colOff>
      <xdr:row>4</xdr:row>
      <xdr:rowOff>152399</xdr:rowOff>
    </xdr:from>
    <xdr:to>
      <xdr:col>13</xdr:col>
      <xdr:colOff>295275</xdr:colOff>
      <xdr:row>22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333375</xdr:colOff>
      <xdr:row>8</xdr:row>
      <xdr:rowOff>161925</xdr:rowOff>
    </xdr:from>
    <xdr:to>
      <xdr:col>10</xdr:col>
      <xdr:colOff>495300</xdr:colOff>
      <xdr:row>17</xdr:row>
      <xdr:rowOff>114300</xdr:rowOff>
    </xdr:to>
    <xdr:cxnSp macro="">
      <xdr:nvCxnSpPr>
        <xdr:cNvPr id="4" name="Straight Arrow Connector 3"/>
        <xdr:cNvCxnSpPr/>
      </xdr:nvCxnSpPr>
      <xdr:spPr>
        <a:xfrm flipH="1">
          <a:off x="6429375" y="1685925"/>
          <a:ext cx="161925" cy="1666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542925</xdr:colOff>
      <xdr:row>9</xdr:row>
      <xdr:rowOff>19050</xdr:rowOff>
    </xdr:from>
    <xdr:to>
      <xdr:col>11</xdr:col>
      <xdr:colOff>19050</xdr:colOff>
      <xdr:row>14</xdr:row>
      <xdr:rowOff>114300</xdr:rowOff>
    </xdr:to>
    <xdr:cxnSp macro="">
      <xdr:nvCxnSpPr>
        <xdr:cNvPr id="9" name="Straight Arrow Connector 8"/>
        <xdr:cNvCxnSpPr/>
      </xdr:nvCxnSpPr>
      <xdr:spPr>
        <a:xfrm>
          <a:off x="6638925" y="1733550"/>
          <a:ext cx="85725" cy="1047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523875</xdr:colOff>
      <xdr:row>9</xdr:row>
      <xdr:rowOff>0</xdr:rowOff>
    </xdr:from>
    <xdr:to>
      <xdr:col>10</xdr:col>
      <xdr:colOff>561975</xdr:colOff>
      <xdr:row>9</xdr:row>
      <xdr:rowOff>0</xdr:rowOff>
    </xdr:to>
    <xdr:cxnSp macro="">
      <xdr:nvCxnSpPr>
        <xdr:cNvPr id="11" name="Straight Arrow Connector 10"/>
        <xdr:cNvCxnSpPr/>
      </xdr:nvCxnSpPr>
      <xdr:spPr>
        <a:xfrm flipH="1">
          <a:off x="6619875" y="1714500"/>
          <a:ext cx="381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0.68843</cdr:x>
      <cdr:y>0.23547</cdr:y>
    </cdr:from>
    <cdr:to>
      <cdr:x>0.73694</cdr:x>
      <cdr:y>0.57849</cdr:y>
    </cdr:to>
    <cdr:cxnSp macro="">
      <cdr:nvCxnSpPr>
        <cdr:cNvPr id="5" name="Straight Arrow Connector 4"/>
        <cdr:cNvCxnSpPr/>
      </cdr:nvCxnSpPr>
      <cdr:spPr>
        <a:xfrm xmlns:a="http://schemas.openxmlformats.org/drawingml/2006/main">
          <a:off x="3514725" y="771526"/>
          <a:ext cx="247650" cy="1123950"/>
        </a:xfrm>
        <a:prstGeom xmlns:a="http://schemas.openxmlformats.org/drawingml/2006/main" prst="straightConnector1">
          <a:avLst/>
        </a:prstGeom>
        <a:ln xmlns:a="http://schemas.openxmlformats.org/drawingml/2006/main">
          <a:tailEnd type="triangle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0.68097</cdr:x>
      <cdr:y>0.23546</cdr:y>
    </cdr:from>
    <cdr:to>
      <cdr:x>0.73507</cdr:x>
      <cdr:y>0.84302</cdr:y>
    </cdr:to>
    <cdr:cxnSp macro="">
      <cdr:nvCxnSpPr>
        <cdr:cNvPr id="7" name="Curved Connector 6"/>
        <cdr:cNvCxnSpPr/>
      </cdr:nvCxnSpPr>
      <cdr:spPr>
        <a:xfrm xmlns:a="http://schemas.openxmlformats.org/drawingml/2006/main" rot="16200000" flipH="1">
          <a:off x="3476625" y="771524"/>
          <a:ext cx="276225" cy="1990726"/>
        </a:xfrm>
        <a:prstGeom xmlns:a="http://schemas.openxmlformats.org/drawingml/2006/main" prst="curvedConnector3">
          <a:avLst>
            <a:gd name="adj1" fmla="val 69139"/>
          </a:avLst>
        </a:prstGeom>
        <a:ln xmlns:a="http://schemas.openxmlformats.org/drawingml/2006/main">
          <a:tailEnd type="triangle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0.65858</cdr:x>
      <cdr:y>0.30523</cdr:y>
    </cdr:from>
    <cdr:to>
      <cdr:x>0.81716</cdr:x>
      <cdr:y>0.74709</cdr:y>
    </cdr:to>
    <cdr:cxnSp macro="">
      <cdr:nvCxnSpPr>
        <cdr:cNvPr id="10" name="Straight Arrow Connector 9"/>
        <cdr:cNvCxnSpPr/>
      </cdr:nvCxnSpPr>
      <cdr:spPr>
        <a:xfrm xmlns:a="http://schemas.openxmlformats.org/drawingml/2006/main" flipH="1">
          <a:off x="3362325" y="1000126"/>
          <a:ext cx="809625" cy="1447800"/>
        </a:xfrm>
        <a:prstGeom xmlns:a="http://schemas.openxmlformats.org/drawingml/2006/main" prst="straightConnector1">
          <a:avLst/>
        </a:prstGeom>
        <a:ln xmlns:a="http://schemas.openxmlformats.org/drawingml/2006/main">
          <a:tailEnd type="triangle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0.7444</cdr:x>
      <cdr:y>0.31105</cdr:y>
    </cdr:from>
    <cdr:to>
      <cdr:x>0.81903</cdr:x>
      <cdr:y>0.57558</cdr:y>
    </cdr:to>
    <cdr:cxnSp macro="">
      <cdr:nvCxnSpPr>
        <cdr:cNvPr id="13" name="Curved Connector 12"/>
        <cdr:cNvCxnSpPr/>
      </cdr:nvCxnSpPr>
      <cdr:spPr>
        <a:xfrm xmlns:a="http://schemas.openxmlformats.org/drawingml/2006/main" rot="5400000">
          <a:off x="3557588" y="1262068"/>
          <a:ext cx="866776" cy="380999"/>
        </a:xfrm>
        <a:prstGeom xmlns:a="http://schemas.openxmlformats.org/drawingml/2006/main" prst="curvedConnector3">
          <a:avLst/>
        </a:prstGeom>
        <a:ln xmlns:a="http://schemas.openxmlformats.org/drawingml/2006/main">
          <a:tailEnd type="triangle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0.74627</cdr:x>
      <cdr:y>0.30233</cdr:y>
    </cdr:from>
    <cdr:to>
      <cdr:x>0.82276</cdr:x>
      <cdr:y>0.85756</cdr:y>
    </cdr:to>
    <cdr:cxnSp macro="">
      <cdr:nvCxnSpPr>
        <cdr:cNvPr id="20" name="Curved Connector 19"/>
        <cdr:cNvCxnSpPr/>
      </cdr:nvCxnSpPr>
      <cdr:spPr>
        <a:xfrm xmlns:a="http://schemas.openxmlformats.org/drawingml/2006/main" rot="5400000">
          <a:off x="3095627" y="1704975"/>
          <a:ext cx="1819275" cy="390527"/>
        </a:xfrm>
        <a:prstGeom xmlns:a="http://schemas.openxmlformats.org/drawingml/2006/main" prst="curvedConnector3">
          <a:avLst/>
        </a:prstGeom>
        <a:ln xmlns:a="http://schemas.openxmlformats.org/drawingml/2006/main">
          <a:tailEnd type="triangle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0.70522</cdr:x>
      <cdr:y>0.2907</cdr:y>
    </cdr:from>
    <cdr:to>
      <cdr:x>0.81716</cdr:x>
      <cdr:y>0.56395</cdr:y>
    </cdr:to>
    <cdr:cxnSp macro="">
      <cdr:nvCxnSpPr>
        <cdr:cNvPr id="24" name="Straight Arrow Connector 23"/>
        <cdr:cNvCxnSpPr/>
      </cdr:nvCxnSpPr>
      <cdr:spPr>
        <a:xfrm xmlns:a="http://schemas.openxmlformats.org/drawingml/2006/main" flipH="1">
          <a:off x="3600450" y="952501"/>
          <a:ext cx="571500" cy="895350"/>
        </a:xfrm>
        <a:prstGeom xmlns:a="http://schemas.openxmlformats.org/drawingml/2006/main" prst="straightConnector1">
          <a:avLst/>
        </a:prstGeom>
        <a:ln xmlns:a="http://schemas.openxmlformats.org/drawingml/2006/main">
          <a:tailEnd type="triangle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FI42"/>
  <sheetViews>
    <sheetView tabSelected="1" topLeftCell="ER1" workbookViewId="0">
      <selection activeCell="BK18" sqref="BK18"/>
    </sheetView>
  </sheetViews>
  <sheetFormatPr defaultRowHeight="15" x14ac:dyDescent="0.25"/>
  <cols>
    <col min="4" max="4" width="13.140625" customWidth="1"/>
    <col min="5" max="5" width="14.5703125" customWidth="1"/>
    <col min="6" max="6" width="10.140625" customWidth="1"/>
    <col min="163" max="163" width="31" customWidth="1"/>
  </cols>
  <sheetData>
    <row r="1" spans="2:165" ht="51.75" customHeight="1" x14ac:dyDescent="0.5">
      <c r="M1" s="133" t="s">
        <v>10</v>
      </c>
      <c r="N1" s="133"/>
      <c r="O1" s="133"/>
      <c r="P1" s="133"/>
      <c r="Q1" s="133"/>
      <c r="R1" s="133"/>
      <c r="S1" s="133"/>
      <c r="U1" s="133" t="s">
        <v>0</v>
      </c>
      <c r="V1" s="133"/>
      <c r="W1" s="133"/>
      <c r="X1" s="133"/>
      <c r="Y1" s="133"/>
      <c r="Z1" s="133"/>
      <c r="AB1" s="133" t="s">
        <v>22</v>
      </c>
      <c r="AC1" s="133"/>
      <c r="AD1" s="133"/>
      <c r="AE1" s="133"/>
      <c r="AF1" s="133"/>
      <c r="AG1" s="133"/>
      <c r="AI1" s="133" t="s">
        <v>5</v>
      </c>
      <c r="AJ1" s="133"/>
      <c r="AK1" s="133"/>
      <c r="AL1" s="133"/>
      <c r="AM1" s="133"/>
      <c r="AN1" s="133"/>
      <c r="AP1" s="133" t="s">
        <v>23</v>
      </c>
      <c r="AQ1" s="133"/>
      <c r="AR1" s="133"/>
      <c r="AS1" s="133"/>
      <c r="AT1" s="133"/>
      <c r="AU1" s="133"/>
      <c r="AV1" s="133"/>
      <c r="AX1" t="s">
        <v>24</v>
      </c>
      <c r="AY1" t="s">
        <v>25</v>
      </c>
      <c r="AZ1" t="s">
        <v>26</v>
      </c>
      <c r="BA1" t="s">
        <v>27</v>
      </c>
      <c r="BC1" s="130" t="s">
        <v>28</v>
      </c>
      <c r="BD1" s="130"/>
      <c r="BE1" s="130"/>
      <c r="BH1" s="37"/>
      <c r="BY1" s="131" t="s">
        <v>17</v>
      </c>
      <c r="BZ1" s="130"/>
      <c r="CA1" s="130"/>
      <c r="CB1" s="130"/>
      <c r="CC1" s="130"/>
      <c r="CD1" s="130"/>
      <c r="CE1" s="130"/>
      <c r="CF1" s="130"/>
      <c r="CG1" s="130"/>
      <c r="CH1" s="130"/>
      <c r="CI1" s="130"/>
      <c r="CJ1" s="130"/>
      <c r="CK1" s="130"/>
      <c r="CL1" s="130"/>
      <c r="CM1" s="130"/>
      <c r="CP1" s="131" t="s">
        <v>0</v>
      </c>
      <c r="CQ1" s="130"/>
      <c r="CR1" s="130"/>
      <c r="CS1" s="130"/>
      <c r="CT1" s="130"/>
      <c r="CU1" s="130"/>
      <c r="CV1" s="130"/>
      <c r="CW1" s="130"/>
      <c r="CX1" s="130"/>
      <c r="CY1" s="130"/>
      <c r="CZ1" s="130"/>
      <c r="DA1" s="130"/>
      <c r="DB1" s="130"/>
      <c r="DC1" s="130"/>
      <c r="DF1" s="131" t="s">
        <v>30</v>
      </c>
      <c r="DG1" s="131"/>
      <c r="DH1" s="131"/>
      <c r="DI1" s="131"/>
      <c r="DJ1" s="131"/>
      <c r="DK1" s="131"/>
      <c r="DL1" s="131"/>
      <c r="DM1" s="131"/>
      <c r="DN1" s="131"/>
      <c r="DO1" s="131"/>
      <c r="DP1" s="131"/>
      <c r="DQ1" s="131"/>
      <c r="DR1" s="131"/>
      <c r="DS1" s="131"/>
      <c r="DV1" s="132" t="s">
        <v>31</v>
      </c>
      <c r="DW1" s="130"/>
      <c r="DX1" s="130"/>
      <c r="DY1" s="130"/>
      <c r="DZ1" s="130"/>
      <c r="EA1" s="130"/>
      <c r="EB1" s="130"/>
      <c r="EC1" s="130"/>
      <c r="ED1" s="130"/>
      <c r="EE1" s="130"/>
      <c r="EF1" s="130"/>
      <c r="EG1" s="130"/>
      <c r="EL1" s="129" t="s">
        <v>32</v>
      </c>
      <c r="EM1" s="130"/>
      <c r="EN1" s="130"/>
      <c r="EO1" s="130"/>
      <c r="EP1" s="130"/>
      <c r="EQ1" s="130"/>
      <c r="ER1" s="130"/>
      <c r="ES1" s="130"/>
      <c r="ET1" s="130"/>
      <c r="EU1" s="130"/>
      <c r="EV1" s="130"/>
      <c r="EW1" s="130"/>
      <c r="EX1" s="130"/>
      <c r="EY1" s="130"/>
    </row>
    <row r="2" spans="2:165" ht="15.75" thickBot="1" x14ac:dyDescent="0.3">
      <c r="U2" s="20"/>
      <c r="V2" s="20"/>
      <c r="W2" s="20"/>
      <c r="X2" s="20"/>
      <c r="Y2" s="20"/>
      <c r="Z2" s="20"/>
      <c r="BH2">
        <v>11</v>
      </c>
      <c r="BI2">
        <v>12</v>
      </c>
      <c r="BJ2">
        <v>21</v>
      </c>
      <c r="BK2">
        <v>22</v>
      </c>
      <c r="BL2">
        <v>23</v>
      </c>
      <c r="BM2">
        <v>24</v>
      </c>
      <c r="BN2">
        <v>25</v>
      </c>
      <c r="BO2">
        <v>31</v>
      </c>
      <c r="BP2">
        <v>32</v>
      </c>
      <c r="BQ2">
        <v>33</v>
      </c>
      <c r="BR2">
        <v>34</v>
      </c>
      <c r="BS2">
        <v>35</v>
      </c>
      <c r="BT2" t="s">
        <v>25</v>
      </c>
      <c r="BY2">
        <v>11</v>
      </c>
      <c r="BZ2">
        <v>12</v>
      </c>
      <c r="CA2">
        <v>21</v>
      </c>
      <c r="CB2">
        <v>22</v>
      </c>
      <c r="CC2">
        <v>23</v>
      </c>
      <c r="CD2">
        <v>24</v>
      </c>
      <c r="CE2">
        <v>25</v>
      </c>
      <c r="CF2">
        <v>31</v>
      </c>
      <c r="CG2">
        <v>32</v>
      </c>
      <c r="CH2">
        <v>33</v>
      </c>
      <c r="CI2">
        <v>34</v>
      </c>
      <c r="CJ2">
        <v>35</v>
      </c>
      <c r="CP2">
        <v>11</v>
      </c>
      <c r="CQ2">
        <v>12</v>
      </c>
      <c r="CR2">
        <v>21</v>
      </c>
      <c r="CS2">
        <v>22</v>
      </c>
      <c r="CT2">
        <v>23</v>
      </c>
      <c r="CU2">
        <v>24</v>
      </c>
      <c r="CV2">
        <v>25</v>
      </c>
      <c r="CW2">
        <v>31</v>
      </c>
      <c r="CX2">
        <v>32</v>
      </c>
      <c r="CY2">
        <v>33</v>
      </c>
      <c r="CZ2">
        <v>34</v>
      </c>
      <c r="DA2">
        <v>35</v>
      </c>
      <c r="DF2">
        <v>11</v>
      </c>
      <c r="DG2">
        <v>12</v>
      </c>
      <c r="DH2">
        <v>21</v>
      </c>
      <c r="DI2">
        <v>22</v>
      </c>
      <c r="DJ2">
        <v>23</v>
      </c>
      <c r="DK2">
        <v>24</v>
      </c>
      <c r="DL2">
        <v>25</v>
      </c>
      <c r="DM2">
        <v>31</v>
      </c>
      <c r="DN2">
        <v>32</v>
      </c>
      <c r="DO2">
        <v>33</v>
      </c>
      <c r="DP2">
        <v>34</v>
      </c>
      <c r="DQ2">
        <v>35</v>
      </c>
      <c r="DV2">
        <v>11</v>
      </c>
      <c r="DW2">
        <v>12</v>
      </c>
      <c r="DX2">
        <v>21</v>
      </c>
      <c r="DY2">
        <v>22</v>
      </c>
      <c r="DZ2">
        <v>23</v>
      </c>
      <c r="EA2">
        <v>24</v>
      </c>
      <c r="EB2">
        <v>25</v>
      </c>
      <c r="EC2">
        <v>31</v>
      </c>
      <c r="ED2">
        <v>32</v>
      </c>
      <c r="EE2">
        <v>33</v>
      </c>
      <c r="EF2">
        <v>34</v>
      </c>
      <c r="EG2">
        <v>35</v>
      </c>
      <c r="EL2" t="s">
        <v>68</v>
      </c>
      <c r="EM2" t="s">
        <v>69</v>
      </c>
      <c r="EN2" t="s">
        <v>70</v>
      </c>
      <c r="EO2" t="s">
        <v>71</v>
      </c>
      <c r="EP2" t="s">
        <v>72</v>
      </c>
      <c r="EQ2" t="s">
        <v>73</v>
      </c>
      <c r="ER2" s="78" t="s">
        <v>74</v>
      </c>
      <c r="ES2" s="78" t="s">
        <v>75</v>
      </c>
      <c r="ET2" s="39" t="s">
        <v>76</v>
      </c>
      <c r="EU2" s="78" t="s">
        <v>77</v>
      </c>
      <c r="EV2" s="78" t="s">
        <v>78</v>
      </c>
      <c r="EW2" s="78" t="s">
        <v>79</v>
      </c>
      <c r="EX2" t="s">
        <v>25</v>
      </c>
      <c r="EY2" s="78"/>
      <c r="EZ2" s="78"/>
      <c r="FB2" t="s">
        <v>25</v>
      </c>
      <c r="FC2" t="s">
        <v>24</v>
      </c>
      <c r="FD2" t="s">
        <v>47</v>
      </c>
      <c r="FE2" t="s">
        <v>48</v>
      </c>
      <c r="FG2" t="s">
        <v>54</v>
      </c>
      <c r="FH2" s="38" t="s">
        <v>46</v>
      </c>
    </row>
    <row r="3" spans="2:165" ht="15.75" thickBot="1" x14ac:dyDescent="0.3">
      <c r="BG3">
        <v>11</v>
      </c>
      <c r="BH3" s="56">
        <f>D12*$E$40</f>
        <v>0</v>
      </c>
      <c r="BI3" s="57">
        <f>E12*$E$40</f>
        <v>0.8</v>
      </c>
      <c r="BJ3" s="58">
        <f t="array" ref="BJ3:BN4">MMULT((BA12:BA13),TRANSPOSE(BA21:BA25))/BD13*E6</f>
        <v>0.32353904652273485</v>
      </c>
      <c r="BK3" s="59">
        <v>0.34584369144858496</v>
      </c>
      <c r="BL3" s="59">
        <v>0.28353120905227835</v>
      </c>
      <c r="BM3" s="59">
        <v>0.32150007959930937</v>
      </c>
      <c r="BN3" s="24">
        <v>0.22558597337709255</v>
      </c>
      <c r="BO3" s="22">
        <f t="array" ref="BO3:BS4">MMULT((BA12:BA13),TRANSPOSE(BA30:BA34))/BE13*F6</f>
        <v>0.28183898356114889</v>
      </c>
      <c r="BP3" s="23">
        <v>0.22503900921821857</v>
      </c>
      <c r="BQ3" s="23">
        <v>0.32281698916905127</v>
      </c>
      <c r="BR3" s="23">
        <v>0.35479702116184636</v>
      </c>
      <c r="BS3" s="23">
        <v>0.31550799688973474</v>
      </c>
      <c r="BT3" s="1">
        <f>SUM(BH3:BS3)</f>
        <v>3.8</v>
      </c>
      <c r="BU3" s="1"/>
      <c r="BX3">
        <v>11</v>
      </c>
      <c r="BY3" s="2">
        <f>BH3/$BT$15</f>
        <v>0</v>
      </c>
      <c r="BZ3" s="2">
        <f t="shared" ref="BZ3:CJ3" si="0">BI3/$BT$15</f>
        <v>0.19047619047619052</v>
      </c>
      <c r="CA3" s="2">
        <f t="shared" si="0"/>
        <v>7.7033106314936886E-2</v>
      </c>
      <c r="CB3" s="2">
        <f t="shared" si="0"/>
        <v>8.2343736059186906E-2</v>
      </c>
      <c r="CC3" s="2">
        <f t="shared" si="0"/>
        <v>6.7507430726732959E-2</v>
      </c>
      <c r="CD3" s="2">
        <f t="shared" si="0"/>
        <v>7.6547637999835577E-2</v>
      </c>
      <c r="CE3" s="2">
        <f t="shared" si="0"/>
        <v>5.3710946042164899E-2</v>
      </c>
      <c r="CF3" s="2">
        <f t="shared" si="0"/>
        <v>6.7104519895511652E-2</v>
      </c>
      <c r="CG3" s="2">
        <f t="shared" si="0"/>
        <v>5.3580716480528236E-2</v>
      </c>
      <c r="CH3" s="2">
        <f t="shared" si="0"/>
        <v>7.6861187897393171E-2</v>
      </c>
      <c r="CI3" s="2">
        <f t="shared" si="0"/>
        <v>8.4475481229011051E-2</v>
      </c>
      <c r="CJ3" s="2">
        <f t="shared" si="0"/>
        <v>7.5120951640413047E-2</v>
      </c>
      <c r="CO3">
        <v>11</v>
      </c>
      <c r="CP3" s="2">
        <v>1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4">
        <v>0</v>
      </c>
      <c r="DE3">
        <v>11</v>
      </c>
      <c r="DF3" s="2">
        <f>CP3-BY3</f>
        <v>1</v>
      </c>
      <c r="DG3" s="3">
        <f t="shared" ref="DG3:DQ3" si="1">CQ3-BZ3</f>
        <v>-0.19047619047619052</v>
      </c>
      <c r="DH3" s="3">
        <f t="shared" si="1"/>
        <v>-7.7033106314936886E-2</v>
      </c>
      <c r="DI3" s="3">
        <f t="shared" si="1"/>
        <v>-8.2343736059186906E-2</v>
      </c>
      <c r="DJ3" s="3">
        <f t="shared" si="1"/>
        <v>-6.7507430726732959E-2</v>
      </c>
      <c r="DK3" s="3">
        <f t="shared" si="1"/>
        <v>-7.6547637999835577E-2</v>
      </c>
      <c r="DL3" s="3">
        <f t="shared" si="1"/>
        <v>-5.3710946042164899E-2</v>
      </c>
      <c r="DM3" s="3">
        <f t="shared" si="1"/>
        <v>-6.7104519895511652E-2</v>
      </c>
      <c r="DN3" s="3">
        <f t="shared" si="1"/>
        <v>-5.3580716480528236E-2</v>
      </c>
      <c r="DO3" s="3">
        <f t="shared" si="1"/>
        <v>-7.6861187897393171E-2</v>
      </c>
      <c r="DP3" s="3">
        <f t="shared" si="1"/>
        <v>-8.4475481229011051E-2</v>
      </c>
      <c r="DQ3" s="4">
        <f t="shared" si="1"/>
        <v>-7.5120951640413047E-2</v>
      </c>
      <c r="DU3">
        <v>11</v>
      </c>
      <c r="DV3" s="2">
        <f t="array" ref="DV3:EG14">MINVERSE(DF3:DQ14)</f>
        <v>1.1728642024341165</v>
      </c>
      <c r="DW3" s="3">
        <v>0.30820759484640448</v>
      </c>
      <c r="DX3" s="3">
        <v>0.15079958057383486</v>
      </c>
      <c r="DY3" s="3">
        <v>0.15495952337272573</v>
      </c>
      <c r="DZ3" s="3">
        <v>0.13240172588651619</v>
      </c>
      <c r="EA3" s="3">
        <v>0.15324331638300298</v>
      </c>
      <c r="EB3" s="3">
        <v>0.10814228082957832</v>
      </c>
      <c r="EC3" s="3">
        <v>0.12345646152192277</v>
      </c>
      <c r="ED3" s="3">
        <v>0.10261505165443117</v>
      </c>
      <c r="EE3" s="3">
        <v>0.15405428650208097</v>
      </c>
      <c r="EF3" s="3">
        <v>0.17179067017879585</v>
      </c>
      <c r="EG3" s="4">
        <v>0.1433291694862302</v>
      </c>
      <c r="EK3" t="s">
        <v>68</v>
      </c>
      <c r="EL3" s="109">
        <f t="array" ref="EL3:EW14">MMULT(BY3:CJ14,DV3:EG14)</f>
        <v>0.17286420243411674</v>
      </c>
      <c r="EM3" s="110">
        <v>0.30820759484640448</v>
      </c>
      <c r="EN3" s="110">
        <v>0.15079958057383486</v>
      </c>
      <c r="EO3" s="110">
        <v>0.15495952337272573</v>
      </c>
      <c r="EP3" s="110">
        <v>0.13240172588651619</v>
      </c>
      <c r="EQ3" s="110">
        <v>0.15324331638300298</v>
      </c>
      <c r="ER3" s="110">
        <v>0.10814228082957832</v>
      </c>
      <c r="ES3" s="110">
        <v>0.12345646152192277</v>
      </c>
      <c r="ET3" s="110">
        <v>0.10261505165443117</v>
      </c>
      <c r="EU3" s="110">
        <v>0.15405428650208097</v>
      </c>
      <c r="EV3" s="110">
        <v>0.17179067017879585</v>
      </c>
      <c r="EW3" s="111">
        <v>0.1433291694862302</v>
      </c>
      <c r="EX3">
        <f>SUM(EL3:EW3)</f>
        <v>1.8758638636696401</v>
      </c>
      <c r="EY3" s="78"/>
      <c r="EZ3" s="78"/>
      <c r="FB3">
        <f>EX3</f>
        <v>1.8758638636696401</v>
      </c>
      <c r="FC3">
        <f t="array" ref="FC3:FC14">TRANSPOSE(EL15:EW15)</f>
        <v>1.8574177462103618</v>
      </c>
      <c r="FD3" s="78">
        <f>FB3-FC3</f>
        <v>1.8446117459278266E-2</v>
      </c>
      <c r="FE3" s="78">
        <f>FB3+FC3</f>
        <v>3.7332816098800019</v>
      </c>
      <c r="FF3" t="s">
        <v>33</v>
      </c>
      <c r="FG3" t="s">
        <v>3</v>
      </c>
      <c r="FH3">
        <f>RANK(FE3,$FE$3:$FE$14,0)</f>
        <v>2</v>
      </c>
      <c r="FI3" t="s">
        <v>64</v>
      </c>
    </row>
    <row r="4" spans="2:165" ht="15.75" thickBot="1" x14ac:dyDescent="0.3">
      <c r="D4" s="134" t="s">
        <v>18</v>
      </c>
      <c r="E4" s="134"/>
      <c r="BG4">
        <v>12</v>
      </c>
      <c r="BH4" s="62">
        <f>D13*$E$40</f>
        <v>1.2000000000000002</v>
      </c>
      <c r="BI4" s="63">
        <f>E13*$E$40</f>
        <v>0</v>
      </c>
      <c r="BJ4" s="60">
        <v>0.32353904652273485</v>
      </c>
      <c r="BK4" s="61">
        <v>0.34584369144858496</v>
      </c>
      <c r="BL4" s="61">
        <v>0.28353120905227835</v>
      </c>
      <c r="BM4" s="61">
        <v>0.32150007959930937</v>
      </c>
      <c r="BN4" s="29">
        <v>0.22558597337709255</v>
      </c>
      <c r="BO4" s="27">
        <v>0.28183898356114889</v>
      </c>
      <c r="BP4" s="28">
        <v>0.22503900921821857</v>
      </c>
      <c r="BQ4" s="28">
        <v>0.32281698916905127</v>
      </c>
      <c r="BR4" s="28">
        <v>0.35479702116184636</v>
      </c>
      <c r="BS4" s="28">
        <v>0.31550799688973474</v>
      </c>
      <c r="BT4" s="1">
        <f t="shared" ref="BT4:BT14" si="2">SUM(BH4:BS4)</f>
        <v>4.1999999999999993</v>
      </c>
      <c r="BU4" s="1"/>
      <c r="BX4">
        <v>12</v>
      </c>
      <c r="BY4" s="2">
        <f t="shared" ref="BY4:BY13" si="3">BH4/$BT$15</f>
        <v>0.28571428571428581</v>
      </c>
      <c r="BZ4" s="2">
        <f t="shared" ref="BZ4:BZ14" si="4">BI4/$BT$15</f>
        <v>0</v>
      </c>
      <c r="CA4" s="2">
        <f t="shared" ref="CA4:CA14" si="5">BJ4/$BT$15</f>
        <v>7.7033106314936886E-2</v>
      </c>
      <c r="CB4" s="2">
        <f t="shared" ref="CB4:CB14" si="6">BK4/$BT$15</f>
        <v>8.2343736059186906E-2</v>
      </c>
      <c r="CC4" s="2">
        <f t="shared" ref="CC4:CC14" si="7">BL4/$BT$15</f>
        <v>6.7507430726732959E-2</v>
      </c>
      <c r="CD4" s="2">
        <f t="shared" ref="CD4:CD14" si="8">BM4/$BT$15</f>
        <v>7.6547637999835577E-2</v>
      </c>
      <c r="CE4" s="2">
        <f t="shared" ref="CE4:CE14" si="9">BN4/$BT$15</f>
        <v>5.3710946042164899E-2</v>
      </c>
      <c r="CF4" s="2">
        <f t="shared" ref="CF4:CF14" si="10">BO4/$BT$15</f>
        <v>6.7104519895511652E-2</v>
      </c>
      <c r="CG4" s="2">
        <f t="shared" ref="CG4:CG14" si="11">BP4/$BT$15</f>
        <v>5.3580716480528236E-2</v>
      </c>
      <c r="CH4" s="2">
        <f t="shared" ref="CH4:CH14" si="12">BQ4/$BT$15</f>
        <v>7.6861187897393171E-2</v>
      </c>
      <c r="CI4" s="2">
        <f t="shared" ref="CI4:CI14" si="13">BR4/$BT$15</f>
        <v>8.4475481229011051E-2</v>
      </c>
      <c r="CJ4" s="2">
        <f t="shared" ref="CJ4:CJ14" si="14">BS4/$BT$15</f>
        <v>7.5120951640413047E-2</v>
      </c>
      <c r="CO4">
        <v>12</v>
      </c>
      <c r="CP4" s="5">
        <v>0</v>
      </c>
      <c r="CQ4" s="1">
        <v>1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6">
        <v>0</v>
      </c>
      <c r="DE4">
        <v>12</v>
      </c>
      <c r="DF4" s="5">
        <f t="shared" ref="DF4:DF14" si="15">CP4-BY4</f>
        <v>-0.28571428571428581</v>
      </c>
      <c r="DG4" s="1">
        <f t="shared" ref="DG4:DG14" si="16">CQ4-BZ4</f>
        <v>1</v>
      </c>
      <c r="DH4" s="1">
        <f t="shared" ref="DH4:DH14" si="17">CR4-CA4</f>
        <v>-7.7033106314936886E-2</v>
      </c>
      <c r="DI4" s="1">
        <f t="shared" ref="DI4:DI14" si="18">CS4-CB4</f>
        <v>-8.2343736059186906E-2</v>
      </c>
      <c r="DJ4" s="1">
        <f t="shared" ref="DJ4:DJ14" si="19">CT4-CC4</f>
        <v>-6.7507430726732959E-2</v>
      </c>
      <c r="DK4" s="1">
        <f t="shared" ref="DK4:DK14" si="20">CU4-CD4</f>
        <v>-7.6547637999835577E-2</v>
      </c>
      <c r="DL4" s="1">
        <f t="shared" ref="DL4:DL14" si="21">CV4-CE4</f>
        <v>-5.3710946042164899E-2</v>
      </c>
      <c r="DM4" s="1">
        <f t="shared" ref="DM4:DM14" si="22">CW4-CF4</f>
        <v>-6.7104519895511652E-2</v>
      </c>
      <c r="DN4" s="1">
        <f t="shared" ref="DN4:DN14" si="23">CX4-CG4</f>
        <v>-5.3580716480528236E-2</v>
      </c>
      <c r="DO4" s="1">
        <f t="shared" ref="DO4:DO14" si="24">CY4-CH4</f>
        <v>-7.6861187897393171E-2</v>
      </c>
      <c r="DP4" s="1">
        <f t="shared" ref="DP4:DP14" si="25">CZ4-CI4</f>
        <v>-8.4475481229011051E-2</v>
      </c>
      <c r="DQ4" s="6">
        <f t="shared" ref="DQ4:DQ14" si="26">DA4-CJ4</f>
        <v>-7.5120951640413047E-2</v>
      </c>
      <c r="DU4">
        <v>12</v>
      </c>
      <c r="DV4" s="5">
        <v>0.42669333862884606</v>
      </c>
      <c r="DW4" s="1">
        <v>1.1728642024341172</v>
      </c>
      <c r="DX4" s="1">
        <v>0.16286354701974165</v>
      </c>
      <c r="DY4" s="1">
        <v>0.16735628524254376</v>
      </c>
      <c r="DZ4" s="1">
        <v>0.14299386395743749</v>
      </c>
      <c r="EA4" s="1">
        <v>0.16550278169364324</v>
      </c>
      <c r="EB4" s="1">
        <v>0.11679366329594459</v>
      </c>
      <c r="EC4" s="1">
        <v>0.13333297844367661</v>
      </c>
      <c r="ED4" s="1">
        <v>0.1108242557867857</v>
      </c>
      <c r="EE4" s="1">
        <v>0.16637862942224743</v>
      </c>
      <c r="EF4" s="1">
        <v>0.18553392379309955</v>
      </c>
      <c r="EG4" s="6">
        <v>0.15479550304512862</v>
      </c>
      <c r="EK4" t="s">
        <v>69</v>
      </c>
      <c r="EL4" s="112">
        <v>0.42669333862884612</v>
      </c>
      <c r="EM4" s="113">
        <v>0.17286420243411676</v>
      </c>
      <c r="EN4" s="113">
        <v>0.16286354701974162</v>
      </c>
      <c r="EO4" s="113">
        <v>0.16735628524254381</v>
      </c>
      <c r="EP4" s="113">
        <v>0.14299386395743749</v>
      </c>
      <c r="EQ4" s="113">
        <v>0.16550278169364321</v>
      </c>
      <c r="ER4" s="113">
        <v>0.11679366329594458</v>
      </c>
      <c r="ES4" s="113">
        <v>0.13333297844367659</v>
      </c>
      <c r="ET4" s="113">
        <v>0.11082425578678569</v>
      </c>
      <c r="EU4" s="113">
        <v>0.16637862942224746</v>
      </c>
      <c r="EV4" s="113">
        <v>0.18553392379309952</v>
      </c>
      <c r="EW4" s="114">
        <v>0.15479550304512862</v>
      </c>
      <c r="EX4">
        <f t="shared" ref="EX4:EX14" si="27">SUM(EL4:EW4)</f>
        <v>2.1059329727632115</v>
      </c>
      <c r="EY4" s="78"/>
      <c r="EZ4" s="78"/>
      <c r="FB4">
        <f t="shared" ref="FB4:FB14" si="28">EX4</f>
        <v>2.1059329727632115</v>
      </c>
      <c r="FC4">
        <v>1.6457571724170021</v>
      </c>
      <c r="FD4" s="78">
        <f t="shared" ref="FD4:FD14" si="29">FB4-FC4</f>
        <v>0.46017580034620931</v>
      </c>
      <c r="FE4" s="78">
        <f t="shared" ref="FE4:FE14" si="30">FB4+FC4</f>
        <v>3.7516901451802136</v>
      </c>
      <c r="FF4" t="s">
        <v>34</v>
      </c>
      <c r="FG4" t="s">
        <v>49</v>
      </c>
      <c r="FH4">
        <f t="shared" ref="FH4:FH14" si="31">RANK(FE4,$FE$3:$FE$14,0)</f>
        <v>1</v>
      </c>
      <c r="FI4" t="s">
        <v>64</v>
      </c>
    </row>
    <row r="5" spans="2:165" ht="15.75" thickBot="1" x14ac:dyDescent="0.3">
      <c r="C5" s="19"/>
      <c r="D5" t="s">
        <v>19</v>
      </c>
      <c r="E5" t="s">
        <v>20</v>
      </c>
      <c r="F5" s="1" t="s">
        <v>21</v>
      </c>
      <c r="BG5">
        <v>21</v>
      </c>
      <c r="BH5" s="58">
        <f t="array" ref="BH5:BI9">MMULT((BA21:BA25),TRANSPOSE(BA12:BA13))/BD13*D7</f>
        <v>0.21569269768182323</v>
      </c>
      <c r="BI5" s="64">
        <v>0.21569269768182323</v>
      </c>
      <c r="BJ5" s="67">
        <f>D21*$E$41</f>
        <v>0</v>
      </c>
      <c r="BK5" s="68">
        <f t="shared" ref="BK5:BN5" si="32">E21*$E$41</f>
        <v>0.10810810810810811</v>
      </c>
      <c r="BL5" s="68">
        <f t="shared" si="32"/>
        <v>0.16216216216216217</v>
      </c>
      <c r="BM5" s="68">
        <f t="shared" si="32"/>
        <v>0.10810810810810811</v>
      </c>
      <c r="BN5" s="69">
        <f t="shared" si="32"/>
        <v>5.4054054054054057E-2</v>
      </c>
      <c r="BO5" s="22">
        <f t="array" ref="BO5:BS9">MMULT((BA21:BA25),TRANSPOSE(BA30:BA34))/BE14*F7</f>
        <v>4.0527073784138154E-2</v>
      </c>
      <c r="BP5" s="23">
        <v>3.235951398794816E-2</v>
      </c>
      <c r="BQ5" s="23">
        <v>4.6419511500931043E-2</v>
      </c>
      <c r="BR5" s="23">
        <v>5.1018084415915703E-2</v>
      </c>
      <c r="BS5" s="24">
        <v>4.536851399289011E-2</v>
      </c>
      <c r="BT5" s="1">
        <f t="shared" si="2"/>
        <v>1.0795105254779018</v>
      </c>
      <c r="BU5" s="1"/>
      <c r="BX5">
        <v>21</v>
      </c>
      <c r="BY5" s="2">
        <f t="shared" si="3"/>
        <v>5.1355404209957919E-2</v>
      </c>
      <c r="BZ5" s="2">
        <f t="shared" si="4"/>
        <v>5.1355404209957919E-2</v>
      </c>
      <c r="CA5" s="2">
        <f t="shared" si="5"/>
        <v>0</v>
      </c>
      <c r="CB5" s="2">
        <f t="shared" si="6"/>
        <v>2.5740025740025745E-2</v>
      </c>
      <c r="CC5" s="2">
        <f t="shared" si="7"/>
        <v>3.8610038610038616E-2</v>
      </c>
      <c r="CD5" s="2">
        <f t="shared" si="8"/>
        <v>2.5740025740025745E-2</v>
      </c>
      <c r="CE5" s="2">
        <f t="shared" si="9"/>
        <v>1.2870012870012873E-2</v>
      </c>
      <c r="CF5" s="2">
        <f t="shared" si="10"/>
        <v>9.6493032819376569E-3</v>
      </c>
      <c r="CG5" s="2">
        <f t="shared" si="11"/>
        <v>7.7046461876067061E-3</v>
      </c>
      <c r="CH5" s="2">
        <f t="shared" si="12"/>
        <v>1.1052264643078822E-2</v>
      </c>
      <c r="CI5" s="2">
        <f t="shared" si="13"/>
        <v>1.2147162956170408E-2</v>
      </c>
      <c r="CJ5" s="2">
        <f t="shared" si="14"/>
        <v>1.0802027141164313E-2</v>
      </c>
      <c r="CO5">
        <v>21</v>
      </c>
      <c r="CP5" s="5">
        <v>0</v>
      </c>
      <c r="CQ5" s="1">
        <v>0</v>
      </c>
      <c r="CR5" s="1">
        <v>1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6">
        <v>0</v>
      </c>
      <c r="DE5">
        <v>21</v>
      </c>
      <c r="DF5" s="5">
        <f t="shared" si="15"/>
        <v>-5.1355404209957919E-2</v>
      </c>
      <c r="DG5" s="1">
        <f t="shared" si="16"/>
        <v>-5.1355404209957919E-2</v>
      </c>
      <c r="DH5" s="1">
        <f t="shared" si="17"/>
        <v>1</v>
      </c>
      <c r="DI5" s="1">
        <f t="shared" si="18"/>
        <v>-2.5740025740025745E-2</v>
      </c>
      <c r="DJ5" s="1">
        <f t="shared" si="19"/>
        <v>-3.8610038610038616E-2</v>
      </c>
      <c r="DK5" s="1">
        <f t="shared" si="20"/>
        <v>-2.5740025740025745E-2</v>
      </c>
      <c r="DL5" s="1">
        <f t="shared" si="21"/>
        <v>-1.2870012870012873E-2</v>
      </c>
      <c r="DM5" s="1">
        <f t="shared" si="22"/>
        <v>-9.6493032819376569E-3</v>
      </c>
      <c r="DN5" s="1">
        <f t="shared" si="23"/>
        <v>-7.7046461876067061E-3</v>
      </c>
      <c r="DO5" s="1">
        <f t="shared" si="24"/>
        <v>-1.1052264643078822E-2</v>
      </c>
      <c r="DP5" s="1">
        <f t="shared" si="25"/>
        <v>-1.2147162956170408E-2</v>
      </c>
      <c r="DQ5" s="6">
        <f t="shared" si="26"/>
        <v>-1.0802027141164313E-2</v>
      </c>
      <c r="DU5">
        <v>21</v>
      </c>
      <c r="DV5" s="5">
        <v>0.10005510140070137</v>
      </c>
      <c r="DW5" s="1">
        <v>9.2643612408056811E-2</v>
      </c>
      <c r="DX5" s="1">
        <v>1.0250898979002061</v>
      </c>
      <c r="DY5" s="1">
        <v>4.9779087691362203E-2</v>
      </c>
      <c r="DZ5" s="1">
        <v>5.9392960015261821E-2</v>
      </c>
      <c r="EA5" s="1">
        <v>5.1094305946570218E-2</v>
      </c>
      <c r="EB5" s="1">
        <v>3.1220615709626635E-2</v>
      </c>
      <c r="EC5" s="1">
        <v>2.864478659230215E-2</v>
      </c>
      <c r="ED5" s="1">
        <v>2.3809092043977641E-2</v>
      </c>
      <c r="EE5" s="1">
        <v>3.5744197639245245E-2</v>
      </c>
      <c r="EF5" s="1">
        <v>3.985945348795164E-2</v>
      </c>
      <c r="EG5" s="6">
        <v>3.3255719642150218E-2</v>
      </c>
      <c r="EK5" t="s">
        <v>70</v>
      </c>
      <c r="EL5" s="112">
        <v>0.10005510140070135</v>
      </c>
      <c r="EM5" s="113">
        <v>9.2643612408056839E-2</v>
      </c>
      <c r="EN5" s="1">
        <v>2.5089897900205903E-2</v>
      </c>
      <c r="EO5" s="1">
        <v>4.977908769136221E-2</v>
      </c>
      <c r="EP5" s="1">
        <v>5.9392960015261828E-2</v>
      </c>
      <c r="EQ5" s="1">
        <v>5.1094305946570211E-2</v>
      </c>
      <c r="ER5" s="1">
        <v>3.1220615709626632E-2</v>
      </c>
      <c r="ES5" s="1">
        <v>2.8644786592302154E-2</v>
      </c>
      <c r="ET5" s="1">
        <v>2.3809092043977641E-2</v>
      </c>
      <c r="EU5" s="1">
        <v>3.5744197639245245E-2</v>
      </c>
      <c r="EV5" s="1">
        <v>3.9859453487951647E-2</v>
      </c>
      <c r="EW5" s="6">
        <v>3.3255719642150211E-2</v>
      </c>
      <c r="EX5">
        <f t="shared" si="27"/>
        <v>0.57058883047741193</v>
      </c>
      <c r="EY5" s="78"/>
      <c r="EZ5" s="78"/>
      <c r="FB5">
        <f t="shared" si="28"/>
        <v>0.57058883047741193</v>
      </c>
      <c r="FC5">
        <v>0.89859504108258748</v>
      </c>
      <c r="FD5" s="78">
        <f t="shared" si="29"/>
        <v>-0.32800621060517554</v>
      </c>
      <c r="FE5" s="78">
        <f t="shared" si="30"/>
        <v>1.4691838715599994</v>
      </c>
      <c r="FF5" t="s">
        <v>35</v>
      </c>
      <c r="FG5" t="s">
        <v>6</v>
      </c>
      <c r="FH5">
        <f t="shared" si="31"/>
        <v>8</v>
      </c>
      <c r="FI5" t="s">
        <v>65</v>
      </c>
    </row>
    <row r="6" spans="2:165" ht="15.75" thickBot="1" x14ac:dyDescent="0.3">
      <c r="B6" s="19" t="s">
        <v>17</v>
      </c>
      <c r="C6" t="s">
        <v>19</v>
      </c>
      <c r="D6" s="22">
        <v>2</v>
      </c>
      <c r="E6" s="23">
        <v>3</v>
      </c>
      <c r="F6" s="24">
        <v>3</v>
      </c>
      <c r="BG6">
        <v>22</v>
      </c>
      <c r="BH6" s="65">
        <v>0.2305624609657233</v>
      </c>
      <c r="BI6" s="66">
        <v>0.2305624609657233</v>
      </c>
      <c r="BJ6" s="70">
        <f t="shared" ref="BJ6:BJ9" si="33">D22*$E$41</f>
        <v>0.21621621621621623</v>
      </c>
      <c r="BK6" s="71">
        <f t="shared" ref="BK6:BK9" si="34">E22*$E$41</f>
        <v>0</v>
      </c>
      <c r="BL6" s="71">
        <f t="shared" ref="BL6:BL9" si="35">F22*$E$41</f>
        <v>0.10810810810810811</v>
      </c>
      <c r="BM6" s="71">
        <f t="shared" ref="BM6:BM9" si="36">G22*$E$41</f>
        <v>0.21621621621621623</v>
      </c>
      <c r="BN6" s="72">
        <f t="shared" ref="BN6:BN9" si="37">H22*$E$41</f>
        <v>0.10810810810810811</v>
      </c>
      <c r="BO6" s="25">
        <v>4.3320993097291011E-2</v>
      </c>
      <c r="BP6" s="10">
        <v>3.459036518576037E-2</v>
      </c>
      <c r="BQ6" s="10">
        <v>4.961965297624113E-2</v>
      </c>
      <c r="BR6" s="10">
        <v>5.4535249561588728E-2</v>
      </c>
      <c r="BS6" s="26">
        <v>4.8496200144842003E-2</v>
      </c>
      <c r="BT6" s="1">
        <f t="shared" si="2"/>
        <v>1.3403360315458186</v>
      </c>
      <c r="BU6" s="1"/>
      <c r="BX6">
        <v>22</v>
      </c>
      <c r="BY6" s="2">
        <f t="shared" si="3"/>
        <v>5.489582403945794E-2</v>
      </c>
      <c r="BZ6" s="2">
        <f t="shared" si="4"/>
        <v>5.489582403945794E-2</v>
      </c>
      <c r="CA6" s="2">
        <f t="shared" si="5"/>
        <v>5.1480051480051491E-2</v>
      </c>
      <c r="CB6" s="2">
        <f t="shared" si="6"/>
        <v>0</v>
      </c>
      <c r="CC6" s="2">
        <f t="shared" si="7"/>
        <v>2.5740025740025745E-2</v>
      </c>
      <c r="CD6" s="2">
        <f t="shared" si="8"/>
        <v>5.1480051480051491E-2</v>
      </c>
      <c r="CE6" s="2">
        <f t="shared" si="9"/>
        <v>2.5740025740025745E-2</v>
      </c>
      <c r="CF6" s="2">
        <f t="shared" si="10"/>
        <v>1.0314522166021672E-2</v>
      </c>
      <c r="CG6" s="2">
        <f t="shared" si="11"/>
        <v>8.235801234704852E-3</v>
      </c>
      <c r="CH6" s="2">
        <f t="shared" si="12"/>
        <v>1.1814203089581223E-2</v>
      </c>
      <c r="CI6" s="2">
        <f t="shared" si="13"/>
        <v>1.2984583228949699E-2</v>
      </c>
      <c r="CJ6" s="2">
        <f t="shared" si="14"/>
        <v>1.1546714320200479E-2</v>
      </c>
      <c r="CO6">
        <v>22</v>
      </c>
      <c r="CP6" s="5">
        <v>0</v>
      </c>
      <c r="CQ6" s="1">
        <v>0</v>
      </c>
      <c r="CR6" s="1">
        <v>0</v>
      </c>
      <c r="CS6" s="1">
        <v>1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6">
        <v>0</v>
      </c>
      <c r="DE6">
        <v>22</v>
      </c>
      <c r="DF6" s="5">
        <f t="shared" si="15"/>
        <v>-5.489582403945794E-2</v>
      </c>
      <c r="DG6" s="1">
        <f t="shared" si="16"/>
        <v>-5.489582403945794E-2</v>
      </c>
      <c r="DH6" s="1">
        <f t="shared" si="17"/>
        <v>-5.1480051480051491E-2</v>
      </c>
      <c r="DI6" s="1">
        <f t="shared" si="18"/>
        <v>1</v>
      </c>
      <c r="DJ6" s="1">
        <f t="shared" si="19"/>
        <v>-2.5740025740025745E-2</v>
      </c>
      <c r="DK6" s="1">
        <f t="shared" si="20"/>
        <v>-5.1480051480051491E-2</v>
      </c>
      <c r="DL6" s="1">
        <f t="shared" si="21"/>
        <v>-2.5740025740025745E-2</v>
      </c>
      <c r="DM6" s="1">
        <f t="shared" si="22"/>
        <v>-1.0314522166021672E-2</v>
      </c>
      <c r="DN6" s="1">
        <f t="shared" si="23"/>
        <v>-8.235801234704852E-3</v>
      </c>
      <c r="DO6" s="1">
        <f t="shared" si="24"/>
        <v>-1.1814203089581223E-2</v>
      </c>
      <c r="DP6" s="1">
        <f t="shared" si="25"/>
        <v>-1.2984583228949699E-2</v>
      </c>
      <c r="DQ6" s="6">
        <f t="shared" si="26"/>
        <v>-1.1546714320200479E-2</v>
      </c>
      <c r="DU6">
        <v>22</v>
      </c>
      <c r="DV6" s="5">
        <v>0.11083178528094535</v>
      </c>
      <c r="DW6" s="1">
        <v>0.10262202340828272</v>
      </c>
      <c r="DX6" s="1">
        <v>7.7938992187716133E-2</v>
      </c>
      <c r="DY6" s="1">
        <v>1.0283079960047916</v>
      </c>
      <c r="DZ6" s="1">
        <v>5.0449794922417732E-2</v>
      </c>
      <c r="EA6" s="1">
        <v>7.9379108582478666E-2</v>
      </c>
      <c r="EB6" s="1">
        <v>4.621338133385431E-2</v>
      </c>
      <c r="EC6" s="1">
        <v>3.173004467110839E-2</v>
      </c>
      <c r="ED6" s="1">
        <v>2.6373509598321156E-2</v>
      </c>
      <c r="EE6" s="1">
        <v>3.9594115465708103E-2</v>
      </c>
      <c r="EF6" s="1">
        <v>4.4152615194506382E-2</v>
      </c>
      <c r="EG6" s="6">
        <v>3.6837609748464784E-2</v>
      </c>
      <c r="EK6" t="s">
        <v>71</v>
      </c>
      <c r="EL6" s="112">
        <v>0.11083178528094531</v>
      </c>
      <c r="EM6" s="113">
        <v>0.10262202340828278</v>
      </c>
      <c r="EN6" s="1">
        <v>7.7938992187716147E-2</v>
      </c>
      <c r="EO6" s="1">
        <v>2.8307996004791707E-2</v>
      </c>
      <c r="EP6" s="1">
        <v>5.0449794922417739E-2</v>
      </c>
      <c r="EQ6" s="1">
        <v>7.9379108582478666E-2</v>
      </c>
      <c r="ER6" s="1">
        <v>4.621338133385431E-2</v>
      </c>
      <c r="ES6" s="1">
        <v>3.173004467110839E-2</v>
      </c>
      <c r="ET6" s="1">
        <v>2.6373509598321156E-2</v>
      </c>
      <c r="EU6" s="1">
        <v>3.9594115465708103E-2</v>
      </c>
      <c r="EV6" s="1">
        <v>4.4152615194506389E-2</v>
      </c>
      <c r="EW6" s="6">
        <v>3.6837609748464784E-2</v>
      </c>
      <c r="EX6">
        <f t="shared" si="27"/>
        <v>0.67443097639859562</v>
      </c>
      <c r="EY6" s="78"/>
      <c r="EZ6" s="78"/>
      <c r="FB6">
        <f t="shared" si="28"/>
        <v>0.67443097639859562</v>
      </c>
      <c r="FC6">
        <v>0.88009968879019329</v>
      </c>
      <c r="FD6" s="78">
        <f t="shared" si="29"/>
        <v>-0.20566871239159767</v>
      </c>
      <c r="FE6" s="78">
        <f t="shared" si="30"/>
        <v>1.5545306651887889</v>
      </c>
      <c r="FF6" t="s">
        <v>38</v>
      </c>
      <c r="FG6" t="s">
        <v>7</v>
      </c>
      <c r="FH6">
        <f t="shared" si="31"/>
        <v>7</v>
      </c>
      <c r="FI6" t="s">
        <v>65</v>
      </c>
    </row>
    <row r="7" spans="2:165" ht="15.75" thickBot="1" x14ac:dyDescent="0.3">
      <c r="C7" t="s">
        <v>20</v>
      </c>
      <c r="D7" s="25">
        <v>2</v>
      </c>
      <c r="E7" s="10">
        <v>2</v>
      </c>
      <c r="F7" s="26">
        <v>1</v>
      </c>
      <c r="BG7">
        <v>23</v>
      </c>
      <c r="BH7" s="65">
        <v>0.18902080603485225</v>
      </c>
      <c r="BI7" s="66">
        <v>0.18902080603485225</v>
      </c>
      <c r="BJ7" s="70">
        <f t="shared" si="33"/>
        <v>0.10810810810810811</v>
      </c>
      <c r="BK7" s="71">
        <f t="shared" si="34"/>
        <v>5.4054054054054057E-2</v>
      </c>
      <c r="BL7" s="71">
        <f t="shared" si="35"/>
        <v>0</v>
      </c>
      <c r="BM7" s="71">
        <f t="shared" si="36"/>
        <v>0.10810810810810811</v>
      </c>
      <c r="BN7" s="72">
        <f t="shared" si="37"/>
        <v>0.10810810810810811</v>
      </c>
      <c r="BO7" s="25">
        <v>3.5515621229847888E-2</v>
      </c>
      <c r="BP7" s="10">
        <v>2.8358036607808144E-2</v>
      </c>
      <c r="BQ7" s="10">
        <v>4.0679418329652155E-2</v>
      </c>
      <c r="BR7" s="10">
        <v>4.4709345945851145E-2</v>
      </c>
      <c r="BS7" s="26">
        <v>3.9758383921692876E-2</v>
      </c>
      <c r="BT7" s="1">
        <f t="shared" si="2"/>
        <v>0.945440796482935</v>
      </c>
      <c r="BU7" s="1"/>
      <c r="BX7">
        <v>23</v>
      </c>
      <c r="BY7" s="2">
        <f t="shared" si="3"/>
        <v>4.500495381782197E-2</v>
      </c>
      <c r="BZ7" s="2">
        <f t="shared" si="4"/>
        <v>4.500495381782197E-2</v>
      </c>
      <c r="CA7" s="2">
        <f t="shared" si="5"/>
        <v>2.5740025740025745E-2</v>
      </c>
      <c r="CB7" s="2">
        <f t="shared" si="6"/>
        <v>1.2870012870012873E-2</v>
      </c>
      <c r="CC7" s="2">
        <f t="shared" si="7"/>
        <v>0</v>
      </c>
      <c r="CD7" s="2">
        <f t="shared" si="8"/>
        <v>2.5740025740025745E-2</v>
      </c>
      <c r="CE7" s="2">
        <f t="shared" si="9"/>
        <v>2.5740025740025745E-2</v>
      </c>
      <c r="CF7" s="2">
        <f t="shared" si="10"/>
        <v>8.4561002928209266E-3</v>
      </c>
      <c r="CG7" s="2">
        <f t="shared" si="11"/>
        <v>6.7519134780495592E-3</v>
      </c>
      <c r="CH7" s="2">
        <f t="shared" si="12"/>
        <v>9.6855757927743237E-3</v>
      </c>
      <c r="CI7" s="2">
        <f t="shared" si="13"/>
        <v>1.0645082368059798E-2</v>
      </c>
      <c r="CJ7" s="2">
        <f t="shared" si="14"/>
        <v>9.4662818861173531E-3</v>
      </c>
      <c r="CO7">
        <v>23</v>
      </c>
      <c r="CP7" s="5">
        <v>0</v>
      </c>
      <c r="CQ7" s="1">
        <v>0</v>
      </c>
      <c r="CR7" s="1">
        <v>0</v>
      </c>
      <c r="CS7" s="1">
        <v>0</v>
      </c>
      <c r="CT7" s="1">
        <v>1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6">
        <v>0</v>
      </c>
      <c r="DE7">
        <v>23</v>
      </c>
      <c r="DF7" s="5">
        <f t="shared" si="15"/>
        <v>-4.500495381782197E-2</v>
      </c>
      <c r="DG7" s="1">
        <f t="shared" si="16"/>
        <v>-4.500495381782197E-2</v>
      </c>
      <c r="DH7" s="1">
        <f t="shared" si="17"/>
        <v>-2.5740025740025745E-2</v>
      </c>
      <c r="DI7" s="1">
        <f t="shared" si="18"/>
        <v>-1.2870012870012873E-2</v>
      </c>
      <c r="DJ7" s="1">
        <f t="shared" si="19"/>
        <v>1</v>
      </c>
      <c r="DK7" s="1">
        <f t="shared" si="20"/>
        <v>-2.5740025740025745E-2</v>
      </c>
      <c r="DL7" s="1">
        <f t="shared" si="21"/>
        <v>-2.5740025740025745E-2</v>
      </c>
      <c r="DM7" s="1">
        <f t="shared" si="22"/>
        <v>-8.4561002928209266E-3</v>
      </c>
      <c r="DN7" s="1">
        <f t="shared" si="23"/>
        <v>-6.7519134780495592E-3</v>
      </c>
      <c r="DO7" s="1">
        <f t="shared" si="24"/>
        <v>-9.6855757927743237E-3</v>
      </c>
      <c r="DP7" s="1">
        <f t="shared" si="25"/>
        <v>-1.0645082368059798E-2</v>
      </c>
      <c r="DQ7" s="6">
        <f t="shared" si="26"/>
        <v>-9.4662818861173531E-3</v>
      </c>
      <c r="DU7">
        <v>23</v>
      </c>
      <c r="DV7" s="5">
        <v>8.7514741048156083E-2</v>
      </c>
      <c r="DW7" s="1">
        <v>8.103216763718156E-2</v>
      </c>
      <c r="DX7" s="1">
        <v>4.6572674924771747E-2</v>
      </c>
      <c r="DY7" s="1">
        <v>3.4181657489813812E-2</v>
      </c>
      <c r="DZ7" s="1">
        <v>1.019102699866457</v>
      </c>
      <c r="EA7" s="1">
        <v>4.7578118259038842E-2</v>
      </c>
      <c r="EB7" s="1">
        <v>4.1095599459232149E-2</v>
      </c>
      <c r="EC7" s="1">
        <v>2.5054605371550236E-2</v>
      </c>
      <c r="ED7" s="1">
        <v>2.0824990386805114E-2</v>
      </c>
      <c r="EE7" s="1">
        <v>3.1264214983352488E-2</v>
      </c>
      <c r="EF7" s="1">
        <v>3.4863687123250046E-2</v>
      </c>
      <c r="EG7" s="6">
        <v>2.9087629237387926E-2</v>
      </c>
      <c r="EK7" t="s">
        <v>72</v>
      </c>
      <c r="EL7" s="112">
        <v>8.7514741048156083E-2</v>
      </c>
      <c r="EM7" s="1">
        <v>8.1032167637181587E-2</v>
      </c>
      <c r="EN7" s="1">
        <v>4.6572674924771754E-2</v>
      </c>
      <c r="EO7" s="1">
        <v>3.4181657489813805E-2</v>
      </c>
      <c r="EP7" s="1">
        <v>1.910269986645691E-2</v>
      </c>
      <c r="EQ7" s="1">
        <v>4.7578118259038849E-2</v>
      </c>
      <c r="ER7" s="1">
        <v>4.1095599459232156E-2</v>
      </c>
      <c r="ES7" s="1">
        <v>2.5054605371550236E-2</v>
      </c>
      <c r="ET7" s="1">
        <v>2.082499038680511E-2</v>
      </c>
      <c r="EU7" s="1">
        <v>3.1264214983352481E-2</v>
      </c>
      <c r="EV7" s="1">
        <v>3.4863687123250046E-2</v>
      </c>
      <c r="EW7" s="6">
        <v>2.9087629237387922E-2</v>
      </c>
      <c r="EX7">
        <f t="shared" si="27"/>
        <v>0.49817278578699697</v>
      </c>
      <c r="EY7" s="78"/>
      <c r="EZ7" s="78"/>
      <c r="FB7">
        <f t="shared" si="28"/>
        <v>0.49817278578699697</v>
      </c>
      <c r="FC7">
        <v>0.78971998605572857</v>
      </c>
      <c r="FD7" s="78">
        <f t="shared" si="29"/>
        <v>-0.2915472002687316</v>
      </c>
      <c r="FE7" s="78">
        <f t="shared" si="30"/>
        <v>1.2878927718427255</v>
      </c>
      <c r="FF7" t="s">
        <v>40</v>
      </c>
      <c r="FG7" t="s">
        <v>8</v>
      </c>
      <c r="FH7">
        <f t="shared" si="31"/>
        <v>11</v>
      </c>
      <c r="FI7" t="s">
        <v>65</v>
      </c>
    </row>
    <row r="8" spans="2:165" ht="15.75" thickBot="1" x14ac:dyDescent="0.3">
      <c r="C8" t="s">
        <v>21</v>
      </c>
      <c r="D8" s="27">
        <v>3</v>
      </c>
      <c r="E8" s="28">
        <v>3</v>
      </c>
      <c r="F8" s="29">
        <v>4</v>
      </c>
      <c r="BG8">
        <v>24</v>
      </c>
      <c r="BH8" s="65">
        <v>0.21433338639953958</v>
      </c>
      <c r="BI8" s="66">
        <v>0.21433338639953958</v>
      </c>
      <c r="BJ8" s="70">
        <f t="shared" si="33"/>
        <v>5.4054054054054057E-2</v>
      </c>
      <c r="BK8" s="71">
        <f t="shared" si="34"/>
        <v>0.10810810810810811</v>
      </c>
      <c r="BL8" s="71">
        <f t="shared" si="35"/>
        <v>5.4054054054054057E-2</v>
      </c>
      <c r="BM8" s="71">
        <f t="shared" si="36"/>
        <v>0</v>
      </c>
      <c r="BN8" s="72">
        <f t="shared" si="37"/>
        <v>0.10810810810810811</v>
      </c>
      <c r="BO8" s="25">
        <v>4.0271669177376804E-2</v>
      </c>
      <c r="BP8" s="10">
        <v>3.2155581945158662E-2</v>
      </c>
      <c r="BQ8" s="10">
        <v>4.6126972317270823E-2</v>
      </c>
      <c r="BR8" s="10">
        <v>5.0696564686725079E-2</v>
      </c>
      <c r="BS8" s="26">
        <v>4.5082598273008159E-2</v>
      </c>
      <c r="BT8" s="1">
        <f t="shared" si="2"/>
        <v>0.96732448352294309</v>
      </c>
      <c r="BU8" s="1"/>
      <c r="BX8">
        <v>24</v>
      </c>
      <c r="BY8" s="2">
        <f t="shared" si="3"/>
        <v>5.1031758666557049E-2</v>
      </c>
      <c r="BZ8" s="2">
        <f t="shared" si="4"/>
        <v>5.1031758666557049E-2</v>
      </c>
      <c r="CA8" s="2">
        <f t="shared" si="5"/>
        <v>1.2870012870012873E-2</v>
      </c>
      <c r="CB8" s="2">
        <f t="shared" si="6"/>
        <v>2.5740025740025745E-2</v>
      </c>
      <c r="CC8" s="2">
        <f t="shared" si="7"/>
        <v>1.2870012870012873E-2</v>
      </c>
      <c r="CD8" s="2">
        <f t="shared" si="8"/>
        <v>0</v>
      </c>
      <c r="CE8" s="2">
        <f t="shared" si="9"/>
        <v>2.5740025740025745E-2</v>
      </c>
      <c r="CF8" s="2">
        <f t="shared" si="10"/>
        <v>9.5884926612801926E-3</v>
      </c>
      <c r="CG8" s="2">
        <f t="shared" si="11"/>
        <v>7.6560909393234922E-3</v>
      </c>
      <c r="CH8" s="2">
        <f t="shared" si="12"/>
        <v>1.0982612456493054E-2</v>
      </c>
      <c r="CI8" s="2">
        <f t="shared" si="13"/>
        <v>1.2070610639696449E-2</v>
      </c>
      <c r="CJ8" s="2">
        <f t="shared" si="14"/>
        <v>1.0733951969763849E-2</v>
      </c>
      <c r="CO8">
        <v>24</v>
      </c>
      <c r="CP8" s="5">
        <v>0</v>
      </c>
      <c r="CQ8" s="1">
        <v>0</v>
      </c>
      <c r="CR8" s="1">
        <v>0</v>
      </c>
      <c r="CS8" s="1">
        <v>0</v>
      </c>
      <c r="CT8" s="1">
        <v>0</v>
      </c>
      <c r="CU8" s="1">
        <v>1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6">
        <v>0</v>
      </c>
      <c r="DE8">
        <v>24</v>
      </c>
      <c r="DF8" s="5">
        <f t="shared" si="15"/>
        <v>-5.1031758666557049E-2</v>
      </c>
      <c r="DG8" s="1">
        <f t="shared" si="16"/>
        <v>-5.1031758666557049E-2</v>
      </c>
      <c r="DH8" s="1">
        <f t="shared" si="17"/>
        <v>-1.2870012870012873E-2</v>
      </c>
      <c r="DI8" s="1">
        <f t="shared" si="18"/>
        <v>-2.5740025740025745E-2</v>
      </c>
      <c r="DJ8" s="1">
        <f t="shared" si="19"/>
        <v>-1.2870012870012873E-2</v>
      </c>
      <c r="DK8" s="1">
        <f t="shared" si="20"/>
        <v>1</v>
      </c>
      <c r="DL8" s="1">
        <f t="shared" si="21"/>
        <v>-2.5740025740025745E-2</v>
      </c>
      <c r="DM8" s="1">
        <f t="shared" si="22"/>
        <v>-9.5884926612801926E-3</v>
      </c>
      <c r="DN8" s="1">
        <f t="shared" si="23"/>
        <v>-7.6560909393234922E-3</v>
      </c>
      <c r="DO8" s="1">
        <f t="shared" si="24"/>
        <v>-1.0982612456493054E-2</v>
      </c>
      <c r="DP8" s="1">
        <f t="shared" si="25"/>
        <v>-1.2070610639696449E-2</v>
      </c>
      <c r="DQ8" s="6">
        <f t="shared" si="26"/>
        <v>-1.0733951969763849E-2</v>
      </c>
      <c r="DU8">
        <v>24</v>
      </c>
      <c r="DV8" s="5">
        <v>9.690076773510041E-2</v>
      </c>
      <c r="DW8" s="1">
        <v>8.9722933088055901E-2</v>
      </c>
      <c r="DX8" s="1">
        <v>3.6390287892590224E-2</v>
      </c>
      <c r="DY8" s="1">
        <v>4.8379403880805132E-2</v>
      </c>
      <c r="DZ8" s="1">
        <v>3.3304886126493835E-2</v>
      </c>
      <c r="EA8" s="1">
        <v>1.02456489867133</v>
      </c>
      <c r="EB8" s="1">
        <v>4.2407373827960525E-2</v>
      </c>
      <c r="EC8" s="1">
        <v>2.7741732041088429E-2</v>
      </c>
      <c r="ED8" s="1">
        <v>2.3058487431815572E-2</v>
      </c>
      <c r="EE8" s="1">
        <v>3.4617327300952079E-2</v>
      </c>
      <c r="EF8" s="1">
        <v>3.8602845736129203E-2</v>
      </c>
      <c r="EG8" s="6">
        <v>3.2207300975110757E-2</v>
      </c>
      <c r="EK8" t="s">
        <v>73</v>
      </c>
      <c r="EL8" s="112">
        <v>9.6900767735100382E-2</v>
      </c>
      <c r="EM8" s="113">
        <v>8.9722933088055956E-2</v>
      </c>
      <c r="EN8" s="1">
        <v>3.6390287892590224E-2</v>
      </c>
      <c r="EO8" s="1">
        <v>4.8379403880805132E-2</v>
      </c>
      <c r="EP8" s="1">
        <v>3.3304886126493842E-2</v>
      </c>
      <c r="EQ8" s="1">
        <v>2.456489867133E-2</v>
      </c>
      <c r="ER8" s="1">
        <v>4.2407373827960532E-2</v>
      </c>
      <c r="ES8" s="1">
        <v>2.7741732041088433E-2</v>
      </c>
      <c r="ET8" s="1">
        <v>2.3058487431815565E-2</v>
      </c>
      <c r="EU8" s="1">
        <v>3.4617327300952072E-2</v>
      </c>
      <c r="EV8" s="1">
        <v>3.860284573612921E-2</v>
      </c>
      <c r="EW8" s="6">
        <v>3.2207300975110757E-2</v>
      </c>
      <c r="EX8">
        <f t="shared" si="27"/>
        <v>0.52789824470743207</v>
      </c>
      <c r="EY8" s="78"/>
      <c r="EZ8" s="78"/>
      <c r="FB8">
        <f t="shared" si="28"/>
        <v>0.52789824470743207</v>
      </c>
      <c r="FC8">
        <v>0.93944204745310778</v>
      </c>
      <c r="FD8" s="78">
        <f t="shared" si="29"/>
        <v>-0.4115438027456757</v>
      </c>
      <c r="FE8" s="78">
        <f t="shared" si="30"/>
        <v>1.4673402921605398</v>
      </c>
      <c r="FF8" t="s">
        <v>37</v>
      </c>
      <c r="FG8" t="s">
        <v>9</v>
      </c>
      <c r="FH8">
        <f t="shared" si="31"/>
        <v>9</v>
      </c>
      <c r="FI8" t="s">
        <v>65</v>
      </c>
    </row>
    <row r="9" spans="2:165" ht="15.75" thickBot="1" x14ac:dyDescent="0.3">
      <c r="BG9">
        <v>25</v>
      </c>
      <c r="BH9" s="27">
        <v>0.1503906489180617</v>
      </c>
      <c r="BI9" s="29">
        <v>0.1503906489180617</v>
      </c>
      <c r="BJ9" s="73">
        <f t="shared" si="33"/>
        <v>5.4054054054054057E-2</v>
      </c>
      <c r="BK9" s="74">
        <f t="shared" si="34"/>
        <v>0</v>
      </c>
      <c r="BL9" s="74">
        <f t="shared" si="35"/>
        <v>5.4054054054054057E-2</v>
      </c>
      <c r="BM9" s="74">
        <f t="shared" si="36"/>
        <v>0.10810810810810811</v>
      </c>
      <c r="BN9" s="75">
        <f t="shared" si="37"/>
        <v>0</v>
      </c>
      <c r="BO9" s="60">
        <v>2.8257298418778731E-2</v>
      </c>
      <c r="BP9" s="61">
        <v>2.2562508418803702E-2</v>
      </c>
      <c r="BQ9" s="61">
        <v>3.2365770988605672E-2</v>
      </c>
      <c r="BR9" s="61">
        <v>3.5572102831150219E-2</v>
      </c>
      <c r="BS9" s="76">
        <v>3.1632968260723329E-2</v>
      </c>
      <c r="BT9" s="1">
        <f t="shared" si="2"/>
        <v>0.66738816297040138</v>
      </c>
      <c r="BU9" s="1"/>
      <c r="BX9">
        <v>25</v>
      </c>
      <c r="BY9" s="2">
        <f t="shared" si="3"/>
        <v>3.5807297361443266E-2</v>
      </c>
      <c r="BZ9" s="2">
        <f t="shared" si="4"/>
        <v>3.5807297361443266E-2</v>
      </c>
      <c r="CA9" s="2">
        <f t="shared" si="5"/>
        <v>1.2870012870012873E-2</v>
      </c>
      <c r="CB9" s="2">
        <f t="shared" si="6"/>
        <v>0</v>
      </c>
      <c r="CC9" s="2">
        <f t="shared" si="7"/>
        <v>1.2870012870012873E-2</v>
      </c>
      <c r="CD9" s="2">
        <f t="shared" si="8"/>
        <v>2.5740025740025745E-2</v>
      </c>
      <c r="CE9" s="2">
        <f t="shared" si="9"/>
        <v>0</v>
      </c>
      <c r="CF9" s="2">
        <f t="shared" si="10"/>
        <v>6.727928194947318E-3</v>
      </c>
      <c r="CG9" s="2">
        <f t="shared" si="11"/>
        <v>5.3720258140008822E-3</v>
      </c>
      <c r="CH9" s="2">
        <f t="shared" si="12"/>
        <v>7.7061359496680181E-3</v>
      </c>
      <c r="CI9" s="2">
        <f t="shared" si="13"/>
        <v>8.4695482931310059E-3</v>
      </c>
      <c r="CJ9" s="2">
        <f t="shared" si="14"/>
        <v>7.5316591096960322E-3</v>
      </c>
      <c r="CO9">
        <v>25</v>
      </c>
      <c r="CP9" s="5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1</v>
      </c>
      <c r="CW9" s="1">
        <v>0</v>
      </c>
      <c r="CX9" s="1">
        <v>0</v>
      </c>
      <c r="CY9" s="1">
        <v>0</v>
      </c>
      <c r="CZ9" s="1">
        <v>0</v>
      </c>
      <c r="DA9" s="6">
        <v>0</v>
      </c>
      <c r="DE9">
        <v>25</v>
      </c>
      <c r="DF9" s="5">
        <f t="shared" si="15"/>
        <v>-3.5807297361443266E-2</v>
      </c>
      <c r="DG9" s="1">
        <f t="shared" si="16"/>
        <v>-3.5807297361443266E-2</v>
      </c>
      <c r="DH9" s="1">
        <f t="shared" si="17"/>
        <v>-1.2870012870012873E-2</v>
      </c>
      <c r="DI9" s="1">
        <f t="shared" si="18"/>
        <v>0</v>
      </c>
      <c r="DJ9" s="1">
        <f t="shared" si="19"/>
        <v>-1.2870012870012873E-2</v>
      </c>
      <c r="DK9" s="1">
        <f t="shared" si="20"/>
        <v>-2.5740025740025745E-2</v>
      </c>
      <c r="DL9" s="1">
        <f t="shared" si="21"/>
        <v>1</v>
      </c>
      <c r="DM9" s="1">
        <f t="shared" si="22"/>
        <v>-6.727928194947318E-3</v>
      </c>
      <c r="DN9" s="1">
        <f t="shared" si="23"/>
        <v>-5.3720258140008822E-3</v>
      </c>
      <c r="DO9" s="1">
        <f t="shared" si="24"/>
        <v>-7.7061359496680181E-3</v>
      </c>
      <c r="DP9" s="1">
        <f t="shared" si="25"/>
        <v>-8.4695482931310059E-3</v>
      </c>
      <c r="DQ9" s="6">
        <f t="shared" si="26"/>
        <v>-7.5316591096960322E-3</v>
      </c>
      <c r="DU9">
        <v>25</v>
      </c>
      <c r="DV9" s="5">
        <v>6.7977023748244172E-2</v>
      </c>
      <c r="DW9" s="1">
        <v>6.2941688655781647E-2</v>
      </c>
      <c r="DX9" s="1">
        <v>2.8659975083822127E-2</v>
      </c>
      <c r="DY9" s="1">
        <v>1.6641138603728799E-2</v>
      </c>
      <c r="DZ9" s="1">
        <v>2.6968891228051795E-2</v>
      </c>
      <c r="EA9" s="1">
        <v>4.1798973391227415E-2</v>
      </c>
      <c r="EB9" s="1">
        <v>1.0120125415763388</v>
      </c>
      <c r="EC9" s="1">
        <v>1.9461150018230462E-2</v>
      </c>
      <c r="ED9" s="1">
        <v>1.6175799061118684E-2</v>
      </c>
      <c r="EE9" s="1">
        <v>2.428446063988373E-2</v>
      </c>
      <c r="EF9" s="1">
        <v>2.7080348512080261E-2</v>
      </c>
      <c r="EG9" s="6">
        <v>2.2593798939106863E-2</v>
      </c>
      <c r="EK9" s="78" t="s">
        <v>74</v>
      </c>
      <c r="EL9" s="80">
        <v>6.7977023748244172E-2</v>
      </c>
      <c r="EM9" s="81">
        <v>6.2941688655781661E-2</v>
      </c>
      <c r="EN9" s="81">
        <v>2.8659975083822127E-2</v>
      </c>
      <c r="EO9" s="81">
        <v>1.6641138603728799E-2</v>
      </c>
      <c r="EP9" s="81">
        <v>2.6968891228051791E-2</v>
      </c>
      <c r="EQ9" s="81">
        <v>4.1798973391227415E-2</v>
      </c>
      <c r="ER9" s="81">
        <v>1.201254157633872E-2</v>
      </c>
      <c r="ES9" s="81">
        <v>1.9461150018230459E-2</v>
      </c>
      <c r="ET9" s="81">
        <v>1.6175799061118681E-2</v>
      </c>
      <c r="EU9" s="1">
        <v>2.428446063988373E-2</v>
      </c>
      <c r="EV9" s="1">
        <v>2.7080348512080268E-2</v>
      </c>
      <c r="EW9" s="6">
        <v>2.259379893910686E-2</v>
      </c>
      <c r="EX9">
        <f t="shared" si="27"/>
        <v>0.36659578945761462</v>
      </c>
      <c r="EY9" s="79"/>
      <c r="EZ9" s="78"/>
      <c r="FB9">
        <f t="shared" si="28"/>
        <v>0.36659578945761462</v>
      </c>
      <c r="FC9">
        <v>0.66342288550917128</v>
      </c>
      <c r="FD9" s="78">
        <f t="shared" si="29"/>
        <v>-0.29682709605155666</v>
      </c>
      <c r="FE9" s="78">
        <f t="shared" si="30"/>
        <v>1.0300186749667859</v>
      </c>
      <c r="FF9" t="s">
        <v>41</v>
      </c>
      <c r="FG9" t="s">
        <v>50</v>
      </c>
      <c r="FH9">
        <f t="shared" si="31"/>
        <v>12</v>
      </c>
      <c r="FI9" t="s">
        <v>65</v>
      </c>
    </row>
    <row r="10" spans="2:165" ht="15.75" thickBot="1" x14ac:dyDescent="0.3">
      <c r="BG10">
        <v>31</v>
      </c>
      <c r="BH10" s="22">
        <f t="array" ref="BH10:BI14">MMULT((BA30:BA34),TRANSPOSE(BA12:BA13))/BE13*D8</f>
        <v>0.28183898356114889</v>
      </c>
      <c r="BI10" s="24">
        <v>0.28183898356114889</v>
      </c>
      <c r="BJ10" s="22">
        <f t="array" ref="BJ10:BN14">MMULT((BA30:BA34),TRANSPOSE(BA21:BA25))/BE14*E8</f>
        <v>0.12158122135241446</v>
      </c>
      <c r="BK10" s="23">
        <v>0.12996297929187303</v>
      </c>
      <c r="BL10" s="23">
        <v>0.10654686368954366</v>
      </c>
      <c r="BM10" s="23">
        <v>0.12081500753213041</v>
      </c>
      <c r="BN10" s="64">
        <v>8.4771895256336188E-2</v>
      </c>
      <c r="BO10" s="71">
        <f>D30*$E$42</f>
        <v>0</v>
      </c>
      <c r="BP10" s="71">
        <f t="shared" ref="BP10:BS10" si="38">E30*$E$42</f>
        <v>0.27272727272727271</v>
      </c>
      <c r="BQ10" s="71">
        <f t="shared" si="38"/>
        <v>0.27272727272727271</v>
      </c>
      <c r="BR10" s="71">
        <f t="shared" si="38"/>
        <v>0.36363636363636365</v>
      </c>
      <c r="BS10" s="71">
        <f t="shared" si="38"/>
        <v>9.0909090909090912E-2</v>
      </c>
      <c r="BT10" s="1">
        <f t="shared" si="2"/>
        <v>2.1273559342445956</v>
      </c>
      <c r="BU10" s="1"/>
      <c r="BX10">
        <v>31</v>
      </c>
      <c r="BY10" s="2">
        <f t="shared" si="3"/>
        <v>6.7104519895511652E-2</v>
      </c>
      <c r="BZ10" s="2">
        <f t="shared" si="4"/>
        <v>6.7104519895511652E-2</v>
      </c>
      <c r="CA10" s="2">
        <f t="shared" si="5"/>
        <v>2.8947909845812973E-2</v>
      </c>
      <c r="CB10" s="2">
        <f t="shared" si="6"/>
        <v>3.0943566498065012E-2</v>
      </c>
      <c r="CC10" s="2">
        <f t="shared" si="7"/>
        <v>2.5368300878462782E-2</v>
      </c>
      <c r="CD10" s="2">
        <f t="shared" si="8"/>
        <v>2.876547798384058E-2</v>
      </c>
      <c r="CE10" s="2">
        <f t="shared" si="9"/>
        <v>2.0183784584841952E-2</v>
      </c>
      <c r="CF10" s="2">
        <f t="shared" si="10"/>
        <v>0</v>
      </c>
      <c r="CG10" s="2">
        <f t="shared" si="11"/>
        <v>6.4935064935064943E-2</v>
      </c>
      <c r="CH10" s="2">
        <f t="shared" si="12"/>
        <v>6.4935064935064943E-2</v>
      </c>
      <c r="CI10" s="2">
        <f t="shared" si="13"/>
        <v>8.658008658008659E-2</v>
      </c>
      <c r="CJ10" s="2">
        <f t="shared" si="14"/>
        <v>2.1645021645021648E-2</v>
      </c>
      <c r="CO10">
        <v>31</v>
      </c>
      <c r="CP10" s="5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1</v>
      </c>
      <c r="CX10" s="1">
        <v>0</v>
      </c>
      <c r="CY10" s="1">
        <v>0</v>
      </c>
      <c r="CZ10" s="1">
        <v>0</v>
      </c>
      <c r="DA10" s="6">
        <v>0</v>
      </c>
      <c r="DE10">
        <v>31</v>
      </c>
      <c r="DF10" s="5">
        <f t="shared" si="15"/>
        <v>-6.7104519895511652E-2</v>
      </c>
      <c r="DG10" s="1">
        <f t="shared" si="16"/>
        <v>-6.7104519895511652E-2</v>
      </c>
      <c r="DH10" s="1">
        <f t="shared" si="17"/>
        <v>-2.8947909845812973E-2</v>
      </c>
      <c r="DI10" s="1">
        <f t="shared" si="18"/>
        <v>-3.0943566498065012E-2</v>
      </c>
      <c r="DJ10" s="1">
        <f t="shared" si="19"/>
        <v>-2.5368300878462782E-2</v>
      </c>
      <c r="DK10" s="1">
        <f t="shared" si="20"/>
        <v>-2.876547798384058E-2</v>
      </c>
      <c r="DL10" s="1">
        <f t="shared" si="21"/>
        <v>-2.0183784584841952E-2</v>
      </c>
      <c r="DM10" s="1">
        <f t="shared" si="22"/>
        <v>1</v>
      </c>
      <c r="DN10" s="1">
        <f t="shared" si="23"/>
        <v>-6.4935064935064943E-2</v>
      </c>
      <c r="DO10" s="1">
        <f t="shared" si="24"/>
        <v>-6.4935064935064943E-2</v>
      </c>
      <c r="DP10" s="1">
        <f t="shared" si="25"/>
        <v>-8.658008658008659E-2</v>
      </c>
      <c r="DQ10" s="6">
        <f t="shared" si="26"/>
        <v>-2.1645021645021648E-2</v>
      </c>
      <c r="DU10">
        <v>31</v>
      </c>
      <c r="DV10" s="5">
        <v>0.1578953237940775</v>
      </c>
      <c r="DW10" s="1">
        <v>0.14619937388340509</v>
      </c>
      <c r="DX10" s="1">
        <v>7.3580301750895749E-2</v>
      </c>
      <c r="DY10" s="1">
        <v>7.5610080913703095E-2</v>
      </c>
      <c r="DZ10" s="1">
        <v>6.4603355698985301E-2</v>
      </c>
      <c r="EA10" s="1">
        <v>7.4772684498605205E-2</v>
      </c>
      <c r="EB10" s="1">
        <v>5.27663381104332E-2</v>
      </c>
      <c r="EC10" s="1">
        <v>1.035780409586885</v>
      </c>
      <c r="ED10" s="1">
        <v>9.2842283314827051E-2</v>
      </c>
      <c r="EE10" s="1">
        <v>0.11140220741294467</v>
      </c>
      <c r="EF10" s="1">
        <v>0.13668816295306832</v>
      </c>
      <c r="EG10" s="6">
        <v>6.6460422517518811E-2</v>
      </c>
      <c r="EK10" s="78" t="s">
        <v>75</v>
      </c>
      <c r="EL10" s="82">
        <v>0.1578953237940775</v>
      </c>
      <c r="EM10" s="81">
        <v>0.14619937388340515</v>
      </c>
      <c r="EN10" s="81">
        <v>7.3580301750895777E-2</v>
      </c>
      <c r="EO10" s="81">
        <v>7.5610080913703109E-2</v>
      </c>
      <c r="EP10" s="81">
        <v>6.4603355698985315E-2</v>
      </c>
      <c r="EQ10" s="81">
        <v>7.4772684498605232E-2</v>
      </c>
      <c r="ER10" s="81">
        <v>5.2766338110433207E-2</v>
      </c>
      <c r="ES10" s="81">
        <v>3.5780409586885081E-2</v>
      </c>
      <c r="ET10" s="115">
        <v>9.2842283314827079E-2</v>
      </c>
      <c r="EU10" s="1">
        <v>0.1114022074129447</v>
      </c>
      <c r="EV10" s="1">
        <v>0.13668816295306835</v>
      </c>
      <c r="EW10" s="6">
        <v>6.6460422517518825E-2</v>
      </c>
      <c r="EX10">
        <f t="shared" si="27"/>
        <v>1.0886009444353495</v>
      </c>
      <c r="EY10" s="79"/>
      <c r="EZ10" s="78"/>
      <c r="FB10">
        <f t="shared" si="28"/>
        <v>1.0886009444353495</v>
      </c>
      <c r="FC10">
        <v>0.68748938368197265</v>
      </c>
      <c r="FD10" s="78">
        <f t="shared" si="29"/>
        <v>0.40111156075337684</v>
      </c>
      <c r="FE10" s="78">
        <f t="shared" si="30"/>
        <v>1.7760903281173221</v>
      </c>
      <c r="FF10" t="s">
        <v>36</v>
      </c>
      <c r="FG10" t="s">
        <v>45</v>
      </c>
      <c r="FH10">
        <f t="shared" si="31"/>
        <v>6</v>
      </c>
      <c r="FI10" t="s">
        <v>64</v>
      </c>
    </row>
    <row r="11" spans="2:165" ht="15.75" thickBot="1" x14ac:dyDescent="0.3">
      <c r="D11" t="s">
        <v>12</v>
      </c>
      <c r="K11" t="s">
        <v>4</v>
      </c>
      <c r="BG11">
        <v>32</v>
      </c>
      <c r="BH11" s="25">
        <v>0.22503900921821857</v>
      </c>
      <c r="BI11" s="26">
        <v>0.22503900921821857</v>
      </c>
      <c r="BJ11" s="25">
        <v>9.7078541963844481E-2</v>
      </c>
      <c r="BK11" s="10">
        <v>0.10377109555728112</v>
      </c>
      <c r="BL11" s="10">
        <v>8.5074109823424435E-2</v>
      </c>
      <c r="BM11" s="10">
        <v>9.6466745835475987E-2</v>
      </c>
      <c r="BN11" s="66">
        <v>6.7687525256411113E-2</v>
      </c>
      <c r="BO11" s="71">
        <f t="shared" ref="BO11:BO14" si="39">D31*$E$42</f>
        <v>0.18181818181818182</v>
      </c>
      <c r="BP11" s="71">
        <f t="shared" ref="BP11:BP14" si="40">E31*$E$42</f>
        <v>0</v>
      </c>
      <c r="BQ11" s="71">
        <f t="shared" ref="BQ11:BQ14" si="41">F31*$E$42</f>
        <v>0.18181818181818182</v>
      </c>
      <c r="BR11" s="71">
        <f t="shared" ref="BR11:BR14" si="42">G31*$E$42</f>
        <v>9.0909090909090912E-2</v>
      </c>
      <c r="BS11" s="71">
        <f t="shared" ref="BS11:BS14" si="43">H31*$E$42</f>
        <v>0.18181818181818182</v>
      </c>
      <c r="BT11" s="1">
        <f t="shared" si="2"/>
        <v>1.5365196732365107</v>
      </c>
      <c r="BU11" s="1"/>
      <c r="BX11">
        <v>32</v>
      </c>
      <c r="BY11" s="2">
        <f t="shared" si="3"/>
        <v>5.3580716480528236E-2</v>
      </c>
      <c r="BZ11" s="2">
        <f t="shared" si="4"/>
        <v>5.3580716480528236E-2</v>
      </c>
      <c r="CA11" s="2">
        <f t="shared" si="5"/>
        <v>2.3113938562820117E-2</v>
      </c>
      <c r="CB11" s="2">
        <f t="shared" si="6"/>
        <v>2.4707403704114558E-2</v>
      </c>
      <c r="CC11" s="2">
        <f t="shared" si="7"/>
        <v>2.025574043414868E-2</v>
      </c>
      <c r="CD11" s="2">
        <f t="shared" si="8"/>
        <v>2.2968272817970477E-2</v>
      </c>
      <c r="CE11" s="2">
        <f t="shared" si="9"/>
        <v>1.6116077442002649E-2</v>
      </c>
      <c r="CF11" s="2">
        <f t="shared" si="10"/>
        <v>4.3290043290043295E-2</v>
      </c>
      <c r="CG11" s="2">
        <f t="shared" si="11"/>
        <v>0</v>
      </c>
      <c r="CH11" s="2">
        <f t="shared" si="12"/>
        <v>4.3290043290043295E-2</v>
      </c>
      <c r="CI11" s="2">
        <f t="shared" si="13"/>
        <v>2.1645021645021648E-2</v>
      </c>
      <c r="CJ11" s="2">
        <f t="shared" si="14"/>
        <v>4.3290043290043295E-2</v>
      </c>
      <c r="CO11">
        <v>32</v>
      </c>
      <c r="CP11" s="5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1</v>
      </c>
      <c r="CY11" s="1">
        <v>0</v>
      </c>
      <c r="CZ11" s="1">
        <v>0</v>
      </c>
      <c r="DA11" s="6">
        <v>0</v>
      </c>
      <c r="DE11">
        <v>32</v>
      </c>
      <c r="DF11" s="5">
        <f t="shared" si="15"/>
        <v>-5.3580716480528236E-2</v>
      </c>
      <c r="DG11" s="1">
        <f t="shared" si="16"/>
        <v>-5.3580716480528236E-2</v>
      </c>
      <c r="DH11" s="1">
        <f t="shared" si="17"/>
        <v>-2.3113938562820117E-2</v>
      </c>
      <c r="DI11" s="1">
        <f t="shared" si="18"/>
        <v>-2.4707403704114558E-2</v>
      </c>
      <c r="DJ11" s="1">
        <f t="shared" si="19"/>
        <v>-2.025574043414868E-2</v>
      </c>
      <c r="DK11" s="1">
        <f t="shared" si="20"/>
        <v>-2.2968272817970477E-2</v>
      </c>
      <c r="DL11" s="1">
        <f t="shared" si="21"/>
        <v>-1.6116077442002649E-2</v>
      </c>
      <c r="DM11" s="1">
        <f t="shared" si="22"/>
        <v>-4.3290043290043295E-2</v>
      </c>
      <c r="DN11" s="1">
        <f t="shared" si="23"/>
        <v>1</v>
      </c>
      <c r="DO11" s="1">
        <f t="shared" si="24"/>
        <v>-4.3290043290043295E-2</v>
      </c>
      <c r="DP11" s="1">
        <f t="shared" si="25"/>
        <v>-2.1645021645021648E-2</v>
      </c>
      <c r="DQ11" s="6">
        <f t="shared" si="26"/>
        <v>-4.3290043290043295E-2</v>
      </c>
      <c r="DU11">
        <v>32</v>
      </c>
      <c r="DV11" s="5">
        <v>0.12112936076788761</v>
      </c>
      <c r="DW11" s="1">
        <v>0.11215681552582184</v>
      </c>
      <c r="DX11" s="1">
        <v>5.6447111301522836E-2</v>
      </c>
      <c r="DY11" s="1">
        <v>5.8004255912160477E-2</v>
      </c>
      <c r="DZ11" s="1">
        <v>4.9560449234609186E-2</v>
      </c>
      <c r="EA11" s="1">
        <v>5.7361847447914803E-2</v>
      </c>
      <c r="EB11" s="1">
        <v>4.0479683956408198E-2</v>
      </c>
      <c r="EC11" s="1">
        <v>6.8611109991357652E-2</v>
      </c>
      <c r="ED11" s="1">
        <v>1.023530625901055</v>
      </c>
      <c r="EE11" s="1">
        <v>7.8353359134970171E-2</v>
      </c>
      <c r="EF11" s="1">
        <v>6.3953593188941865E-2</v>
      </c>
      <c r="EG11" s="6">
        <v>7.3532458147339191E-2</v>
      </c>
      <c r="EK11" s="39" t="s">
        <v>76</v>
      </c>
      <c r="EL11" s="80">
        <v>0.12112936076788759</v>
      </c>
      <c r="EM11" s="81">
        <v>0.11215681552582188</v>
      </c>
      <c r="EN11" s="81">
        <v>5.6447111301522863E-2</v>
      </c>
      <c r="EO11" s="81">
        <v>5.8004255912160491E-2</v>
      </c>
      <c r="EP11" s="81">
        <v>4.9560449234609172E-2</v>
      </c>
      <c r="EQ11" s="81">
        <v>5.7361847447914796E-2</v>
      </c>
      <c r="ER11" s="81">
        <v>4.0479683956408212E-2</v>
      </c>
      <c r="ES11" s="81">
        <v>6.8611109991357666E-2</v>
      </c>
      <c r="ET11" s="81">
        <v>2.3530625901055209E-2</v>
      </c>
      <c r="EU11" s="1">
        <v>7.8353359134970157E-2</v>
      </c>
      <c r="EV11" s="1">
        <v>6.3953593188941879E-2</v>
      </c>
      <c r="EW11" s="6">
        <v>7.3532458147339191E-2</v>
      </c>
      <c r="EX11">
        <f t="shared" si="27"/>
        <v>0.80312067050998925</v>
      </c>
      <c r="EY11" s="39"/>
      <c r="EZ11" s="78"/>
      <c r="FB11">
        <f t="shared" si="28"/>
        <v>0.80312067050998925</v>
      </c>
      <c r="FC11">
        <v>0.59721651496829431</v>
      </c>
      <c r="FD11" s="78">
        <f t="shared" si="29"/>
        <v>0.20590415554169494</v>
      </c>
      <c r="FE11" s="78">
        <f t="shared" si="30"/>
        <v>1.4003371854782836</v>
      </c>
      <c r="FF11" t="s">
        <v>39</v>
      </c>
      <c r="FG11" t="s">
        <v>11</v>
      </c>
      <c r="FH11">
        <f t="shared" si="31"/>
        <v>10</v>
      </c>
      <c r="FI11" t="s">
        <v>64</v>
      </c>
    </row>
    <row r="12" spans="2:165" ht="15.75" thickBot="1" x14ac:dyDescent="0.3">
      <c r="B12" s="19" t="s">
        <v>19</v>
      </c>
      <c r="C12" t="s">
        <v>19</v>
      </c>
      <c r="D12" s="22">
        <v>0</v>
      </c>
      <c r="E12" s="24">
        <v>2</v>
      </c>
      <c r="F12" s="1"/>
      <c r="G12" s="1"/>
      <c r="H12" s="1"/>
      <c r="I12" s="1"/>
      <c r="J12" s="1"/>
      <c r="K12" s="34">
        <f>SUM(D12:I12)</f>
        <v>2</v>
      </c>
      <c r="L12" s="21"/>
      <c r="M12" s="22">
        <f>D12/$K$18</f>
        <v>0</v>
      </c>
      <c r="N12" s="11">
        <f>E12/$K$18</f>
        <v>0.66666666666666663</v>
      </c>
      <c r="O12" s="1"/>
      <c r="P12" s="1"/>
      <c r="Q12" s="1"/>
      <c r="R12" s="1"/>
      <c r="S12" s="1"/>
      <c r="U12" s="22">
        <v>1</v>
      </c>
      <c r="V12" s="24">
        <v>0</v>
      </c>
      <c r="W12" s="1"/>
      <c r="X12" s="1"/>
      <c r="Y12" s="1"/>
      <c r="Z12" s="1"/>
      <c r="AB12" s="22">
        <f t="shared" ref="AB12:AC13" si="44">U12-M12</f>
        <v>1</v>
      </c>
      <c r="AC12" s="24">
        <f t="shared" si="44"/>
        <v>-0.66666666666666663</v>
      </c>
      <c r="AD12" s="1"/>
      <c r="AE12" s="1"/>
      <c r="AF12" s="1"/>
      <c r="AG12" s="1"/>
      <c r="AI12" s="2">
        <f t="array" ref="AI12:AJ13">MINVERSE(AB12:AC13)</f>
        <v>2.9999999999999996</v>
      </c>
      <c r="AJ12" s="4">
        <v>1.9999999999999996</v>
      </c>
      <c r="AK12" s="1"/>
      <c r="AL12" s="1"/>
      <c r="AM12" s="1"/>
      <c r="AN12" s="1"/>
      <c r="AP12" s="2">
        <f t="array" ref="AP12:AQ13">MMULT(M12:N13,AI12:AJ13)</f>
        <v>1.9999999999999996</v>
      </c>
      <c r="AQ12" s="4">
        <v>1.9999999999999996</v>
      </c>
      <c r="AR12" s="1">
        <f>SUM(AP12:AQ12)</f>
        <v>3.9999999999999991</v>
      </c>
      <c r="AS12" s="1"/>
      <c r="AT12" s="1"/>
      <c r="AU12" s="1"/>
      <c r="AX12">
        <f>AR12</f>
        <v>3.9999999999999991</v>
      </c>
      <c r="AY12">
        <f t="array" ref="AY12:AY13">TRANSPOSE(AP14:AQ14)</f>
        <v>4.9999999999999991</v>
      </c>
      <c r="AZ12">
        <f>AX12-AY12</f>
        <v>-1</v>
      </c>
      <c r="BA12">
        <f>AX12+AY12</f>
        <v>8.9999999999999982</v>
      </c>
      <c r="BC12" s="33"/>
      <c r="BD12">
        <v>2</v>
      </c>
      <c r="BE12">
        <v>3</v>
      </c>
      <c r="BG12">
        <v>33</v>
      </c>
      <c r="BH12" s="25">
        <v>0.32281698916905127</v>
      </c>
      <c r="BI12" s="26">
        <v>0.32281698916905127</v>
      </c>
      <c r="BJ12" s="25">
        <v>0.13925853450279313</v>
      </c>
      <c r="BK12" s="10">
        <v>0.14885895892872339</v>
      </c>
      <c r="BL12" s="10">
        <v>0.12203825498895646</v>
      </c>
      <c r="BM12" s="10">
        <v>0.13838091695181248</v>
      </c>
      <c r="BN12" s="66">
        <v>9.7097312965817015E-2</v>
      </c>
      <c r="BO12" s="71">
        <f t="shared" si="39"/>
        <v>9.0909090909090912E-2</v>
      </c>
      <c r="BP12" s="71">
        <f t="shared" si="40"/>
        <v>9.0909090909090912E-2</v>
      </c>
      <c r="BQ12" s="71">
        <f t="shared" si="41"/>
        <v>0</v>
      </c>
      <c r="BR12" s="71">
        <f t="shared" si="42"/>
        <v>0.36363636363636365</v>
      </c>
      <c r="BS12" s="71">
        <f t="shared" si="43"/>
        <v>0.18181818181818182</v>
      </c>
      <c r="BT12" s="1">
        <f t="shared" si="2"/>
        <v>2.0185406839489319</v>
      </c>
      <c r="BU12" s="1"/>
      <c r="BX12">
        <v>33</v>
      </c>
      <c r="BY12" s="2">
        <f t="shared" si="3"/>
        <v>7.6861187897393171E-2</v>
      </c>
      <c r="BZ12" s="2">
        <f t="shared" si="4"/>
        <v>7.6861187897393171E-2</v>
      </c>
      <c r="CA12" s="2">
        <f t="shared" si="5"/>
        <v>3.3156793929236462E-2</v>
      </c>
      <c r="CB12" s="2">
        <f t="shared" si="6"/>
        <v>3.5442609268743673E-2</v>
      </c>
      <c r="CC12" s="2">
        <f t="shared" si="7"/>
        <v>2.9056727378322971E-2</v>
      </c>
      <c r="CD12" s="2">
        <f t="shared" si="8"/>
        <v>3.294783736947917E-2</v>
      </c>
      <c r="CE12" s="2">
        <f t="shared" si="9"/>
        <v>2.3118407849004055E-2</v>
      </c>
      <c r="CF12" s="2">
        <f t="shared" si="10"/>
        <v>2.1645021645021648E-2</v>
      </c>
      <c r="CG12" s="2">
        <f t="shared" si="11"/>
        <v>2.1645021645021648E-2</v>
      </c>
      <c r="CH12" s="2">
        <f t="shared" si="12"/>
        <v>0</v>
      </c>
      <c r="CI12" s="2">
        <f t="shared" si="13"/>
        <v>8.658008658008659E-2</v>
      </c>
      <c r="CJ12" s="2">
        <f t="shared" si="14"/>
        <v>4.3290043290043295E-2</v>
      </c>
      <c r="CO12">
        <v>33</v>
      </c>
      <c r="CP12" s="5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1</v>
      </c>
      <c r="CZ12" s="1">
        <v>0</v>
      </c>
      <c r="DA12" s="6">
        <v>0</v>
      </c>
      <c r="DE12">
        <v>33</v>
      </c>
      <c r="DF12" s="5">
        <f t="shared" si="15"/>
        <v>-7.6861187897393171E-2</v>
      </c>
      <c r="DG12" s="1">
        <f t="shared" si="16"/>
        <v>-7.6861187897393171E-2</v>
      </c>
      <c r="DH12" s="1">
        <f t="shared" si="17"/>
        <v>-3.3156793929236462E-2</v>
      </c>
      <c r="DI12" s="1">
        <f t="shared" si="18"/>
        <v>-3.5442609268743673E-2</v>
      </c>
      <c r="DJ12" s="1">
        <f t="shared" si="19"/>
        <v>-2.9056727378322971E-2</v>
      </c>
      <c r="DK12" s="1">
        <f t="shared" si="20"/>
        <v>-3.294783736947917E-2</v>
      </c>
      <c r="DL12" s="1">
        <f t="shared" si="21"/>
        <v>-2.3118407849004055E-2</v>
      </c>
      <c r="DM12" s="1">
        <f t="shared" si="22"/>
        <v>-2.1645021645021648E-2</v>
      </c>
      <c r="DN12" s="1">
        <f t="shared" si="23"/>
        <v>-2.1645021645021648E-2</v>
      </c>
      <c r="DO12" s="1">
        <f t="shared" si="24"/>
        <v>1</v>
      </c>
      <c r="DP12" s="1">
        <f t="shared" si="25"/>
        <v>-8.658008658008659E-2</v>
      </c>
      <c r="DQ12" s="6">
        <f t="shared" si="26"/>
        <v>-4.3290043290043295E-2</v>
      </c>
      <c r="DU12">
        <v>33</v>
      </c>
      <c r="DV12" s="5">
        <v>0.16640049648958496</v>
      </c>
      <c r="DW12" s="1">
        <v>0.15407453378665276</v>
      </c>
      <c r="DX12" s="1">
        <v>7.7543770448645688E-2</v>
      </c>
      <c r="DY12" s="1">
        <v>7.9682885479663637E-2</v>
      </c>
      <c r="DZ12" s="1">
        <v>6.8083273176755305E-2</v>
      </c>
      <c r="EA12" s="1">
        <v>7.88003819584535E-2</v>
      </c>
      <c r="EB12" s="1">
        <v>5.5608644059430543E-2</v>
      </c>
      <c r="EC12" s="1">
        <v>5.6305711538551295E-2</v>
      </c>
      <c r="ED12" s="1">
        <v>5.0916270221671382E-2</v>
      </c>
      <c r="EE12" s="1">
        <v>1.0485750395952445</v>
      </c>
      <c r="EF12" s="1">
        <v>0.1353477739099892</v>
      </c>
      <c r="EG12" s="6">
        <v>8.5345836232221028E-2</v>
      </c>
      <c r="EK12" s="78" t="s">
        <v>77</v>
      </c>
      <c r="EL12" s="82">
        <v>0.16640049648958491</v>
      </c>
      <c r="EM12" s="83">
        <v>0.15407453378665278</v>
      </c>
      <c r="EN12" s="83">
        <v>7.7543770448645702E-2</v>
      </c>
      <c r="EO12" s="83">
        <v>7.9682885479663609E-2</v>
      </c>
      <c r="EP12" s="83">
        <v>6.8083273176755318E-2</v>
      </c>
      <c r="EQ12" s="83">
        <v>7.88003819584535E-2</v>
      </c>
      <c r="ER12" s="81">
        <v>5.5608644059430549E-2</v>
      </c>
      <c r="ES12" s="81">
        <v>5.6305711538551281E-2</v>
      </c>
      <c r="ET12" s="81">
        <v>5.0916270221671368E-2</v>
      </c>
      <c r="EU12" s="1">
        <v>4.857503959524434E-2</v>
      </c>
      <c r="EV12" s="1">
        <v>0.13534777390998917</v>
      </c>
      <c r="EW12" s="114">
        <v>8.5345836232221015E-2</v>
      </c>
      <c r="EX12">
        <f t="shared" si="27"/>
        <v>1.0566846168968635</v>
      </c>
      <c r="EY12" s="79"/>
      <c r="EZ12" s="78"/>
      <c r="FB12">
        <f t="shared" si="28"/>
        <v>1.0566846168968635</v>
      </c>
      <c r="FC12">
        <v>0.95010377791453204</v>
      </c>
      <c r="FD12" s="78">
        <f t="shared" si="29"/>
        <v>0.1065808389823315</v>
      </c>
      <c r="FE12" s="78">
        <f t="shared" si="30"/>
        <v>2.0067883948113954</v>
      </c>
      <c r="FF12" t="s">
        <v>42</v>
      </c>
      <c r="FG12" t="s">
        <v>51</v>
      </c>
      <c r="FH12">
        <f t="shared" si="31"/>
        <v>4</v>
      </c>
      <c r="FI12" t="s">
        <v>64</v>
      </c>
    </row>
    <row r="13" spans="2:165" ht="15.75" thickBot="1" x14ac:dyDescent="0.3">
      <c r="D13" s="27">
        <v>3</v>
      </c>
      <c r="E13" s="29">
        <v>0</v>
      </c>
      <c r="F13" s="1"/>
      <c r="G13" s="1"/>
      <c r="H13" s="1"/>
      <c r="I13" s="1"/>
      <c r="J13" s="1"/>
      <c r="K13" s="13">
        <f>SUM(D13:I13)</f>
        <v>3</v>
      </c>
      <c r="L13" s="1"/>
      <c r="M13" s="30">
        <f>D13/$K$18</f>
        <v>1</v>
      </c>
      <c r="N13" s="31">
        <f>E13/$K$18</f>
        <v>0</v>
      </c>
      <c r="O13" s="1"/>
      <c r="P13" s="1"/>
      <c r="Q13" s="1"/>
      <c r="R13" s="1"/>
      <c r="S13" s="1"/>
      <c r="U13" s="27">
        <v>0</v>
      </c>
      <c r="V13" s="29">
        <v>1</v>
      </c>
      <c r="W13" s="1"/>
      <c r="X13" s="1"/>
      <c r="Y13" s="1"/>
      <c r="Z13" s="1"/>
      <c r="AB13" s="27">
        <f t="shared" si="44"/>
        <v>-1</v>
      </c>
      <c r="AC13" s="29">
        <f t="shared" si="44"/>
        <v>1</v>
      </c>
      <c r="AD13" s="1"/>
      <c r="AE13" s="1"/>
      <c r="AF13" s="1"/>
      <c r="AG13" s="1"/>
      <c r="AI13" s="7">
        <v>2.9999999999999996</v>
      </c>
      <c r="AJ13" s="9">
        <v>2.9999999999999996</v>
      </c>
      <c r="AK13" s="1"/>
      <c r="AL13" s="1"/>
      <c r="AM13" s="1"/>
      <c r="AN13" s="1"/>
      <c r="AP13" s="7">
        <v>2.9999999999999996</v>
      </c>
      <c r="AQ13" s="9">
        <v>1.9999999999999996</v>
      </c>
      <c r="AR13" s="1">
        <f>SUM(AP13:AQ13)</f>
        <v>4.9999999999999991</v>
      </c>
      <c r="AS13" s="1"/>
      <c r="AT13" s="1"/>
      <c r="AU13" s="1"/>
      <c r="AX13">
        <f>AR13</f>
        <v>4.9999999999999991</v>
      </c>
      <c r="AY13">
        <v>3.9999999999999991</v>
      </c>
      <c r="AZ13">
        <f>AX13-AY13</f>
        <v>1</v>
      </c>
      <c r="BA13">
        <f>AX13+AY13</f>
        <v>8.9999999999999982</v>
      </c>
      <c r="BC13">
        <v>1</v>
      </c>
      <c r="BD13">
        <f>SUM(BA12:BA13)*SUM(BA21:BA25)</f>
        <v>272.37320485499851</v>
      </c>
      <c r="BE13">
        <f>SUM(BA12:BA13)*SUM(BA30:BA34)</f>
        <v>365.79976323805215</v>
      </c>
      <c r="BG13">
        <v>34</v>
      </c>
      <c r="BH13" s="25">
        <v>0.35479702116184636</v>
      </c>
      <c r="BI13" s="26">
        <v>0.35479702116184636</v>
      </c>
      <c r="BJ13" s="25">
        <v>0.1530542532477471</v>
      </c>
      <c r="BK13" s="10">
        <v>0.16360574868476618</v>
      </c>
      <c r="BL13" s="10">
        <v>0.13412803783755345</v>
      </c>
      <c r="BM13" s="10">
        <v>0.15208969406017525</v>
      </c>
      <c r="BN13" s="66">
        <v>0.10671630849345065</v>
      </c>
      <c r="BO13" s="71">
        <f t="shared" si="39"/>
        <v>9.0909090909090912E-2</v>
      </c>
      <c r="BP13" s="71">
        <f t="shared" si="40"/>
        <v>9.0909090909090912E-2</v>
      </c>
      <c r="BQ13" s="71">
        <f t="shared" si="41"/>
        <v>0.27272727272727271</v>
      </c>
      <c r="BR13" s="71">
        <f t="shared" si="42"/>
        <v>0</v>
      </c>
      <c r="BS13" s="71">
        <f>H33*$E$42</f>
        <v>0.27272727272727271</v>
      </c>
      <c r="BT13" s="1">
        <f t="shared" si="2"/>
        <v>2.1464608119201127</v>
      </c>
      <c r="BU13" s="1"/>
      <c r="BX13">
        <v>34</v>
      </c>
      <c r="BY13" s="2">
        <f t="shared" si="3"/>
        <v>8.4475481229011051E-2</v>
      </c>
      <c r="BZ13" s="2">
        <f t="shared" si="4"/>
        <v>8.4475481229011051E-2</v>
      </c>
      <c r="CA13" s="2">
        <f t="shared" si="5"/>
        <v>3.6441488868511222E-2</v>
      </c>
      <c r="CB13" s="2">
        <f t="shared" si="6"/>
        <v>3.8953749686849101E-2</v>
      </c>
      <c r="CC13" s="2">
        <f t="shared" si="7"/>
        <v>3.1935247104179401E-2</v>
      </c>
      <c r="CD13" s="2">
        <f t="shared" si="8"/>
        <v>3.6211831919089353E-2</v>
      </c>
      <c r="CE13" s="2">
        <f t="shared" si="9"/>
        <v>2.5408644879393018E-2</v>
      </c>
      <c r="CF13" s="2">
        <f t="shared" si="10"/>
        <v>2.1645021645021648E-2</v>
      </c>
      <c r="CG13" s="2">
        <f t="shared" si="11"/>
        <v>2.1645021645021648E-2</v>
      </c>
      <c r="CH13" s="2">
        <f t="shared" si="12"/>
        <v>6.4935064935064943E-2</v>
      </c>
      <c r="CI13" s="2">
        <f t="shared" si="13"/>
        <v>0</v>
      </c>
      <c r="CJ13" s="2">
        <f t="shared" si="14"/>
        <v>6.4935064935064943E-2</v>
      </c>
      <c r="CO13">
        <v>34</v>
      </c>
      <c r="CP13" s="5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1</v>
      </c>
      <c r="DA13" s="6">
        <v>0</v>
      </c>
      <c r="DE13">
        <v>34</v>
      </c>
      <c r="DF13" s="5">
        <f t="shared" si="15"/>
        <v>-8.4475481229011051E-2</v>
      </c>
      <c r="DG13" s="1">
        <f t="shared" si="16"/>
        <v>-8.4475481229011051E-2</v>
      </c>
      <c r="DH13" s="1">
        <f t="shared" si="17"/>
        <v>-3.6441488868511222E-2</v>
      </c>
      <c r="DI13" s="1">
        <f t="shared" si="18"/>
        <v>-3.8953749686849101E-2</v>
      </c>
      <c r="DJ13" s="1">
        <f t="shared" si="19"/>
        <v>-3.1935247104179401E-2</v>
      </c>
      <c r="DK13" s="1">
        <f t="shared" si="20"/>
        <v>-3.6211831919089353E-2</v>
      </c>
      <c r="DL13" s="1">
        <f t="shared" si="21"/>
        <v>-2.5408644879393018E-2</v>
      </c>
      <c r="DM13" s="1">
        <f t="shared" si="22"/>
        <v>-2.1645021645021648E-2</v>
      </c>
      <c r="DN13" s="1">
        <f t="shared" si="23"/>
        <v>-2.1645021645021648E-2</v>
      </c>
      <c r="DO13" s="1">
        <f t="shared" si="24"/>
        <v>-6.4935064935064943E-2</v>
      </c>
      <c r="DP13" s="1">
        <f t="shared" si="25"/>
        <v>1</v>
      </c>
      <c r="DQ13" s="6">
        <f t="shared" si="26"/>
        <v>-6.4935064935064943E-2</v>
      </c>
      <c r="DU13">
        <v>34</v>
      </c>
      <c r="DV13" s="5">
        <v>0.17901090620929402</v>
      </c>
      <c r="DW13" s="1">
        <v>0.16575083908267965</v>
      </c>
      <c r="DX13" s="1">
        <v>8.3420307701824473E-2</v>
      </c>
      <c r="DY13" s="1">
        <v>8.5721532327151281E-2</v>
      </c>
      <c r="DZ13" s="1">
        <v>7.3242860966035134E-2</v>
      </c>
      <c r="EA13" s="1">
        <v>8.4772149612571415E-2</v>
      </c>
      <c r="EB13" s="1">
        <v>5.9822860965873345E-2</v>
      </c>
      <c r="EC13" s="1">
        <v>5.8926042255254704E-2</v>
      </c>
      <c r="ED13" s="1">
        <v>5.2778512090810359E-2</v>
      </c>
      <c r="EE13" s="1">
        <v>0.11234852275005103</v>
      </c>
      <c r="EF13" s="1">
        <v>1.0587970921620036</v>
      </c>
      <c r="EG13" s="6">
        <v>0.1070204538937459</v>
      </c>
      <c r="EK13" s="78" t="s">
        <v>78</v>
      </c>
      <c r="EL13" s="82">
        <v>0.17901090620929394</v>
      </c>
      <c r="EM13" s="83">
        <v>0.16575083908267962</v>
      </c>
      <c r="EN13" s="83">
        <v>8.3420307701824459E-2</v>
      </c>
      <c r="EO13" s="83">
        <v>8.5721532327151267E-2</v>
      </c>
      <c r="EP13" s="83">
        <v>7.3242860966035134E-2</v>
      </c>
      <c r="EQ13" s="116">
        <v>8.4772149612571429E-2</v>
      </c>
      <c r="ER13" s="81">
        <v>5.9822860965873331E-2</v>
      </c>
      <c r="ES13" s="81">
        <v>5.8926042255254711E-2</v>
      </c>
      <c r="ET13" s="81">
        <v>5.2778512090810345E-2</v>
      </c>
      <c r="EU13" s="1">
        <v>0.11234852275005103</v>
      </c>
      <c r="EV13" s="1">
        <v>5.8797092162003461E-2</v>
      </c>
      <c r="EW13" s="6">
        <v>0.10702045389374593</v>
      </c>
      <c r="EX13">
        <f t="shared" si="27"/>
        <v>1.1216120800172944</v>
      </c>
      <c r="EY13" s="79"/>
      <c r="EZ13" s="78"/>
      <c r="FB13">
        <f t="shared" si="28"/>
        <v>1.1216120800172944</v>
      </c>
      <c r="FC13">
        <v>1.0769399967857476</v>
      </c>
      <c r="FD13" s="78">
        <f t="shared" si="29"/>
        <v>4.4672083231546811E-2</v>
      </c>
      <c r="FE13" s="78">
        <f t="shared" si="30"/>
        <v>2.198552076803042</v>
      </c>
      <c r="FF13" t="s">
        <v>43</v>
      </c>
      <c r="FG13" t="s">
        <v>52</v>
      </c>
      <c r="FH13">
        <f t="shared" si="31"/>
        <v>3</v>
      </c>
      <c r="FI13" t="s">
        <v>64</v>
      </c>
    </row>
    <row r="14" spans="2:165" ht="15.75" thickBot="1" x14ac:dyDescent="0.3"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U14" s="1"/>
      <c r="V14" s="1"/>
      <c r="W14" s="1"/>
      <c r="X14" s="1"/>
      <c r="Y14" s="1"/>
      <c r="Z14" s="1"/>
      <c r="AB14" s="1"/>
      <c r="AC14" s="1"/>
      <c r="AD14" s="1"/>
      <c r="AE14" s="1"/>
      <c r="AF14" s="1"/>
      <c r="AG14" s="1"/>
      <c r="AI14" s="1"/>
      <c r="AJ14" s="1"/>
      <c r="AK14" s="1"/>
      <c r="AL14" s="1"/>
      <c r="AM14" s="1"/>
      <c r="AN14" s="1"/>
      <c r="AP14" s="1">
        <f>SUM(AP12:AP13)</f>
        <v>4.9999999999999991</v>
      </c>
      <c r="AQ14" s="1">
        <f>SUM(AQ12:AQ13)</f>
        <v>3.9999999999999991</v>
      </c>
      <c r="AR14" s="1"/>
      <c r="AS14" s="1"/>
      <c r="AT14" s="1"/>
      <c r="AU14" s="1"/>
      <c r="BC14">
        <v>2</v>
      </c>
      <c r="BE14">
        <f>SUM(BA21:BA25)*SUM(BA30:BA34)</f>
        <v>307.51251187761721</v>
      </c>
      <c r="BG14">
        <v>35</v>
      </c>
      <c r="BH14" s="27">
        <v>0.31550799688973474</v>
      </c>
      <c r="BI14" s="29">
        <v>0.31550799688973474</v>
      </c>
      <c r="BJ14" s="27">
        <v>0.13610554197867034</v>
      </c>
      <c r="BK14" s="28">
        <v>0.14548860043452599</v>
      </c>
      <c r="BL14" s="28">
        <v>0.11927515176507864</v>
      </c>
      <c r="BM14" s="28">
        <v>0.13524779481902449</v>
      </c>
      <c r="BN14" s="76">
        <v>9.4898904782169988E-2</v>
      </c>
      <c r="BO14" s="71">
        <f t="shared" si="39"/>
        <v>0.18181818181818182</v>
      </c>
      <c r="BP14" s="71">
        <f t="shared" si="40"/>
        <v>9.0909090909090912E-2</v>
      </c>
      <c r="BQ14" s="71">
        <f t="shared" si="41"/>
        <v>0.27272727272727271</v>
      </c>
      <c r="BR14" s="71">
        <f t="shared" si="42"/>
        <v>0.36363636363636365</v>
      </c>
      <c r="BS14" s="71">
        <f t="shared" si="43"/>
        <v>0</v>
      </c>
      <c r="BT14" s="1">
        <f t="shared" si="2"/>
        <v>2.1711228966498477</v>
      </c>
      <c r="BU14" s="1"/>
      <c r="BX14">
        <v>35</v>
      </c>
      <c r="BY14" s="32">
        <f>BH14/$BT$15</f>
        <v>7.5120951640413047E-2</v>
      </c>
      <c r="BZ14" s="32">
        <f t="shared" si="4"/>
        <v>7.5120951640413047E-2</v>
      </c>
      <c r="CA14" s="32">
        <f t="shared" si="5"/>
        <v>3.2406081423492945E-2</v>
      </c>
      <c r="CB14" s="32">
        <f t="shared" si="6"/>
        <v>3.464014296060143E-2</v>
      </c>
      <c r="CC14" s="32">
        <f t="shared" si="7"/>
        <v>2.8398845658352059E-2</v>
      </c>
      <c r="CD14" s="32">
        <f t="shared" si="8"/>
        <v>3.2201855909291553E-2</v>
      </c>
      <c r="CE14" s="32">
        <f t="shared" si="9"/>
        <v>2.2594977329088096E-2</v>
      </c>
      <c r="CF14" s="32">
        <f t="shared" si="10"/>
        <v>4.3290043290043295E-2</v>
      </c>
      <c r="CG14" s="32">
        <f t="shared" si="11"/>
        <v>2.1645021645021648E-2</v>
      </c>
      <c r="CH14" s="32">
        <f t="shared" si="12"/>
        <v>6.4935064935064943E-2</v>
      </c>
      <c r="CI14" s="32">
        <f t="shared" si="13"/>
        <v>8.658008658008659E-2</v>
      </c>
      <c r="CJ14" s="31">
        <f t="shared" si="14"/>
        <v>0</v>
      </c>
      <c r="CO14">
        <v>35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  <c r="CW14" s="8">
        <v>0</v>
      </c>
      <c r="CX14" s="8">
        <v>0</v>
      </c>
      <c r="CY14" s="8">
        <v>0</v>
      </c>
      <c r="CZ14" s="8">
        <v>0</v>
      </c>
      <c r="DA14" s="9">
        <v>1</v>
      </c>
      <c r="DE14">
        <v>35</v>
      </c>
      <c r="DF14" s="7">
        <f t="shared" si="15"/>
        <v>-7.5120951640413047E-2</v>
      </c>
      <c r="DG14" s="8">
        <f t="shared" si="16"/>
        <v>-7.5120951640413047E-2</v>
      </c>
      <c r="DH14" s="8">
        <f t="shared" si="17"/>
        <v>-3.2406081423492945E-2</v>
      </c>
      <c r="DI14" s="8">
        <f t="shared" si="18"/>
        <v>-3.464014296060143E-2</v>
      </c>
      <c r="DJ14" s="8">
        <f t="shared" si="19"/>
        <v>-2.8398845658352059E-2</v>
      </c>
      <c r="DK14" s="8">
        <f t="shared" si="20"/>
        <v>-3.2201855909291553E-2</v>
      </c>
      <c r="DL14" s="8">
        <f t="shared" si="21"/>
        <v>-2.2594977329088096E-2</v>
      </c>
      <c r="DM14" s="8">
        <f t="shared" si="22"/>
        <v>-4.3290043290043295E-2</v>
      </c>
      <c r="DN14" s="8">
        <f t="shared" si="23"/>
        <v>-2.1645021645021648E-2</v>
      </c>
      <c r="DO14" s="8">
        <f t="shared" si="24"/>
        <v>-6.4935064935064943E-2</v>
      </c>
      <c r="DP14" s="8">
        <f t="shared" si="25"/>
        <v>-8.658008658008659E-2</v>
      </c>
      <c r="DQ14" s="9">
        <f t="shared" si="26"/>
        <v>1</v>
      </c>
      <c r="DU14">
        <v>35</v>
      </c>
      <c r="DV14" s="7">
        <v>0.17014469867340781</v>
      </c>
      <c r="DW14" s="8">
        <v>0.1575413876605628</v>
      </c>
      <c r="DX14" s="8">
        <v>7.9288594297015957E-2</v>
      </c>
      <c r="DY14" s="8">
        <v>8.1475841871743476E-2</v>
      </c>
      <c r="DZ14" s="8">
        <v>6.9615224976707843E-2</v>
      </c>
      <c r="EA14" s="8">
        <v>8.0573481008271441E-2</v>
      </c>
      <c r="EB14" s="8">
        <v>5.6859902384490763E-2</v>
      </c>
      <c r="EC14" s="8">
        <v>7.8444351650045069E-2</v>
      </c>
      <c r="ED14" s="8">
        <v>5.3467637476675337E-2</v>
      </c>
      <c r="EE14" s="8">
        <v>0.11348741706785169</v>
      </c>
      <c r="EF14" s="8">
        <v>0.14026983054593173</v>
      </c>
      <c r="EG14" s="9">
        <v>1.0463993168655972</v>
      </c>
      <c r="EK14" s="78" t="s">
        <v>79</v>
      </c>
      <c r="EL14" s="84">
        <v>0.17014469867340778</v>
      </c>
      <c r="EM14" s="85">
        <v>0.15754138766056286</v>
      </c>
      <c r="EN14" s="85">
        <v>7.9288594297015957E-2</v>
      </c>
      <c r="EO14" s="85">
        <v>8.147584187174349E-2</v>
      </c>
      <c r="EP14" s="85">
        <v>6.9615224976707843E-2</v>
      </c>
      <c r="EQ14" s="85">
        <v>8.0573481008271455E-2</v>
      </c>
      <c r="ER14" s="86">
        <v>5.6859902384490776E-2</v>
      </c>
      <c r="ES14" s="86">
        <v>7.8444351650045083E-2</v>
      </c>
      <c r="ET14" s="86">
        <v>5.3467637476675337E-2</v>
      </c>
      <c r="EU14" s="8">
        <v>0.1134874170678517</v>
      </c>
      <c r="EV14" s="8">
        <v>0.14026983054593176</v>
      </c>
      <c r="EW14" s="9">
        <v>4.6399316865597104E-2</v>
      </c>
      <c r="EX14">
        <f t="shared" si="27"/>
        <v>1.1275676844783011</v>
      </c>
      <c r="EY14" s="79"/>
      <c r="EZ14" s="78"/>
      <c r="FB14">
        <f t="shared" si="28"/>
        <v>1.1275676844783011</v>
      </c>
      <c r="FC14">
        <v>0.83086521873000141</v>
      </c>
      <c r="FD14" s="78">
        <f t="shared" si="29"/>
        <v>0.29670246574829973</v>
      </c>
      <c r="FE14" s="78">
        <f t="shared" si="30"/>
        <v>1.9584329032083025</v>
      </c>
      <c r="FF14" t="s">
        <v>44</v>
      </c>
      <c r="FG14" t="s">
        <v>53</v>
      </c>
      <c r="FH14">
        <f t="shared" si="31"/>
        <v>5</v>
      </c>
      <c r="FI14" t="s">
        <v>64</v>
      </c>
    </row>
    <row r="15" spans="2:165" x14ac:dyDescent="0.25"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U15" s="1"/>
      <c r="V15" s="1"/>
      <c r="W15" s="1"/>
      <c r="X15" s="1"/>
      <c r="Y15" s="1"/>
      <c r="Z15" s="1"/>
      <c r="AB15" s="1"/>
      <c r="AC15" s="1"/>
      <c r="AD15" s="1"/>
      <c r="AE15" s="1"/>
      <c r="AF15" s="1"/>
      <c r="AG15" s="1"/>
      <c r="AI15" s="1"/>
      <c r="AJ15" s="1"/>
      <c r="AK15" s="1"/>
      <c r="AL15" s="1"/>
      <c r="AM15" s="1"/>
      <c r="AN15" s="1"/>
      <c r="AP15" s="1"/>
      <c r="AQ15" s="1"/>
      <c r="AR15" s="1"/>
      <c r="AS15" s="1"/>
      <c r="AT15" s="1"/>
      <c r="AU15" s="1"/>
      <c r="BG15" t="s">
        <v>24</v>
      </c>
      <c r="BH15" s="1">
        <f>SUM(BH3:BH14)</f>
        <v>3.7</v>
      </c>
      <c r="BI15" s="1">
        <f t="shared" ref="BI15:BS15" si="45">SUM(BI3:BI14)</f>
        <v>3.3</v>
      </c>
      <c r="BJ15" s="1">
        <f t="shared" si="45"/>
        <v>1.7265886185233716</v>
      </c>
      <c r="BK15" s="1">
        <f t="shared" si="45"/>
        <v>1.6536450360646098</v>
      </c>
      <c r="BL15" s="1">
        <f t="shared" si="45"/>
        <v>1.5125032145874919</v>
      </c>
      <c r="BM15" s="1">
        <f t="shared" si="45"/>
        <v>1.8265408589377778</v>
      </c>
      <c r="BN15" s="1">
        <f t="shared" si="45"/>
        <v>1.2807222718867484</v>
      </c>
      <c r="BO15" s="1">
        <f t="shared" si="45"/>
        <v>1.2970251682842757</v>
      </c>
      <c r="BP15" s="1">
        <f t="shared" si="45"/>
        <v>1.1455585700364614</v>
      </c>
      <c r="BQ15" s="1">
        <f t="shared" si="45"/>
        <v>1.8608453044508033</v>
      </c>
      <c r="BR15" s="1">
        <f t="shared" si="45"/>
        <v>2.1279435715831054</v>
      </c>
      <c r="BS15" s="1">
        <f t="shared" si="45"/>
        <v>1.5686273856453534</v>
      </c>
      <c r="BT15" s="77">
        <f>MAX(BT3:BT14,BH15:BS15)</f>
        <v>4.1999999999999993</v>
      </c>
      <c r="BU15" s="33"/>
      <c r="EK15" s="78" t="s">
        <v>24</v>
      </c>
      <c r="EL15" s="79">
        <f>SUM(EL3:EL14)</f>
        <v>1.8574177462103618</v>
      </c>
      <c r="EM15" s="79">
        <f t="shared" ref="EM15:EW15" si="46">SUM(EM3:EM14)</f>
        <v>1.6457571724170021</v>
      </c>
      <c r="EN15" s="79">
        <f t="shared" si="46"/>
        <v>0.89859504108258748</v>
      </c>
      <c r="EO15" s="79">
        <f t="shared" si="46"/>
        <v>0.88009968879019329</v>
      </c>
      <c r="EP15" s="79">
        <f t="shared" si="46"/>
        <v>0.78971998605572857</v>
      </c>
      <c r="EQ15" s="79">
        <f t="shared" si="46"/>
        <v>0.93944204745310778</v>
      </c>
      <c r="ER15" s="79">
        <f t="shared" si="46"/>
        <v>0.66342288550917128</v>
      </c>
      <c r="ES15" s="79">
        <f t="shared" si="46"/>
        <v>0.68748938368197265</v>
      </c>
      <c r="ET15" s="79">
        <f t="shared" si="46"/>
        <v>0.59721651496829431</v>
      </c>
      <c r="EU15" s="79">
        <f t="shared" si="46"/>
        <v>0.95010377791453204</v>
      </c>
      <c r="EV15" s="79">
        <f t="shared" si="46"/>
        <v>1.0769399967857476</v>
      </c>
      <c r="EW15" s="79">
        <f t="shared" si="46"/>
        <v>0.83086521873000141</v>
      </c>
      <c r="EY15" s="79"/>
      <c r="EZ15" s="78"/>
      <c r="FE15" s="78"/>
    </row>
    <row r="16" spans="2:165" x14ac:dyDescent="0.25"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U16" s="1"/>
      <c r="V16" s="1"/>
      <c r="W16" s="1"/>
      <c r="X16" s="1"/>
      <c r="Y16" s="1"/>
      <c r="Z16" s="1"/>
      <c r="AB16" s="1"/>
      <c r="AC16" s="1"/>
      <c r="AD16" s="1"/>
      <c r="AE16" s="1"/>
      <c r="AF16" s="1"/>
      <c r="AG16" s="1"/>
      <c r="AI16" s="1"/>
      <c r="AJ16" s="1"/>
      <c r="AK16" s="1"/>
      <c r="AL16" s="1"/>
      <c r="AM16" s="1"/>
      <c r="AN16" s="1"/>
      <c r="AP16" s="1"/>
      <c r="AQ16" s="1"/>
      <c r="AR16" s="1"/>
      <c r="AS16" s="1"/>
      <c r="AT16" s="1"/>
      <c r="AU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33"/>
      <c r="BU16" s="33"/>
      <c r="EK16" s="78"/>
      <c r="EL16" s="78"/>
      <c r="EM16" s="78"/>
      <c r="EN16" s="78"/>
      <c r="EO16" s="78"/>
      <c r="EP16" s="78"/>
      <c r="EQ16" s="78"/>
      <c r="EY16" s="78"/>
      <c r="EZ16" s="78"/>
      <c r="FD16" s="78"/>
      <c r="FE16" s="78"/>
    </row>
    <row r="17" spans="2:155" x14ac:dyDescent="0.25"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U17" s="1"/>
      <c r="V17" s="1"/>
      <c r="W17" s="1"/>
      <c r="X17" s="1"/>
      <c r="Y17" s="1"/>
      <c r="Z17" s="1"/>
      <c r="AB17" s="1"/>
      <c r="AC17" s="1"/>
      <c r="AD17" s="1"/>
      <c r="AE17" s="1"/>
      <c r="AF17" s="1"/>
      <c r="AG17" s="1"/>
      <c r="AI17" s="1"/>
      <c r="AJ17" s="1"/>
      <c r="AK17" s="1"/>
      <c r="AL17" s="1"/>
      <c r="AM17" s="1"/>
      <c r="AN17" s="1"/>
      <c r="AP17" s="1"/>
      <c r="AQ17" s="1"/>
      <c r="AR17" s="1"/>
      <c r="AS17" s="1"/>
      <c r="AT17" s="1"/>
      <c r="AU17" s="1"/>
      <c r="BT17" s="10"/>
      <c r="BU17" s="10"/>
      <c r="BV17" s="37"/>
      <c r="EK17" s="78"/>
      <c r="EL17" s="78"/>
      <c r="EM17" s="78"/>
      <c r="EN17" s="78"/>
      <c r="EO17" s="78"/>
      <c r="EP17" s="78"/>
      <c r="EQ17" s="78"/>
      <c r="ER17" s="78"/>
      <c r="ES17" s="78"/>
      <c r="ET17" s="78"/>
      <c r="EU17" s="78"/>
      <c r="EV17" s="78"/>
      <c r="EW17" s="78"/>
      <c r="EX17" s="78"/>
      <c r="EY17" s="78"/>
    </row>
    <row r="18" spans="2:155" ht="15.75" thickBot="1" x14ac:dyDescent="0.3">
      <c r="D18">
        <f t="shared" ref="D18:E18" si="47">SUM(D12:D17)</f>
        <v>3</v>
      </c>
      <c r="E18">
        <f t="shared" si="47"/>
        <v>2</v>
      </c>
      <c r="K18" s="36">
        <f>MAX(K12:K17,D18:I18)</f>
        <v>3</v>
      </c>
      <c r="AB18" s="1"/>
      <c r="AC18" s="1"/>
      <c r="AD18" s="1"/>
      <c r="AE18" s="1"/>
      <c r="AF18" s="1"/>
      <c r="AG18" s="1"/>
    </row>
    <row r="19" spans="2:155" ht="15.75" thickBot="1" x14ac:dyDescent="0.3">
      <c r="EO19" t="s">
        <v>67</v>
      </c>
      <c r="EP19" s="31">
        <f>AVERAGE(EL3:EW14)</f>
        <v>8.2062982358324293E-2</v>
      </c>
    </row>
    <row r="20" spans="2:155" ht="15.75" thickBot="1" x14ac:dyDescent="0.3">
      <c r="D20" t="s">
        <v>13</v>
      </c>
      <c r="K20" t="s">
        <v>4</v>
      </c>
    </row>
    <row r="21" spans="2:155" ht="15.75" thickBot="1" x14ac:dyDescent="0.3">
      <c r="B21" s="19" t="s">
        <v>20</v>
      </c>
      <c r="C21" t="s">
        <v>20</v>
      </c>
      <c r="D21" s="22">
        <v>0</v>
      </c>
      <c r="E21" s="23">
        <v>2</v>
      </c>
      <c r="F21" s="23">
        <v>3</v>
      </c>
      <c r="G21" s="23">
        <v>2</v>
      </c>
      <c r="H21" s="24">
        <v>1</v>
      </c>
      <c r="I21" s="1"/>
      <c r="J21" s="1"/>
      <c r="K21" s="15">
        <f>SUM(D21:I21)</f>
        <v>8</v>
      </c>
      <c r="L21" s="1"/>
      <c r="M21" s="22">
        <f t="shared" ref="M21:Q25" si="48">D21/$K$27</f>
        <v>0</v>
      </c>
      <c r="N21" s="22">
        <f t="shared" si="48"/>
        <v>0.16666666666666666</v>
      </c>
      <c r="O21" s="22">
        <f t="shared" si="48"/>
        <v>0.25</v>
      </c>
      <c r="P21" s="22">
        <f t="shared" si="48"/>
        <v>0.16666666666666666</v>
      </c>
      <c r="Q21" s="11">
        <f t="shared" si="48"/>
        <v>8.3333333333333329E-2</v>
      </c>
      <c r="R21" s="1"/>
      <c r="U21" s="22">
        <v>1</v>
      </c>
      <c r="V21" s="23">
        <v>0</v>
      </c>
      <c r="W21" s="23">
        <v>0</v>
      </c>
      <c r="X21" s="23">
        <v>0</v>
      </c>
      <c r="Y21" s="24">
        <v>0</v>
      </c>
      <c r="Z21" s="51"/>
      <c r="AB21" s="2">
        <f t="shared" ref="AB21:AF25" si="49">U21-M21</f>
        <v>1</v>
      </c>
      <c r="AC21" s="3">
        <f t="shared" si="49"/>
        <v>-0.16666666666666666</v>
      </c>
      <c r="AD21" s="3">
        <f t="shared" si="49"/>
        <v>-0.25</v>
      </c>
      <c r="AE21" s="3">
        <f t="shared" si="49"/>
        <v>-0.16666666666666666</v>
      </c>
      <c r="AF21" s="4">
        <f t="shared" si="49"/>
        <v>-8.3333333333333329E-2</v>
      </c>
      <c r="AG21" s="1"/>
      <c r="AI21" s="2">
        <f t="array" ref="AI21:AM25">MINVERSE(AB21:AF25)</f>
        <v>1.2349671083109424</v>
      </c>
      <c r="AJ21" s="3">
        <v>0.31256369869359762</v>
      </c>
      <c r="AK21" s="3">
        <v>0.4213842305197813</v>
      </c>
      <c r="AL21" s="3">
        <v>0.42972296859075326</v>
      </c>
      <c r="AM21" s="4">
        <v>0.2968590753266005</v>
      </c>
      <c r="AN21" s="1"/>
      <c r="AP21" s="2">
        <f t="array" ref="AP21:AT25">MMULT(M21:Q25,AI21:AM25)</f>
        <v>0.23496710831094222</v>
      </c>
      <c r="AQ21" s="3">
        <v>0.31256369869359762</v>
      </c>
      <c r="AR21" s="3">
        <v>0.4213842305197813</v>
      </c>
      <c r="AS21" s="3">
        <v>0.42972296859075326</v>
      </c>
      <c r="AT21" s="4">
        <v>0.2968590753266005</v>
      </c>
      <c r="AU21" s="1">
        <f>SUM(AP21:AT21)</f>
        <v>1.695497081441675</v>
      </c>
      <c r="AX21">
        <f>AU21</f>
        <v>1.695497081441675</v>
      </c>
      <c r="AY21">
        <f t="array" ref="AY21:AY25">TRANSPOSE(AP26:AT26)</f>
        <v>1.5683313258593532</v>
      </c>
      <c r="AZ21">
        <f>AX21-AY21</f>
        <v>0.12716575558232179</v>
      </c>
      <c r="BA21">
        <f>AX21+AY21</f>
        <v>3.2638284073010282</v>
      </c>
    </row>
    <row r="22" spans="2:155" ht="15.75" thickBot="1" x14ac:dyDescent="0.3">
      <c r="D22" s="25">
        <v>4</v>
      </c>
      <c r="E22" s="10">
        <v>0</v>
      </c>
      <c r="F22" s="10">
        <v>2</v>
      </c>
      <c r="G22" s="10">
        <v>4</v>
      </c>
      <c r="H22" s="26">
        <v>2</v>
      </c>
      <c r="I22" s="1"/>
      <c r="J22" s="1"/>
      <c r="K22" s="16">
        <f>SUM(D22:I22)</f>
        <v>12</v>
      </c>
      <c r="L22" s="1"/>
      <c r="M22" s="22">
        <f t="shared" si="48"/>
        <v>0.33333333333333331</v>
      </c>
      <c r="N22" s="22">
        <f t="shared" si="48"/>
        <v>0</v>
      </c>
      <c r="O22" s="22">
        <f t="shared" si="48"/>
        <v>0.16666666666666666</v>
      </c>
      <c r="P22" s="22">
        <f t="shared" si="48"/>
        <v>0.33333333333333331</v>
      </c>
      <c r="Q22" s="11">
        <f t="shared" si="48"/>
        <v>0.16666666666666666</v>
      </c>
      <c r="R22" s="1"/>
      <c r="U22" s="25">
        <v>0</v>
      </c>
      <c r="V22" s="10">
        <v>1</v>
      </c>
      <c r="W22" s="10">
        <v>0</v>
      </c>
      <c r="X22" s="10">
        <v>0</v>
      </c>
      <c r="Y22" s="26">
        <v>0</v>
      </c>
      <c r="Z22" s="51"/>
      <c r="AB22" s="5">
        <f t="shared" si="49"/>
        <v>-0.33333333333333331</v>
      </c>
      <c r="AC22" s="1">
        <f t="shared" si="49"/>
        <v>1</v>
      </c>
      <c r="AD22" s="1">
        <f t="shared" si="49"/>
        <v>-0.16666666666666666</v>
      </c>
      <c r="AE22" s="1">
        <f t="shared" si="49"/>
        <v>-0.33333333333333331</v>
      </c>
      <c r="AF22" s="6">
        <f t="shared" si="49"/>
        <v>-0.16666666666666666</v>
      </c>
      <c r="AG22" s="1"/>
      <c r="AI22" s="5">
        <v>0.57982025386824787</v>
      </c>
      <c r="AJ22" s="1">
        <v>1.2433058463819142</v>
      </c>
      <c r="AK22" s="1">
        <v>0.44362086537570644</v>
      </c>
      <c r="AL22" s="1">
        <v>0.65820439173538403</v>
      </c>
      <c r="AM22" s="6">
        <v>0.43917353840452139</v>
      </c>
      <c r="AN22" s="1"/>
      <c r="AP22" s="5">
        <v>0.57982025386824787</v>
      </c>
      <c r="AQ22" s="1">
        <v>0.24330584638191413</v>
      </c>
      <c r="AR22" s="1">
        <v>0.44362086537570639</v>
      </c>
      <c r="AS22" s="1">
        <v>0.65820439173538403</v>
      </c>
      <c r="AT22" s="6">
        <v>0.43917353840452134</v>
      </c>
      <c r="AU22" s="1">
        <f t="shared" ref="AU22:AU25" si="50">SUM(AP22:AT22)</f>
        <v>2.3641248957657734</v>
      </c>
      <c r="AX22">
        <f>AU22</f>
        <v>2.3641248957657734</v>
      </c>
      <c r="AY22">
        <v>1.1247104604836464</v>
      </c>
      <c r="AZ22">
        <f>AX22-AY22</f>
        <v>1.239414435282127</v>
      </c>
      <c r="BA22">
        <f t="shared" ref="BA22:BA25" si="51">AX22+AY22</f>
        <v>3.4888353562494201</v>
      </c>
    </row>
    <row r="23" spans="2:155" ht="15.75" thickBot="1" x14ac:dyDescent="0.3">
      <c r="D23" s="25">
        <v>2</v>
      </c>
      <c r="E23" s="10">
        <v>1</v>
      </c>
      <c r="F23" s="10">
        <v>0</v>
      </c>
      <c r="G23" s="10">
        <v>2</v>
      </c>
      <c r="H23" s="26">
        <v>2</v>
      </c>
      <c r="I23" s="1"/>
      <c r="J23" s="1"/>
      <c r="K23" s="35">
        <f>SUM(D23:I23)</f>
        <v>7</v>
      </c>
      <c r="L23" s="21"/>
      <c r="M23" s="22">
        <f t="shared" si="48"/>
        <v>0.16666666666666666</v>
      </c>
      <c r="N23" s="22">
        <f t="shared" si="48"/>
        <v>8.3333333333333329E-2</v>
      </c>
      <c r="O23" s="22">
        <f t="shared" si="48"/>
        <v>0</v>
      </c>
      <c r="P23" s="22">
        <f t="shared" si="48"/>
        <v>0.16666666666666666</v>
      </c>
      <c r="Q23" s="11">
        <f t="shared" si="48"/>
        <v>0.16666666666666666</v>
      </c>
      <c r="R23" s="1"/>
      <c r="U23" s="25">
        <v>0</v>
      </c>
      <c r="V23" s="10">
        <v>0</v>
      </c>
      <c r="W23" s="10">
        <v>1</v>
      </c>
      <c r="X23" s="10">
        <v>0</v>
      </c>
      <c r="Y23" s="26">
        <v>0</v>
      </c>
      <c r="Z23" s="51"/>
      <c r="AB23" s="5">
        <f t="shared" si="49"/>
        <v>-0.16666666666666666</v>
      </c>
      <c r="AC23" s="1">
        <f t="shared" si="49"/>
        <v>-8.3333333333333329E-2</v>
      </c>
      <c r="AD23" s="1">
        <f t="shared" si="49"/>
        <v>1</v>
      </c>
      <c r="AE23" s="1">
        <f t="shared" si="49"/>
        <v>-0.16666666666666666</v>
      </c>
      <c r="AF23" s="6">
        <f t="shared" si="49"/>
        <v>-0.16666666666666666</v>
      </c>
      <c r="AG23" s="1"/>
      <c r="AI23" s="5">
        <v>0.32548874270360412</v>
      </c>
      <c r="AJ23" s="1">
        <v>0.21472250532752707</v>
      </c>
      <c r="AK23" s="1">
        <v>1.1752061521356434</v>
      </c>
      <c r="AL23" s="1">
        <v>0.37524321319373666</v>
      </c>
      <c r="AM23" s="6">
        <v>0.32131937366811814</v>
      </c>
      <c r="AN23" s="1"/>
      <c r="AP23" s="5">
        <v>0.32548874270360417</v>
      </c>
      <c r="AQ23" s="1">
        <v>0.21472250532752707</v>
      </c>
      <c r="AR23" s="1">
        <v>0.17520615213564342</v>
      </c>
      <c r="AS23" s="1">
        <v>0.37524321319373671</v>
      </c>
      <c r="AT23" s="6">
        <v>0.32131937366811814</v>
      </c>
      <c r="AU23" s="1">
        <f t="shared" si="50"/>
        <v>1.4119799870286294</v>
      </c>
      <c r="AX23">
        <f t="shared" ref="AX23:AX25" si="52">AU23</f>
        <v>1.4119799870286294</v>
      </c>
      <c r="AY23">
        <v>1.4482534976373573</v>
      </c>
      <c r="AZ23">
        <f t="shared" ref="AZ23:AZ25" si="53">AX23-AY23</f>
        <v>-3.6273510608727966E-2</v>
      </c>
      <c r="BA23">
        <f t="shared" si="51"/>
        <v>2.8602334846659865</v>
      </c>
    </row>
    <row r="24" spans="2:155" ht="15.75" thickBot="1" x14ac:dyDescent="0.3">
      <c r="D24" s="25">
        <v>1</v>
      </c>
      <c r="E24" s="10">
        <v>2</v>
      </c>
      <c r="F24" s="10">
        <v>1</v>
      </c>
      <c r="G24" s="10">
        <v>0</v>
      </c>
      <c r="H24" s="26">
        <v>2</v>
      </c>
      <c r="I24" s="1"/>
      <c r="J24" s="1"/>
      <c r="K24" s="16">
        <f>SUM(D24:I24)</f>
        <v>6</v>
      </c>
      <c r="L24" s="1"/>
      <c r="M24" s="22">
        <f t="shared" si="48"/>
        <v>8.3333333333333329E-2</v>
      </c>
      <c r="N24" s="22">
        <f t="shared" si="48"/>
        <v>0.16666666666666666</v>
      </c>
      <c r="O24" s="22">
        <f t="shared" si="48"/>
        <v>8.3333333333333329E-2</v>
      </c>
      <c r="P24" s="22">
        <f t="shared" si="48"/>
        <v>0</v>
      </c>
      <c r="Q24" s="11">
        <f t="shared" si="48"/>
        <v>0.16666666666666666</v>
      </c>
      <c r="R24" s="1"/>
      <c r="U24" s="25">
        <v>0</v>
      </c>
      <c r="V24" s="10">
        <v>0</v>
      </c>
      <c r="W24" s="10">
        <v>0</v>
      </c>
      <c r="X24" s="10">
        <v>1</v>
      </c>
      <c r="Y24" s="26">
        <v>0</v>
      </c>
      <c r="Z24" s="51"/>
      <c r="AB24" s="5">
        <f t="shared" si="49"/>
        <v>-8.3333333333333329E-2</v>
      </c>
      <c r="AC24" s="1">
        <f t="shared" si="49"/>
        <v>-0.16666666666666666</v>
      </c>
      <c r="AD24" s="1">
        <f t="shared" si="49"/>
        <v>-8.3333333333333329E-2</v>
      </c>
      <c r="AE24" s="1">
        <f t="shared" si="49"/>
        <v>1</v>
      </c>
      <c r="AF24" s="6">
        <f t="shared" si="49"/>
        <v>-0.16666666666666666</v>
      </c>
      <c r="AG24" s="1"/>
      <c r="AI24" s="5">
        <v>0.25544334290743992</v>
      </c>
      <c r="AJ24" s="1">
        <v>0.26586676549615484</v>
      </c>
      <c r="AK24" s="1">
        <v>0.2357083294728064</v>
      </c>
      <c r="AL24" s="1">
        <v>1.2219030853330863</v>
      </c>
      <c r="AM24" s="6">
        <v>0.30853330862596118</v>
      </c>
      <c r="AN24" s="1"/>
      <c r="AP24" s="5">
        <v>0.25544334290743997</v>
      </c>
      <c r="AQ24" s="1">
        <v>0.2658667654961549</v>
      </c>
      <c r="AR24" s="1">
        <v>0.2357083294728064</v>
      </c>
      <c r="AS24" s="1">
        <v>0.22190308533308623</v>
      </c>
      <c r="AT24" s="6">
        <v>0.30853330862596123</v>
      </c>
      <c r="AU24" s="1">
        <f t="shared" si="50"/>
        <v>1.2874548318354488</v>
      </c>
      <c r="AX24">
        <f t="shared" si="52"/>
        <v>1.2874548318354488</v>
      </c>
      <c r="AY24">
        <v>1.9558046882238487</v>
      </c>
      <c r="AZ24">
        <f t="shared" si="53"/>
        <v>-0.66834985638839983</v>
      </c>
      <c r="BA24">
        <f t="shared" si="51"/>
        <v>3.2432595200592975</v>
      </c>
    </row>
    <row r="25" spans="2:155" ht="15.75" thickBot="1" x14ac:dyDescent="0.3">
      <c r="D25" s="27">
        <v>1</v>
      </c>
      <c r="E25" s="28">
        <v>0</v>
      </c>
      <c r="F25" s="28">
        <v>1</v>
      </c>
      <c r="G25" s="28">
        <v>2</v>
      </c>
      <c r="H25" s="29">
        <v>0</v>
      </c>
      <c r="I25" s="1"/>
      <c r="J25" s="1"/>
      <c r="K25" s="17">
        <f>SUM(D25:I25)</f>
        <v>4</v>
      </c>
      <c r="L25" s="1"/>
      <c r="M25" s="30">
        <f t="shared" si="48"/>
        <v>8.3333333333333329E-2</v>
      </c>
      <c r="N25" s="30">
        <f t="shared" si="48"/>
        <v>0</v>
      </c>
      <c r="O25" s="30">
        <f t="shared" si="48"/>
        <v>8.3333333333333329E-2</v>
      </c>
      <c r="P25" s="30">
        <f t="shared" si="48"/>
        <v>0.16666666666666666</v>
      </c>
      <c r="Q25" s="31">
        <f t="shared" si="48"/>
        <v>0</v>
      </c>
      <c r="R25" s="1"/>
      <c r="U25" s="27">
        <v>0</v>
      </c>
      <c r="V25" s="28">
        <v>0</v>
      </c>
      <c r="W25" s="28">
        <v>0</v>
      </c>
      <c r="X25" s="28">
        <v>0</v>
      </c>
      <c r="Y25" s="29">
        <v>1</v>
      </c>
      <c r="Z25" s="51"/>
      <c r="AB25" s="7">
        <f t="shared" si="49"/>
        <v>-8.3333333333333329E-2</v>
      </c>
      <c r="AC25" s="8">
        <f t="shared" si="49"/>
        <v>0</v>
      </c>
      <c r="AD25" s="8">
        <f t="shared" si="49"/>
        <v>-8.3333333333333329E-2</v>
      </c>
      <c r="AE25" s="8">
        <f t="shared" si="49"/>
        <v>-0.16666666666666666</v>
      </c>
      <c r="AF25" s="9">
        <f t="shared" si="49"/>
        <v>1</v>
      </c>
      <c r="AG25" s="1"/>
      <c r="AI25" s="7">
        <v>0.17261187806911882</v>
      </c>
      <c r="AJ25" s="8">
        <v>8.8251644584452865E-2</v>
      </c>
      <c r="AK25" s="8">
        <v>0.17233392013341978</v>
      </c>
      <c r="AL25" s="8">
        <v>0.2707310293708885</v>
      </c>
      <c r="AM25" s="9">
        <v>1.1029370888538867</v>
      </c>
      <c r="AN25" s="1"/>
      <c r="AP25" s="7">
        <v>0.17261187806911887</v>
      </c>
      <c r="AQ25" s="8">
        <v>8.8251644584452865E-2</v>
      </c>
      <c r="AR25" s="8">
        <v>0.17233392013341978</v>
      </c>
      <c r="AS25" s="8">
        <v>0.27073102937088855</v>
      </c>
      <c r="AT25" s="9">
        <v>0.10293708885388675</v>
      </c>
      <c r="AU25" s="1">
        <f t="shared" si="50"/>
        <v>0.80686556101176676</v>
      </c>
      <c r="AX25">
        <f t="shared" si="52"/>
        <v>0.80686556101176676</v>
      </c>
      <c r="AY25">
        <v>1.4688223848790878</v>
      </c>
      <c r="AZ25">
        <f t="shared" si="53"/>
        <v>-0.66195682386732102</v>
      </c>
      <c r="BA25">
        <f t="shared" si="51"/>
        <v>2.2756879458908545</v>
      </c>
    </row>
    <row r="26" spans="2:155" x14ac:dyDescent="0.25"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U26" s="41"/>
      <c r="V26" s="41"/>
      <c r="W26" s="41"/>
      <c r="X26" s="41"/>
      <c r="Y26" s="41"/>
      <c r="Z26" s="10"/>
      <c r="AB26" s="1"/>
      <c r="AC26" s="1"/>
      <c r="AD26" s="1"/>
      <c r="AE26" s="1"/>
      <c r="AF26" s="1"/>
      <c r="AG26" s="1"/>
      <c r="AI26" s="1"/>
      <c r="AJ26" s="1"/>
      <c r="AK26" s="1"/>
      <c r="AL26" s="1"/>
      <c r="AM26" s="1"/>
      <c r="AN26" s="1"/>
      <c r="AP26" s="1">
        <f>SUM(AP21:AP25)</f>
        <v>1.5683313258593532</v>
      </c>
      <c r="AQ26" s="1">
        <f t="shared" ref="AQ26:AT26" si="54">SUM(AQ21:AQ25)</f>
        <v>1.1247104604836464</v>
      </c>
      <c r="AR26" s="1">
        <f t="shared" si="54"/>
        <v>1.4482534976373573</v>
      </c>
      <c r="AS26" s="1">
        <f t="shared" si="54"/>
        <v>1.9558046882238487</v>
      </c>
      <c r="AT26" s="1">
        <f t="shared" si="54"/>
        <v>1.4688223848790878</v>
      </c>
      <c r="AU26" s="1"/>
    </row>
    <row r="27" spans="2:155" x14ac:dyDescent="0.25">
      <c r="D27">
        <f>SUM(D21:D26)</f>
        <v>8</v>
      </c>
      <c r="E27">
        <f t="shared" ref="E27:H27" si="55">SUM(E21:E26)</f>
        <v>5</v>
      </c>
      <c r="F27">
        <f t="shared" si="55"/>
        <v>7</v>
      </c>
      <c r="G27">
        <f t="shared" si="55"/>
        <v>10</v>
      </c>
      <c r="H27">
        <f t="shared" si="55"/>
        <v>7</v>
      </c>
      <c r="K27" s="36">
        <f>MAX(K21:K26,D27:I27)</f>
        <v>12</v>
      </c>
    </row>
    <row r="28" spans="2:155" x14ac:dyDescent="0.25">
      <c r="K28" s="18"/>
    </row>
    <row r="29" spans="2:155" ht="15.75" thickBot="1" x14ac:dyDescent="0.3">
      <c r="D29" t="s">
        <v>14</v>
      </c>
      <c r="K29" t="s">
        <v>4</v>
      </c>
    </row>
    <row r="30" spans="2:155" ht="15.75" thickBot="1" x14ac:dyDescent="0.3">
      <c r="B30" s="19" t="s">
        <v>21</v>
      </c>
      <c r="C30" t="s">
        <v>21</v>
      </c>
      <c r="D30" s="42">
        <v>0</v>
      </c>
      <c r="E30" s="45">
        <v>3</v>
      </c>
      <c r="F30" s="30">
        <v>3</v>
      </c>
      <c r="G30" s="48">
        <v>4</v>
      </c>
      <c r="H30" s="48">
        <v>1</v>
      </c>
      <c r="K30" s="49">
        <f>SUM(D30:H30)</f>
        <v>11</v>
      </c>
      <c r="M30" s="2">
        <f>D30/$K$35</f>
        <v>0</v>
      </c>
      <c r="N30" s="15">
        <f>E30/$K$35</f>
        <v>0.23076923076923078</v>
      </c>
      <c r="O30" s="15">
        <f t="shared" ref="O30:Q30" si="56">F30/$K$35</f>
        <v>0.23076923076923078</v>
      </c>
      <c r="P30" s="15">
        <f t="shared" si="56"/>
        <v>0.30769230769230771</v>
      </c>
      <c r="Q30" s="15">
        <f t="shared" si="56"/>
        <v>7.6923076923076927E-2</v>
      </c>
      <c r="U30" s="2">
        <v>1</v>
      </c>
      <c r="V30" s="52">
        <v>0</v>
      </c>
      <c r="W30" s="50">
        <v>0</v>
      </c>
      <c r="X30" s="53">
        <v>0</v>
      </c>
      <c r="Y30" s="54">
        <v>0</v>
      </c>
      <c r="Z30" s="1"/>
      <c r="AB30" s="2">
        <f>U30-M30</f>
        <v>1</v>
      </c>
      <c r="AC30" s="4">
        <f>V30-N30</f>
        <v>-0.23076923076923078</v>
      </c>
      <c r="AD30" s="2">
        <f t="shared" ref="AD30:AF31" si="57">W30-O30</f>
        <v>-0.23076923076923078</v>
      </c>
      <c r="AE30" s="4">
        <f t="shared" si="57"/>
        <v>-0.30769230769230771</v>
      </c>
      <c r="AF30" s="15">
        <f t="shared" si="57"/>
        <v>-7.6923076923076927E-2</v>
      </c>
      <c r="AI30" s="2">
        <f t="array" ref="AI30:AM34">MINVERSE(AB30:AF34)</f>
        <v>1.2335253144633176</v>
      </c>
      <c r="AJ30" s="3">
        <v>0.42087761535494339</v>
      </c>
      <c r="AK30" s="3">
        <v>0.61592689642329845</v>
      </c>
      <c r="AL30" s="3">
        <v>0.73166535871208593</v>
      </c>
      <c r="AM30" s="4">
        <v>0.42324080108892759</v>
      </c>
      <c r="AP30" s="2">
        <f t="array" ref="AP30:AT34">MMULT(M30:Q34,AI30:AM34)</f>
        <v>0.23352531446331748</v>
      </c>
      <c r="AQ30" s="3">
        <v>0.42087761535494339</v>
      </c>
      <c r="AR30" s="3">
        <v>0.61592689642329845</v>
      </c>
      <c r="AS30" s="3">
        <v>0.73166535871208593</v>
      </c>
      <c r="AT30" s="4">
        <v>0.42324080108892759</v>
      </c>
      <c r="AU30">
        <f>SUM(AP30:AT30)</f>
        <v>2.4252359860425727</v>
      </c>
      <c r="AX30">
        <f>AU30</f>
        <v>2.4252359860425727</v>
      </c>
      <c r="AY30">
        <f t="array" ref="AY30:AY34">TRANSPOSE(AP35:AT35)</f>
        <v>1.3931578457322997</v>
      </c>
      <c r="AZ30">
        <f>AX30-AY30</f>
        <v>1.032078140310273</v>
      </c>
      <c r="BA30">
        <f>AX30+AY30</f>
        <v>3.8183938317748725</v>
      </c>
    </row>
    <row r="31" spans="2:155" ht="15.75" thickBot="1" x14ac:dyDescent="0.3">
      <c r="D31" s="25">
        <v>2</v>
      </c>
      <c r="E31" s="14">
        <v>0</v>
      </c>
      <c r="F31" s="43">
        <v>2</v>
      </c>
      <c r="G31" s="47">
        <v>1</v>
      </c>
      <c r="H31" s="44">
        <v>2</v>
      </c>
      <c r="K31" s="31">
        <f>SUM(D31:H31)</f>
        <v>7</v>
      </c>
      <c r="M31" s="32">
        <f>D31/$K$35</f>
        <v>0.15384615384615385</v>
      </c>
      <c r="N31" s="15">
        <f t="shared" ref="N31:N34" si="58">E31/$K$35</f>
        <v>0</v>
      </c>
      <c r="O31" s="15">
        <f t="shared" ref="O31:O34" si="59">F31/$K$35</f>
        <v>0.15384615384615385</v>
      </c>
      <c r="P31" s="15">
        <f t="shared" ref="P31:P34" si="60">G31/$K$35</f>
        <v>7.6923076923076927E-2</v>
      </c>
      <c r="Q31" s="15">
        <f t="shared" ref="Q31:Q34" si="61">H31/$K$35</f>
        <v>0.15384615384615385</v>
      </c>
      <c r="U31" s="5">
        <v>0</v>
      </c>
      <c r="V31" s="1">
        <v>1</v>
      </c>
      <c r="W31" s="1">
        <v>0</v>
      </c>
      <c r="X31" s="1">
        <v>0</v>
      </c>
      <c r="Y31" s="6">
        <v>0</v>
      </c>
      <c r="Z31" s="1"/>
      <c r="AB31" s="7">
        <f>U31-M31</f>
        <v>-0.15384615384615385</v>
      </c>
      <c r="AC31" s="9">
        <f>V31-N31</f>
        <v>1</v>
      </c>
      <c r="AD31" s="7">
        <f t="shared" si="57"/>
        <v>-0.15384615384615385</v>
      </c>
      <c r="AE31" s="9">
        <f t="shared" si="57"/>
        <v>-7.6923076923076927E-2</v>
      </c>
      <c r="AF31" s="17">
        <f t="shared" si="57"/>
        <v>-0.15384615384615385</v>
      </c>
      <c r="AI31" s="5">
        <v>0.30196902586203078</v>
      </c>
      <c r="AJ31" s="1">
        <v>1.1642436253840731</v>
      </c>
      <c r="AK31" s="1">
        <v>0.43263590534842583</v>
      </c>
      <c r="AL31" s="1">
        <v>0.42877411402703702</v>
      </c>
      <c r="AM31" s="6">
        <v>0.36785003303139535</v>
      </c>
      <c r="AP31" s="5">
        <v>0.30196902586203078</v>
      </c>
      <c r="AQ31" s="1">
        <v>0.16424362538407311</v>
      </c>
      <c r="AR31" s="1">
        <v>0.43263590534842583</v>
      </c>
      <c r="AS31" s="1">
        <v>0.42877411402703702</v>
      </c>
      <c r="AT31" s="6">
        <v>0.3678500330313953</v>
      </c>
      <c r="AU31">
        <f t="shared" ref="AU31:AU34" si="62">SUM(AP31:AT31)</f>
        <v>1.6954727036529618</v>
      </c>
      <c r="AX31">
        <f t="shared" ref="AX31:AX34" si="63">AU31</f>
        <v>1.6954727036529618</v>
      </c>
      <c r="AY31">
        <v>1.3533871589896382</v>
      </c>
      <c r="AZ31">
        <f t="shared" ref="AZ31:AZ34" si="64">AX31-AY31</f>
        <v>0.34208554466332353</v>
      </c>
      <c r="BA31">
        <f t="shared" ref="BA31:BA34" si="65">AX31+AY31</f>
        <v>3.0488598626426002</v>
      </c>
    </row>
    <row r="32" spans="2:155" ht="15.75" thickBot="1" x14ac:dyDescent="0.3">
      <c r="D32" s="25">
        <v>1</v>
      </c>
      <c r="E32" s="10">
        <v>1</v>
      </c>
      <c r="F32" s="41">
        <v>0</v>
      </c>
      <c r="G32" s="41">
        <v>4</v>
      </c>
      <c r="H32" s="46">
        <v>2</v>
      </c>
      <c r="K32" s="16">
        <f>SUM(D32:H32)</f>
        <v>8</v>
      </c>
      <c r="M32" s="32">
        <f t="shared" ref="M32:M34" si="66">D32/$K$35</f>
        <v>7.6923076923076927E-2</v>
      </c>
      <c r="N32" s="15">
        <f t="shared" si="58"/>
        <v>7.6923076923076927E-2</v>
      </c>
      <c r="O32" s="15">
        <f t="shared" si="59"/>
        <v>0</v>
      </c>
      <c r="P32" s="15">
        <f t="shared" si="60"/>
        <v>0.30769230769230771</v>
      </c>
      <c r="Q32" s="15">
        <f t="shared" si="61"/>
        <v>0.15384615384615385</v>
      </c>
      <c r="U32" s="5">
        <v>0</v>
      </c>
      <c r="V32" s="1">
        <v>0</v>
      </c>
      <c r="W32" s="1">
        <v>1</v>
      </c>
      <c r="X32" s="18">
        <v>0</v>
      </c>
      <c r="Y32" s="6">
        <v>0</v>
      </c>
      <c r="Z32" s="1"/>
      <c r="AB32" s="2">
        <f t="shared" ref="AB32:AB34" si="67">U32-M32</f>
        <v>-7.6923076923076927E-2</v>
      </c>
      <c r="AC32" s="4">
        <f t="shared" ref="AC32:AC34" si="68">V32-N32</f>
        <v>-7.6923076923076927E-2</v>
      </c>
      <c r="AD32" s="2">
        <f t="shared" ref="AD32:AD34" si="69">W32-O32</f>
        <v>1</v>
      </c>
      <c r="AE32" s="4">
        <f t="shared" ref="AE32:AE34" si="70">X32-P32</f>
        <v>-0.30769230769230771</v>
      </c>
      <c r="AF32" s="15">
        <f t="shared" ref="AF32:AF34" si="71">Y32-Q32</f>
        <v>-0.15384615384615385</v>
      </c>
      <c r="AI32" s="5">
        <v>0.25095879721383513</v>
      </c>
      <c r="AJ32" s="1">
        <v>0.24052619677844139</v>
      </c>
      <c r="AK32" s="1">
        <v>1.3347388302895677</v>
      </c>
      <c r="AL32" s="1">
        <v>0.63177753244392421</v>
      </c>
      <c r="AM32" s="6">
        <v>0.40744780374474043</v>
      </c>
      <c r="AP32" s="5">
        <v>0.25095879721383513</v>
      </c>
      <c r="AQ32" s="1">
        <v>0.24052619677844136</v>
      </c>
      <c r="AR32" s="1">
        <v>0.33473883028956786</v>
      </c>
      <c r="AS32" s="1">
        <v>0.63177753244392421</v>
      </c>
      <c r="AT32" s="6">
        <v>0.40744780374474043</v>
      </c>
      <c r="AU32">
        <f t="shared" si="62"/>
        <v>1.865449160470509</v>
      </c>
      <c r="AX32">
        <f t="shared" si="63"/>
        <v>1.865449160470509</v>
      </c>
      <c r="AY32">
        <v>2.5081204027613362</v>
      </c>
      <c r="AZ32">
        <f t="shared" si="64"/>
        <v>-0.64267124229082717</v>
      </c>
      <c r="BA32">
        <f t="shared" si="65"/>
        <v>4.373569563231845</v>
      </c>
    </row>
    <row r="33" spans="4:53" ht="15.75" thickBot="1" x14ac:dyDescent="0.3">
      <c r="D33" s="25">
        <v>1</v>
      </c>
      <c r="E33" s="10">
        <v>1</v>
      </c>
      <c r="F33" s="10">
        <v>3</v>
      </c>
      <c r="G33" s="10">
        <v>0</v>
      </c>
      <c r="H33" s="26">
        <v>3</v>
      </c>
      <c r="K33" s="16">
        <f>SUM(D33:H33)</f>
        <v>8</v>
      </c>
      <c r="M33" s="32">
        <f t="shared" si="66"/>
        <v>7.6923076923076927E-2</v>
      </c>
      <c r="N33" s="15">
        <f t="shared" si="58"/>
        <v>7.6923076923076927E-2</v>
      </c>
      <c r="O33" s="15">
        <f t="shared" si="59"/>
        <v>0.23076923076923078</v>
      </c>
      <c r="P33" s="15">
        <f t="shared" si="60"/>
        <v>0</v>
      </c>
      <c r="Q33" s="15">
        <f t="shared" si="61"/>
        <v>0.23076923076923078</v>
      </c>
      <c r="U33" s="5">
        <v>0</v>
      </c>
      <c r="V33" s="1">
        <v>0</v>
      </c>
      <c r="W33" s="18">
        <v>0</v>
      </c>
      <c r="X33" s="1">
        <v>1</v>
      </c>
      <c r="Y33" s="6">
        <v>0</v>
      </c>
      <c r="Z33" s="1"/>
      <c r="AB33" s="7">
        <f t="shared" si="67"/>
        <v>-7.6923076923076927E-2</v>
      </c>
      <c r="AC33" s="9">
        <f t="shared" si="68"/>
        <v>-7.6923076923076927E-2</v>
      </c>
      <c r="AD33" s="7">
        <f t="shared" si="69"/>
        <v>-0.23076923076923078</v>
      </c>
      <c r="AE33" s="9">
        <f t="shared" si="70"/>
        <v>1</v>
      </c>
      <c r="AF33" s="17">
        <f t="shared" si="71"/>
        <v>-0.23076923076923078</v>
      </c>
      <c r="AI33" s="5">
        <v>0.25678030353413767</v>
      </c>
      <c r="AJ33" s="1">
        <v>0.24311993721818015</v>
      </c>
      <c r="AK33" s="1">
        <v>0.52670222529628496</v>
      </c>
      <c r="AL33" s="1">
        <v>1.4018302496641437</v>
      </c>
      <c r="AM33" s="6">
        <v>0.46168579827349987</v>
      </c>
      <c r="AP33" s="5">
        <v>0.25678030353413761</v>
      </c>
      <c r="AQ33" s="1">
        <v>0.24311993721818015</v>
      </c>
      <c r="AR33" s="1">
        <v>0.52670222529628496</v>
      </c>
      <c r="AS33" s="1">
        <v>0.40183024966414388</v>
      </c>
      <c r="AT33" s="6">
        <v>0.46168579827349993</v>
      </c>
      <c r="AU33">
        <f t="shared" si="62"/>
        <v>1.8901185139862466</v>
      </c>
      <c r="AX33">
        <f t="shared" si="63"/>
        <v>1.8901185139862466</v>
      </c>
      <c r="AY33">
        <v>2.9167209800348495</v>
      </c>
      <c r="AZ33">
        <f t="shared" si="64"/>
        <v>-1.0266024660486028</v>
      </c>
      <c r="BA33">
        <f t="shared" si="65"/>
        <v>4.8068394940210961</v>
      </c>
    </row>
    <row r="34" spans="4:53" ht="15.75" thickBot="1" x14ac:dyDescent="0.3">
      <c r="D34" s="27">
        <v>2</v>
      </c>
      <c r="E34" s="28">
        <v>1</v>
      </c>
      <c r="F34" s="28">
        <v>3</v>
      </c>
      <c r="G34" s="28">
        <v>4</v>
      </c>
      <c r="H34" s="29">
        <v>0</v>
      </c>
      <c r="K34" s="17">
        <f>SUM(D34:H34)</f>
        <v>10</v>
      </c>
      <c r="M34" s="32">
        <f t="shared" si="66"/>
        <v>0.15384615384615385</v>
      </c>
      <c r="N34" s="31">
        <f t="shared" si="58"/>
        <v>7.6923076923076927E-2</v>
      </c>
      <c r="O34" s="31">
        <f t="shared" si="59"/>
        <v>0.23076923076923078</v>
      </c>
      <c r="P34" s="31">
        <f t="shared" si="60"/>
        <v>0.30769230769230771</v>
      </c>
      <c r="Q34" s="31">
        <f t="shared" si="61"/>
        <v>0</v>
      </c>
      <c r="U34" s="7">
        <v>0</v>
      </c>
      <c r="V34" s="8">
        <v>0</v>
      </c>
      <c r="W34" s="8">
        <v>0</v>
      </c>
      <c r="X34" s="8">
        <v>0</v>
      </c>
      <c r="Y34" s="9">
        <v>1</v>
      </c>
      <c r="Z34" s="1"/>
      <c r="AB34" s="32">
        <f t="shared" si="67"/>
        <v>-0.15384615384615385</v>
      </c>
      <c r="AC34" s="55">
        <f t="shared" si="68"/>
        <v>-7.6923076923076927E-2</v>
      </c>
      <c r="AD34" s="32">
        <f t="shared" si="69"/>
        <v>-0.23076923076923078</v>
      </c>
      <c r="AE34" s="55">
        <f t="shared" si="70"/>
        <v>-0.30769230769230771</v>
      </c>
      <c r="AF34" s="31">
        <f t="shared" si="71"/>
        <v>1</v>
      </c>
      <c r="AI34" s="7">
        <v>0.34992440465897856</v>
      </c>
      <c r="AJ34" s="8">
        <v>0.28461978425400036</v>
      </c>
      <c r="AK34" s="8">
        <v>0.59811654540375891</v>
      </c>
      <c r="AL34" s="8">
        <v>0.72267372518765827</v>
      </c>
      <c r="AM34" s="9">
        <v>1.3294937107336515</v>
      </c>
      <c r="AP34" s="7">
        <v>0.34992440465897867</v>
      </c>
      <c r="AQ34" s="8">
        <v>0.28461978425400036</v>
      </c>
      <c r="AR34" s="8">
        <v>0.59811654540375891</v>
      </c>
      <c r="AS34" s="8">
        <v>0.72267372518765827</v>
      </c>
      <c r="AT34" s="9">
        <v>0.32949371073365163</v>
      </c>
      <c r="AU34">
        <f t="shared" si="62"/>
        <v>2.2848281702380477</v>
      </c>
      <c r="AX34">
        <f t="shared" si="63"/>
        <v>2.2848281702380477</v>
      </c>
      <c r="AY34">
        <v>1.9897181468722147</v>
      </c>
      <c r="AZ34">
        <f t="shared" si="64"/>
        <v>0.29511002336583303</v>
      </c>
      <c r="BA34">
        <f t="shared" si="65"/>
        <v>4.2745463171102625</v>
      </c>
    </row>
    <row r="35" spans="4:53" x14ac:dyDescent="0.25">
      <c r="D35" s="1">
        <f>SUM(D30:D34)</f>
        <v>6</v>
      </c>
      <c r="E35" s="1">
        <f>SUM(E30:E34)</f>
        <v>6</v>
      </c>
      <c r="F35">
        <f>SUM(F30:F34)</f>
        <v>11</v>
      </c>
      <c r="G35">
        <f>SUM(G30:G34)</f>
        <v>13</v>
      </c>
      <c r="H35">
        <f>SUM(H30:H34)</f>
        <v>8</v>
      </c>
      <c r="K35" s="21">
        <f>MAX(K30:K34,D35:H35)</f>
        <v>13</v>
      </c>
      <c r="AP35">
        <f>SUM(AP30:AP34)</f>
        <v>1.3931578457322997</v>
      </c>
      <c r="AQ35">
        <f t="shared" ref="AQ35:AT35" si="72">SUM(AQ30:AQ34)</f>
        <v>1.3533871589896382</v>
      </c>
      <c r="AR35">
        <f t="shared" si="72"/>
        <v>2.5081204027613362</v>
      </c>
      <c r="AS35">
        <f t="shared" si="72"/>
        <v>2.9167209800348495</v>
      </c>
      <c r="AT35">
        <f t="shared" si="72"/>
        <v>1.9897181468722147</v>
      </c>
    </row>
    <row r="40" spans="4:53" x14ac:dyDescent="0.25">
      <c r="D40" t="s">
        <v>29</v>
      </c>
      <c r="E40">
        <f>D6/SUM(D12:I17)</f>
        <v>0.4</v>
      </c>
    </row>
    <row r="41" spans="4:53" x14ac:dyDescent="0.25">
      <c r="D41" t="s">
        <v>15</v>
      </c>
      <c r="E41">
        <f>E7/SUM(D21:I26)</f>
        <v>5.4054054054054057E-2</v>
      </c>
    </row>
    <row r="42" spans="4:53" x14ac:dyDescent="0.25">
      <c r="D42" t="s">
        <v>16</v>
      </c>
      <c r="E42">
        <f>F8/SUM(D30:H34)</f>
        <v>9.0909090909090912E-2</v>
      </c>
    </row>
  </sheetData>
  <mergeCells count="12">
    <mergeCell ref="BC1:BE1"/>
    <mergeCell ref="AI1:AN1"/>
    <mergeCell ref="AP1:AV1"/>
    <mergeCell ref="D4:E4"/>
    <mergeCell ref="U1:Z1"/>
    <mergeCell ref="AB1:AG1"/>
    <mergeCell ref="M1:S1"/>
    <mergeCell ref="EL1:EY1"/>
    <mergeCell ref="BY1:CM1"/>
    <mergeCell ref="CP1:DC1"/>
    <mergeCell ref="DF1:DS1"/>
    <mergeCell ref="DV1:EG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7"/>
  <sheetViews>
    <sheetView workbookViewId="0">
      <selection activeCell="P13" sqref="P13"/>
    </sheetView>
  </sheetViews>
  <sheetFormatPr defaultRowHeight="15" x14ac:dyDescent="0.25"/>
  <cols>
    <col min="2" max="2" width="11.7109375" customWidth="1"/>
    <col min="3" max="3" width="16.5703125" customWidth="1"/>
  </cols>
  <sheetData>
    <row r="2" spans="1:3" ht="15.75" thickBot="1" x14ac:dyDescent="0.3">
      <c r="B2" t="s">
        <v>48</v>
      </c>
      <c r="C2" t="s">
        <v>47</v>
      </c>
    </row>
    <row r="3" spans="1:3" x14ac:dyDescent="0.25">
      <c r="A3" t="s">
        <v>33</v>
      </c>
      <c r="B3" s="2">
        <v>3.7332816098800019</v>
      </c>
      <c r="C3" s="4">
        <v>1.8446117459278266E-2</v>
      </c>
    </row>
    <row r="4" spans="1:3" x14ac:dyDescent="0.25">
      <c r="A4" t="s">
        <v>34</v>
      </c>
      <c r="B4" s="5">
        <v>3.7516901451802136</v>
      </c>
      <c r="C4" s="6">
        <v>0.46017580034620931</v>
      </c>
    </row>
    <row r="5" spans="1:3" x14ac:dyDescent="0.25">
      <c r="A5" t="s">
        <v>35</v>
      </c>
      <c r="B5" s="5">
        <v>1.4691838715599994</v>
      </c>
      <c r="C5" s="6">
        <v>-0.32800621060517554</v>
      </c>
    </row>
    <row r="6" spans="1:3" x14ac:dyDescent="0.25">
      <c r="A6" t="s">
        <v>38</v>
      </c>
      <c r="B6" s="5">
        <v>1.5545306651887889</v>
      </c>
      <c r="C6" s="6">
        <v>-0.20566871239159767</v>
      </c>
    </row>
    <row r="7" spans="1:3" x14ac:dyDescent="0.25">
      <c r="A7" t="s">
        <v>40</v>
      </c>
      <c r="B7" s="5">
        <v>1.2878927718427255</v>
      </c>
      <c r="C7" s="6">
        <v>-0.2915472002687316</v>
      </c>
    </row>
    <row r="8" spans="1:3" x14ac:dyDescent="0.25">
      <c r="A8" t="s">
        <v>37</v>
      </c>
      <c r="B8" s="5">
        <v>1.4673402921605398</v>
      </c>
      <c r="C8" s="6">
        <v>-0.4115438027456757</v>
      </c>
    </row>
    <row r="9" spans="1:3" x14ac:dyDescent="0.25">
      <c r="A9" t="s">
        <v>41</v>
      </c>
      <c r="B9" s="5">
        <v>1.0300186749667859</v>
      </c>
      <c r="C9" s="6">
        <v>-0.29682709605155666</v>
      </c>
    </row>
    <row r="10" spans="1:3" x14ac:dyDescent="0.25">
      <c r="A10" t="s">
        <v>36</v>
      </c>
      <c r="B10" s="5">
        <v>1.7760903281173221</v>
      </c>
      <c r="C10" s="6">
        <v>0.40111156075337684</v>
      </c>
    </row>
    <row r="11" spans="1:3" x14ac:dyDescent="0.25">
      <c r="A11" t="s">
        <v>39</v>
      </c>
      <c r="B11" s="5">
        <v>1.4003371854782836</v>
      </c>
      <c r="C11" s="6">
        <v>0.20590415554169494</v>
      </c>
    </row>
    <row r="12" spans="1:3" x14ac:dyDescent="0.25">
      <c r="A12" t="s">
        <v>42</v>
      </c>
      <c r="B12" s="5">
        <v>2.0067883948113954</v>
      </c>
      <c r="C12" s="6">
        <v>0.1065808389823315</v>
      </c>
    </row>
    <row r="13" spans="1:3" x14ac:dyDescent="0.25">
      <c r="A13" t="s">
        <v>43</v>
      </c>
      <c r="B13" s="5">
        <v>2.198552076803042</v>
      </c>
      <c r="C13" s="6">
        <v>4.4672083231546811E-2</v>
      </c>
    </row>
    <row r="14" spans="1:3" ht="15.75" thickBot="1" x14ac:dyDescent="0.3">
      <c r="A14" t="s">
        <v>44</v>
      </c>
      <c r="B14" s="7">
        <v>1.9584329032083025</v>
      </c>
      <c r="C14" s="9">
        <v>0.29670246574829973</v>
      </c>
    </row>
    <row r="15" spans="1:3" x14ac:dyDescent="0.25">
      <c r="B15" s="1"/>
      <c r="C15" s="1"/>
    </row>
    <row r="16" spans="1:3" x14ac:dyDescent="0.25">
      <c r="B16" s="1"/>
      <c r="C16" s="1"/>
    </row>
    <row r="25" spans="4:15" x14ac:dyDescent="0.25"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4:15" x14ac:dyDescent="0.25"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4:15" x14ac:dyDescent="0.25"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4:15" x14ac:dyDescent="0.25"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4:15" x14ac:dyDescent="0.25"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4:15" x14ac:dyDescent="0.25"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4:15" x14ac:dyDescent="0.25"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4:15" x14ac:dyDescent="0.25"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4:15" x14ac:dyDescent="0.25"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4:15" x14ac:dyDescent="0.25"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4:15" x14ac:dyDescent="0.25"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4:15" x14ac:dyDescent="0.25"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4:15" x14ac:dyDescent="0.25"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FG37"/>
  <sheetViews>
    <sheetView topLeftCell="EI1" workbookViewId="0">
      <selection activeCell="EJ10" sqref="EJ10"/>
    </sheetView>
  </sheetViews>
  <sheetFormatPr defaultRowHeight="15" x14ac:dyDescent="0.25"/>
  <cols>
    <col min="4" max="4" width="13.140625" customWidth="1"/>
    <col min="5" max="5" width="14.5703125" customWidth="1"/>
    <col min="6" max="6" width="10.140625" customWidth="1"/>
    <col min="160" max="160" width="37.140625" customWidth="1"/>
    <col min="162" max="162" width="31" customWidth="1"/>
  </cols>
  <sheetData>
    <row r="1" spans="2:163" ht="51.75" customHeight="1" x14ac:dyDescent="0.5">
      <c r="M1" s="133" t="s">
        <v>10</v>
      </c>
      <c r="N1" s="133"/>
      <c r="O1" s="133"/>
      <c r="P1" s="133"/>
      <c r="Q1" s="133"/>
      <c r="R1" s="133"/>
      <c r="S1" s="133"/>
      <c r="U1" s="133" t="s">
        <v>0</v>
      </c>
      <c r="V1" s="133"/>
      <c r="W1" s="133"/>
      <c r="X1" s="133"/>
      <c r="Y1" s="133"/>
      <c r="Z1" s="133"/>
      <c r="AB1" s="133" t="s">
        <v>22</v>
      </c>
      <c r="AC1" s="133"/>
      <c r="AD1" s="133"/>
      <c r="AE1" s="133"/>
      <c r="AF1" s="133"/>
      <c r="AG1" s="133"/>
      <c r="AI1" s="133" t="s">
        <v>5</v>
      </c>
      <c r="AJ1" s="133"/>
      <c r="AK1" s="133"/>
      <c r="AL1" s="133"/>
      <c r="AM1" s="133"/>
      <c r="AN1" s="133"/>
      <c r="AP1" s="133" t="s">
        <v>23</v>
      </c>
      <c r="AQ1" s="133"/>
      <c r="AR1" s="133"/>
      <c r="AS1" s="133"/>
      <c r="AT1" s="133"/>
      <c r="AU1" s="133"/>
      <c r="AV1" s="133"/>
      <c r="AX1" t="s">
        <v>24</v>
      </c>
      <c r="AY1" t="s">
        <v>25</v>
      </c>
      <c r="AZ1" t="s">
        <v>26</v>
      </c>
      <c r="BA1" t="s">
        <v>27</v>
      </c>
      <c r="BC1" s="130" t="s">
        <v>28</v>
      </c>
      <c r="BD1" s="130"/>
      <c r="BE1" s="130"/>
      <c r="BY1" s="131" t="s">
        <v>17</v>
      </c>
      <c r="BZ1" s="130"/>
      <c r="CA1" s="130"/>
      <c r="CB1" s="130"/>
      <c r="CC1" s="130"/>
      <c r="CD1" s="130"/>
      <c r="CE1" s="130"/>
      <c r="CF1" s="130"/>
      <c r="CG1" s="130"/>
      <c r="CH1" s="130"/>
      <c r="CI1" s="130"/>
      <c r="CJ1" s="130"/>
      <c r="CK1" s="130"/>
      <c r="CL1" s="130"/>
      <c r="CO1" s="131" t="s">
        <v>0</v>
      </c>
      <c r="CP1" s="130"/>
      <c r="CQ1" s="130"/>
      <c r="CR1" s="130"/>
      <c r="CS1" s="130"/>
      <c r="CT1" s="130"/>
      <c r="CU1" s="130"/>
      <c r="CV1" s="130"/>
      <c r="CW1" s="130"/>
      <c r="CX1" s="130"/>
      <c r="CY1" s="130"/>
      <c r="CZ1" s="130"/>
      <c r="DA1" s="130"/>
      <c r="DB1" s="130"/>
      <c r="DE1" s="131" t="s">
        <v>30</v>
      </c>
      <c r="DF1" s="131"/>
      <c r="DG1" s="131"/>
      <c r="DH1" s="131"/>
      <c r="DI1" s="131"/>
      <c r="DJ1" s="131"/>
      <c r="DK1" s="131"/>
      <c r="DL1" s="131"/>
      <c r="DM1" s="131"/>
      <c r="DN1" s="131"/>
      <c r="DO1" s="131"/>
      <c r="DP1" s="131"/>
      <c r="DQ1" s="131"/>
      <c r="DR1" s="131"/>
      <c r="DU1" s="132" t="s">
        <v>31</v>
      </c>
      <c r="DV1" s="130"/>
      <c r="DW1" s="130"/>
      <c r="DX1" s="130"/>
      <c r="DY1" s="130"/>
      <c r="DZ1" s="130"/>
      <c r="EA1" s="130"/>
      <c r="EB1" s="130"/>
      <c r="EC1" s="130"/>
      <c r="ED1" s="130"/>
      <c r="EE1" s="130"/>
      <c r="EF1" s="130"/>
      <c r="EK1" s="129" t="s">
        <v>32</v>
      </c>
      <c r="EL1" s="130"/>
      <c r="EM1" s="130"/>
      <c r="EN1" s="130"/>
      <c r="EO1" s="130"/>
      <c r="EP1" s="130"/>
      <c r="EQ1" s="130"/>
      <c r="ER1" s="130"/>
      <c r="ES1" s="130"/>
      <c r="ET1" s="130"/>
      <c r="EU1" s="130"/>
      <c r="EV1" s="130"/>
      <c r="EW1" s="130"/>
      <c r="EX1" s="130"/>
    </row>
    <row r="2" spans="2:163" ht="15.75" thickBot="1" x14ac:dyDescent="0.3">
      <c r="U2" s="20"/>
      <c r="V2" s="20"/>
      <c r="W2" s="20"/>
      <c r="X2" s="20"/>
      <c r="Y2" s="20"/>
      <c r="Z2" s="20"/>
      <c r="BH2">
        <v>11</v>
      </c>
      <c r="BI2">
        <v>12</v>
      </c>
      <c r="BJ2">
        <v>13</v>
      </c>
      <c r="BK2">
        <v>14</v>
      </c>
      <c r="BL2">
        <v>21</v>
      </c>
      <c r="BM2">
        <v>22</v>
      </c>
      <c r="BN2">
        <v>31</v>
      </c>
      <c r="BO2">
        <v>32</v>
      </c>
      <c r="BP2">
        <v>33</v>
      </c>
      <c r="BQ2" t="s">
        <v>25</v>
      </c>
      <c r="BY2">
        <v>11</v>
      </c>
      <c r="BZ2">
        <v>12</v>
      </c>
      <c r="CA2">
        <v>13</v>
      </c>
      <c r="CB2">
        <v>14</v>
      </c>
      <c r="CC2">
        <v>21</v>
      </c>
      <c r="CD2">
        <v>22</v>
      </c>
      <c r="CE2">
        <v>31</v>
      </c>
      <c r="CF2">
        <v>32</v>
      </c>
      <c r="CG2">
        <v>33</v>
      </c>
      <c r="CO2">
        <v>11</v>
      </c>
      <c r="CP2">
        <v>12</v>
      </c>
      <c r="CQ2">
        <v>13</v>
      </c>
      <c r="CR2">
        <v>14</v>
      </c>
      <c r="CS2">
        <v>21</v>
      </c>
      <c r="CT2">
        <v>22</v>
      </c>
      <c r="CU2">
        <v>31</v>
      </c>
      <c r="CV2">
        <v>32</v>
      </c>
      <c r="CW2">
        <v>33</v>
      </c>
      <c r="DE2">
        <v>11</v>
      </c>
      <c r="DF2">
        <v>12</v>
      </c>
      <c r="DG2">
        <v>13</v>
      </c>
      <c r="DH2">
        <v>14</v>
      </c>
      <c r="DI2">
        <v>21</v>
      </c>
      <c r="DJ2">
        <v>22</v>
      </c>
      <c r="DK2">
        <v>31</v>
      </c>
      <c r="DL2">
        <v>32</v>
      </c>
      <c r="DM2">
        <v>33</v>
      </c>
      <c r="DU2">
        <v>11</v>
      </c>
      <c r="DV2">
        <v>12</v>
      </c>
      <c r="DW2">
        <v>13</v>
      </c>
      <c r="DX2">
        <v>14</v>
      </c>
      <c r="DY2">
        <v>21</v>
      </c>
      <c r="DZ2">
        <v>22</v>
      </c>
      <c r="EA2">
        <v>31</v>
      </c>
      <c r="EB2">
        <v>32</v>
      </c>
      <c r="EC2">
        <v>33</v>
      </c>
      <c r="EK2" t="s">
        <v>80</v>
      </c>
      <c r="EL2" t="s">
        <v>69</v>
      </c>
      <c r="EM2" t="s">
        <v>81</v>
      </c>
      <c r="EN2" t="s">
        <v>82</v>
      </c>
      <c r="EO2" t="s">
        <v>83</v>
      </c>
      <c r="EP2" t="s">
        <v>84</v>
      </c>
      <c r="EQ2" s="78" t="s">
        <v>85</v>
      </c>
      <c r="ER2" s="78" t="s">
        <v>86</v>
      </c>
      <c r="ES2" s="39" t="s">
        <v>87</v>
      </c>
      <c r="ET2" s="78" t="s">
        <v>25</v>
      </c>
      <c r="EU2" s="78"/>
      <c r="EV2" s="78"/>
      <c r="EW2" s="78"/>
      <c r="EX2" s="78"/>
      <c r="EY2" s="78" t="s">
        <v>25</v>
      </c>
      <c r="EZ2" t="s">
        <v>24</v>
      </c>
      <c r="FA2" t="s">
        <v>47</v>
      </c>
      <c r="FB2" t="s">
        <v>48</v>
      </c>
      <c r="FC2" s="78"/>
      <c r="FD2" s="78"/>
      <c r="FE2" s="78" t="s">
        <v>46</v>
      </c>
      <c r="FG2" s="38"/>
    </row>
    <row r="3" spans="2:163" ht="15.75" thickBot="1" x14ac:dyDescent="0.3">
      <c r="BG3">
        <v>11</v>
      </c>
      <c r="BH3" s="67">
        <f>D12*$E$35</f>
        <v>0</v>
      </c>
      <c r="BI3" s="67">
        <f t="shared" ref="BI3:BK3" si="0">E12*$E$35</f>
        <v>6.8965517241379309E-2</v>
      </c>
      <c r="BJ3" s="67">
        <f t="shared" si="0"/>
        <v>0.20689655172413793</v>
      </c>
      <c r="BK3" s="91">
        <f t="shared" si="0"/>
        <v>0.20689655172413793</v>
      </c>
      <c r="BL3" s="88">
        <f t="array" ref="BL3:BM6">MMULT((BA12:BA15),TRANSPOSE(BA21:BA22))/BD13*E6</f>
        <v>0.38199745547073782</v>
      </c>
      <c r="BM3" s="90">
        <v>0.38199745547073782</v>
      </c>
      <c r="BN3" s="2">
        <f t="array" ref="BN3:BP6">MMULT(BA12:BA15,TRANSPOSE(BA30:BA32))/BE13*F6</f>
        <v>0.27867027489258739</v>
      </c>
      <c r="BO3" s="3">
        <v>0.22857224794560549</v>
      </c>
      <c r="BP3" s="4">
        <v>0.25675238810328282</v>
      </c>
      <c r="BQ3" s="1">
        <f>SUM(BH3:BP3)</f>
        <v>2.0107484425726065</v>
      </c>
      <c r="BR3" s="1"/>
      <c r="BS3" s="1"/>
      <c r="BT3" s="1"/>
      <c r="BU3" s="1"/>
      <c r="BX3">
        <v>11</v>
      </c>
      <c r="BY3" s="2">
        <f>BH3/$BQ$12</f>
        <v>0</v>
      </c>
      <c r="BZ3" s="2">
        <f t="shared" ref="BZ3:CG3" si="1">BI3/$BQ$12</f>
        <v>1.532567049808429E-2</v>
      </c>
      <c r="CA3" s="2">
        <f t="shared" si="1"/>
        <v>4.5977011494252873E-2</v>
      </c>
      <c r="CB3" s="2">
        <f t="shared" si="1"/>
        <v>4.5977011494252873E-2</v>
      </c>
      <c r="CC3" s="2">
        <f t="shared" si="1"/>
        <v>8.488832343794174E-2</v>
      </c>
      <c r="CD3" s="2">
        <f t="shared" si="1"/>
        <v>8.488832343794174E-2</v>
      </c>
      <c r="CE3" s="2">
        <f t="shared" si="1"/>
        <v>6.1926727753908312E-2</v>
      </c>
      <c r="CF3" s="2">
        <f t="shared" si="1"/>
        <v>5.0793832876801219E-2</v>
      </c>
      <c r="CG3" s="15">
        <f t="shared" si="1"/>
        <v>5.7056086245173963E-2</v>
      </c>
      <c r="CN3">
        <v>11</v>
      </c>
      <c r="CO3" s="2">
        <v>1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4">
        <v>0</v>
      </c>
      <c r="DD3">
        <v>11</v>
      </c>
      <c r="DE3" s="2">
        <f>CO3-BY3</f>
        <v>1</v>
      </c>
      <c r="DF3" s="3">
        <f t="shared" ref="DF3:DM3" si="2">CP3-BZ3</f>
        <v>-1.532567049808429E-2</v>
      </c>
      <c r="DG3" s="3">
        <f t="shared" si="2"/>
        <v>-4.5977011494252873E-2</v>
      </c>
      <c r="DH3" s="3">
        <f t="shared" si="2"/>
        <v>-4.5977011494252873E-2</v>
      </c>
      <c r="DI3" s="3">
        <f t="shared" si="2"/>
        <v>-8.488832343794174E-2</v>
      </c>
      <c r="DJ3" s="3">
        <f t="shared" si="2"/>
        <v>-8.488832343794174E-2</v>
      </c>
      <c r="DK3" s="3">
        <f t="shared" si="2"/>
        <v>-6.1926727753908312E-2</v>
      </c>
      <c r="DL3" s="3">
        <f t="shared" si="2"/>
        <v>-5.0793832876801219E-2</v>
      </c>
      <c r="DM3" s="4">
        <f t="shared" si="2"/>
        <v>-5.7056086245173963E-2</v>
      </c>
      <c r="DT3">
        <v>11</v>
      </c>
      <c r="DU3" s="2">
        <f t="array" ref="DU3:EC11">MINVERSE(DE3:DM11)</f>
        <v>1.0537071676155512</v>
      </c>
      <c r="DV3" s="3">
        <v>5.7209471915149648E-2</v>
      </c>
      <c r="DW3" s="3">
        <v>0.10181467543886497</v>
      </c>
      <c r="DX3" s="3">
        <v>9.9283921758435145E-2</v>
      </c>
      <c r="DY3" s="3">
        <v>0.21226093136247617</v>
      </c>
      <c r="DZ3" s="3">
        <v>0.17688410946873015</v>
      </c>
      <c r="EA3" s="3">
        <v>0.14716442926366277</v>
      </c>
      <c r="EB3" s="3">
        <v>9.9791605324199784E-2</v>
      </c>
      <c r="EC3" s="4">
        <v>0.12595541446753791</v>
      </c>
      <c r="EJ3" t="s">
        <v>80</v>
      </c>
      <c r="EK3" s="88">
        <f t="array" ref="EK3:ES11">MMULT(BY3:CG11,DU3:EC11)</f>
        <v>5.3707167615551318E-2</v>
      </c>
      <c r="EL3" s="89">
        <v>5.7209471915149648E-2</v>
      </c>
      <c r="EM3" s="89">
        <v>0.10181467543886497</v>
      </c>
      <c r="EN3" s="89">
        <v>9.9283921758435145E-2</v>
      </c>
      <c r="EO3" s="117">
        <v>0.21226093136247617</v>
      </c>
      <c r="EP3" s="117">
        <v>0.17688410946873015</v>
      </c>
      <c r="EQ3" s="89">
        <v>0.14716442926366277</v>
      </c>
      <c r="ER3" s="89">
        <v>9.9791605324199784E-2</v>
      </c>
      <c r="ES3" s="90">
        <v>0.12595541446753791</v>
      </c>
      <c r="ET3" s="78">
        <f>SUM(EK3:ES3)</f>
        <v>1.0740717266146078</v>
      </c>
      <c r="EU3" s="78"/>
      <c r="EV3" s="78"/>
      <c r="EW3" s="78"/>
      <c r="EX3" s="78"/>
      <c r="EY3" s="78">
        <f>ET3</f>
        <v>1.0740717266146078</v>
      </c>
      <c r="EZ3">
        <f t="array" ref="EZ3:EZ11">TRANSPOSE(EK12:ES12)</f>
        <v>0.98952362592247378</v>
      </c>
      <c r="FA3">
        <f>EY3-EZ3</f>
        <v>8.4548100692134032E-2</v>
      </c>
      <c r="FB3">
        <f>EY3+EZ3</f>
        <v>2.0635953525370816</v>
      </c>
      <c r="FC3" t="s">
        <v>33</v>
      </c>
      <c r="FD3" s="78" t="s">
        <v>3</v>
      </c>
      <c r="FE3">
        <f>RANK(FB3,$FB$3:$FB$11,0)</f>
        <v>8</v>
      </c>
      <c r="FF3" t="s">
        <v>64</v>
      </c>
    </row>
    <row r="4" spans="2:163" ht="15.75" thickBot="1" x14ac:dyDescent="0.3">
      <c r="D4" s="134" t="s">
        <v>18</v>
      </c>
      <c r="E4" s="134"/>
      <c r="BG4">
        <v>12</v>
      </c>
      <c r="BH4" s="67">
        <f t="shared" ref="BH4:BH5" si="3">D13*$E$35</f>
        <v>0.20689655172413793</v>
      </c>
      <c r="BI4" s="67">
        <f t="shared" ref="BI4:BI6" si="4">E13*$E$35</f>
        <v>0</v>
      </c>
      <c r="BJ4" s="67">
        <f t="shared" ref="BJ4:BJ6" si="5">F13*$E$35</f>
        <v>0.20689655172413793</v>
      </c>
      <c r="BK4" s="91">
        <f t="shared" ref="BK4:BK6" si="6">G13*$E$35</f>
        <v>0.13793103448275862</v>
      </c>
      <c r="BL4" s="92">
        <v>0.3206106870229008</v>
      </c>
      <c r="BM4" s="93">
        <v>0.3206106870229008</v>
      </c>
      <c r="BN4" s="5">
        <v>0.23388812413965709</v>
      </c>
      <c r="BO4" s="1">
        <v>0.19184082092353899</v>
      </c>
      <c r="BP4" s="6">
        <v>0.21549242898260546</v>
      </c>
      <c r="BQ4" s="1">
        <f t="shared" ref="BQ4:BQ11" si="7">SUM(BH4:BP4)</f>
        <v>1.8341668860226377</v>
      </c>
      <c r="BR4" s="1"/>
      <c r="BS4" s="1"/>
      <c r="BT4" s="1"/>
      <c r="BU4" s="1"/>
      <c r="BX4">
        <v>12</v>
      </c>
      <c r="BY4" s="2">
        <f t="shared" ref="BY4:BY10" si="8">BH4/$BQ$12</f>
        <v>4.5977011494252873E-2</v>
      </c>
      <c r="BZ4" s="2">
        <f t="shared" ref="BZ4:BZ11" si="9">BI4/$BQ$12</f>
        <v>0</v>
      </c>
      <c r="CA4" s="2">
        <f t="shared" ref="CA4:CA11" si="10">BJ4/$BQ$12</f>
        <v>4.5977011494252873E-2</v>
      </c>
      <c r="CB4" s="2">
        <f t="shared" ref="CB4:CB11" si="11">BK4/$BQ$12</f>
        <v>3.0651340996168581E-2</v>
      </c>
      <c r="CC4" s="2">
        <f t="shared" ref="CC4:CC11" si="12">BL4/$BQ$12</f>
        <v>7.1246819338422404E-2</v>
      </c>
      <c r="CD4" s="2">
        <f t="shared" ref="CD4:CD11" si="13">BM4/$BQ$12</f>
        <v>7.1246819338422404E-2</v>
      </c>
      <c r="CE4" s="2">
        <f t="shared" ref="CE4:CE11" si="14">BN4/$BQ$12</f>
        <v>5.1975138697701574E-2</v>
      </c>
      <c r="CF4" s="2">
        <f t="shared" ref="CF4:CF11" si="15">BO4/$BQ$12</f>
        <v>4.2631293538564222E-2</v>
      </c>
      <c r="CG4" s="15">
        <f t="shared" ref="CG4:CG11" si="16">BP4/$BQ$12</f>
        <v>4.7887206440578992E-2</v>
      </c>
      <c r="CN4">
        <v>12</v>
      </c>
      <c r="CO4" s="5">
        <v>0</v>
      </c>
      <c r="CP4" s="1">
        <v>1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6">
        <v>0</v>
      </c>
      <c r="DD4">
        <v>12</v>
      </c>
      <c r="DE4" s="5">
        <f t="shared" ref="DE4:DE11" si="17">CO4-BY4</f>
        <v>-4.5977011494252873E-2</v>
      </c>
      <c r="DF4" s="1">
        <f t="shared" ref="DF4:DF11" si="18">CP4-BZ4</f>
        <v>1</v>
      </c>
      <c r="DG4" s="1">
        <f t="shared" ref="DG4:DG11" si="19">CQ4-CA4</f>
        <v>-4.5977011494252873E-2</v>
      </c>
      <c r="DH4" s="1">
        <f t="shared" ref="DH4:DH11" si="20">CR4-CB4</f>
        <v>-3.0651340996168581E-2</v>
      </c>
      <c r="DI4" s="1">
        <f t="shared" ref="DI4:DI11" si="21">CS4-CC4</f>
        <v>-7.1246819338422404E-2</v>
      </c>
      <c r="DJ4" s="1">
        <f t="shared" ref="DJ4:DJ11" si="22">CT4-CD4</f>
        <v>-7.1246819338422404E-2</v>
      </c>
      <c r="DK4" s="1">
        <f t="shared" ref="DK4:DK11" si="23">CU4-CE4</f>
        <v>-5.1975138697701574E-2</v>
      </c>
      <c r="DL4" s="1">
        <f t="shared" ref="DL4:DL11" si="24">CV4-CF4</f>
        <v>-4.2631293538564222E-2</v>
      </c>
      <c r="DM4" s="6">
        <f t="shared" ref="DM4:DM11" si="25">CW4-CG4</f>
        <v>-4.7887206440578992E-2</v>
      </c>
      <c r="DT4">
        <v>12</v>
      </c>
      <c r="DU4" s="5">
        <v>9.2191327328632666E-2</v>
      </c>
      <c r="DV4" s="1">
        <v>1.0373869643855071</v>
      </c>
      <c r="DW4" s="1">
        <v>9.5920574116684296E-2</v>
      </c>
      <c r="DX4" s="1">
        <v>7.9241972395185184E-2</v>
      </c>
      <c r="DY4" s="1">
        <v>0.18545717808239609</v>
      </c>
      <c r="DZ4" s="1">
        <v>0.15454764840199672</v>
      </c>
      <c r="EA4" s="1">
        <v>0.12858089140642553</v>
      </c>
      <c r="EB4" s="1">
        <v>8.7190183332108054E-2</v>
      </c>
      <c r="EC4" s="6">
        <v>0.11005009533034436</v>
      </c>
      <c r="EJ4" t="s">
        <v>69</v>
      </c>
      <c r="EK4" s="92">
        <v>9.219132732863268E-2</v>
      </c>
      <c r="EL4" s="18">
        <v>3.7386964385507107E-2</v>
      </c>
      <c r="EM4" s="18">
        <v>9.5920574116684296E-2</v>
      </c>
      <c r="EN4" s="18">
        <v>7.9241972395185198E-2</v>
      </c>
      <c r="EO4" s="118">
        <v>0.18545717808239609</v>
      </c>
      <c r="EP4" s="118">
        <v>0.15454764840199678</v>
      </c>
      <c r="EQ4" s="18">
        <v>0.12858089140642553</v>
      </c>
      <c r="ER4" s="18">
        <v>8.7190183332108054E-2</v>
      </c>
      <c r="ES4" s="93">
        <v>0.11005009533034438</v>
      </c>
      <c r="ET4" s="78">
        <f t="shared" ref="ET4:ET11" si="26">SUM(EK4:ES4)</f>
        <v>0.97056683477928007</v>
      </c>
      <c r="EU4" s="78"/>
      <c r="EV4" s="78"/>
      <c r="EW4" s="78"/>
      <c r="EX4" s="78"/>
      <c r="EY4" s="78">
        <f t="shared" ref="EY4:EY11" si="27">ET4</f>
        <v>0.97056683477928007</v>
      </c>
      <c r="EZ4">
        <v>0.75661173444445839</v>
      </c>
      <c r="FA4">
        <f t="shared" ref="FA4:FA11" si="28">EY4-EZ4</f>
        <v>0.21395510033482168</v>
      </c>
      <c r="FB4">
        <f t="shared" ref="FB4:FB11" si="29">EY4+EZ4</f>
        <v>1.7271785692237385</v>
      </c>
      <c r="FC4" t="s">
        <v>34</v>
      </c>
      <c r="FD4" s="78" t="s">
        <v>49</v>
      </c>
      <c r="FE4">
        <f t="shared" ref="FE4:FE11" si="30">RANK(FB4,$FB$3:$FB$11,0)</f>
        <v>9</v>
      </c>
      <c r="FF4" t="s">
        <v>64</v>
      </c>
    </row>
    <row r="5" spans="2:163" ht="15.75" thickBot="1" x14ac:dyDescent="0.3">
      <c r="C5" s="40"/>
      <c r="D5" t="s">
        <v>19</v>
      </c>
      <c r="E5" t="s">
        <v>20</v>
      </c>
      <c r="F5" s="1" t="s">
        <v>21</v>
      </c>
      <c r="BG5">
        <v>13</v>
      </c>
      <c r="BH5" s="67">
        <f t="shared" si="3"/>
        <v>0.13793103448275862</v>
      </c>
      <c r="BI5" s="67">
        <f t="shared" si="4"/>
        <v>0.13793103448275862</v>
      </c>
      <c r="BJ5" s="67">
        <f t="shared" si="5"/>
        <v>0</v>
      </c>
      <c r="BK5" s="91">
        <f t="shared" si="6"/>
        <v>0.20689655172413793</v>
      </c>
      <c r="BL5" s="92">
        <v>0.4064885496183207</v>
      </c>
      <c r="BM5" s="93">
        <v>0.4064885496183207</v>
      </c>
      <c r="BN5" s="5">
        <v>0.29653672881992243</v>
      </c>
      <c r="BO5" s="1">
        <v>0.24322675509948699</v>
      </c>
      <c r="BP5" s="6">
        <v>0.27321361531723193</v>
      </c>
      <c r="BQ5" s="1">
        <f t="shared" si="7"/>
        <v>2.1087128191629376</v>
      </c>
      <c r="BR5" s="1"/>
      <c r="BS5" s="1"/>
      <c r="BT5" s="1"/>
      <c r="BU5" s="1"/>
      <c r="BX5">
        <v>13</v>
      </c>
      <c r="BY5" s="2">
        <f t="shared" si="8"/>
        <v>3.0651340996168581E-2</v>
      </c>
      <c r="BZ5" s="2">
        <f t="shared" si="9"/>
        <v>3.0651340996168581E-2</v>
      </c>
      <c r="CA5" s="2">
        <f t="shared" si="10"/>
        <v>0</v>
      </c>
      <c r="CB5" s="2">
        <f t="shared" si="11"/>
        <v>4.5977011494252873E-2</v>
      </c>
      <c r="CC5" s="2">
        <f t="shared" si="12"/>
        <v>9.0330788804071263E-2</v>
      </c>
      <c r="CD5" s="2">
        <f t="shared" si="13"/>
        <v>9.0330788804071263E-2</v>
      </c>
      <c r="CE5" s="2">
        <f t="shared" si="14"/>
        <v>6.5897050848871652E-2</v>
      </c>
      <c r="CF5" s="2">
        <f t="shared" si="15"/>
        <v>5.4050390022108222E-2</v>
      </c>
      <c r="CG5" s="15">
        <f t="shared" si="16"/>
        <v>6.0714136737162652E-2</v>
      </c>
      <c r="CN5">
        <v>13</v>
      </c>
      <c r="CO5" s="5">
        <v>0</v>
      </c>
      <c r="CP5" s="1">
        <v>0</v>
      </c>
      <c r="CQ5" s="1">
        <v>1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6">
        <v>0</v>
      </c>
      <c r="DD5">
        <v>13</v>
      </c>
      <c r="DE5" s="5">
        <f t="shared" si="17"/>
        <v>-3.0651340996168581E-2</v>
      </c>
      <c r="DF5" s="1">
        <f t="shared" si="18"/>
        <v>-3.0651340996168581E-2</v>
      </c>
      <c r="DG5" s="1">
        <f t="shared" si="19"/>
        <v>1</v>
      </c>
      <c r="DH5" s="1">
        <f t="shared" si="20"/>
        <v>-4.5977011494252873E-2</v>
      </c>
      <c r="DI5" s="1">
        <f t="shared" si="21"/>
        <v>-9.0330788804071263E-2</v>
      </c>
      <c r="DJ5" s="1">
        <f t="shared" si="22"/>
        <v>-9.0330788804071263E-2</v>
      </c>
      <c r="DK5" s="1">
        <f t="shared" si="23"/>
        <v>-6.5897050848871652E-2</v>
      </c>
      <c r="DL5" s="1">
        <f t="shared" si="24"/>
        <v>-5.4050390022108222E-2</v>
      </c>
      <c r="DM5" s="6">
        <f t="shared" si="25"/>
        <v>-6.0714136737162652E-2</v>
      </c>
      <c r="DT5">
        <v>13</v>
      </c>
      <c r="DU5" s="5">
        <v>8.6259373884658264E-2</v>
      </c>
      <c r="DV5" s="1">
        <v>7.3731967778433272E-2</v>
      </c>
      <c r="DW5" s="1">
        <v>1.060643960149364</v>
      </c>
      <c r="DX5" s="1">
        <v>0.10173782626660631</v>
      </c>
      <c r="DY5" s="1">
        <v>0.22346470533192847</v>
      </c>
      <c r="DZ5" s="1">
        <v>0.18622058777660708</v>
      </c>
      <c r="EA5" s="1">
        <v>0.15493221295908946</v>
      </c>
      <c r="EB5" s="1">
        <v>0.10505890808653362</v>
      </c>
      <c r="EC5" s="6">
        <v>0.13260372221246683</v>
      </c>
      <c r="EJ5" t="s">
        <v>81</v>
      </c>
      <c r="EK5" s="92">
        <v>8.6259373884658277E-2</v>
      </c>
      <c r="EL5" s="18">
        <v>7.3731967778433272E-2</v>
      </c>
      <c r="EM5" s="18">
        <v>6.0643960149364129E-2</v>
      </c>
      <c r="EN5" s="18">
        <v>0.1017378262666063</v>
      </c>
      <c r="EO5" s="118">
        <v>0.2234647053319285</v>
      </c>
      <c r="EP5" s="118">
        <v>0.18622058777660705</v>
      </c>
      <c r="EQ5" s="118">
        <v>0.15493221295908946</v>
      </c>
      <c r="ER5" s="18">
        <v>0.10505890808653362</v>
      </c>
      <c r="ES5" s="93">
        <v>0.1326037222124668</v>
      </c>
      <c r="ET5" s="78">
        <f t="shared" si="26"/>
        <v>1.1246532644456875</v>
      </c>
      <c r="EU5" s="78"/>
      <c r="EV5" s="78"/>
      <c r="EW5" s="78"/>
      <c r="EX5" s="78"/>
      <c r="EY5" s="78">
        <f t="shared" si="27"/>
        <v>1.1246532644456875</v>
      </c>
      <c r="EZ5">
        <v>1.0659481016986163</v>
      </c>
      <c r="FA5">
        <f t="shared" si="28"/>
        <v>5.870516274707116E-2</v>
      </c>
      <c r="FB5">
        <f t="shared" si="29"/>
        <v>2.1906013661443038</v>
      </c>
      <c r="FC5" t="s">
        <v>35</v>
      </c>
      <c r="FD5" s="78" t="s">
        <v>2</v>
      </c>
      <c r="FE5">
        <f t="shared" si="30"/>
        <v>6</v>
      </c>
      <c r="FF5" t="s">
        <v>64</v>
      </c>
    </row>
    <row r="6" spans="2:163" ht="15.75" thickBot="1" x14ac:dyDescent="0.3">
      <c r="B6" s="40" t="s">
        <v>17</v>
      </c>
      <c r="C6" t="s">
        <v>19</v>
      </c>
      <c r="D6" s="22">
        <v>2</v>
      </c>
      <c r="E6" s="23">
        <v>3</v>
      </c>
      <c r="F6" s="24">
        <v>3</v>
      </c>
      <c r="BG6">
        <v>14</v>
      </c>
      <c r="BH6" s="96">
        <f>D15*$E$35</f>
        <v>0.20689655172413793</v>
      </c>
      <c r="BI6" s="96">
        <f t="shared" si="4"/>
        <v>6.8965517241379309E-2</v>
      </c>
      <c r="BJ6" s="96">
        <f t="shared" si="5"/>
        <v>0.20689655172413793</v>
      </c>
      <c r="BK6" s="97">
        <f t="shared" si="6"/>
        <v>0</v>
      </c>
      <c r="BL6" s="94">
        <v>0.39090330788804073</v>
      </c>
      <c r="BM6" s="95">
        <v>0.39090330788804073</v>
      </c>
      <c r="BN6" s="7">
        <v>0.28516716722980018</v>
      </c>
      <c r="BO6" s="8">
        <v>0.23390115963792599</v>
      </c>
      <c r="BP6" s="9">
        <v>0.26273828890835521</v>
      </c>
      <c r="BQ6" s="1">
        <f t="shared" si="7"/>
        <v>2.0463718522418177</v>
      </c>
      <c r="BR6" s="1"/>
      <c r="BS6" s="1"/>
      <c r="BT6" s="1"/>
      <c r="BU6" s="1"/>
      <c r="BX6">
        <v>14</v>
      </c>
      <c r="BY6" s="2">
        <f t="shared" si="8"/>
        <v>4.5977011494252873E-2</v>
      </c>
      <c r="BZ6" s="2">
        <f t="shared" si="9"/>
        <v>1.532567049808429E-2</v>
      </c>
      <c r="CA6" s="2">
        <f t="shared" si="10"/>
        <v>4.5977011494252873E-2</v>
      </c>
      <c r="CB6" s="2">
        <f t="shared" si="11"/>
        <v>0</v>
      </c>
      <c r="CC6" s="2">
        <f t="shared" si="12"/>
        <v>8.6867401752897935E-2</v>
      </c>
      <c r="CD6" s="2">
        <f t="shared" si="13"/>
        <v>8.6867401752897935E-2</v>
      </c>
      <c r="CE6" s="2">
        <f t="shared" si="14"/>
        <v>6.3370481606622259E-2</v>
      </c>
      <c r="CF6" s="2">
        <f t="shared" si="15"/>
        <v>5.1978035475094664E-2</v>
      </c>
      <c r="CG6" s="15">
        <f t="shared" si="16"/>
        <v>5.8386286424078934E-2</v>
      </c>
      <c r="CN6">
        <v>14</v>
      </c>
      <c r="CO6" s="5">
        <v>0</v>
      </c>
      <c r="CP6" s="1">
        <v>0</v>
      </c>
      <c r="CQ6" s="1">
        <v>0</v>
      </c>
      <c r="CR6" s="1">
        <v>1</v>
      </c>
      <c r="CS6" s="1">
        <v>0</v>
      </c>
      <c r="CT6" s="1">
        <v>0</v>
      </c>
      <c r="CU6" s="1">
        <v>0</v>
      </c>
      <c r="CV6" s="1">
        <v>0</v>
      </c>
      <c r="CW6" s="6">
        <v>0</v>
      </c>
      <c r="DD6">
        <v>14</v>
      </c>
      <c r="DE6" s="5">
        <f t="shared" si="17"/>
        <v>-4.5977011494252873E-2</v>
      </c>
      <c r="DF6" s="1">
        <f t="shared" si="18"/>
        <v>-1.532567049808429E-2</v>
      </c>
      <c r="DG6" s="1">
        <f t="shared" si="19"/>
        <v>-4.5977011494252873E-2</v>
      </c>
      <c r="DH6" s="1">
        <f t="shared" si="20"/>
        <v>1</v>
      </c>
      <c r="DI6" s="1">
        <f t="shared" si="21"/>
        <v>-8.6867401752897935E-2</v>
      </c>
      <c r="DJ6" s="1">
        <f t="shared" si="22"/>
        <v>-8.6867401752897935E-2</v>
      </c>
      <c r="DK6" s="1">
        <f t="shared" si="23"/>
        <v>-6.3370481606622259E-2</v>
      </c>
      <c r="DL6" s="1">
        <f t="shared" si="24"/>
        <v>-5.1978035475094664E-2</v>
      </c>
      <c r="DM6" s="6">
        <f t="shared" si="25"/>
        <v>-5.8386286424078934E-2</v>
      </c>
      <c r="DT6">
        <v>14</v>
      </c>
      <c r="DU6" s="5">
        <v>9.8639323023628378E-2</v>
      </c>
      <c r="DV6" s="1">
        <v>5.7995261326797991E-2</v>
      </c>
      <c r="DW6" s="1">
        <v>0.10285892602994717</v>
      </c>
      <c r="DX6" s="1">
        <v>1.0563269903274446</v>
      </c>
      <c r="DY6" s="1">
        <v>0.21647784152801833</v>
      </c>
      <c r="DZ6" s="1">
        <v>0.18039820127334863</v>
      </c>
      <c r="EA6" s="1">
        <v>0.15008809106889814</v>
      </c>
      <c r="EB6" s="1">
        <v>0.10177412859038092</v>
      </c>
      <c r="EC6" s="6">
        <v>0.1284577245453459</v>
      </c>
      <c r="EJ6" t="s">
        <v>82</v>
      </c>
      <c r="EK6" s="92">
        <v>9.8639323023628406E-2</v>
      </c>
      <c r="EL6" s="18">
        <v>5.7995261326798005E-2</v>
      </c>
      <c r="EM6" s="18">
        <v>0.10285892602994719</v>
      </c>
      <c r="EN6" s="18">
        <v>5.6326990327444426E-2</v>
      </c>
      <c r="EO6" s="118">
        <v>0.21647784152801836</v>
      </c>
      <c r="EP6" s="118">
        <v>0.18039820127334866</v>
      </c>
      <c r="EQ6" s="118">
        <v>0.15008809106889812</v>
      </c>
      <c r="ER6" s="18">
        <v>0.10177412859038093</v>
      </c>
      <c r="ES6" s="93">
        <v>0.12845772454534593</v>
      </c>
      <c r="ET6" s="78">
        <f t="shared" si="26"/>
        <v>1.09301648771381</v>
      </c>
      <c r="EU6" s="78"/>
      <c r="EV6" s="78"/>
      <c r="EW6" s="78"/>
      <c r="EX6" s="78"/>
      <c r="EY6" s="78">
        <f t="shared" si="27"/>
        <v>1.09301648771381</v>
      </c>
      <c r="EZ6">
        <v>1.0108393628787018</v>
      </c>
      <c r="FA6">
        <f t="shared" si="28"/>
        <v>8.2177124835108195E-2</v>
      </c>
      <c r="FB6">
        <f t="shared" si="29"/>
        <v>2.1038558505925118</v>
      </c>
      <c r="FC6" t="s">
        <v>38</v>
      </c>
      <c r="FD6" s="78" t="s">
        <v>55</v>
      </c>
      <c r="FE6">
        <f t="shared" si="30"/>
        <v>7</v>
      </c>
      <c r="FF6" t="s">
        <v>64</v>
      </c>
    </row>
    <row r="7" spans="2:163" ht="15.75" thickBot="1" x14ac:dyDescent="0.3">
      <c r="C7" t="s">
        <v>20</v>
      </c>
      <c r="D7" s="25">
        <v>2</v>
      </c>
      <c r="E7" s="10">
        <v>2</v>
      </c>
      <c r="F7" s="26">
        <v>1</v>
      </c>
      <c r="BG7">
        <v>21</v>
      </c>
      <c r="BH7" s="88">
        <f t="array" ref="BH7:BK8">MMULT(BA21:BA22,TRANSPOSE(BA12:BA15))/BD13*D7</f>
        <v>0.25466497031382523</v>
      </c>
      <c r="BI7" s="89">
        <v>0.2137404580152672</v>
      </c>
      <c r="BJ7" s="89">
        <v>0.2709923664122138</v>
      </c>
      <c r="BK7" s="90">
        <v>0.26060220525869382</v>
      </c>
      <c r="BL7" s="97">
        <f>D21*$E$36</f>
        <v>0</v>
      </c>
      <c r="BM7" s="99">
        <f>E21*$E$36</f>
        <v>0.5</v>
      </c>
      <c r="BN7" s="2">
        <f t="array" ref="BN7:BP8">MMULT(BA21:BA22,TRANSPOSE(BA30:BA32))/BE14*F7</f>
        <v>0.18237704918032785</v>
      </c>
      <c r="BO7" s="3">
        <v>0.14959016393442623</v>
      </c>
      <c r="BP7" s="4">
        <v>0.16803278688524592</v>
      </c>
      <c r="BQ7" s="1">
        <f t="shared" si="7"/>
        <v>2</v>
      </c>
      <c r="BR7" s="1"/>
      <c r="BS7" s="1"/>
      <c r="BT7" s="1"/>
      <c r="BU7" s="1"/>
      <c r="BX7">
        <v>21</v>
      </c>
      <c r="BY7" s="2">
        <f t="shared" si="8"/>
        <v>5.6592215625294498E-2</v>
      </c>
      <c r="BZ7" s="2">
        <f t="shared" si="9"/>
        <v>4.7497879558948269E-2</v>
      </c>
      <c r="CA7" s="2">
        <f t="shared" si="10"/>
        <v>6.0220525869380842E-2</v>
      </c>
      <c r="CB7" s="2">
        <f t="shared" si="11"/>
        <v>5.7911601168598628E-2</v>
      </c>
      <c r="CC7" s="2">
        <f t="shared" si="12"/>
        <v>0</v>
      </c>
      <c r="CD7" s="2">
        <f t="shared" si="13"/>
        <v>0.1111111111111111</v>
      </c>
      <c r="CE7" s="2">
        <f t="shared" si="14"/>
        <v>4.0528233151183965E-2</v>
      </c>
      <c r="CF7" s="2">
        <f t="shared" si="15"/>
        <v>3.3242258652094715E-2</v>
      </c>
      <c r="CG7" s="15">
        <f t="shared" si="16"/>
        <v>3.7340619307832425E-2</v>
      </c>
      <c r="CN7">
        <v>21</v>
      </c>
      <c r="CO7" s="5">
        <v>0</v>
      </c>
      <c r="CP7" s="1">
        <v>0</v>
      </c>
      <c r="CQ7" s="1">
        <v>0</v>
      </c>
      <c r="CR7" s="18">
        <v>0</v>
      </c>
      <c r="CS7" s="1">
        <v>1</v>
      </c>
      <c r="CT7" s="1">
        <v>0</v>
      </c>
      <c r="CU7" s="1">
        <v>0</v>
      </c>
      <c r="CV7" s="1">
        <v>0</v>
      </c>
      <c r="CW7" s="6">
        <v>0</v>
      </c>
      <c r="DD7">
        <v>21</v>
      </c>
      <c r="DE7" s="5">
        <f t="shared" si="17"/>
        <v>-5.6592215625294498E-2</v>
      </c>
      <c r="DF7" s="1">
        <f t="shared" si="18"/>
        <v>-4.7497879558948269E-2</v>
      </c>
      <c r="DG7" s="1">
        <f t="shared" si="19"/>
        <v>-6.0220525869380842E-2</v>
      </c>
      <c r="DH7" s="1">
        <f t="shared" si="20"/>
        <v>-5.7911601168598628E-2</v>
      </c>
      <c r="DI7" s="1">
        <f t="shared" si="21"/>
        <v>1</v>
      </c>
      <c r="DJ7" s="1">
        <f t="shared" si="22"/>
        <v>-0.1111111111111111</v>
      </c>
      <c r="DK7" s="1">
        <f t="shared" si="23"/>
        <v>-4.0528233151183965E-2</v>
      </c>
      <c r="DL7" s="1">
        <f t="shared" si="24"/>
        <v>-3.3242258652094715E-2</v>
      </c>
      <c r="DM7" s="6">
        <f t="shared" si="25"/>
        <v>-3.7340619307832425E-2</v>
      </c>
      <c r="DT7">
        <v>21</v>
      </c>
      <c r="DU7" s="5">
        <v>0.10474191258983906</v>
      </c>
      <c r="DV7" s="1">
        <v>8.4319352772124906E-2</v>
      </c>
      <c r="DW7" s="1">
        <v>0.11205360197875416</v>
      </c>
      <c r="DX7" s="1">
        <v>0.10721004916863587</v>
      </c>
      <c r="DY7" s="1">
        <v>1.1332234584557952</v>
      </c>
      <c r="DZ7" s="1">
        <v>0.1943528820464962</v>
      </c>
      <c r="EA7" s="1">
        <v>0.11963162161281972</v>
      </c>
      <c r="EB7" s="1">
        <v>8.1121719616713453E-2</v>
      </c>
      <c r="EC7" s="6">
        <v>0.10239057467256432</v>
      </c>
      <c r="EJ7" t="s">
        <v>83</v>
      </c>
      <c r="EK7" s="92">
        <v>0.10474191258983905</v>
      </c>
      <c r="EL7" s="18">
        <v>8.431935277212492E-2</v>
      </c>
      <c r="EM7" s="18">
        <v>0.11205360197875418</v>
      </c>
      <c r="EN7" s="18">
        <v>0.10721004916863591</v>
      </c>
      <c r="EO7" s="18">
        <v>0.1332234584557955</v>
      </c>
      <c r="EP7" s="118">
        <v>0.19435288204649626</v>
      </c>
      <c r="EQ7" s="18">
        <v>0.11963162161281973</v>
      </c>
      <c r="ER7" s="18">
        <v>8.1121719616713467E-2</v>
      </c>
      <c r="ES7" s="93">
        <v>0.10239057467256432</v>
      </c>
      <c r="ET7" s="78">
        <f t="shared" si="26"/>
        <v>1.0390451729137433</v>
      </c>
      <c r="EU7" s="78"/>
      <c r="EV7" s="78"/>
      <c r="EW7" s="78"/>
      <c r="EX7" s="78"/>
      <c r="EY7" s="78">
        <f t="shared" si="27"/>
        <v>1.0390451729137433</v>
      </c>
      <c r="EZ7">
        <v>2.384413108416938</v>
      </c>
      <c r="FA7">
        <f t="shared" si="28"/>
        <v>-1.3453679355031947</v>
      </c>
      <c r="FB7">
        <f t="shared" si="29"/>
        <v>3.4234582813306815</v>
      </c>
      <c r="FC7" t="s">
        <v>40</v>
      </c>
      <c r="FD7" s="78" t="s">
        <v>6</v>
      </c>
      <c r="FE7">
        <f t="shared" si="30"/>
        <v>1</v>
      </c>
      <c r="FF7" t="s">
        <v>65</v>
      </c>
    </row>
    <row r="8" spans="2:163" ht="15.75" thickBot="1" x14ac:dyDescent="0.3">
      <c r="C8" t="s">
        <v>21</v>
      </c>
      <c r="D8" s="27">
        <v>3</v>
      </c>
      <c r="E8" s="28">
        <v>3</v>
      </c>
      <c r="F8" s="29">
        <v>4</v>
      </c>
      <c r="BG8">
        <v>22</v>
      </c>
      <c r="BH8" s="94">
        <v>0.25466497031382523</v>
      </c>
      <c r="BI8" s="98">
        <v>0.2137404580152672</v>
      </c>
      <c r="BJ8" s="98">
        <v>0.2709923664122138</v>
      </c>
      <c r="BK8" s="95">
        <v>0.26060220525869382</v>
      </c>
      <c r="BL8" s="100">
        <f>D22*$E$36</f>
        <v>1.5</v>
      </c>
      <c r="BM8" s="75">
        <f>E22*$E$36</f>
        <v>0</v>
      </c>
      <c r="BN8" s="7">
        <v>0.18237704918032785</v>
      </c>
      <c r="BO8" s="8">
        <v>0.14959016393442623</v>
      </c>
      <c r="BP8" s="9">
        <v>0.16803278688524592</v>
      </c>
      <c r="BQ8" s="1">
        <f t="shared" si="7"/>
        <v>3.0000000000000004</v>
      </c>
      <c r="BR8" s="1"/>
      <c r="BS8" s="1"/>
      <c r="BT8" s="1"/>
      <c r="BU8" s="1"/>
      <c r="BX8">
        <v>22</v>
      </c>
      <c r="BY8" s="2">
        <f t="shared" si="8"/>
        <v>5.6592215625294498E-2</v>
      </c>
      <c r="BZ8" s="2">
        <f t="shared" si="9"/>
        <v>4.7497879558948269E-2</v>
      </c>
      <c r="CA8" s="2">
        <f t="shared" si="10"/>
        <v>6.0220525869380842E-2</v>
      </c>
      <c r="CB8" s="2">
        <f t="shared" si="11"/>
        <v>5.7911601168598628E-2</v>
      </c>
      <c r="CC8" s="2">
        <f t="shared" si="12"/>
        <v>0.33333333333333331</v>
      </c>
      <c r="CD8" s="2">
        <f t="shared" si="13"/>
        <v>0</v>
      </c>
      <c r="CE8" s="2">
        <f t="shared" si="14"/>
        <v>4.0528233151183965E-2</v>
      </c>
      <c r="CF8" s="2">
        <f t="shared" si="15"/>
        <v>3.3242258652094715E-2</v>
      </c>
      <c r="CG8" s="15">
        <f t="shared" si="16"/>
        <v>3.7340619307832425E-2</v>
      </c>
      <c r="CN8">
        <v>22</v>
      </c>
      <c r="CO8" s="5">
        <v>0</v>
      </c>
      <c r="CP8" s="1">
        <v>0</v>
      </c>
      <c r="CQ8" s="1">
        <v>0</v>
      </c>
      <c r="CR8" s="18">
        <v>0</v>
      </c>
      <c r="CS8" s="18">
        <v>0</v>
      </c>
      <c r="CT8" s="1">
        <v>1</v>
      </c>
      <c r="CU8" s="1">
        <v>0</v>
      </c>
      <c r="CV8" s="1">
        <v>0</v>
      </c>
      <c r="CW8" s="6">
        <v>0</v>
      </c>
      <c r="DD8">
        <v>22</v>
      </c>
      <c r="DE8" s="5">
        <f t="shared" si="17"/>
        <v>-5.6592215625294498E-2</v>
      </c>
      <c r="DF8" s="1">
        <f t="shared" si="18"/>
        <v>-4.7497879558948269E-2</v>
      </c>
      <c r="DG8" s="1">
        <f t="shared" si="19"/>
        <v>-6.0220525869380842E-2</v>
      </c>
      <c r="DH8" s="1">
        <f t="shared" si="20"/>
        <v>-5.7911601168598628E-2</v>
      </c>
      <c r="DI8" s="1">
        <f t="shared" si="21"/>
        <v>-0.33333333333333331</v>
      </c>
      <c r="DJ8" s="1">
        <f t="shared" si="22"/>
        <v>1</v>
      </c>
      <c r="DK8" s="1">
        <f t="shared" si="23"/>
        <v>-4.0528233151183965E-2</v>
      </c>
      <c r="DL8" s="1">
        <f t="shared" si="24"/>
        <v>-3.3242258652094715E-2</v>
      </c>
      <c r="DM8" s="6">
        <f t="shared" si="25"/>
        <v>-3.7340619307832425E-2</v>
      </c>
      <c r="DT8">
        <v>22</v>
      </c>
      <c r="DU8" s="5">
        <v>0.12569029510780685</v>
      </c>
      <c r="DV8" s="1">
        <v>0.1011832233265499</v>
      </c>
      <c r="DW8" s="1">
        <v>0.13446432237450498</v>
      </c>
      <c r="DX8" s="1">
        <v>0.12865205900236304</v>
      </c>
      <c r="DY8" s="1">
        <v>0.45986815014695459</v>
      </c>
      <c r="DZ8" s="1">
        <v>1.1332234584557954</v>
      </c>
      <c r="EA8" s="1">
        <v>0.14355794593538365</v>
      </c>
      <c r="EB8" s="1">
        <v>9.7346063540056149E-2</v>
      </c>
      <c r="EC8" s="6">
        <v>0.12286868960707717</v>
      </c>
      <c r="EJ8" t="s">
        <v>84</v>
      </c>
      <c r="EK8" s="92">
        <v>0.12569029510780685</v>
      </c>
      <c r="EL8" s="18">
        <v>0.1011832233265499</v>
      </c>
      <c r="EM8" s="18">
        <v>0.13446432237450501</v>
      </c>
      <c r="EN8" s="18">
        <v>0.12865205900236309</v>
      </c>
      <c r="EO8" s="118">
        <v>0.45986815014695448</v>
      </c>
      <c r="EP8" s="18">
        <v>0.1332234584557955</v>
      </c>
      <c r="EQ8" s="18">
        <v>0.14355794593538368</v>
      </c>
      <c r="ER8" s="18">
        <v>9.7346063540056149E-2</v>
      </c>
      <c r="ES8" s="93">
        <v>0.1228686896070772</v>
      </c>
      <c r="ET8" s="78">
        <f t="shared" si="26"/>
        <v>1.4468542074964921</v>
      </c>
      <c r="EU8" s="78"/>
      <c r="EV8" s="78"/>
      <c r="EW8" s="78"/>
      <c r="EX8" s="78"/>
      <c r="EY8" s="78">
        <f t="shared" si="27"/>
        <v>1.4468542074964921</v>
      </c>
      <c r="EZ8">
        <v>1.8203442570141151</v>
      </c>
      <c r="FA8">
        <f t="shared" si="28"/>
        <v>-0.37349004951762299</v>
      </c>
      <c r="FB8">
        <f t="shared" si="29"/>
        <v>3.2671984645106074</v>
      </c>
      <c r="FC8" t="s">
        <v>37</v>
      </c>
      <c r="FD8" s="78" t="s">
        <v>9</v>
      </c>
      <c r="FE8">
        <f t="shared" si="30"/>
        <v>3</v>
      </c>
      <c r="FF8" t="s">
        <v>65</v>
      </c>
    </row>
    <row r="9" spans="2:163" ht="15.75" thickBot="1" x14ac:dyDescent="0.3">
      <c r="BG9">
        <v>31</v>
      </c>
      <c r="BH9" s="88">
        <f t="array" ref="BH9:BK11">MMULT(BA30:BA32,TRANSPOSE(BA12:BA15))/BE13*D8</f>
        <v>0.27867027489258739</v>
      </c>
      <c r="BI9" s="89">
        <v>0.23388812413965709</v>
      </c>
      <c r="BJ9" s="89">
        <v>0.29653672881992243</v>
      </c>
      <c r="BK9" s="90">
        <v>0.28516716722980018</v>
      </c>
      <c r="BL9" s="88">
        <f t="array" ref="BL9:BM11">MMULT(BA30:BA32,TRANSPOSE(BA21:BA22))/BE14*E8</f>
        <v>0.54713114754098358</v>
      </c>
      <c r="BM9" s="90">
        <v>0.54713114754098358</v>
      </c>
      <c r="BN9" s="97">
        <f>D30*$E$37</f>
        <v>0</v>
      </c>
      <c r="BO9" s="97">
        <f t="shared" ref="BO9:BP9" si="31">E30*$E$37</f>
        <v>0.33333333333333331</v>
      </c>
      <c r="BP9" s="101">
        <f t="shared" si="31"/>
        <v>0.66666666666666663</v>
      </c>
      <c r="BQ9" s="1">
        <f t="shared" si="7"/>
        <v>3.1885245901639343</v>
      </c>
      <c r="BR9" s="18"/>
      <c r="BS9" s="18"/>
      <c r="BT9" s="1"/>
      <c r="BU9" s="1"/>
      <c r="BX9">
        <v>31</v>
      </c>
      <c r="BY9" s="2">
        <f t="shared" si="8"/>
        <v>6.1926727753908312E-2</v>
      </c>
      <c r="BZ9" s="2">
        <f t="shared" si="9"/>
        <v>5.1975138697701574E-2</v>
      </c>
      <c r="CA9" s="2">
        <f t="shared" si="10"/>
        <v>6.5897050848871652E-2</v>
      </c>
      <c r="CB9" s="2">
        <f t="shared" si="11"/>
        <v>6.3370481606622259E-2</v>
      </c>
      <c r="CC9" s="2">
        <f t="shared" si="12"/>
        <v>0.12158469945355191</v>
      </c>
      <c r="CD9" s="2">
        <f t="shared" si="13"/>
        <v>0.12158469945355191</v>
      </c>
      <c r="CE9" s="2">
        <f t="shared" si="14"/>
        <v>0</v>
      </c>
      <c r="CF9" s="2">
        <f t="shared" si="15"/>
        <v>7.407407407407407E-2</v>
      </c>
      <c r="CG9" s="15">
        <f t="shared" si="16"/>
        <v>0.14814814814814814</v>
      </c>
      <c r="CN9">
        <v>31</v>
      </c>
      <c r="CO9" s="5">
        <v>0</v>
      </c>
      <c r="CP9" s="1">
        <v>0</v>
      </c>
      <c r="CQ9" s="1">
        <v>0</v>
      </c>
      <c r="CR9" s="18">
        <v>0</v>
      </c>
      <c r="CS9" s="18">
        <v>0</v>
      </c>
      <c r="CT9" s="18">
        <v>0</v>
      </c>
      <c r="CU9" s="1">
        <v>1</v>
      </c>
      <c r="CV9" s="1">
        <v>0</v>
      </c>
      <c r="CW9" s="6">
        <v>0</v>
      </c>
      <c r="DD9">
        <v>31</v>
      </c>
      <c r="DE9" s="5">
        <f t="shared" si="17"/>
        <v>-6.1926727753908312E-2</v>
      </c>
      <c r="DF9" s="1">
        <f t="shared" si="18"/>
        <v>-5.1975138697701574E-2</v>
      </c>
      <c r="DG9" s="1">
        <f t="shared" si="19"/>
        <v>-6.5897050848871652E-2</v>
      </c>
      <c r="DH9" s="1">
        <f t="shared" si="20"/>
        <v>-6.3370481606622259E-2</v>
      </c>
      <c r="DI9" s="1">
        <f t="shared" si="21"/>
        <v>-0.12158469945355191</v>
      </c>
      <c r="DJ9" s="1">
        <f t="shared" si="22"/>
        <v>-0.12158469945355191</v>
      </c>
      <c r="DK9" s="1">
        <f t="shared" si="23"/>
        <v>1</v>
      </c>
      <c r="DL9" s="1">
        <f t="shared" si="24"/>
        <v>-7.407407407407407E-2</v>
      </c>
      <c r="DM9" s="6">
        <f t="shared" si="25"/>
        <v>-0.14814814814814814</v>
      </c>
      <c r="DT9">
        <v>31</v>
      </c>
      <c r="DU9" s="5">
        <v>0.14184158477693193</v>
      </c>
      <c r="DV9" s="1">
        <v>0.11418533735771805</v>
      </c>
      <c r="DW9" s="1">
        <v>0.15174308060297823</v>
      </c>
      <c r="DX9" s="1">
        <v>0.14518393737606158</v>
      </c>
      <c r="DY9" s="1">
        <v>0.31583140059766418</v>
      </c>
      <c r="DZ9" s="1">
        <v>0.26319283383138681</v>
      </c>
      <c r="EA9" s="1">
        <v>1.1451105392752425</v>
      </c>
      <c r="EB9" s="1">
        <v>0.15002088896461194</v>
      </c>
      <c r="EC9" s="6">
        <v>0.24474308982320769</v>
      </c>
      <c r="EJ9" s="78" t="s">
        <v>85</v>
      </c>
      <c r="EK9" s="82">
        <v>0.14184158477693198</v>
      </c>
      <c r="EL9" s="83">
        <v>0.11418533735771806</v>
      </c>
      <c r="EM9" s="116">
        <v>0.15174308060297825</v>
      </c>
      <c r="EN9" s="83">
        <v>0.14518393737606167</v>
      </c>
      <c r="EO9" s="116">
        <v>0.31583140059766424</v>
      </c>
      <c r="EP9" s="116">
        <v>0.26319283383138686</v>
      </c>
      <c r="EQ9" s="83">
        <v>0.14511053927524267</v>
      </c>
      <c r="ER9" s="116">
        <v>0.15002088896461194</v>
      </c>
      <c r="ES9" s="119">
        <v>0.24474308982320778</v>
      </c>
      <c r="ET9" s="78">
        <f t="shared" si="26"/>
        <v>1.6718526926058035</v>
      </c>
      <c r="EU9" s="78"/>
      <c r="EV9" s="78"/>
      <c r="EW9" s="78"/>
      <c r="EX9" s="79"/>
      <c r="EY9" s="78">
        <f t="shared" si="27"/>
        <v>1.6718526926058035</v>
      </c>
      <c r="EZ9">
        <v>1.6931830571275559</v>
      </c>
      <c r="FA9">
        <f t="shared" si="28"/>
        <v>-2.133036452175241E-2</v>
      </c>
      <c r="FB9">
        <f t="shared" si="29"/>
        <v>3.3650357497333596</v>
      </c>
      <c r="FC9" t="s">
        <v>41</v>
      </c>
      <c r="FD9" s="78" t="s">
        <v>56</v>
      </c>
      <c r="FE9">
        <f t="shared" si="30"/>
        <v>2</v>
      </c>
      <c r="FF9" t="s">
        <v>65</v>
      </c>
    </row>
    <row r="10" spans="2:163" ht="15.75" thickBot="1" x14ac:dyDescent="0.3">
      <c r="BG10">
        <v>32</v>
      </c>
      <c r="BH10" s="5">
        <v>0.22857224794560549</v>
      </c>
      <c r="BI10" s="1">
        <v>0.19184082092353899</v>
      </c>
      <c r="BJ10" s="1">
        <v>0.24322675509948699</v>
      </c>
      <c r="BK10" s="6">
        <v>0.23390115963792599</v>
      </c>
      <c r="BL10" s="5">
        <v>0.44877049180327866</v>
      </c>
      <c r="BM10" s="6">
        <v>0.44877049180327866</v>
      </c>
      <c r="BN10" s="97">
        <f t="shared" ref="BN10:BN11" si="32">D31*$E$37</f>
        <v>1</v>
      </c>
      <c r="BO10" s="97">
        <f t="shared" ref="BO10:BO11" si="33">E31*$E$37</f>
        <v>0</v>
      </c>
      <c r="BP10" s="101">
        <f t="shared" ref="BP10:BP11" si="34">F31*$E$37</f>
        <v>0.66666666666666663</v>
      </c>
      <c r="BQ10" s="1">
        <f t="shared" si="7"/>
        <v>3.4617486338797812</v>
      </c>
      <c r="BR10" s="18"/>
      <c r="BS10" s="18"/>
      <c r="BT10" s="1"/>
      <c r="BU10" s="1"/>
      <c r="BX10">
        <v>32</v>
      </c>
      <c r="BY10" s="2">
        <f t="shared" si="8"/>
        <v>5.0793832876801219E-2</v>
      </c>
      <c r="BZ10" s="2">
        <f t="shared" si="9"/>
        <v>4.2631293538564222E-2</v>
      </c>
      <c r="CA10" s="2">
        <f t="shared" si="10"/>
        <v>5.4050390022108222E-2</v>
      </c>
      <c r="CB10" s="2">
        <f t="shared" si="11"/>
        <v>5.1978035475094664E-2</v>
      </c>
      <c r="CC10" s="2">
        <f t="shared" si="12"/>
        <v>9.9726775956284153E-2</v>
      </c>
      <c r="CD10" s="2">
        <f t="shared" si="13"/>
        <v>9.9726775956284153E-2</v>
      </c>
      <c r="CE10" s="2">
        <f t="shared" si="14"/>
        <v>0.22222222222222221</v>
      </c>
      <c r="CF10" s="2">
        <f t="shared" si="15"/>
        <v>0</v>
      </c>
      <c r="CG10" s="15">
        <f t="shared" si="16"/>
        <v>0.14814814814814814</v>
      </c>
      <c r="CN10">
        <v>32</v>
      </c>
      <c r="CO10" s="5">
        <v>0</v>
      </c>
      <c r="CP10" s="1">
        <v>0</v>
      </c>
      <c r="CQ10" s="1">
        <v>0</v>
      </c>
      <c r="CR10" s="18">
        <v>0</v>
      </c>
      <c r="CS10" s="18">
        <v>0</v>
      </c>
      <c r="CT10" s="18">
        <v>0</v>
      </c>
      <c r="CU10" s="18">
        <v>0</v>
      </c>
      <c r="CV10" s="1">
        <v>1</v>
      </c>
      <c r="CW10" s="6">
        <v>0</v>
      </c>
      <c r="DD10">
        <v>32</v>
      </c>
      <c r="DE10" s="5">
        <f t="shared" si="17"/>
        <v>-5.0793832876801219E-2</v>
      </c>
      <c r="DF10" s="1">
        <f t="shared" si="18"/>
        <v>-4.2631293538564222E-2</v>
      </c>
      <c r="DG10" s="1">
        <f t="shared" si="19"/>
        <v>-5.4050390022108222E-2</v>
      </c>
      <c r="DH10" s="1">
        <f t="shared" si="20"/>
        <v>-5.1978035475094664E-2</v>
      </c>
      <c r="DI10" s="1">
        <f t="shared" si="21"/>
        <v>-9.9726775956284153E-2</v>
      </c>
      <c r="DJ10" s="1">
        <f t="shared" si="22"/>
        <v>-9.9726775956284153E-2</v>
      </c>
      <c r="DK10" s="1">
        <f t="shared" si="23"/>
        <v>-0.22222222222222221</v>
      </c>
      <c r="DL10" s="1">
        <f t="shared" si="24"/>
        <v>1</v>
      </c>
      <c r="DM10" s="6">
        <f t="shared" si="25"/>
        <v>-0.14814814814814814</v>
      </c>
      <c r="DT10">
        <v>32</v>
      </c>
      <c r="DU10" s="5">
        <v>0.14299507804375119</v>
      </c>
      <c r="DV10" s="1">
        <v>0.1151139227088952</v>
      </c>
      <c r="DW10" s="1">
        <v>0.15297709545156593</v>
      </c>
      <c r="DX10" s="1">
        <v>0.14636461153785243</v>
      </c>
      <c r="DY10" s="1">
        <v>0.31839982504534942</v>
      </c>
      <c r="DZ10" s="1">
        <v>0.26533318753779112</v>
      </c>
      <c r="EA10" s="1">
        <v>0.36072154983668919</v>
      </c>
      <c r="EB10" s="1">
        <v>1.0940848894425934</v>
      </c>
      <c r="EC10" s="6">
        <v>0.26882861420245208</v>
      </c>
      <c r="EJ10" s="78" t="s">
        <v>86</v>
      </c>
      <c r="EK10" s="82">
        <v>0.14299507804375117</v>
      </c>
      <c r="EL10" s="83">
        <v>0.11511392270889519</v>
      </c>
      <c r="EM10" s="116">
        <v>0.1529770954515659</v>
      </c>
      <c r="EN10" s="83">
        <v>0.14636461153785243</v>
      </c>
      <c r="EO10" s="116">
        <v>0.31839982504534942</v>
      </c>
      <c r="EP10" s="116">
        <v>0.26533318753779117</v>
      </c>
      <c r="EQ10" s="116">
        <v>0.36072154983668925</v>
      </c>
      <c r="ER10" s="83">
        <v>9.408488944259337E-2</v>
      </c>
      <c r="ES10" s="119">
        <v>0.26882861420245208</v>
      </c>
      <c r="ET10" s="78">
        <f t="shared" si="26"/>
        <v>1.8648187738069399</v>
      </c>
      <c r="EU10" s="78"/>
      <c r="EV10" s="78"/>
      <c r="EW10" s="78"/>
      <c r="EX10" s="79"/>
      <c r="EY10" s="78">
        <f t="shared" si="27"/>
        <v>1.8648187738069399</v>
      </c>
      <c r="EZ10">
        <v>0.972951767097472</v>
      </c>
      <c r="FA10">
        <f t="shared" si="28"/>
        <v>0.89186700670946795</v>
      </c>
      <c r="FB10">
        <f t="shared" si="29"/>
        <v>2.8377705409044118</v>
      </c>
      <c r="FC10" t="s">
        <v>36</v>
      </c>
      <c r="FD10" s="78" t="s">
        <v>57</v>
      </c>
      <c r="FE10">
        <f t="shared" si="30"/>
        <v>5</v>
      </c>
      <c r="FF10" t="s">
        <v>64</v>
      </c>
    </row>
    <row r="11" spans="2:163" ht="15.75" thickBot="1" x14ac:dyDescent="0.3">
      <c r="D11" t="s">
        <v>12</v>
      </c>
      <c r="K11" t="s">
        <v>4</v>
      </c>
      <c r="BG11">
        <v>33</v>
      </c>
      <c r="BH11" s="7">
        <v>0.25675238810328282</v>
      </c>
      <c r="BI11" s="8">
        <v>0.21549242898260546</v>
      </c>
      <c r="BJ11" s="8">
        <v>0.27321361531723193</v>
      </c>
      <c r="BK11" s="9">
        <v>0.26273828890835521</v>
      </c>
      <c r="BL11" s="7">
        <v>0.50409836065573776</v>
      </c>
      <c r="BM11" s="9">
        <v>0.50409836065573776</v>
      </c>
      <c r="BN11" s="102">
        <f t="shared" si="32"/>
        <v>1</v>
      </c>
      <c r="BO11" s="102">
        <f t="shared" si="33"/>
        <v>0.33333333333333331</v>
      </c>
      <c r="BP11" s="103">
        <f t="shared" si="34"/>
        <v>0</v>
      </c>
      <c r="BQ11" s="1">
        <f t="shared" si="7"/>
        <v>3.3497267759562841</v>
      </c>
      <c r="BR11" s="18"/>
      <c r="BS11" s="18"/>
      <c r="BT11" s="1"/>
      <c r="BU11" s="1"/>
      <c r="BX11">
        <v>33</v>
      </c>
      <c r="BY11" s="32">
        <f>BH11/$BQ$12</f>
        <v>5.7056086245173963E-2</v>
      </c>
      <c r="BZ11" s="32">
        <f t="shared" si="9"/>
        <v>4.7887206440578992E-2</v>
      </c>
      <c r="CA11" s="32">
        <f t="shared" si="10"/>
        <v>6.0714136737162652E-2</v>
      </c>
      <c r="CB11" s="32">
        <f t="shared" si="11"/>
        <v>5.8386286424078934E-2</v>
      </c>
      <c r="CC11" s="32">
        <f t="shared" si="12"/>
        <v>0.11202185792349728</v>
      </c>
      <c r="CD11" s="32">
        <f t="shared" si="13"/>
        <v>0.11202185792349728</v>
      </c>
      <c r="CE11" s="32">
        <f t="shared" si="14"/>
        <v>0.22222222222222221</v>
      </c>
      <c r="CF11" s="32">
        <f t="shared" si="15"/>
        <v>7.407407407407407E-2</v>
      </c>
      <c r="CG11" s="31">
        <f t="shared" si="16"/>
        <v>0</v>
      </c>
      <c r="CN11">
        <v>33</v>
      </c>
      <c r="CO11" s="7">
        <v>0</v>
      </c>
      <c r="CP11" s="8">
        <v>0</v>
      </c>
      <c r="CQ11" s="8">
        <v>0</v>
      </c>
      <c r="CR11" s="98">
        <v>0</v>
      </c>
      <c r="CS11" s="98">
        <v>0</v>
      </c>
      <c r="CT11" s="98">
        <v>0</v>
      </c>
      <c r="CU11" s="98">
        <v>0</v>
      </c>
      <c r="CV11" s="8">
        <v>0</v>
      </c>
      <c r="CW11" s="9">
        <v>1</v>
      </c>
      <c r="DD11">
        <v>33</v>
      </c>
      <c r="DE11" s="7">
        <f t="shared" si="17"/>
        <v>-5.7056086245173963E-2</v>
      </c>
      <c r="DF11" s="8">
        <f t="shared" si="18"/>
        <v>-4.7887206440578992E-2</v>
      </c>
      <c r="DG11" s="8">
        <f t="shared" si="19"/>
        <v>-6.0714136737162652E-2</v>
      </c>
      <c r="DH11" s="8">
        <f t="shared" si="20"/>
        <v>-5.8386286424078934E-2</v>
      </c>
      <c r="DI11" s="8">
        <f t="shared" si="21"/>
        <v>-0.11202185792349728</v>
      </c>
      <c r="DJ11" s="8">
        <f t="shared" si="22"/>
        <v>-0.11202185792349728</v>
      </c>
      <c r="DK11" s="8">
        <f t="shared" si="23"/>
        <v>-0.22222222222222221</v>
      </c>
      <c r="DL11" s="8">
        <f t="shared" si="24"/>
        <v>-7.407407407407407E-2</v>
      </c>
      <c r="DM11" s="9">
        <f t="shared" si="25"/>
        <v>1</v>
      </c>
      <c r="DT11">
        <v>33</v>
      </c>
      <c r="DU11" s="7">
        <v>0.14345756355167397</v>
      </c>
      <c r="DV11" s="8">
        <v>0.11548623287328226</v>
      </c>
      <c r="DW11" s="8">
        <v>0.15347186555595249</v>
      </c>
      <c r="DX11" s="8">
        <v>0.14683799504611764</v>
      </c>
      <c r="DY11" s="8">
        <v>0.31942961786635538</v>
      </c>
      <c r="DZ11" s="8">
        <v>0.26619134822196272</v>
      </c>
      <c r="EA11" s="8">
        <v>0.34339577576934477</v>
      </c>
      <c r="EB11" s="8">
        <v>0.1565633802002746</v>
      </c>
      <c r="EC11" s="9">
        <v>1.1275421499205454</v>
      </c>
      <c r="EJ11" s="39" t="s">
        <v>87</v>
      </c>
      <c r="EK11" s="84">
        <v>0.14345756355167397</v>
      </c>
      <c r="EL11" s="85">
        <v>0.11548623287328227</v>
      </c>
      <c r="EM11" s="120">
        <v>0.15347186555595246</v>
      </c>
      <c r="EN11" s="85">
        <v>0.14683799504611764</v>
      </c>
      <c r="EO11" s="120">
        <v>0.31942961786635521</v>
      </c>
      <c r="EP11" s="120">
        <v>0.26619134822196266</v>
      </c>
      <c r="EQ11" s="121">
        <v>0.34339577576934477</v>
      </c>
      <c r="ER11" s="121">
        <v>0.1565633802002746</v>
      </c>
      <c r="ES11" s="95">
        <v>0.1275421499205453</v>
      </c>
      <c r="ET11" s="78">
        <f t="shared" si="26"/>
        <v>1.7723759290055088</v>
      </c>
      <c r="EU11" s="78"/>
      <c r="EV11" s="78"/>
      <c r="EW11" s="78"/>
      <c r="EX11" s="39"/>
      <c r="EY11" s="78">
        <f t="shared" si="27"/>
        <v>1.7723759290055088</v>
      </c>
      <c r="EZ11">
        <v>1.3634400747815418</v>
      </c>
      <c r="FA11">
        <f t="shared" si="28"/>
        <v>0.40893585422396694</v>
      </c>
      <c r="FB11">
        <f t="shared" si="29"/>
        <v>3.1358160037870508</v>
      </c>
      <c r="FC11" t="s">
        <v>39</v>
      </c>
      <c r="FD11" s="78" t="s">
        <v>58</v>
      </c>
      <c r="FE11">
        <f t="shared" si="30"/>
        <v>4</v>
      </c>
      <c r="FF11" t="s">
        <v>64</v>
      </c>
    </row>
    <row r="12" spans="2:163" ht="15.75" thickBot="1" x14ac:dyDescent="0.3">
      <c r="B12" s="40" t="s">
        <v>19</v>
      </c>
      <c r="C12" t="s">
        <v>19</v>
      </c>
      <c r="D12" s="2">
        <v>0</v>
      </c>
      <c r="E12" s="3">
        <v>1</v>
      </c>
      <c r="F12" s="3">
        <v>3</v>
      </c>
      <c r="G12" s="4">
        <v>3</v>
      </c>
      <c r="H12" s="1"/>
      <c r="I12" s="1"/>
      <c r="J12" s="1"/>
      <c r="K12" s="34">
        <f t="shared" ref="K12:K15" si="35">SUM(D12:I12)</f>
        <v>7</v>
      </c>
      <c r="L12" s="21"/>
      <c r="M12" s="22">
        <f>D12/$K$18</f>
        <v>0</v>
      </c>
      <c r="N12" s="22">
        <f t="shared" ref="N12:P12" si="36">E12/$K$18</f>
        <v>0.1111111111111111</v>
      </c>
      <c r="O12" s="22">
        <f t="shared" si="36"/>
        <v>0.33333333333333331</v>
      </c>
      <c r="P12" s="11">
        <f t="shared" si="36"/>
        <v>0.33333333333333331</v>
      </c>
      <c r="Q12" s="1"/>
      <c r="R12" s="1"/>
      <c r="S12" s="1"/>
      <c r="U12" s="22">
        <v>1</v>
      </c>
      <c r="V12" s="23">
        <v>0</v>
      </c>
      <c r="W12" s="23">
        <v>0</v>
      </c>
      <c r="X12" s="24">
        <v>0</v>
      </c>
      <c r="Y12" s="1"/>
      <c r="Z12" s="1"/>
      <c r="AB12" s="22">
        <f>U12-M12</f>
        <v>1</v>
      </c>
      <c r="AC12" s="22">
        <f t="shared" ref="AC12:AE12" si="37">V12-N12</f>
        <v>-0.1111111111111111</v>
      </c>
      <c r="AD12" s="22">
        <f t="shared" si="37"/>
        <v>-0.33333333333333331</v>
      </c>
      <c r="AE12" s="11">
        <f t="shared" si="37"/>
        <v>-0.33333333333333331</v>
      </c>
      <c r="AF12" s="1"/>
      <c r="AG12" s="1"/>
      <c r="AI12" s="22">
        <f t="array" ref="AI12:AL15">MINVERSE(AB12:AE15)</f>
        <v>1.8499999999999996</v>
      </c>
      <c r="AJ12" s="23">
        <v>0.59999999999999987</v>
      </c>
      <c r="AK12" s="23">
        <v>1.2</v>
      </c>
      <c r="AL12" s="24">
        <v>1.1499999999999999</v>
      </c>
      <c r="AM12" s="1"/>
      <c r="AN12" s="1"/>
      <c r="AP12" s="10">
        <f t="array" ref="AP12:AS15">MMULT(M12:P15,AI12:AL15)</f>
        <v>0.84999999999999987</v>
      </c>
      <c r="AQ12" s="10">
        <v>0.59999999999999987</v>
      </c>
      <c r="AR12" s="10">
        <v>1.2</v>
      </c>
      <c r="AS12" s="10">
        <v>1.1499999999999999</v>
      </c>
      <c r="AT12" s="1">
        <f>SUM(AP12:AS12)</f>
        <v>3.7999999999999994</v>
      </c>
      <c r="AU12" s="1"/>
      <c r="AV12" s="1"/>
      <c r="AX12">
        <f>AT12</f>
        <v>3.7999999999999994</v>
      </c>
      <c r="AY12">
        <f t="array" ref="AY12:AY15">TRANSPOSE(AP16:AS16)</f>
        <v>4.2066666666666652</v>
      </c>
      <c r="AZ12">
        <f>AX12-AY12</f>
        <v>-0.40666666666666584</v>
      </c>
      <c r="BA12">
        <f>AX12+AY12</f>
        <v>8.0066666666666642</v>
      </c>
      <c r="BC12" s="33"/>
      <c r="BD12">
        <v>2</v>
      </c>
      <c r="BE12">
        <v>3</v>
      </c>
      <c r="BG12" t="s">
        <v>24</v>
      </c>
      <c r="BH12" s="1">
        <f>SUM(BH3:BH11)</f>
        <v>1.8250489895001607</v>
      </c>
      <c r="BI12" s="1">
        <f>SUM(BI3:BI11)</f>
        <v>1.3445643590418532</v>
      </c>
      <c r="BJ12" s="1">
        <f t="shared" ref="BJ12:BP12" si="38">SUM(BJ3:BJ11)</f>
        <v>1.9756514872334825</v>
      </c>
      <c r="BK12" s="1">
        <f t="shared" si="38"/>
        <v>1.8547351642245034</v>
      </c>
      <c r="BL12" s="1">
        <f t="shared" si="38"/>
        <v>4.5</v>
      </c>
      <c r="BM12" s="1">
        <f t="shared" si="38"/>
        <v>3.5</v>
      </c>
      <c r="BN12" s="1">
        <f t="shared" si="38"/>
        <v>3.4590163934426226</v>
      </c>
      <c r="BO12" s="1">
        <f t="shared" si="38"/>
        <v>1.8633879781420764</v>
      </c>
      <c r="BP12" s="1">
        <f t="shared" si="38"/>
        <v>2.6775956284153004</v>
      </c>
      <c r="BQ12" s="36">
        <f>MAX(BQ3:BQ11,BH12:BP12)</f>
        <v>4.5</v>
      </c>
      <c r="BR12" s="18"/>
      <c r="BS12" s="18"/>
      <c r="BT12" s="1"/>
      <c r="BU12" s="1"/>
      <c r="CO12" s="1"/>
      <c r="CP12" s="1"/>
      <c r="CQ12" s="1"/>
      <c r="CR12" s="1"/>
      <c r="CS12" s="1"/>
      <c r="CT12" s="1"/>
      <c r="CU12" s="1"/>
      <c r="CV12" s="1"/>
      <c r="CW12" s="1"/>
      <c r="EJ12" s="78" t="s">
        <v>24</v>
      </c>
      <c r="EK12" s="39">
        <f>SUM(EK3:EK11)</f>
        <v>0.98952362592247378</v>
      </c>
      <c r="EL12" s="39">
        <f t="shared" ref="EL12:ES12" si="39">SUM(EL3:EL11)</f>
        <v>0.75661173444445839</v>
      </c>
      <c r="EM12" s="39">
        <f t="shared" si="39"/>
        <v>1.0659481016986163</v>
      </c>
      <c r="EN12" s="39">
        <f t="shared" si="39"/>
        <v>1.0108393628787018</v>
      </c>
      <c r="EO12" s="39">
        <f t="shared" si="39"/>
        <v>2.384413108416938</v>
      </c>
      <c r="EP12" s="39">
        <f t="shared" si="39"/>
        <v>1.8203442570141151</v>
      </c>
      <c r="EQ12" s="39">
        <f t="shared" si="39"/>
        <v>1.6931830571275559</v>
      </c>
      <c r="ER12" s="39">
        <f t="shared" si="39"/>
        <v>0.972951767097472</v>
      </c>
      <c r="ES12" s="39">
        <f t="shared" si="39"/>
        <v>1.3634400747815418</v>
      </c>
      <c r="ET12" s="78"/>
      <c r="EU12" s="78"/>
      <c r="EV12" s="78"/>
      <c r="EW12" s="78"/>
      <c r="EX12" s="79"/>
      <c r="EY12" s="78"/>
      <c r="FC12" s="78"/>
      <c r="FD12" s="78"/>
    </row>
    <row r="13" spans="2:163" ht="15.75" thickBot="1" x14ac:dyDescent="0.3">
      <c r="D13" s="5">
        <v>3</v>
      </c>
      <c r="E13" s="1">
        <v>0</v>
      </c>
      <c r="F13" s="1">
        <v>3</v>
      </c>
      <c r="G13" s="6">
        <v>2</v>
      </c>
      <c r="H13" s="1"/>
      <c r="I13" s="1"/>
      <c r="J13" s="1"/>
      <c r="K13" s="12">
        <f t="shared" si="35"/>
        <v>8</v>
      </c>
      <c r="L13" s="1"/>
      <c r="M13" s="22">
        <f t="shared" ref="M13:M15" si="40">D13/$K$18</f>
        <v>0.33333333333333331</v>
      </c>
      <c r="N13" s="22">
        <f t="shared" ref="N13:N15" si="41">E13/$K$18</f>
        <v>0</v>
      </c>
      <c r="O13" s="22">
        <f t="shared" ref="O13:O15" si="42">F13/$K$18</f>
        <v>0.33333333333333331</v>
      </c>
      <c r="P13" s="11">
        <f t="shared" ref="P13:P15" si="43">G13/$K$18</f>
        <v>0.22222222222222221</v>
      </c>
      <c r="Q13" s="1"/>
      <c r="R13" s="1"/>
      <c r="S13" s="1"/>
      <c r="U13" s="25">
        <v>0</v>
      </c>
      <c r="V13" s="10">
        <v>1</v>
      </c>
      <c r="W13" s="10">
        <v>0</v>
      </c>
      <c r="X13" s="26">
        <v>0</v>
      </c>
      <c r="Y13" s="1"/>
      <c r="Z13" s="1"/>
      <c r="AB13" s="22">
        <f t="shared" ref="AB13:AB15" si="44">U13-M13</f>
        <v>-0.33333333333333331</v>
      </c>
      <c r="AC13" s="22">
        <f t="shared" ref="AC13:AC15" si="45">V13-N13</f>
        <v>1</v>
      </c>
      <c r="AD13" s="22">
        <f t="shared" ref="AD13:AD15" si="46">W13-O13</f>
        <v>-0.33333333333333331</v>
      </c>
      <c r="AE13" s="11">
        <f t="shared" ref="AE13:AE15" si="47">X13-P13</f>
        <v>-0.22222222222222221</v>
      </c>
      <c r="AF13" s="1"/>
      <c r="AG13" s="1"/>
      <c r="AI13" s="25">
        <v>1.2099999999999997</v>
      </c>
      <c r="AJ13" s="10">
        <v>1.5599999999999998</v>
      </c>
      <c r="AK13" s="10">
        <v>1.3199999999999998</v>
      </c>
      <c r="AL13" s="26">
        <v>1.1899999999999997</v>
      </c>
      <c r="AM13" s="1"/>
      <c r="AN13" s="1"/>
      <c r="AP13" s="10">
        <v>1.2099999999999997</v>
      </c>
      <c r="AQ13" s="10">
        <v>0.55999999999999994</v>
      </c>
      <c r="AR13" s="10">
        <v>1.3199999999999998</v>
      </c>
      <c r="AS13" s="10">
        <v>1.19</v>
      </c>
      <c r="AT13" s="1">
        <f t="shared" ref="AT13:AT15" si="48">SUM(AP13:AS13)</f>
        <v>4.2799999999999994</v>
      </c>
      <c r="AU13" s="1"/>
      <c r="AV13" s="1"/>
      <c r="AX13">
        <f t="shared" ref="AX13:AX15" si="49">AT13</f>
        <v>4.2799999999999994</v>
      </c>
      <c r="AY13">
        <v>2.4399999999999995</v>
      </c>
      <c r="AZ13">
        <f t="shared" ref="AZ13:AZ15" si="50">AX13-AY13</f>
        <v>1.8399999999999999</v>
      </c>
      <c r="BA13">
        <f t="shared" ref="BA13:BA15" si="51">AX13+AY13</f>
        <v>6.7199999999999989</v>
      </c>
      <c r="BC13">
        <v>1</v>
      </c>
      <c r="BD13">
        <f>SUM(BA12:BA15)*SUM(BA21:BA22)</f>
        <v>188.63999999999996</v>
      </c>
      <c r="BE13">
        <f>SUM(BA12:BA15)*SUM(BA30:BA32)</f>
        <v>333.53739130434775</v>
      </c>
      <c r="BH13" s="1"/>
      <c r="BI13" s="1"/>
      <c r="BJ13" s="1"/>
      <c r="BK13" s="1"/>
      <c r="BL13" s="1"/>
      <c r="BM13" s="1"/>
      <c r="BN13" s="18"/>
      <c r="BO13" s="18"/>
      <c r="BP13" s="18"/>
      <c r="BQ13" s="18"/>
      <c r="BR13" s="18"/>
      <c r="BS13" s="18"/>
      <c r="BT13" s="1"/>
      <c r="BU13" s="1"/>
      <c r="EJ13" s="78"/>
      <c r="EK13" s="79"/>
      <c r="EL13" s="79"/>
      <c r="EM13" s="79"/>
      <c r="EN13" s="79"/>
      <c r="EO13" s="79"/>
      <c r="EP13" s="79"/>
      <c r="EQ13" s="78"/>
      <c r="ER13" s="78"/>
      <c r="ES13" s="79"/>
      <c r="ET13" s="78"/>
      <c r="EU13" s="78"/>
      <c r="EV13" s="78"/>
      <c r="EW13" s="78"/>
      <c r="EX13" s="79"/>
      <c r="EY13" s="78"/>
      <c r="FC13" s="78"/>
      <c r="FD13" s="78"/>
    </row>
    <row r="14" spans="2:163" ht="15.75" thickBot="1" x14ac:dyDescent="0.3">
      <c r="D14" s="5">
        <v>2</v>
      </c>
      <c r="E14" s="1">
        <v>2</v>
      </c>
      <c r="F14" s="1">
        <v>0</v>
      </c>
      <c r="G14" s="6">
        <v>3</v>
      </c>
      <c r="H14" s="1"/>
      <c r="I14" s="1"/>
      <c r="J14" s="1"/>
      <c r="K14" s="12">
        <f t="shared" si="35"/>
        <v>7</v>
      </c>
      <c r="L14" s="1"/>
      <c r="M14" s="22">
        <f t="shared" si="40"/>
        <v>0.22222222222222221</v>
      </c>
      <c r="N14" s="22">
        <f t="shared" si="41"/>
        <v>0.22222222222222221</v>
      </c>
      <c r="O14" s="22">
        <f t="shared" si="42"/>
        <v>0</v>
      </c>
      <c r="P14" s="11">
        <f t="shared" si="43"/>
        <v>0.33333333333333331</v>
      </c>
      <c r="Q14" s="1"/>
      <c r="R14" s="1"/>
      <c r="S14" s="1"/>
      <c r="U14" s="25">
        <v>0</v>
      </c>
      <c r="V14" s="10">
        <v>0</v>
      </c>
      <c r="W14" s="10">
        <v>1</v>
      </c>
      <c r="X14" s="26">
        <v>0</v>
      </c>
      <c r="Y14" s="1"/>
      <c r="Z14" s="1"/>
      <c r="AB14" s="22">
        <f t="shared" si="44"/>
        <v>-0.22222222222222221</v>
      </c>
      <c r="AC14" s="22">
        <f t="shared" si="45"/>
        <v>-0.22222222222222221</v>
      </c>
      <c r="AD14" s="22">
        <f t="shared" si="46"/>
        <v>1</v>
      </c>
      <c r="AE14" s="11">
        <f t="shared" si="47"/>
        <v>-0.33333333333333331</v>
      </c>
      <c r="AF14" s="1"/>
      <c r="AG14" s="1"/>
      <c r="AI14" s="25">
        <v>1.0466666666666666</v>
      </c>
      <c r="AJ14" s="10">
        <v>0.67999999999999994</v>
      </c>
      <c r="AK14" s="10">
        <v>1.96</v>
      </c>
      <c r="AL14" s="26">
        <v>1.1533333333333333</v>
      </c>
      <c r="AM14" s="1"/>
      <c r="AN14" s="1"/>
      <c r="AP14" s="10">
        <v>1.0466666666666664</v>
      </c>
      <c r="AQ14" s="10">
        <v>0.67999999999999994</v>
      </c>
      <c r="AR14" s="10">
        <v>0.96</v>
      </c>
      <c r="AS14" s="10">
        <v>1.1533333333333333</v>
      </c>
      <c r="AT14" s="1">
        <f t="shared" si="48"/>
        <v>3.84</v>
      </c>
      <c r="AU14" s="1"/>
      <c r="AV14" s="1"/>
      <c r="AX14">
        <f t="shared" si="49"/>
        <v>3.84</v>
      </c>
      <c r="AY14">
        <v>4.68</v>
      </c>
      <c r="AZ14">
        <f t="shared" si="50"/>
        <v>-0.83999999999999986</v>
      </c>
      <c r="BA14">
        <f t="shared" si="51"/>
        <v>8.52</v>
      </c>
      <c r="BC14">
        <v>2</v>
      </c>
      <c r="BE14">
        <f>SUM(BA21:BA22)*SUM(BA30:BA32)</f>
        <v>63.65217391304347</v>
      </c>
      <c r="BH14" s="1"/>
      <c r="BI14" s="1"/>
      <c r="BJ14" s="1"/>
      <c r="BK14" s="1"/>
      <c r="BL14" s="1"/>
      <c r="BM14" s="1"/>
      <c r="BN14" s="18"/>
      <c r="BO14" s="18"/>
      <c r="BP14" s="18"/>
      <c r="BQ14" s="18"/>
      <c r="BR14" s="18"/>
      <c r="BS14" s="18"/>
      <c r="BT14" s="1"/>
      <c r="BU14" s="1"/>
      <c r="EJ14" s="78"/>
      <c r="EK14" s="79"/>
      <c r="EL14" s="79"/>
      <c r="EM14" s="79"/>
      <c r="EN14" s="79"/>
      <c r="EO14" s="79"/>
      <c r="EP14" s="79"/>
      <c r="EQ14" s="78"/>
      <c r="ER14" s="78"/>
      <c r="ES14" s="79"/>
      <c r="ET14" s="78"/>
      <c r="EU14" s="78"/>
      <c r="EV14" s="78"/>
      <c r="EW14" s="78"/>
      <c r="EX14" s="79"/>
      <c r="EY14" s="78"/>
      <c r="FC14" s="78"/>
      <c r="FD14" s="78"/>
    </row>
    <row r="15" spans="2:163" ht="15.75" thickBot="1" x14ac:dyDescent="0.3">
      <c r="D15" s="7">
        <v>3</v>
      </c>
      <c r="E15" s="8">
        <v>1</v>
      </c>
      <c r="F15" s="8">
        <v>3</v>
      </c>
      <c r="G15" s="9">
        <v>0</v>
      </c>
      <c r="H15" s="1"/>
      <c r="I15" s="1"/>
      <c r="J15" s="1"/>
      <c r="K15" s="13">
        <f t="shared" si="35"/>
        <v>7</v>
      </c>
      <c r="L15" s="1"/>
      <c r="M15" s="30">
        <f t="shared" si="40"/>
        <v>0.33333333333333331</v>
      </c>
      <c r="N15" s="30">
        <f t="shared" si="41"/>
        <v>0.1111111111111111</v>
      </c>
      <c r="O15" s="30">
        <f t="shared" si="42"/>
        <v>0.33333333333333331</v>
      </c>
      <c r="P15" s="31">
        <f t="shared" si="43"/>
        <v>0</v>
      </c>
      <c r="Q15" s="1"/>
      <c r="R15" s="1"/>
      <c r="S15" s="1"/>
      <c r="U15" s="27">
        <v>0</v>
      </c>
      <c r="V15" s="28">
        <v>0</v>
      </c>
      <c r="W15" s="28">
        <v>0</v>
      </c>
      <c r="X15" s="29">
        <v>1</v>
      </c>
      <c r="Y15" s="1"/>
      <c r="Z15" s="1"/>
      <c r="AB15" s="30">
        <f t="shared" si="44"/>
        <v>-0.33333333333333331</v>
      </c>
      <c r="AC15" s="30">
        <f t="shared" si="45"/>
        <v>-0.1111111111111111</v>
      </c>
      <c r="AD15" s="30">
        <f t="shared" si="46"/>
        <v>-0.33333333333333331</v>
      </c>
      <c r="AE15" s="31">
        <f t="shared" si="47"/>
        <v>1</v>
      </c>
      <c r="AF15" s="1"/>
      <c r="AG15" s="1"/>
      <c r="AI15" s="27">
        <v>1.0999999999999999</v>
      </c>
      <c r="AJ15" s="28">
        <v>0.6</v>
      </c>
      <c r="AK15" s="28">
        <v>1.2</v>
      </c>
      <c r="AL15" s="29">
        <v>1.9000000000000001</v>
      </c>
      <c r="AM15" s="1"/>
      <c r="AN15" s="1"/>
      <c r="AP15" s="10">
        <v>1.0999999999999996</v>
      </c>
      <c r="AQ15" s="10">
        <v>0.59999999999999987</v>
      </c>
      <c r="AR15" s="10">
        <v>1.2</v>
      </c>
      <c r="AS15" s="10">
        <v>0.89999999999999991</v>
      </c>
      <c r="AT15" s="1">
        <f t="shared" si="48"/>
        <v>3.7999999999999994</v>
      </c>
      <c r="AU15" s="1"/>
      <c r="AV15" s="1"/>
      <c r="AX15">
        <f t="shared" si="49"/>
        <v>3.7999999999999994</v>
      </c>
      <c r="AY15">
        <v>4.3933333333333326</v>
      </c>
      <c r="AZ15">
        <f t="shared" si="50"/>
        <v>-0.59333333333333327</v>
      </c>
      <c r="BA15">
        <f t="shared" si="51"/>
        <v>8.1933333333333316</v>
      </c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8"/>
      <c r="BU15" s="18"/>
      <c r="EJ15" s="78"/>
      <c r="EK15" s="79"/>
      <c r="EL15" s="79"/>
      <c r="EM15" s="79"/>
      <c r="EN15" s="79"/>
      <c r="EO15" s="79"/>
      <c r="EP15" s="79"/>
      <c r="EQ15" s="78"/>
      <c r="ER15" s="78"/>
      <c r="ES15" s="79"/>
      <c r="ET15" s="78"/>
      <c r="EU15" s="78"/>
      <c r="EV15" s="78"/>
      <c r="EW15" s="78"/>
      <c r="EX15" s="79"/>
      <c r="EY15" s="78"/>
      <c r="FC15" s="78"/>
      <c r="FD15" s="78"/>
    </row>
    <row r="16" spans="2:163" ht="15.75" thickBot="1" x14ac:dyDescent="0.3"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U16" s="1"/>
      <c r="V16" s="1"/>
      <c r="W16" s="1"/>
      <c r="X16" s="1"/>
      <c r="Y16" s="1"/>
      <c r="Z16" s="1"/>
      <c r="AB16" s="1"/>
      <c r="AC16" s="1"/>
      <c r="AD16" s="1"/>
      <c r="AE16" s="1"/>
      <c r="AF16" s="1"/>
      <c r="AG16" s="1"/>
      <c r="AI16" s="1"/>
      <c r="AJ16" s="1"/>
      <c r="AK16" s="1"/>
      <c r="AL16" s="1"/>
      <c r="AM16" s="1"/>
      <c r="AN16" s="1"/>
      <c r="AP16" s="1">
        <f>SUM(AP12:AP15)</f>
        <v>4.2066666666666652</v>
      </c>
      <c r="AQ16" s="1">
        <f t="shared" ref="AQ16:AS16" si="52">SUM(AQ12:AQ15)</f>
        <v>2.4399999999999995</v>
      </c>
      <c r="AR16" s="1">
        <f t="shared" si="52"/>
        <v>4.68</v>
      </c>
      <c r="AS16" s="1">
        <f t="shared" si="52"/>
        <v>4.3933333333333326</v>
      </c>
      <c r="AT16" s="1"/>
      <c r="AU16" s="1"/>
      <c r="AV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8"/>
      <c r="BU16" s="18"/>
      <c r="EN16" s="38" t="s">
        <v>63</v>
      </c>
      <c r="EO16" s="31">
        <f>AVERAGE(EK3:ES11)</f>
        <v>0.14885500110347991</v>
      </c>
      <c r="EY16" s="78"/>
      <c r="FC16" s="78"/>
      <c r="FD16" s="78"/>
    </row>
    <row r="17" spans="2:154" x14ac:dyDescent="0.25"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U17" s="1"/>
      <c r="V17" s="1"/>
      <c r="W17" s="1"/>
      <c r="X17" s="1"/>
      <c r="Y17" s="1"/>
      <c r="Z17" s="1"/>
      <c r="AB17" s="1"/>
      <c r="AC17" s="1"/>
      <c r="AD17" s="1"/>
      <c r="AE17" s="1"/>
      <c r="AF17" s="1"/>
      <c r="AG17" s="1"/>
      <c r="AI17" s="1"/>
      <c r="AJ17" s="1"/>
      <c r="AK17" s="1"/>
      <c r="AL17" s="1"/>
      <c r="AM17" s="1"/>
      <c r="AN17" s="1"/>
      <c r="AP17" s="1"/>
      <c r="AQ17" s="1"/>
      <c r="AR17" s="1"/>
      <c r="AS17" s="1"/>
      <c r="AT17" s="1"/>
      <c r="AU17" s="1"/>
      <c r="AV17" s="1"/>
      <c r="BV17" s="37"/>
      <c r="EJ17" s="78"/>
      <c r="EK17" s="78"/>
      <c r="EL17" s="78"/>
      <c r="EM17" s="78"/>
      <c r="EN17" s="78"/>
      <c r="EO17" s="78"/>
      <c r="EP17" s="78"/>
      <c r="EQ17" s="78"/>
      <c r="ER17" s="78"/>
      <c r="ES17" s="78"/>
      <c r="ET17" s="78"/>
      <c r="EU17" s="78"/>
      <c r="EV17" s="78"/>
      <c r="EW17" s="78"/>
      <c r="EX17" s="78"/>
    </row>
    <row r="18" spans="2:154" x14ac:dyDescent="0.25">
      <c r="D18">
        <f>SUM(D12:D17)</f>
        <v>8</v>
      </c>
      <c r="E18">
        <f>SUM(E12:E17)</f>
        <v>4</v>
      </c>
      <c r="F18">
        <f>SUM(F12:F17)</f>
        <v>9</v>
      </c>
      <c r="G18">
        <f>SUM(G12:G17)</f>
        <v>8</v>
      </c>
      <c r="K18" s="36">
        <f>MAX(K12:K17,D18:I18)</f>
        <v>9</v>
      </c>
      <c r="AB18" s="1"/>
      <c r="AC18" s="1"/>
      <c r="AD18" s="1"/>
      <c r="AE18" s="1"/>
      <c r="AF18" s="1"/>
      <c r="AG18" s="1"/>
      <c r="AP18" s="1"/>
      <c r="AQ18" s="1"/>
      <c r="AR18" s="1"/>
      <c r="AS18" s="1"/>
      <c r="AT18" s="1"/>
      <c r="AU18" s="1"/>
      <c r="AV18" s="1"/>
    </row>
    <row r="20" spans="2:154" ht="15.75" thickBot="1" x14ac:dyDescent="0.3">
      <c r="C20" s="37"/>
      <c r="D20" s="87" t="s">
        <v>13</v>
      </c>
      <c r="K20" t="s">
        <v>4</v>
      </c>
    </row>
    <row r="21" spans="2:154" ht="15.75" thickBot="1" x14ac:dyDescent="0.3">
      <c r="B21" s="40" t="s">
        <v>20</v>
      </c>
      <c r="C21" t="s">
        <v>20</v>
      </c>
      <c r="D21" s="22">
        <v>0</v>
      </c>
      <c r="E21" s="24">
        <v>1</v>
      </c>
      <c r="F21" s="1"/>
      <c r="G21" s="1"/>
      <c r="H21" s="1"/>
      <c r="I21" s="1"/>
      <c r="J21" s="1"/>
      <c r="K21" s="15">
        <f t="shared" ref="K21:K22" si="53">SUM(D21:I21)</f>
        <v>1</v>
      </c>
      <c r="L21" s="1"/>
      <c r="M21" s="22">
        <f>D21/$K$23</f>
        <v>0</v>
      </c>
      <c r="N21" s="22">
        <f>E21/$K$23</f>
        <v>0.33333333333333331</v>
      </c>
      <c r="O21" s="1"/>
      <c r="P21" s="1"/>
      <c r="Q21" s="1"/>
      <c r="R21" s="1"/>
      <c r="U21" s="22">
        <v>1</v>
      </c>
      <c r="V21" s="24">
        <v>0</v>
      </c>
      <c r="W21" s="1"/>
      <c r="X21" s="1"/>
      <c r="Y21" s="1"/>
      <c r="Z21" s="1"/>
      <c r="AB21" s="22">
        <f>U21-M21</f>
        <v>1</v>
      </c>
      <c r="AC21" s="22">
        <f>V21-N21</f>
        <v>-0.33333333333333331</v>
      </c>
      <c r="AD21" s="1"/>
      <c r="AE21" s="1"/>
      <c r="AF21" s="1"/>
      <c r="AG21" s="1"/>
      <c r="AI21" s="22">
        <f t="array" ref="AI21:AJ22">MINVERSE(AB21:AC22)</f>
        <v>1.5</v>
      </c>
      <c r="AJ21" s="24">
        <v>0.49999999999999989</v>
      </c>
      <c r="AK21" s="1"/>
      <c r="AL21" s="1"/>
      <c r="AM21" s="1"/>
      <c r="AN21" s="1"/>
      <c r="AP21" s="22">
        <f t="array" ref="AP21:AQ22">MMULT(M21:N22,AI21:AJ22)</f>
        <v>0.49999999999999989</v>
      </c>
      <c r="AQ21" s="24">
        <v>0.49999999999999989</v>
      </c>
      <c r="AR21" s="1">
        <f>SUM(AP21:AQ21)</f>
        <v>0.99999999999999978</v>
      </c>
      <c r="AS21" s="1"/>
      <c r="AT21" s="1"/>
      <c r="AU21" s="1"/>
      <c r="AX21">
        <f>AR21</f>
        <v>0.99999999999999978</v>
      </c>
      <c r="AY21">
        <f t="array" ref="AY21:AY22">TRANSPOSE(AP23:AQ23)</f>
        <v>2</v>
      </c>
      <c r="AZ21">
        <f>AX21-AY21</f>
        <v>-1.0000000000000002</v>
      </c>
      <c r="BA21">
        <f>AX21+AY21</f>
        <v>3</v>
      </c>
    </row>
    <row r="22" spans="2:154" ht="15.75" thickBot="1" x14ac:dyDescent="0.3">
      <c r="D22" s="27">
        <v>3</v>
      </c>
      <c r="E22" s="29">
        <v>0</v>
      </c>
      <c r="F22" s="1"/>
      <c r="G22" s="1"/>
      <c r="H22" s="1"/>
      <c r="I22" s="1"/>
      <c r="J22" s="1"/>
      <c r="K22" s="17">
        <f t="shared" si="53"/>
        <v>3</v>
      </c>
      <c r="L22" s="1"/>
      <c r="M22" s="22">
        <f>D22/$K$23</f>
        <v>1</v>
      </c>
      <c r="N22" s="22">
        <f>E22/$K$23</f>
        <v>0</v>
      </c>
      <c r="O22" s="1"/>
      <c r="P22" s="1"/>
      <c r="Q22" s="1"/>
      <c r="R22" s="1"/>
      <c r="U22" s="27">
        <v>0</v>
      </c>
      <c r="V22" s="29">
        <v>1</v>
      </c>
      <c r="W22" s="1"/>
      <c r="X22" s="1"/>
      <c r="Y22" s="1"/>
      <c r="Z22" s="1"/>
      <c r="AB22" s="22">
        <f>U22-M22</f>
        <v>-1</v>
      </c>
      <c r="AC22" s="22">
        <f>V22-N22</f>
        <v>1</v>
      </c>
      <c r="AD22" s="1"/>
      <c r="AE22" s="1"/>
      <c r="AF22" s="1"/>
      <c r="AG22" s="1"/>
      <c r="AI22" s="27">
        <v>1.4999999999999998</v>
      </c>
      <c r="AJ22" s="29">
        <v>1.4999999999999998</v>
      </c>
      <c r="AK22" s="1"/>
      <c r="AL22" s="1"/>
      <c r="AM22" s="1"/>
      <c r="AN22" s="1"/>
      <c r="AP22" s="27">
        <v>1.5</v>
      </c>
      <c r="AQ22" s="29">
        <v>0.49999999999999989</v>
      </c>
      <c r="AR22" s="1">
        <f>SUM(AP22:AQ22)</f>
        <v>2</v>
      </c>
      <c r="AS22" s="1"/>
      <c r="AT22" s="1"/>
      <c r="AU22" s="1"/>
      <c r="AX22">
        <f>AR22</f>
        <v>2</v>
      </c>
      <c r="AY22">
        <v>0.99999999999999978</v>
      </c>
      <c r="AZ22">
        <f>AX22-AY22</f>
        <v>1.0000000000000002</v>
      </c>
      <c r="BA22">
        <f>AX22+AY22</f>
        <v>3</v>
      </c>
    </row>
    <row r="23" spans="2:154" x14ac:dyDescent="0.25">
      <c r="D23">
        <f>SUM(D21:D22)</f>
        <v>3</v>
      </c>
      <c r="E23">
        <f>SUM(E21:E22)</f>
        <v>1</v>
      </c>
      <c r="F23" s="1"/>
      <c r="G23" s="1"/>
      <c r="H23" s="1"/>
      <c r="I23" s="1"/>
      <c r="J23" s="1"/>
      <c r="K23" s="36">
        <f>MAX(D23:E23,K21:K22)</f>
        <v>3</v>
      </c>
      <c r="L23" s="21"/>
      <c r="M23" s="1"/>
      <c r="N23" s="1"/>
      <c r="O23" s="1"/>
      <c r="P23" s="1"/>
      <c r="Q23" s="1"/>
      <c r="R23" s="1"/>
      <c r="U23" s="1"/>
      <c r="V23" s="1"/>
      <c r="W23" s="1"/>
      <c r="X23" s="1"/>
      <c r="Y23" s="1"/>
      <c r="Z23" s="1"/>
      <c r="AB23" s="1"/>
      <c r="AC23" s="1"/>
      <c r="AD23" s="1"/>
      <c r="AE23" s="1"/>
      <c r="AF23" s="1"/>
      <c r="AG23" s="1"/>
      <c r="AI23" s="1"/>
      <c r="AJ23" s="1"/>
      <c r="AK23" s="1"/>
      <c r="AL23" s="1"/>
      <c r="AM23" s="1"/>
      <c r="AN23" s="1"/>
      <c r="AP23" s="1">
        <f>SUM(AP21:AP22)</f>
        <v>2</v>
      </c>
      <c r="AQ23" s="1">
        <f>SUM(AQ21:AQ22)</f>
        <v>0.99999999999999978</v>
      </c>
      <c r="AR23" s="1"/>
      <c r="AS23" s="1"/>
      <c r="AT23" s="1"/>
      <c r="AU23" s="1"/>
    </row>
    <row r="24" spans="2:154" x14ac:dyDescent="0.25"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U24" s="1"/>
      <c r="V24" s="1"/>
      <c r="W24" s="1"/>
      <c r="X24" s="1"/>
      <c r="Y24" s="1"/>
      <c r="Z24" s="1"/>
      <c r="AB24" s="1"/>
      <c r="AC24" s="1"/>
      <c r="AD24" s="1"/>
      <c r="AE24" s="1"/>
      <c r="AF24" s="1"/>
      <c r="AG24" s="1"/>
      <c r="AI24" s="1"/>
      <c r="AJ24" s="1"/>
      <c r="AK24" s="1"/>
      <c r="AL24" s="1"/>
      <c r="AM24" s="1"/>
      <c r="AN24" s="1"/>
      <c r="AP24" s="1"/>
      <c r="AQ24" s="1"/>
      <c r="AR24" s="1"/>
      <c r="AS24" s="1"/>
      <c r="AT24" s="1"/>
      <c r="AU24" s="1"/>
    </row>
    <row r="25" spans="2:154" x14ac:dyDescent="0.25"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U25" s="1"/>
      <c r="V25" s="1"/>
      <c r="W25" s="1"/>
      <c r="X25" s="1"/>
      <c r="Y25" s="1"/>
      <c r="Z25" s="1"/>
      <c r="AB25" s="1"/>
      <c r="AC25" s="1"/>
      <c r="AD25" s="1"/>
      <c r="AE25" s="1"/>
      <c r="AF25" s="1"/>
      <c r="AG25" s="1"/>
      <c r="AI25" s="1"/>
      <c r="AJ25" s="1"/>
      <c r="AK25" s="1"/>
      <c r="AL25" s="1"/>
      <c r="AM25" s="1"/>
      <c r="AN25" s="1"/>
      <c r="AP25" s="1"/>
      <c r="AQ25" s="1"/>
      <c r="AR25" s="1"/>
      <c r="AS25" s="1"/>
      <c r="AT25" s="1"/>
      <c r="AU25" s="1"/>
    </row>
    <row r="26" spans="2:154" x14ac:dyDescent="0.25"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U26" s="1"/>
      <c r="V26" s="1"/>
      <c r="W26" s="1"/>
      <c r="X26" s="1"/>
      <c r="Y26" s="1"/>
      <c r="Z26" s="1"/>
      <c r="AB26" s="1"/>
      <c r="AC26" s="1"/>
      <c r="AD26" s="1"/>
      <c r="AE26" s="1"/>
      <c r="AF26" s="1"/>
      <c r="AG26" s="1"/>
      <c r="AI26" s="1"/>
      <c r="AJ26" s="1"/>
      <c r="AK26" s="1"/>
      <c r="AL26" s="1"/>
      <c r="AM26" s="1"/>
      <c r="AN26" s="1"/>
      <c r="AP26" s="1"/>
      <c r="AQ26" s="1"/>
      <c r="AR26" s="1"/>
      <c r="AS26" s="1"/>
      <c r="AT26" s="1"/>
      <c r="AU26" s="1"/>
    </row>
    <row r="28" spans="2:154" x14ac:dyDescent="0.25">
      <c r="K28" s="18"/>
    </row>
    <row r="29" spans="2:154" ht="15.75" thickBot="1" x14ac:dyDescent="0.3">
      <c r="D29" t="s">
        <v>14</v>
      </c>
      <c r="H29" t="s">
        <v>4</v>
      </c>
    </row>
    <row r="30" spans="2:154" ht="15.75" thickBot="1" x14ac:dyDescent="0.3">
      <c r="B30" s="40" t="s">
        <v>21</v>
      </c>
      <c r="C30" t="s">
        <v>21</v>
      </c>
      <c r="D30" s="10">
        <v>0</v>
      </c>
      <c r="E30" s="10">
        <v>1</v>
      </c>
      <c r="F30" s="10">
        <v>2</v>
      </c>
      <c r="H30" s="34">
        <f>SUM(D30:F30)</f>
        <v>3</v>
      </c>
      <c r="M30" s="22">
        <f>D30/$H$33</f>
        <v>0</v>
      </c>
      <c r="N30" s="22">
        <f t="shared" ref="N30:O30" si="54">E30/$H$33</f>
        <v>0.16666666666666666</v>
      </c>
      <c r="O30" s="11">
        <f t="shared" si="54"/>
        <v>0.33333333333333331</v>
      </c>
      <c r="U30" s="22">
        <v>1</v>
      </c>
      <c r="V30" s="23">
        <v>0</v>
      </c>
      <c r="W30" s="24">
        <v>0</v>
      </c>
      <c r="AB30" s="22">
        <f>U30-M30</f>
        <v>1</v>
      </c>
      <c r="AC30" s="22">
        <f t="shared" ref="AC30:AD30" si="55">V30-N30</f>
        <v>-0.16666666666666666</v>
      </c>
      <c r="AD30" s="22">
        <f t="shared" si="55"/>
        <v>-0.33333333333333331</v>
      </c>
      <c r="AI30" s="22">
        <f t="array" ref="AI30:AK32">MINVERSE(AB30:AD32)</f>
        <v>1.4782608695652173</v>
      </c>
      <c r="AJ30" s="23">
        <v>0.34782608695652173</v>
      </c>
      <c r="AK30" s="24">
        <v>0.60869565217391297</v>
      </c>
      <c r="AP30" s="22">
        <f t="array" ref="AP30:AR32">MMULT(M30:O32,AI30:AK32)</f>
        <v>0.47826086956521735</v>
      </c>
      <c r="AQ30" s="23">
        <v>0.34782608695652173</v>
      </c>
      <c r="AR30" s="24">
        <v>0.60869565217391297</v>
      </c>
      <c r="AS30">
        <f>SUM(AP30:AR30)</f>
        <v>1.4347826086956519</v>
      </c>
      <c r="AX30">
        <f>AS30</f>
        <v>1.4347826086956519</v>
      </c>
      <c r="AY30">
        <f t="array" ref="AY30:AY32">TRANSPOSE(AP33:AR33)</f>
        <v>2.4347826086956519</v>
      </c>
      <c r="AZ30">
        <f>AX30-AY30</f>
        <v>-1</v>
      </c>
      <c r="BA30">
        <f>AX30+AY30</f>
        <v>3.8695652173913038</v>
      </c>
    </row>
    <row r="31" spans="2:154" ht="15.75" thickBot="1" x14ac:dyDescent="0.3">
      <c r="D31" s="10">
        <v>3</v>
      </c>
      <c r="E31" s="10">
        <v>0</v>
      </c>
      <c r="F31" s="10">
        <v>2</v>
      </c>
      <c r="H31" s="13">
        <f>SUM(D31:F31)</f>
        <v>5</v>
      </c>
      <c r="M31" s="22">
        <f t="shared" ref="M31:M32" si="56">D31/$H$33</f>
        <v>0.5</v>
      </c>
      <c r="N31" s="22">
        <f t="shared" ref="N31:N32" si="57">E31/$H$33</f>
        <v>0</v>
      </c>
      <c r="O31" s="11">
        <f t="shared" ref="O31:O32" si="58">F31/$H$33</f>
        <v>0.33333333333333331</v>
      </c>
      <c r="U31" s="25">
        <v>0</v>
      </c>
      <c r="V31" s="10">
        <v>1</v>
      </c>
      <c r="W31" s="26">
        <v>0</v>
      </c>
      <c r="AB31" s="22">
        <f t="shared" ref="AB31:AB32" si="59">U31-M31</f>
        <v>-0.5</v>
      </c>
      <c r="AC31" s="22">
        <f t="shared" ref="AC31:AC32" si="60">V31-N31</f>
        <v>1</v>
      </c>
      <c r="AD31" s="22">
        <f t="shared" ref="AD31:AD32" si="61">W31-O31</f>
        <v>-0.33333333333333331</v>
      </c>
      <c r="AI31" s="25">
        <v>1.0434782608695652</v>
      </c>
      <c r="AJ31" s="10">
        <v>1.3043478260869565</v>
      </c>
      <c r="AK31" s="26">
        <v>0.78260869565217395</v>
      </c>
      <c r="AP31" s="25">
        <v>1.0434782608695652</v>
      </c>
      <c r="AQ31" s="10">
        <v>0.30434782608695654</v>
      </c>
      <c r="AR31" s="26">
        <v>0.78260869565217384</v>
      </c>
      <c r="AS31">
        <f t="shared" ref="AS31:AS32" si="62">SUM(AP31:AR31)</f>
        <v>2.1304347826086953</v>
      </c>
      <c r="AX31">
        <f t="shared" ref="AX31:AX32" si="63">AS31</f>
        <v>2.1304347826086953</v>
      </c>
      <c r="AY31">
        <v>1.0434782608695652</v>
      </c>
      <c r="AZ31">
        <f t="shared" ref="AZ31:AZ32" si="64">AX31-AY31</f>
        <v>1.0869565217391302</v>
      </c>
      <c r="BA31">
        <f t="shared" ref="BA31:BA32" si="65">AX31+AY31</f>
        <v>3.1739130434782608</v>
      </c>
    </row>
    <row r="32" spans="2:154" ht="15.75" thickBot="1" x14ac:dyDescent="0.3">
      <c r="D32" s="10">
        <v>3</v>
      </c>
      <c r="E32" s="10">
        <v>1</v>
      </c>
      <c r="F32" s="10">
        <v>0</v>
      </c>
      <c r="H32" s="17">
        <f>SUM(D32:F32)</f>
        <v>4</v>
      </c>
      <c r="M32" s="30">
        <f t="shared" si="56"/>
        <v>0.5</v>
      </c>
      <c r="N32" s="30">
        <f t="shared" si="57"/>
        <v>0.16666666666666666</v>
      </c>
      <c r="O32" s="31">
        <f t="shared" si="58"/>
        <v>0</v>
      </c>
      <c r="U32" s="27">
        <v>0</v>
      </c>
      <c r="V32" s="28">
        <v>0</v>
      </c>
      <c r="W32" s="29">
        <v>1</v>
      </c>
      <c r="AB32" s="22">
        <f t="shared" si="59"/>
        <v>-0.5</v>
      </c>
      <c r="AC32" s="22">
        <f t="shared" si="60"/>
        <v>-0.16666666666666666</v>
      </c>
      <c r="AD32" s="22">
        <f t="shared" si="61"/>
        <v>1</v>
      </c>
      <c r="AI32" s="27">
        <v>0.91304347826086951</v>
      </c>
      <c r="AJ32" s="28">
        <v>0.39130434782608697</v>
      </c>
      <c r="AK32" s="29">
        <v>1.4347826086956521</v>
      </c>
      <c r="AP32" s="27">
        <v>0.91304347826086951</v>
      </c>
      <c r="AQ32" s="28">
        <v>0.39130434782608692</v>
      </c>
      <c r="AR32" s="29">
        <v>0.43478260869565211</v>
      </c>
      <c r="AS32">
        <f t="shared" si="62"/>
        <v>1.7391304347826086</v>
      </c>
      <c r="AX32">
        <f t="shared" si="63"/>
        <v>1.7391304347826086</v>
      </c>
      <c r="AY32">
        <v>1.826086956521739</v>
      </c>
      <c r="AZ32">
        <f t="shared" si="64"/>
        <v>-8.6956521739130377E-2</v>
      </c>
      <c r="BA32">
        <f t="shared" si="65"/>
        <v>3.5652173913043477</v>
      </c>
    </row>
    <row r="33" spans="4:44" x14ac:dyDescent="0.25">
      <c r="D33" s="1">
        <f>SUM(D30:D32)</f>
        <v>6</v>
      </c>
      <c r="E33" s="1">
        <f t="shared" ref="E33" si="66">SUM(E30:E32)</f>
        <v>2</v>
      </c>
      <c r="F33" s="1">
        <f>SUM(F30:F32)</f>
        <v>4</v>
      </c>
      <c r="H33" s="21">
        <f>MAX(D33:F33,H30:H32)</f>
        <v>6</v>
      </c>
      <c r="AP33" s="1">
        <f>SUM(AP30:AP32)</f>
        <v>2.4347826086956519</v>
      </c>
      <c r="AQ33" s="1">
        <f t="shared" ref="AQ33:AR33" si="67">SUM(AQ30:AQ32)</f>
        <v>1.0434782608695652</v>
      </c>
      <c r="AR33" s="1">
        <f t="shared" si="67"/>
        <v>1.826086956521739</v>
      </c>
    </row>
    <row r="35" spans="4:44" x14ac:dyDescent="0.25">
      <c r="D35" t="s">
        <v>29</v>
      </c>
      <c r="E35">
        <f>D6/SUM(D12:G15)</f>
        <v>6.8965517241379309E-2</v>
      </c>
    </row>
    <row r="36" spans="4:44" x14ac:dyDescent="0.25">
      <c r="D36" t="s">
        <v>15</v>
      </c>
      <c r="E36">
        <f>E7/SUM(D21:E22)</f>
        <v>0.5</v>
      </c>
    </row>
    <row r="37" spans="4:44" x14ac:dyDescent="0.25">
      <c r="D37" t="s">
        <v>16</v>
      </c>
      <c r="E37">
        <f>F8/SUM(D30:F32)</f>
        <v>0.33333333333333331</v>
      </c>
    </row>
  </sheetData>
  <mergeCells count="12">
    <mergeCell ref="AP1:AV1"/>
    <mergeCell ref="BC1:BE1"/>
    <mergeCell ref="D4:E4"/>
    <mergeCell ref="M1:S1"/>
    <mergeCell ref="U1:Z1"/>
    <mergeCell ref="AB1:AG1"/>
    <mergeCell ref="AI1:AN1"/>
    <mergeCell ref="BY1:CL1"/>
    <mergeCell ref="CO1:DB1"/>
    <mergeCell ref="DE1:DR1"/>
    <mergeCell ref="DU1:EF1"/>
    <mergeCell ref="EK1:EX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1"/>
  <sheetViews>
    <sheetView topLeftCell="E10" workbookViewId="0">
      <selection activeCell="S24" sqref="S24"/>
    </sheetView>
  </sheetViews>
  <sheetFormatPr defaultRowHeight="15" x14ac:dyDescent="0.25"/>
  <sheetData>
    <row r="2" spans="1:3" x14ac:dyDescent="0.25">
      <c r="B2" t="s">
        <v>48</v>
      </c>
      <c r="C2" t="s">
        <v>47</v>
      </c>
    </row>
    <row r="3" spans="1:3" x14ac:dyDescent="0.25">
      <c r="A3" t="s">
        <v>33</v>
      </c>
      <c r="B3">
        <v>2.0635953525370816</v>
      </c>
      <c r="C3">
        <v>8.4548100692134032E-2</v>
      </c>
    </row>
    <row r="4" spans="1:3" x14ac:dyDescent="0.25">
      <c r="A4" t="s">
        <v>34</v>
      </c>
      <c r="B4">
        <v>1.7271785692237385</v>
      </c>
      <c r="C4">
        <v>0.21395510033482168</v>
      </c>
    </row>
    <row r="5" spans="1:3" x14ac:dyDescent="0.25">
      <c r="A5" t="s">
        <v>35</v>
      </c>
      <c r="B5">
        <v>2.1906013661443038</v>
      </c>
      <c r="C5">
        <v>5.870516274707116E-2</v>
      </c>
    </row>
    <row r="6" spans="1:3" x14ac:dyDescent="0.25">
      <c r="A6" t="s">
        <v>38</v>
      </c>
      <c r="B6">
        <v>2.1038558505925118</v>
      </c>
      <c r="C6">
        <v>8.2177124835108195E-2</v>
      </c>
    </row>
    <row r="7" spans="1:3" x14ac:dyDescent="0.25">
      <c r="A7" t="s">
        <v>40</v>
      </c>
      <c r="B7">
        <v>3.4234582813306815</v>
      </c>
      <c r="C7">
        <v>-1.3453679355031947</v>
      </c>
    </row>
    <row r="8" spans="1:3" x14ac:dyDescent="0.25">
      <c r="A8" t="s">
        <v>37</v>
      </c>
      <c r="B8">
        <v>3.2671984645106074</v>
      </c>
      <c r="C8">
        <v>-0.37349004951762299</v>
      </c>
    </row>
    <row r="9" spans="1:3" x14ac:dyDescent="0.25">
      <c r="A9" t="s">
        <v>41</v>
      </c>
      <c r="B9">
        <v>3.3650357497333596</v>
      </c>
      <c r="C9">
        <v>-2.133036452175241E-2</v>
      </c>
    </row>
    <row r="10" spans="1:3" x14ac:dyDescent="0.25">
      <c r="A10" t="s">
        <v>36</v>
      </c>
      <c r="B10">
        <v>2.8377705409044118</v>
      </c>
      <c r="C10">
        <v>0.89186700670946795</v>
      </c>
    </row>
    <row r="11" spans="1:3" x14ac:dyDescent="0.25">
      <c r="A11" t="s">
        <v>39</v>
      </c>
      <c r="B11">
        <v>3.1358160037870508</v>
      </c>
      <c r="C11">
        <v>0.40893585422396694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FG33"/>
  <sheetViews>
    <sheetView topLeftCell="EI1" zoomScale="120" zoomScaleNormal="120" workbookViewId="0">
      <selection activeCell="FA14" sqref="FA14"/>
    </sheetView>
  </sheetViews>
  <sheetFormatPr defaultRowHeight="15" x14ac:dyDescent="0.25"/>
  <cols>
    <col min="4" max="4" width="13.140625" customWidth="1"/>
    <col min="5" max="5" width="14.5703125" customWidth="1"/>
    <col min="6" max="6" width="10.140625" customWidth="1"/>
    <col min="160" max="160" width="32.140625" customWidth="1"/>
    <col min="162" max="162" width="31" customWidth="1"/>
  </cols>
  <sheetData>
    <row r="1" spans="2:163" ht="51.75" customHeight="1" x14ac:dyDescent="0.5">
      <c r="M1" s="133" t="s">
        <v>10</v>
      </c>
      <c r="N1" s="133"/>
      <c r="O1" s="133"/>
      <c r="P1" s="133"/>
      <c r="Q1" s="133"/>
      <c r="R1" s="133"/>
      <c r="S1" s="133"/>
      <c r="U1" s="133" t="s">
        <v>0</v>
      </c>
      <c r="V1" s="133"/>
      <c r="W1" s="133"/>
      <c r="X1" s="133"/>
      <c r="Y1" s="133"/>
      <c r="Z1" s="133"/>
      <c r="AB1" s="133" t="s">
        <v>22</v>
      </c>
      <c r="AC1" s="133"/>
      <c r="AD1" s="133"/>
      <c r="AE1" s="133"/>
      <c r="AF1" s="133"/>
      <c r="AG1" s="133"/>
      <c r="AI1" s="133" t="s">
        <v>5</v>
      </c>
      <c r="AJ1" s="133"/>
      <c r="AK1" s="133"/>
      <c r="AL1" s="133"/>
      <c r="AM1" s="133"/>
      <c r="AN1" s="133"/>
      <c r="AP1" s="133" t="s">
        <v>23</v>
      </c>
      <c r="AQ1" s="133"/>
      <c r="AR1" s="133"/>
      <c r="AS1" s="133"/>
      <c r="AT1" s="133"/>
      <c r="AU1" s="133"/>
      <c r="AV1" s="133"/>
      <c r="AX1" t="s">
        <v>24</v>
      </c>
      <c r="AY1" t="s">
        <v>25</v>
      </c>
      <c r="AZ1" t="s">
        <v>26</v>
      </c>
      <c r="BA1" t="s">
        <v>27</v>
      </c>
      <c r="BC1" s="130" t="s">
        <v>28</v>
      </c>
      <c r="BD1" s="130"/>
      <c r="BE1" s="130"/>
      <c r="BY1" s="131" t="s">
        <v>17</v>
      </c>
      <c r="BZ1" s="130"/>
      <c r="CA1" s="130"/>
      <c r="CB1" s="130"/>
      <c r="CC1" s="130"/>
      <c r="CD1" s="130"/>
      <c r="CE1" s="130"/>
      <c r="CF1" s="130"/>
      <c r="CG1" s="130"/>
      <c r="CH1" s="130"/>
      <c r="CI1" s="130"/>
      <c r="CJ1" s="130"/>
      <c r="CK1" s="130"/>
      <c r="CL1" s="130"/>
      <c r="CO1" s="131" t="s">
        <v>0</v>
      </c>
      <c r="CP1" s="130"/>
      <c r="CQ1" s="130"/>
      <c r="CR1" s="130"/>
      <c r="CS1" s="130"/>
      <c r="CT1" s="130"/>
      <c r="CU1" s="130"/>
      <c r="CV1" s="130"/>
      <c r="CW1" s="130"/>
      <c r="CX1" s="130"/>
      <c r="CY1" s="130"/>
      <c r="CZ1" s="130"/>
      <c r="DA1" s="130"/>
      <c r="DB1" s="130"/>
      <c r="DE1" s="131" t="s">
        <v>30</v>
      </c>
      <c r="DF1" s="131"/>
      <c r="DG1" s="131"/>
      <c r="DH1" s="131"/>
      <c r="DI1" s="131"/>
      <c r="DJ1" s="131"/>
      <c r="DK1" s="131"/>
      <c r="DL1" s="131"/>
      <c r="DM1" s="131"/>
      <c r="DN1" s="131"/>
      <c r="DO1" s="131"/>
      <c r="DP1" s="131"/>
      <c r="DQ1" s="131"/>
      <c r="DR1" s="131"/>
      <c r="DU1" s="132" t="s">
        <v>31</v>
      </c>
      <c r="DV1" s="130"/>
      <c r="DW1" s="130"/>
      <c r="DX1" s="130"/>
      <c r="DY1" s="130"/>
      <c r="DZ1" s="130"/>
      <c r="EA1" s="130"/>
      <c r="EB1" s="130"/>
      <c r="EC1" s="130"/>
      <c r="ED1" s="130"/>
      <c r="EE1" s="130"/>
      <c r="EF1" s="130"/>
      <c r="EK1" s="129" t="s">
        <v>32</v>
      </c>
      <c r="EL1" s="130"/>
      <c r="EM1" s="130"/>
      <c r="EN1" s="130"/>
      <c r="EO1" s="130"/>
      <c r="EP1" s="130"/>
      <c r="EQ1" s="130"/>
      <c r="ER1" s="130"/>
      <c r="ES1" s="130"/>
      <c r="ET1" s="130"/>
      <c r="EU1" s="130"/>
      <c r="EV1" s="130"/>
      <c r="EW1" s="130"/>
      <c r="EX1" s="130"/>
    </row>
    <row r="2" spans="2:163" ht="15.75" thickBot="1" x14ac:dyDescent="0.3">
      <c r="U2" s="20"/>
      <c r="V2" s="20"/>
      <c r="W2" s="20"/>
      <c r="X2" s="20"/>
      <c r="Y2" s="20"/>
      <c r="Z2" s="20"/>
      <c r="BH2">
        <v>11</v>
      </c>
      <c r="BI2">
        <v>12</v>
      </c>
      <c r="BJ2">
        <v>13</v>
      </c>
      <c r="BK2">
        <v>21</v>
      </c>
      <c r="BL2">
        <v>22</v>
      </c>
      <c r="BM2">
        <v>23</v>
      </c>
      <c r="BN2" t="s">
        <v>25</v>
      </c>
      <c r="BY2">
        <v>11</v>
      </c>
      <c r="BZ2">
        <v>12</v>
      </c>
      <c r="CA2">
        <v>13</v>
      </c>
      <c r="CB2">
        <v>21</v>
      </c>
      <c r="CC2">
        <v>22</v>
      </c>
      <c r="CD2">
        <v>23</v>
      </c>
      <c r="CO2">
        <v>11</v>
      </c>
      <c r="CP2">
        <v>12</v>
      </c>
      <c r="CQ2">
        <v>13</v>
      </c>
      <c r="CR2">
        <v>21</v>
      </c>
      <c r="CS2">
        <v>22</v>
      </c>
      <c r="CT2">
        <v>23</v>
      </c>
      <c r="DE2">
        <v>11</v>
      </c>
      <c r="DF2">
        <v>12</v>
      </c>
      <c r="DG2">
        <v>13</v>
      </c>
      <c r="DH2">
        <v>21</v>
      </c>
      <c r="DI2">
        <v>22</v>
      </c>
      <c r="DJ2">
        <v>23</v>
      </c>
      <c r="DU2">
        <v>11</v>
      </c>
      <c r="DV2">
        <v>12</v>
      </c>
      <c r="DW2">
        <v>13</v>
      </c>
      <c r="DX2">
        <v>21</v>
      </c>
      <c r="DY2">
        <v>22</v>
      </c>
      <c r="DZ2">
        <v>23</v>
      </c>
      <c r="EK2" t="s">
        <v>80</v>
      </c>
      <c r="EL2" t="s">
        <v>69</v>
      </c>
      <c r="EM2" t="s">
        <v>81</v>
      </c>
      <c r="EN2" t="s">
        <v>88</v>
      </c>
      <c r="EO2" t="s">
        <v>89</v>
      </c>
      <c r="EP2" t="s">
        <v>90</v>
      </c>
      <c r="EQ2" s="78" t="s">
        <v>25</v>
      </c>
      <c r="ER2" s="78"/>
      <c r="ES2" s="78"/>
      <c r="ET2" s="78"/>
      <c r="EU2" s="78"/>
      <c r="EV2" s="78"/>
      <c r="EW2" s="78"/>
      <c r="EX2" s="78"/>
      <c r="EY2" t="s">
        <v>25</v>
      </c>
      <c r="EZ2" t="s">
        <v>24</v>
      </c>
      <c r="FA2" t="s">
        <v>47</v>
      </c>
      <c r="FB2" t="s">
        <v>48</v>
      </c>
      <c r="FD2" s="38" t="s">
        <v>54</v>
      </c>
      <c r="FE2" s="38" t="s">
        <v>62</v>
      </c>
      <c r="FG2" s="38"/>
    </row>
    <row r="3" spans="2:163" ht="15.75" thickBot="1" x14ac:dyDescent="0.3">
      <c r="BG3">
        <v>11</v>
      </c>
      <c r="BH3" s="56">
        <f>D12*$E$29</f>
        <v>0</v>
      </c>
      <c r="BI3" s="56">
        <f t="shared" ref="BI3:BJ3" si="0">E12*$E$29</f>
        <v>0</v>
      </c>
      <c r="BJ3" s="56">
        <f t="shared" si="0"/>
        <v>0.16666666666666666</v>
      </c>
      <c r="BK3" s="106">
        <f t="array" ref="BK3:BM5">MMULT(BA12:BA14,TRANSPOSE(BA21:BA23))/BD13*E6</f>
        <v>0.31141692150866451</v>
      </c>
      <c r="BL3" s="106">
        <v>0.30409356725146186</v>
      </c>
      <c r="BM3" s="106">
        <v>0.29677021299425926</v>
      </c>
      <c r="BN3" s="1">
        <f>SUM(BH3:BM3)</f>
        <v>1.0789473684210522</v>
      </c>
      <c r="BO3" s="1"/>
      <c r="BP3" s="1"/>
      <c r="BQ3" s="1"/>
      <c r="BR3" s="1"/>
      <c r="BS3" s="1"/>
      <c r="BT3" s="1"/>
      <c r="BU3" s="1"/>
      <c r="BX3">
        <v>11</v>
      </c>
      <c r="BY3" s="10">
        <f>BH3/$BN$9</f>
        <v>0</v>
      </c>
      <c r="BZ3" s="10">
        <f t="shared" ref="BZ3:CD3" si="1">BI3/$BN$9</f>
        <v>0</v>
      </c>
      <c r="CA3" s="10">
        <f t="shared" si="1"/>
        <v>7.7551020408163265E-2</v>
      </c>
      <c r="CB3" s="10">
        <f t="shared" si="1"/>
        <v>0.14490420021219494</v>
      </c>
      <c r="CC3" s="10">
        <f t="shared" si="1"/>
        <v>0.14149659863945574</v>
      </c>
      <c r="CD3" s="10">
        <f t="shared" si="1"/>
        <v>0.13808899706671657</v>
      </c>
      <c r="CN3">
        <v>11</v>
      </c>
      <c r="CO3" s="10">
        <v>1</v>
      </c>
      <c r="CP3" s="10">
        <v>0</v>
      </c>
      <c r="CQ3" s="10">
        <v>0</v>
      </c>
      <c r="CR3" s="10">
        <v>0</v>
      </c>
      <c r="CS3" s="10">
        <v>0</v>
      </c>
      <c r="CT3" s="10">
        <v>0</v>
      </c>
      <c r="DD3">
        <v>11</v>
      </c>
      <c r="DE3" s="22">
        <f>CO3-BY3</f>
        <v>1</v>
      </c>
      <c r="DF3" s="22">
        <f t="shared" ref="DF3:DJ3" si="2">CP3-BZ3</f>
        <v>0</v>
      </c>
      <c r="DG3" s="22">
        <f t="shared" si="2"/>
        <v>-7.7551020408163265E-2</v>
      </c>
      <c r="DH3" s="22">
        <f t="shared" si="2"/>
        <v>-0.14490420021219494</v>
      </c>
      <c r="DI3" s="22">
        <f t="shared" si="2"/>
        <v>-0.14149659863945574</v>
      </c>
      <c r="DJ3" s="22">
        <f t="shared" si="2"/>
        <v>-0.13808899706671657</v>
      </c>
      <c r="DT3">
        <v>11</v>
      </c>
      <c r="DU3" s="126">
        <f t="array" ref="DU3:DZ8">MINVERSE(DE3:DJ8)</f>
        <v>1.1896306442582956</v>
      </c>
      <c r="DV3" s="3">
        <v>0.134059917029477</v>
      </c>
      <c r="DW3" s="3">
        <v>0.24168254322447214</v>
      </c>
      <c r="DX3" s="3">
        <v>0.32018588611494003</v>
      </c>
      <c r="DY3" s="3">
        <v>0.36687745210983053</v>
      </c>
      <c r="DZ3" s="4">
        <v>0.30771429162707831</v>
      </c>
      <c r="EJ3" t="s">
        <v>80</v>
      </c>
      <c r="EK3" s="88">
        <f t="array" ref="EK3:EP8">MMULT(BY3:CD8,DU3:DZ8)</f>
        <v>0.18963064425829568</v>
      </c>
      <c r="EL3" s="89">
        <v>0.134059917029477</v>
      </c>
      <c r="EM3" s="89">
        <v>0.24168254322447214</v>
      </c>
      <c r="EN3" s="89">
        <v>0.32018588611494003</v>
      </c>
      <c r="EO3" s="117">
        <v>0.36687745210983053</v>
      </c>
      <c r="EP3" s="90">
        <v>0.30771429162707831</v>
      </c>
      <c r="EQ3" s="78">
        <f>SUM(EK3:EP3)</f>
        <v>1.5601507343640937</v>
      </c>
      <c r="ER3" s="78"/>
      <c r="ES3" s="78"/>
      <c r="ET3" s="78"/>
      <c r="EU3" s="78"/>
      <c r="EV3" s="78"/>
      <c r="EW3" s="78"/>
      <c r="EX3" s="78"/>
      <c r="EY3" s="78">
        <f>EQ3</f>
        <v>1.5601507343640937</v>
      </c>
      <c r="EZ3">
        <f t="array" ref="EZ3:EZ8">TRANSPOSE(EK9:EP9)</f>
        <v>2.2845998801436371</v>
      </c>
      <c r="FA3">
        <f>EY3-EZ3</f>
        <v>-0.72444914577954345</v>
      </c>
      <c r="FB3">
        <f>EY3+EZ3</f>
        <v>3.8447506145077308</v>
      </c>
      <c r="FC3" t="s">
        <v>33</v>
      </c>
      <c r="FD3" s="78" t="s">
        <v>1</v>
      </c>
      <c r="FE3">
        <f>RANK(FB3,$FB$3:$FB$8,0)</f>
        <v>6</v>
      </c>
      <c r="FF3" t="s">
        <v>66</v>
      </c>
    </row>
    <row r="4" spans="2:163" ht="15.75" thickBot="1" x14ac:dyDescent="0.3">
      <c r="D4" s="134" t="s">
        <v>18</v>
      </c>
      <c r="E4" s="134"/>
      <c r="BG4">
        <v>12</v>
      </c>
      <c r="BH4" s="56">
        <f t="shared" ref="BH4:BH5" si="3">D13*$E$29</f>
        <v>0.33333333333333331</v>
      </c>
      <c r="BI4" s="56">
        <f t="shared" ref="BI4:BI5" si="4">E13*$E$29</f>
        <v>0</v>
      </c>
      <c r="BJ4" s="56">
        <f t="shared" ref="BJ4:BJ5" si="5">F13*$E$29</f>
        <v>0.5</v>
      </c>
      <c r="BK4" s="106">
        <v>0.32040010193679913</v>
      </c>
      <c r="BL4" s="106">
        <v>0.31286549707602324</v>
      </c>
      <c r="BM4" s="106">
        <v>0.30533089221524756</v>
      </c>
      <c r="BN4" s="1">
        <f t="shared" ref="BN4:BN8" si="6">SUM(BH4:BM4)</f>
        <v>1.771929824561403</v>
      </c>
      <c r="BO4" s="1"/>
      <c r="BP4" s="1"/>
      <c r="BQ4" s="1"/>
      <c r="BR4" s="1"/>
      <c r="BS4" s="1"/>
      <c r="BT4" s="1"/>
      <c r="BU4" s="1"/>
      <c r="BX4">
        <v>12</v>
      </c>
      <c r="BY4" s="10">
        <f t="shared" ref="BY4:BY8" si="7">BH4/$BN$9</f>
        <v>0.15510204081632653</v>
      </c>
      <c r="BZ4" s="10">
        <f t="shared" ref="BZ4:BZ8" si="8">BI4/$BN$9</f>
        <v>0</v>
      </c>
      <c r="CA4" s="10">
        <f t="shared" ref="CA4:CA8" si="9">BJ4/$BN$9</f>
        <v>0.23265306122448981</v>
      </c>
      <c r="CB4" s="10">
        <f t="shared" ref="CB4:CB8" si="10">BK4/$BN$9</f>
        <v>0.1490841290644698</v>
      </c>
      <c r="CC4" s="10">
        <f t="shared" ref="CC4:CC8" si="11">BL4/$BN$9</f>
        <v>0.14557823129251696</v>
      </c>
      <c r="CD4" s="10">
        <f t="shared" ref="CD4:CD8" si="12">BM4/$BN$9</f>
        <v>0.1420723335205642</v>
      </c>
      <c r="CN4">
        <v>12</v>
      </c>
      <c r="CO4" s="10">
        <v>0</v>
      </c>
      <c r="CP4" s="10">
        <v>1</v>
      </c>
      <c r="CQ4" s="10">
        <v>0</v>
      </c>
      <c r="CR4" s="10">
        <v>0</v>
      </c>
      <c r="CS4" s="10">
        <v>0</v>
      </c>
      <c r="CT4" s="10">
        <v>0</v>
      </c>
      <c r="DD4">
        <v>12</v>
      </c>
      <c r="DE4" s="22">
        <f t="shared" ref="DE4:DE8" si="13">CO4-BY4</f>
        <v>-0.15510204081632653</v>
      </c>
      <c r="DF4" s="22">
        <f t="shared" ref="DF4:DF8" si="14">CP4-BZ4</f>
        <v>1</v>
      </c>
      <c r="DG4" s="22">
        <f t="shared" ref="DG4:DG8" si="15">CQ4-CA4</f>
        <v>-0.23265306122448981</v>
      </c>
      <c r="DH4" s="22">
        <f t="shared" ref="DH4:DH8" si="16">CR4-CB4</f>
        <v>-0.1490841290644698</v>
      </c>
      <c r="DI4" s="22">
        <f t="shared" ref="DI4:DI8" si="17">CS4-CC4</f>
        <v>-0.14557823129251696</v>
      </c>
      <c r="DJ4" s="22">
        <f t="shared" ref="DJ4:DJ8" si="18">CT4-CD4</f>
        <v>-0.1420723335205642</v>
      </c>
      <c r="DT4">
        <v>12</v>
      </c>
      <c r="DU4" s="5">
        <v>0.47451995699577226</v>
      </c>
      <c r="DV4" s="127">
        <v>1.2142550888627452</v>
      </c>
      <c r="DW4" s="1">
        <v>0.48879421461853945</v>
      </c>
      <c r="DX4" s="1">
        <v>0.45899514852726198</v>
      </c>
      <c r="DY4" s="1">
        <v>0.5259287742683475</v>
      </c>
      <c r="DZ4" s="6">
        <v>0.44111677970286944</v>
      </c>
      <c r="EJ4" t="s">
        <v>69</v>
      </c>
      <c r="EK4" s="124">
        <v>0.47451995699577221</v>
      </c>
      <c r="EL4" s="18">
        <v>0.21425508886274536</v>
      </c>
      <c r="EM4" s="118">
        <v>0.48879421461853945</v>
      </c>
      <c r="EN4" s="118">
        <v>0.45899514852726198</v>
      </c>
      <c r="EO4" s="118">
        <v>0.52592877426834761</v>
      </c>
      <c r="EP4" s="123">
        <v>0.44111677970286944</v>
      </c>
      <c r="EQ4" s="78">
        <f t="shared" ref="EQ4:EQ8" si="19">SUM(EK4:EP4)</f>
        <v>2.6036099629755358</v>
      </c>
      <c r="ER4" s="78"/>
      <c r="ES4" s="78"/>
      <c r="ET4" s="78"/>
      <c r="EU4" s="78"/>
      <c r="EV4" s="78"/>
      <c r="EW4" s="78"/>
      <c r="EX4" s="78"/>
      <c r="EY4" s="78">
        <f t="shared" ref="EY4:EY7" si="20">EQ4</f>
        <v>2.6036099629755358</v>
      </c>
      <c r="EZ4">
        <v>1.4597132262510484</v>
      </c>
      <c r="FA4">
        <f t="shared" ref="FA4:FA8" si="21">EY4-EZ4</f>
        <v>1.1438967367244874</v>
      </c>
      <c r="FB4">
        <f t="shared" ref="FB4:FB8" si="22">EY4+EZ4</f>
        <v>4.0633231892265842</v>
      </c>
      <c r="FC4" t="s">
        <v>34</v>
      </c>
      <c r="FD4" s="78" t="s">
        <v>49</v>
      </c>
      <c r="FE4">
        <f t="shared" ref="FE4:FE8" si="23">RANK(FB4,$FB$3:$FB$8,0)</f>
        <v>5</v>
      </c>
      <c r="FF4" t="s">
        <v>64</v>
      </c>
    </row>
    <row r="5" spans="2:163" ht="15.75" thickBot="1" x14ac:dyDescent="0.3">
      <c r="C5" s="40"/>
      <c r="D5" t="s">
        <v>19</v>
      </c>
      <c r="E5" t="s">
        <v>20</v>
      </c>
      <c r="F5" s="1" t="s">
        <v>21</v>
      </c>
      <c r="BG5">
        <v>13</v>
      </c>
      <c r="BH5" s="56">
        <f t="shared" si="3"/>
        <v>0.66666666666666663</v>
      </c>
      <c r="BI5" s="56">
        <f t="shared" si="4"/>
        <v>0.33333333333333331</v>
      </c>
      <c r="BJ5" s="56">
        <f t="shared" si="5"/>
        <v>0</v>
      </c>
      <c r="BK5" s="108">
        <v>0.39226554536187563</v>
      </c>
      <c r="BL5" s="108">
        <v>0.3830409356725144</v>
      </c>
      <c r="BM5" s="108">
        <v>0.37381632598315356</v>
      </c>
      <c r="BN5" s="1">
        <f t="shared" si="6"/>
        <v>2.1491228070175437</v>
      </c>
      <c r="BO5" s="1"/>
      <c r="BP5" s="1"/>
      <c r="BQ5" s="1"/>
      <c r="BR5" s="1"/>
      <c r="BS5" s="1"/>
      <c r="BT5" s="1"/>
      <c r="BU5" s="1"/>
      <c r="BX5">
        <v>13</v>
      </c>
      <c r="BY5" s="10">
        <f t="shared" si="7"/>
        <v>0.31020408163265306</v>
      </c>
      <c r="BZ5" s="10">
        <f t="shared" si="8"/>
        <v>0.15510204081632653</v>
      </c>
      <c r="CA5" s="10">
        <f t="shared" si="9"/>
        <v>0</v>
      </c>
      <c r="CB5" s="10">
        <f t="shared" si="10"/>
        <v>0.18252355988266869</v>
      </c>
      <c r="CC5" s="10">
        <f t="shared" si="11"/>
        <v>0.17823129251700673</v>
      </c>
      <c r="CD5" s="10">
        <f t="shared" si="12"/>
        <v>0.17393902515134493</v>
      </c>
      <c r="CN5">
        <v>13</v>
      </c>
      <c r="CO5" s="10">
        <v>0</v>
      </c>
      <c r="CP5" s="10">
        <v>0</v>
      </c>
      <c r="CQ5" s="10">
        <v>1</v>
      </c>
      <c r="CR5" s="10">
        <v>0</v>
      </c>
      <c r="CS5" s="10">
        <v>0</v>
      </c>
      <c r="CT5" s="10">
        <v>0</v>
      </c>
      <c r="DD5">
        <v>13</v>
      </c>
      <c r="DE5" s="22">
        <f t="shared" si="13"/>
        <v>-0.31020408163265306</v>
      </c>
      <c r="DF5" s="22">
        <f t="shared" si="14"/>
        <v>-0.15510204081632653</v>
      </c>
      <c r="DG5" s="22">
        <f t="shared" si="15"/>
        <v>1</v>
      </c>
      <c r="DH5" s="22">
        <f t="shared" si="16"/>
        <v>-0.18252355988266869</v>
      </c>
      <c r="DI5" s="22">
        <f t="shared" si="17"/>
        <v>-0.17823129251700673</v>
      </c>
      <c r="DJ5" s="22">
        <f t="shared" si="18"/>
        <v>-0.17393902515134493</v>
      </c>
      <c r="DT5">
        <v>13</v>
      </c>
      <c r="DU5" s="125">
        <v>0.62084232577978693</v>
      </c>
      <c r="DV5" s="1">
        <v>0.36329503137214847</v>
      </c>
      <c r="DW5" s="127">
        <v>1.3257097065539751</v>
      </c>
      <c r="DX5" s="127">
        <v>0.52275962979338653</v>
      </c>
      <c r="DY5" s="127">
        <v>0.59899180245448969</v>
      </c>
      <c r="DZ5" s="6">
        <v>0.50239756388062662</v>
      </c>
      <c r="EJ5" t="s">
        <v>81</v>
      </c>
      <c r="EK5" s="124">
        <v>0.62084232577978693</v>
      </c>
      <c r="EL5" s="118">
        <v>0.36329503137214847</v>
      </c>
      <c r="EM5" s="18">
        <v>0.32570970655397513</v>
      </c>
      <c r="EN5" s="118">
        <v>0.52275962979338642</v>
      </c>
      <c r="EO5" s="118">
        <v>0.59899180245448969</v>
      </c>
      <c r="EP5" s="123">
        <v>0.50239756388062662</v>
      </c>
      <c r="EQ5" s="78">
        <f t="shared" si="19"/>
        <v>2.9339960598344135</v>
      </c>
      <c r="ER5" s="78"/>
      <c r="ES5" s="78"/>
      <c r="ET5" s="78"/>
      <c r="EU5" s="78"/>
      <c r="EV5" s="78"/>
      <c r="EW5" s="78"/>
      <c r="EX5" s="78"/>
      <c r="EY5" s="78">
        <f t="shared" si="20"/>
        <v>2.9339960598344135</v>
      </c>
      <c r="EZ5">
        <v>2.0373442285052592</v>
      </c>
      <c r="FA5">
        <f t="shared" si="21"/>
        <v>0.89665183132915427</v>
      </c>
      <c r="FB5">
        <f t="shared" si="22"/>
        <v>4.9713402883396727</v>
      </c>
      <c r="FC5" t="s">
        <v>35</v>
      </c>
      <c r="FD5" s="78" t="s">
        <v>2</v>
      </c>
      <c r="FE5">
        <f t="shared" si="23"/>
        <v>1</v>
      </c>
      <c r="FF5" t="s">
        <v>64</v>
      </c>
    </row>
    <row r="6" spans="2:163" ht="15.75" thickBot="1" x14ac:dyDescent="0.3">
      <c r="B6" s="40" t="s">
        <v>17</v>
      </c>
      <c r="C6" t="s">
        <v>19</v>
      </c>
      <c r="D6" s="22">
        <v>2</v>
      </c>
      <c r="E6" s="23">
        <v>3</v>
      </c>
      <c r="F6" s="24">
        <v>3</v>
      </c>
      <c r="BG6">
        <v>21</v>
      </c>
      <c r="BH6" s="106">
        <f t="array" ref="BH6:BJ8">MMULT(BA21:BA23,TRANSPOSE(BA12:BA14))/BD13*D7</f>
        <v>0.20761128100577636</v>
      </c>
      <c r="BI6" s="106">
        <v>0.2136000679578661</v>
      </c>
      <c r="BJ6" s="107">
        <v>0.26151036357458374</v>
      </c>
      <c r="BK6" s="67">
        <f>D21*$E$30</f>
        <v>0</v>
      </c>
      <c r="BL6" s="67">
        <f t="shared" ref="BL6:BM6" si="24">E21*$E$30</f>
        <v>0.4</v>
      </c>
      <c r="BM6" s="67">
        <f t="shared" si="24"/>
        <v>0.4</v>
      </c>
      <c r="BN6" s="1">
        <f t="shared" si="6"/>
        <v>1.4827217125382259</v>
      </c>
      <c r="BO6" s="1"/>
      <c r="BP6" s="1"/>
      <c r="BQ6" s="1"/>
      <c r="BR6" s="1"/>
      <c r="BS6" s="1"/>
      <c r="BT6" s="1"/>
      <c r="BU6" s="1"/>
      <c r="BX6">
        <v>21</v>
      </c>
      <c r="BY6" s="10">
        <f t="shared" si="7"/>
        <v>9.6602800141463302E-2</v>
      </c>
      <c r="BZ6" s="10">
        <f t="shared" si="8"/>
        <v>9.9389419376313209E-2</v>
      </c>
      <c r="CA6" s="10">
        <f t="shared" si="9"/>
        <v>0.12168237325511244</v>
      </c>
      <c r="CB6" s="10">
        <f t="shared" si="10"/>
        <v>0</v>
      </c>
      <c r="CC6" s="10">
        <f t="shared" si="11"/>
        <v>0.18612244897959188</v>
      </c>
      <c r="CD6" s="10">
        <f t="shared" si="12"/>
        <v>0.18612244897959188</v>
      </c>
      <c r="CN6">
        <v>21</v>
      </c>
      <c r="CO6" s="10">
        <v>0</v>
      </c>
      <c r="CP6" s="10">
        <v>0</v>
      </c>
      <c r="CQ6" s="10">
        <v>0</v>
      </c>
      <c r="CR6" s="10">
        <v>1</v>
      </c>
      <c r="CS6" s="10">
        <v>0</v>
      </c>
      <c r="CT6" s="10">
        <v>0</v>
      </c>
      <c r="DD6">
        <v>21</v>
      </c>
      <c r="DE6" s="22">
        <f t="shared" si="13"/>
        <v>-9.6602800141463302E-2</v>
      </c>
      <c r="DF6" s="22">
        <f t="shared" si="14"/>
        <v>-9.9389419376313209E-2</v>
      </c>
      <c r="DG6" s="22">
        <f t="shared" si="15"/>
        <v>-0.12168237325511244</v>
      </c>
      <c r="DH6" s="22">
        <f t="shared" si="16"/>
        <v>1</v>
      </c>
      <c r="DI6" s="22">
        <f t="shared" si="17"/>
        <v>-0.18612244897959188</v>
      </c>
      <c r="DJ6" s="22">
        <f t="shared" si="18"/>
        <v>-0.18612244897959188</v>
      </c>
      <c r="DT6">
        <v>21</v>
      </c>
      <c r="DU6" s="5">
        <v>0.35719649053952435</v>
      </c>
      <c r="DV6" s="1">
        <v>0.26732490489001243</v>
      </c>
      <c r="DW6" s="1">
        <v>0.35060391378309191</v>
      </c>
      <c r="DX6" s="127">
        <v>1.2679762830646137</v>
      </c>
      <c r="DY6" s="1">
        <v>0.4908696678608892</v>
      </c>
      <c r="DZ6" s="6">
        <v>0.41474088711396656</v>
      </c>
      <c r="EJ6" t="s">
        <v>88</v>
      </c>
      <c r="EK6" s="92">
        <v>0.35719649053952429</v>
      </c>
      <c r="EL6" s="18">
        <v>0.26732490489001237</v>
      </c>
      <c r="EM6" s="18">
        <v>0.35060391378309197</v>
      </c>
      <c r="EN6" s="18">
        <v>0.26797628306461357</v>
      </c>
      <c r="EO6" s="118">
        <v>0.49086966786088915</v>
      </c>
      <c r="EP6" s="123">
        <v>0.41474088711396662</v>
      </c>
      <c r="EQ6" s="78">
        <f t="shared" si="19"/>
        <v>2.1487121472520982</v>
      </c>
      <c r="ER6" s="78"/>
      <c r="ES6" s="78"/>
      <c r="ET6" s="78"/>
      <c r="EU6" s="78"/>
      <c r="EV6" s="78"/>
      <c r="EW6" s="78"/>
      <c r="EX6" s="78"/>
      <c r="EY6" s="78">
        <f t="shared" si="20"/>
        <v>2.1487121472520982</v>
      </c>
      <c r="EZ6">
        <v>2.2566451573265032</v>
      </c>
      <c r="FA6">
        <f t="shared" si="21"/>
        <v>-0.10793301007440492</v>
      </c>
      <c r="FB6">
        <f t="shared" si="22"/>
        <v>4.405357304578601</v>
      </c>
      <c r="FC6" t="s">
        <v>38</v>
      </c>
      <c r="FD6" s="78" t="s">
        <v>59</v>
      </c>
      <c r="FE6">
        <f t="shared" si="23"/>
        <v>2</v>
      </c>
      <c r="FF6" t="s">
        <v>66</v>
      </c>
    </row>
    <row r="7" spans="2:163" ht="15.75" thickBot="1" x14ac:dyDescent="0.3">
      <c r="C7" t="s">
        <v>20</v>
      </c>
      <c r="D7" s="25">
        <v>2</v>
      </c>
      <c r="E7" s="10">
        <v>2</v>
      </c>
      <c r="F7" s="26">
        <v>1</v>
      </c>
      <c r="BG7">
        <v>22</v>
      </c>
      <c r="BH7" s="106">
        <v>0.20272904483430793</v>
      </c>
      <c r="BI7" s="106">
        <v>0.20857699805068217</v>
      </c>
      <c r="BJ7" s="107">
        <v>0.25536062378167629</v>
      </c>
      <c r="BK7" s="67">
        <f>D22*$E$30</f>
        <v>0.26666666666666666</v>
      </c>
      <c r="BL7" s="67">
        <f t="shared" ref="BL7:BL8" si="25">E22*$E$30</f>
        <v>0</v>
      </c>
      <c r="BM7" s="67">
        <f t="shared" ref="BM7:BM8" si="26">F22*$E$30</f>
        <v>0.13333333333333333</v>
      </c>
      <c r="BN7" s="1">
        <f t="shared" si="6"/>
        <v>1.0666666666666662</v>
      </c>
      <c r="BO7" s="1"/>
      <c r="BP7" s="1"/>
      <c r="BQ7" s="1"/>
      <c r="BR7" s="1"/>
      <c r="BS7" s="1"/>
      <c r="BT7" s="1"/>
      <c r="BU7" s="1"/>
      <c r="BX7">
        <v>22</v>
      </c>
      <c r="BY7" s="10">
        <f t="shared" si="7"/>
        <v>9.4331065759637164E-2</v>
      </c>
      <c r="BZ7" s="10">
        <f t="shared" si="8"/>
        <v>9.70521541950113E-2</v>
      </c>
      <c r="CA7" s="10">
        <f t="shared" si="9"/>
        <v>0.11882086167800449</v>
      </c>
      <c r="CB7" s="10">
        <f t="shared" si="10"/>
        <v>0.12408163265306124</v>
      </c>
      <c r="CC7" s="10">
        <f t="shared" si="11"/>
        <v>0</v>
      </c>
      <c r="CD7" s="10">
        <f t="shared" si="12"/>
        <v>6.2040816326530621E-2</v>
      </c>
      <c r="CN7">
        <v>22</v>
      </c>
      <c r="CO7" s="10">
        <v>0</v>
      </c>
      <c r="CP7" s="10">
        <v>0</v>
      </c>
      <c r="CQ7" s="10">
        <v>0</v>
      </c>
      <c r="CR7" s="10">
        <v>0</v>
      </c>
      <c r="CS7" s="10">
        <v>1</v>
      </c>
      <c r="CT7" s="10">
        <v>0</v>
      </c>
      <c r="DD7">
        <v>22</v>
      </c>
      <c r="DE7" s="22">
        <f t="shared" si="13"/>
        <v>-9.4331065759637164E-2</v>
      </c>
      <c r="DF7" s="22">
        <f t="shared" si="14"/>
        <v>-9.70521541950113E-2</v>
      </c>
      <c r="DG7" s="22">
        <f t="shared" si="15"/>
        <v>-0.11882086167800449</v>
      </c>
      <c r="DH7" s="22">
        <f t="shared" si="16"/>
        <v>-0.12408163265306124</v>
      </c>
      <c r="DI7" s="22">
        <f t="shared" si="17"/>
        <v>1</v>
      </c>
      <c r="DJ7" s="22">
        <f t="shared" si="18"/>
        <v>-6.2040816326530621E-2</v>
      </c>
      <c r="DT7">
        <v>22</v>
      </c>
      <c r="DU7" s="5">
        <v>0.29774611207120588</v>
      </c>
      <c r="DV7" s="1">
        <v>0.22283239953052894</v>
      </c>
      <c r="DW7" s="1">
        <v>0.29225077785111347</v>
      </c>
      <c r="DX7" s="1">
        <v>0.31712758529905416</v>
      </c>
      <c r="DY7" s="127">
        <v>1.2502542269755637</v>
      </c>
      <c r="DZ7" s="6">
        <v>0.26019895205296473</v>
      </c>
      <c r="EJ7" t="s">
        <v>89</v>
      </c>
      <c r="EK7" s="92">
        <v>0.29774611207120594</v>
      </c>
      <c r="EL7" s="18">
        <v>0.22283239953052891</v>
      </c>
      <c r="EM7" s="18">
        <v>0.29225077785111347</v>
      </c>
      <c r="EN7" s="18">
        <v>0.31712758529905422</v>
      </c>
      <c r="EO7" s="18">
        <v>0.2502542269755636</v>
      </c>
      <c r="EP7" s="93">
        <v>0.26019895205296473</v>
      </c>
      <c r="EQ7" s="78">
        <f t="shared" si="19"/>
        <v>1.6404100537804309</v>
      </c>
      <c r="ER7" s="78"/>
      <c r="ES7" s="78"/>
      <c r="ET7" s="78"/>
      <c r="EU7" s="78"/>
      <c r="EV7" s="78"/>
      <c r="EW7" s="78"/>
      <c r="EX7" s="78"/>
      <c r="EY7" s="78">
        <f t="shared" si="20"/>
        <v>1.6404100537804309</v>
      </c>
      <c r="EZ7">
        <v>2.7571434834573596</v>
      </c>
      <c r="FA7">
        <f t="shared" si="21"/>
        <v>-1.1167334296769287</v>
      </c>
      <c r="FB7">
        <f t="shared" si="22"/>
        <v>4.3975535372377905</v>
      </c>
      <c r="FC7" t="s">
        <v>40</v>
      </c>
      <c r="FD7" s="78" t="s">
        <v>60</v>
      </c>
      <c r="FE7">
        <f t="shared" si="23"/>
        <v>3</v>
      </c>
      <c r="FF7" t="s">
        <v>66</v>
      </c>
    </row>
    <row r="8" spans="2:163" ht="15.75" thickBot="1" x14ac:dyDescent="0.3">
      <c r="C8" t="s">
        <v>21</v>
      </c>
      <c r="D8" s="27">
        <v>3</v>
      </c>
      <c r="E8" s="28">
        <v>3</v>
      </c>
      <c r="F8" s="29">
        <v>4</v>
      </c>
      <c r="BG8">
        <v>23</v>
      </c>
      <c r="BH8" s="106">
        <v>0.19784680866283952</v>
      </c>
      <c r="BI8" s="106">
        <v>0.20355392814349837</v>
      </c>
      <c r="BJ8" s="107">
        <v>0.24921088398876903</v>
      </c>
      <c r="BK8" s="67">
        <f t="shared" ref="BK8" si="27">D23*$E$30</f>
        <v>0.26666666666666666</v>
      </c>
      <c r="BL8" s="67">
        <f t="shared" si="25"/>
        <v>0.53333333333333333</v>
      </c>
      <c r="BM8" s="67">
        <f t="shared" si="26"/>
        <v>0</v>
      </c>
      <c r="BN8" s="1">
        <f t="shared" si="6"/>
        <v>1.4506116207951067</v>
      </c>
      <c r="BO8" s="1"/>
      <c r="BP8" s="1"/>
      <c r="BQ8" s="1"/>
      <c r="BR8" s="1"/>
      <c r="BS8" s="1"/>
      <c r="BT8" s="1"/>
      <c r="BU8" s="1"/>
      <c r="BX8">
        <v>23</v>
      </c>
      <c r="BY8" s="10">
        <f t="shared" si="7"/>
        <v>9.2059331377811054E-2</v>
      </c>
      <c r="BZ8" s="10">
        <f t="shared" si="8"/>
        <v>9.4714889013709461E-2</v>
      </c>
      <c r="CA8" s="10">
        <f t="shared" si="9"/>
        <v>0.11595935010089663</v>
      </c>
      <c r="CB8" s="10">
        <f t="shared" si="10"/>
        <v>0.12408163265306124</v>
      </c>
      <c r="CC8" s="10">
        <f t="shared" si="11"/>
        <v>0.24816326530612248</v>
      </c>
      <c r="CD8" s="10">
        <f t="shared" si="12"/>
        <v>0</v>
      </c>
      <c r="CN8">
        <v>23</v>
      </c>
      <c r="CO8" s="10">
        <v>0</v>
      </c>
      <c r="CP8" s="10">
        <v>0</v>
      </c>
      <c r="CQ8" s="10">
        <v>0</v>
      </c>
      <c r="CR8" s="10">
        <v>0</v>
      </c>
      <c r="CS8" s="10">
        <v>0</v>
      </c>
      <c r="CT8" s="10">
        <v>1</v>
      </c>
      <c r="DD8">
        <v>23</v>
      </c>
      <c r="DE8" s="22">
        <f t="shared" si="13"/>
        <v>-9.2059331377811054E-2</v>
      </c>
      <c r="DF8" s="22">
        <f t="shared" si="14"/>
        <v>-9.4714889013709461E-2</v>
      </c>
      <c r="DG8" s="22">
        <f t="shared" si="15"/>
        <v>-0.11595935010089663</v>
      </c>
      <c r="DH8" s="22">
        <f t="shared" si="16"/>
        <v>-0.12408163265306124</v>
      </c>
      <c r="DI8" s="22">
        <f t="shared" si="17"/>
        <v>-0.24816326530612248</v>
      </c>
      <c r="DJ8" s="22">
        <f t="shared" si="18"/>
        <v>1</v>
      </c>
      <c r="DT8">
        <v>23</v>
      </c>
      <c r="DU8" s="7">
        <v>0.34466435049905236</v>
      </c>
      <c r="DV8" s="8">
        <v>0.2579458845661361</v>
      </c>
      <c r="DW8" s="8">
        <v>0.3383030724740671</v>
      </c>
      <c r="DX8" s="8">
        <v>0.36960062452724696</v>
      </c>
      <c r="DY8" s="8">
        <v>0.52422155978823881</v>
      </c>
      <c r="DZ8" s="128">
        <v>1.244399541745874</v>
      </c>
      <c r="EJ8" t="s">
        <v>90</v>
      </c>
      <c r="EK8" s="94">
        <v>0.34466435049905231</v>
      </c>
      <c r="EL8" s="98">
        <v>0.2579458845661361</v>
      </c>
      <c r="EM8" s="98">
        <v>0.3383030724740671</v>
      </c>
      <c r="EN8" s="121">
        <v>0.36960062452724701</v>
      </c>
      <c r="EO8" s="121">
        <v>0.52422155978823892</v>
      </c>
      <c r="EP8" s="95">
        <v>0.24439954174587381</v>
      </c>
      <c r="EQ8" s="78">
        <f t="shared" si="19"/>
        <v>2.0791350336006151</v>
      </c>
      <c r="ER8" s="78"/>
      <c r="ES8" s="78"/>
      <c r="ET8" s="78"/>
      <c r="EU8" s="78"/>
      <c r="EV8" s="78"/>
      <c r="EW8" s="78"/>
      <c r="EX8" s="78"/>
      <c r="EY8" s="78">
        <f>EQ8</f>
        <v>2.0791350336006151</v>
      </c>
      <c r="EZ8">
        <v>2.1705680161233798</v>
      </c>
      <c r="FA8">
        <f t="shared" si="21"/>
        <v>-9.1432982522764661E-2</v>
      </c>
      <c r="FB8">
        <f t="shared" si="22"/>
        <v>4.2497030497239949</v>
      </c>
      <c r="FC8" t="s">
        <v>37</v>
      </c>
      <c r="FD8" s="78" t="s">
        <v>61</v>
      </c>
      <c r="FE8">
        <f t="shared" si="23"/>
        <v>4</v>
      </c>
      <c r="FF8" t="s">
        <v>66</v>
      </c>
    </row>
    <row r="9" spans="2:163" x14ac:dyDescent="0.25">
      <c r="BG9" t="s">
        <v>24</v>
      </c>
      <c r="BH9" s="1">
        <f>SUM(BH3:BH8)</f>
        <v>1.6081871345029239</v>
      </c>
      <c r="BI9" s="1">
        <f t="shared" ref="BI9:BM9" si="28">SUM(BI3:BI8)</f>
        <v>0.95906432748537995</v>
      </c>
      <c r="BJ9" s="1">
        <f t="shared" si="28"/>
        <v>1.4327485380116958</v>
      </c>
      <c r="BK9" s="1">
        <f t="shared" si="28"/>
        <v>1.5574159021406726</v>
      </c>
      <c r="BL9" s="1">
        <f t="shared" si="28"/>
        <v>1.9333333333333327</v>
      </c>
      <c r="BM9" s="1">
        <f t="shared" si="28"/>
        <v>1.5092507645259938</v>
      </c>
      <c r="BN9" s="36">
        <f>MAX(BN3:BN8,BH9:BM9)</f>
        <v>2.1491228070175437</v>
      </c>
      <c r="BO9" s="18"/>
      <c r="BP9" s="18"/>
      <c r="BQ9" s="18"/>
      <c r="BR9" s="18"/>
      <c r="BS9" s="18"/>
      <c r="BT9" s="1"/>
      <c r="BU9" s="1"/>
      <c r="EJ9" s="78" t="s">
        <v>24</v>
      </c>
      <c r="EK9" s="39">
        <f>SUM(EK3:EK8)</f>
        <v>2.2845998801436371</v>
      </c>
      <c r="EL9" s="39">
        <f t="shared" ref="EL9:EP9" si="29">SUM(EL3:EL8)</f>
        <v>1.4597132262510484</v>
      </c>
      <c r="EM9" s="39">
        <f t="shared" si="29"/>
        <v>2.0373442285052592</v>
      </c>
      <c r="EN9" s="39">
        <f t="shared" si="29"/>
        <v>2.2566451573265032</v>
      </c>
      <c r="EO9" s="39">
        <f t="shared" si="29"/>
        <v>2.7571434834573596</v>
      </c>
      <c r="EP9" s="39">
        <f t="shared" si="29"/>
        <v>2.1705680161233798</v>
      </c>
      <c r="EQ9" s="78"/>
      <c r="ER9" s="78"/>
      <c r="ES9" s="79"/>
      <c r="ET9" s="78"/>
      <c r="EU9" s="78"/>
      <c r="EV9" s="78"/>
      <c r="EW9" s="78"/>
      <c r="EX9" s="79"/>
      <c r="EY9" s="78"/>
      <c r="FC9" s="78"/>
      <c r="FD9" s="78"/>
    </row>
    <row r="10" spans="2:163" x14ac:dyDescent="0.25">
      <c r="BH10" s="1"/>
      <c r="BI10" s="1"/>
      <c r="BJ10" s="1"/>
      <c r="BK10" s="1"/>
      <c r="BL10" s="1"/>
      <c r="BM10" s="1"/>
      <c r="BN10" s="18"/>
      <c r="BO10" s="18"/>
      <c r="BP10" s="18"/>
      <c r="BQ10" s="18"/>
      <c r="BR10" s="18"/>
      <c r="BS10" s="18"/>
      <c r="BT10" s="1"/>
      <c r="BU10" s="1"/>
      <c r="EJ10" s="78"/>
      <c r="EK10" s="79"/>
      <c r="EL10" s="79"/>
      <c r="EM10" s="79"/>
      <c r="EN10" s="79"/>
      <c r="EO10" s="79"/>
      <c r="EP10" s="79"/>
      <c r="EQ10" s="78"/>
      <c r="ER10" s="78"/>
      <c r="ES10" s="79"/>
      <c r="ET10" s="78"/>
      <c r="EU10" s="78"/>
      <c r="EV10" s="78"/>
      <c r="EW10" s="78"/>
      <c r="EX10" s="79"/>
      <c r="EY10" s="78"/>
      <c r="FC10" s="78"/>
      <c r="FD10" s="78"/>
    </row>
    <row r="11" spans="2:163" ht="15.75" thickBot="1" x14ac:dyDescent="0.3">
      <c r="D11" t="s">
        <v>12</v>
      </c>
      <c r="K11" t="s">
        <v>4</v>
      </c>
      <c r="BH11" s="1"/>
      <c r="BI11" s="1"/>
      <c r="BJ11" s="1"/>
      <c r="BK11" s="1"/>
      <c r="BL11" s="1"/>
      <c r="BM11" s="1"/>
      <c r="BN11" s="18"/>
      <c r="BO11" s="18"/>
      <c r="BP11" s="18"/>
      <c r="BQ11" s="18"/>
      <c r="BR11" s="18"/>
      <c r="BS11" s="18"/>
      <c r="BT11" s="1"/>
      <c r="BU11" s="1"/>
      <c r="EJ11" s="39"/>
      <c r="EK11" s="39"/>
      <c r="EL11" s="39"/>
      <c r="EM11" s="39"/>
      <c r="EN11" s="39"/>
      <c r="EO11" s="39"/>
      <c r="EP11" s="39"/>
      <c r="EQ11" s="78"/>
      <c r="ER11" s="78"/>
      <c r="ES11" s="78"/>
      <c r="ET11" s="78"/>
      <c r="EU11" s="78"/>
      <c r="EV11" s="78"/>
      <c r="EW11" s="78"/>
      <c r="EX11" s="39"/>
      <c r="EY11" s="78"/>
      <c r="FC11" s="78"/>
      <c r="FD11" s="78"/>
    </row>
    <row r="12" spans="2:163" ht="15.75" thickBot="1" x14ac:dyDescent="0.3">
      <c r="B12" s="40" t="s">
        <v>19</v>
      </c>
      <c r="C12" t="s">
        <v>19</v>
      </c>
      <c r="D12" s="22">
        <v>0</v>
      </c>
      <c r="E12" s="23">
        <v>0</v>
      </c>
      <c r="F12" s="24">
        <v>1</v>
      </c>
      <c r="G12" s="1"/>
      <c r="H12" s="1"/>
      <c r="I12" s="1"/>
      <c r="J12" s="1"/>
      <c r="K12" s="34">
        <f>SUM(D12:F12)</f>
        <v>1</v>
      </c>
      <c r="L12" s="21"/>
      <c r="M12" s="22">
        <f>D12/$K$15</f>
        <v>0</v>
      </c>
      <c r="N12" s="23">
        <f t="shared" ref="N12:O12" si="30">E12/$K$15</f>
        <v>0</v>
      </c>
      <c r="O12" s="24">
        <f t="shared" si="30"/>
        <v>0.16666666666666666</v>
      </c>
      <c r="P12" s="1"/>
      <c r="Q12" s="1"/>
      <c r="R12" s="1"/>
      <c r="S12" s="1"/>
      <c r="U12" s="22">
        <v>1</v>
      </c>
      <c r="V12" s="23">
        <v>0</v>
      </c>
      <c r="W12" s="24">
        <v>0</v>
      </c>
      <c r="X12" s="1"/>
      <c r="Y12" s="1"/>
      <c r="Z12" s="1"/>
      <c r="AB12" s="22">
        <f>U12-M12</f>
        <v>1</v>
      </c>
      <c r="AC12" s="22">
        <f t="shared" ref="AC12:AD12" si="31">V12-N12</f>
        <v>0</v>
      </c>
      <c r="AD12" s="11">
        <f t="shared" si="31"/>
        <v>-0.16666666666666666</v>
      </c>
      <c r="AE12" s="1"/>
      <c r="AF12" s="1"/>
      <c r="AG12" s="1"/>
      <c r="AI12" s="22">
        <f t="array" ref="AI12:AK14">MINVERSE(AB12:AD14)</f>
        <v>1.1842105263157894</v>
      </c>
      <c r="AJ12" s="23">
        <v>7.8947368421052627E-2</v>
      </c>
      <c r="AK12" s="24">
        <v>0.23684210526315788</v>
      </c>
      <c r="AL12" s="1"/>
      <c r="AM12" s="1"/>
      <c r="AN12" s="1"/>
      <c r="AP12" s="22">
        <f t="array" ref="AP12:AR14">MMULT(M12:O14,AI12:AK14)</f>
        <v>0.18421052631578944</v>
      </c>
      <c r="AQ12" s="23">
        <v>7.8947368421052627E-2</v>
      </c>
      <c r="AR12" s="24">
        <v>0.23684210526315788</v>
      </c>
      <c r="AS12" s="1">
        <f>SUM(AP12:AR12)</f>
        <v>0.49999999999999989</v>
      </c>
      <c r="AT12" s="1"/>
      <c r="AU12" s="1"/>
      <c r="AX12">
        <f>AS12</f>
        <v>0.49999999999999989</v>
      </c>
      <c r="AY12">
        <f t="array" ref="AY12:AY14">TRANSPOSE(AP15:AR15)</f>
        <v>2.2368421052631575</v>
      </c>
      <c r="AZ12">
        <f>AX12-AY12</f>
        <v>-1.7368421052631575</v>
      </c>
      <c r="BA12">
        <f>AX12+AY12</f>
        <v>2.7368421052631575</v>
      </c>
      <c r="BC12" s="33"/>
      <c r="BD12">
        <v>2</v>
      </c>
      <c r="BH12" s="1"/>
      <c r="BI12" s="1"/>
      <c r="BJ12" s="1"/>
      <c r="BK12" s="1"/>
      <c r="BL12" s="1"/>
      <c r="BM12" s="1"/>
      <c r="BN12" s="18"/>
      <c r="BO12" s="18"/>
      <c r="BP12" s="18"/>
      <c r="BQ12" s="18"/>
      <c r="BR12" s="18"/>
      <c r="BS12" s="18"/>
      <c r="BT12" s="1"/>
      <c r="BU12" s="1"/>
      <c r="EJ12" s="78"/>
      <c r="EK12" s="79"/>
      <c r="EL12" s="79" t="s">
        <v>63</v>
      </c>
      <c r="EM12" s="122">
        <f>AVERAGE(EK3:EP8)</f>
        <v>0.36016705532797744</v>
      </c>
      <c r="EN12" s="79"/>
      <c r="EO12" s="79"/>
      <c r="EP12" s="79"/>
      <c r="EQ12" s="78"/>
      <c r="ER12" s="78"/>
      <c r="ES12" s="79"/>
      <c r="ET12" s="78"/>
      <c r="EU12" s="78"/>
      <c r="EV12" s="78"/>
      <c r="EW12" s="78"/>
      <c r="EX12" s="79"/>
      <c r="EY12" s="78"/>
      <c r="FC12" s="78"/>
      <c r="FD12" s="78"/>
    </row>
    <row r="13" spans="2:163" ht="15.75" thickBot="1" x14ac:dyDescent="0.3">
      <c r="D13" s="25">
        <v>2</v>
      </c>
      <c r="E13" s="10">
        <v>0</v>
      </c>
      <c r="F13" s="26">
        <v>3</v>
      </c>
      <c r="G13" s="1"/>
      <c r="H13" s="1"/>
      <c r="I13" s="1"/>
      <c r="J13" s="1"/>
      <c r="K13" s="104">
        <f>SUM(D13:F13)</f>
        <v>5</v>
      </c>
      <c r="L13" s="1"/>
      <c r="M13" s="25">
        <f t="shared" ref="M13:M14" si="32">D13/$K$15</f>
        <v>0.33333333333333331</v>
      </c>
      <c r="N13" s="10">
        <f t="shared" ref="N13:N14" si="33">E13/$K$15</f>
        <v>0</v>
      </c>
      <c r="O13" s="26">
        <f t="shared" ref="O13:O14" si="34">F13/$K$15</f>
        <v>0.5</v>
      </c>
      <c r="P13" s="1"/>
      <c r="Q13" s="1"/>
      <c r="R13" s="1"/>
      <c r="S13" s="1"/>
      <c r="U13" s="25">
        <v>0</v>
      </c>
      <c r="V13" s="10">
        <v>1</v>
      </c>
      <c r="W13" s="26">
        <v>0</v>
      </c>
      <c r="X13" s="1"/>
      <c r="Y13" s="1"/>
      <c r="Z13" s="1"/>
      <c r="AB13" s="22">
        <f t="shared" ref="AB13:AB14" si="35">U13-M13</f>
        <v>-0.33333333333333331</v>
      </c>
      <c r="AC13" s="22">
        <f t="shared" ref="AC13" si="36">V13-N13</f>
        <v>1</v>
      </c>
      <c r="AD13" s="11">
        <f t="shared" ref="AD13:AD14" si="37">W13-O13</f>
        <v>-0.5</v>
      </c>
      <c r="AE13" s="1"/>
      <c r="AF13" s="1"/>
      <c r="AG13" s="1"/>
      <c r="AI13" s="25">
        <v>0.94736842105263142</v>
      </c>
      <c r="AJ13" s="10">
        <v>1.263157894736842</v>
      </c>
      <c r="AK13" s="26">
        <v>0.78947368421052633</v>
      </c>
      <c r="AL13" s="1"/>
      <c r="AM13" s="1"/>
      <c r="AN13" s="1"/>
      <c r="AP13" s="25">
        <v>0.94736842105263142</v>
      </c>
      <c r="AQ13" s="10">
        <v>0.26315789473684209</v>
      </c>
      <c r="AR13" s="26">
        <v>0.78947368421052633</v>
      </c>
      <c r="AS13" s="1">
        <f t="shared" ref="AS13:AS14" si="38">SUM(AP13:AR13)</f>
        <v>1.9999999999999998</v>
      </c>
      <c r="AT13" s="1"/>
      <c r="AU13" s="1"/>
      <c r="AX13">
        <f t="shared" ref="AX13:AX14" si="39">AS13</f>
        <v>1.9999999999999998</v>
      </c>
      <c r="AY13">
        <v>0.8157894736842104</v>
      </c>
      <c r="AZ13">
        <f t="shared" ref="AZ13:AZ14" si="40">AX13-AY13</f>
        <v>1.1842105263157894</v>
      </c>
      <c r="BA13">
        <f t="shared" ref="BA13:BA14" si="41">AX13+AY13</f>
        <v>2.8157894736842102</v>
      </c>
      <c r="BC13">
        <v>1</v>
      </c>
      <c r="BD13">
        <f>SUM(BA12:BA14)*SUM(BA21:BA23)</f>
        <v>117.13432835820896</v>
      </c>
      <c r="BH13" s="1"/>
      <c r="BI13" s="1"/>
      <c r="BJ13" s="1"/>
      <c r="BK13" s="1"/>
      <c r="BL13" s="1"/>
      <c r="BM13" s="1"/>
      <c r="BN13" s="18"/>
      <c r="BO13" s="18"/>
      <c r="BP13" s="18"/>
      <c r="BQ13" s="18"/>
      <c r="BR13" s="18"/>
      <c r="BS13" s="18"/>
      <c r="BT13" s="1"/>
      <c r="BU13" s="1"/>
      <c r="DU13" s="38"/>
      <c r="EJ13" s="78"/>
      <c r="EK13" s="79"/>
      <c r="EL13" s="79"/>
      <c r="EM13" s="79"/>
      <c r="EN13" s="79"/>
      <c r="EO13" s="79"/>
      <c r="EP13" s="79"/>
      <c r="EQ13" s="78"/>
      <c r="ER13" s="78"/>
      <c r="ES13" s="79"/>
      <c r="ET13" s="78"/>
      <c r="EU13" s="78"/>
      <c r="EV13" s="78"/>
      <c r="EW13" s="78"/>
      <c r="EX13" s="79"/>
      <c r="EY13" s="78"/>
      <c r="FC13" s="78"/>
      <c r="FD13" s="78"/>
    </row>
    <row r="14" spans="2:163" ht="15.75" thickBot="1" x14ac:dyDescent="0.3">
      <c r="D14" s="27">
        <v>4</v>
      </c>
      <c r="E14" s="28">
        <v>2</v>
      </c>
      <c r="F14" s="29">
        <v>0</v>
      </c>
      <c r="G14" s="1"/>
      <c r="H14" s="1"/>
      <c r="I14" s="1"/>
      <c r="J14" s="1"/>
      <c r="K14" s="105">
        <f t="shared" ref="K14" si="42">SUM(D14:F14)</f>
        <v>6</v>
      </c>
      <c r="L14" s="1"/>
      <c r="M14" s="27">
        <f t="shared" si="32"/>
        <v>0.66666666666666663</v>
      </c>
      <c r="N14" s="28">
        <f t="shared" si="33"/>
        <v>0.33333333333333331</v>
      </c>
      <c r="O14" s="29">
        <f t="shared" si="34"/>
        <v>0</v>
      </c>
      <c r="P14" s="1"/>
      <c r="Q14" s="1"/>
      <c r="R14" s="1"/>
      <c r="S14" s="1"/>
      <c r="U14" s="27">
        <v>0</v>
      </c>
      <c r="V14" s="28">
        <v>0</v>
      </c>
      <c r="W14" s="29">
        <v>1</v>
      </c>
      <c r="X14" s="1"/>
      <c r="Y14" s="1"/>
      <c r="Z14" s="1"/>
      <c r="AB14" s="30">
        <f t="shared" si="35"/>
        <v>-0.66666666666666663</v>
      </c>
      <c r="AC14" s="30">
        <f>V14-N14</f>
        <v>-0.33333333333333331</v>
      </c>
      <c r="AD14" s="31">
        <f t="shared" si="37"/>
        <v>1</v>
      </c>
      <c r="AE14" s="1"/>
      <c r="AF14" s="1"/>
      <c r="AG14" s="1"/>
      <c r="AI14" s="27">
        <v>1.1052631578947367</v>
      </c>
      <c r="AJ14" s="28">
        <v>0.47368421052631576</v>
      </c>
      <c r="AK14" s="29">
        <v>1.4210526315789473</v>
      </c>
      <c r="AL14" s="1"/>
      <c r="AM14" s="1"/>
      <c r="AN14" s="1"/>
      <c r="AP14" s="27">
        <v>1.1052631578947367</v>
      </c>
      <c r="AQ14" s="28">
        <v>0.47368421052631576</v>
      </c>
      <c r="AR14" s="29">
        <v>0.42105263157894735</v>
      </c>
      <c r="AS14" s="1">
        <f t="shared" si="38"/>
        <v>1.9999999999999998</v>
      </c>
      <c r="AT14" s="1"/>
      <c r="AU14" s="1"/>
      <c r="AX14">
        <f t="shared" si="39"/>
        <v>1.9999999999999998</v>
      </c>
      <c r="AY14">
        <v>1.4473684210526316</v>
      </c>
      <c r="AZ14">
        <f t="shared" si="40"/>
        <v>0.55263157894736814</v>
      </c>
      <c r="BA14">
        <f t="shared" si="41"/>
        <v>3.4473684210526314</v>
      </c>
      <c r="BC14">
        <v>2</v>
      </c>
      <c r="BH14" s="1"/>
      <c r="BI14" s="1"/>
      <c r="BJ14" s="1"/>
      <c r="BK14" s="1"/>
      <c r="BL14" s="1"/>
      <c r="BM14" s="1"/>
      <c r="BN14" s="18"/>
      <c r="BO14" s="18"/>
      <c r="BP14" s="18"/>
      <c r="BQ14" s="18"/>
      <c r="BR14" s="18"/>
      <c r="BS14" s="18"/>
      <c r="BT14" s="1"/>
      <c r="BU14" s="1"/>
      <c r="EJ14" s="78"/>
      <c r="EK14" s="79"/>
      <c r="EL14" s="79"/>
      <c r="EM14" s="79"/>
      <c r="EN14" s="79"/>
      <c r="EO14" s="79"/>
      <c r="EP14" s="79"/>
      <c r="EQ14" s="78"/>
      <c r="ER14" s="78"/>
      <c r="ES14" s="79"/>
      <c r="ET14" s="78"/>
      <c r="EU14" s="78"/>
      <c r="EV14" s="78"/>
      <c r="EW14" s="78"/>
      <c r="EX14" s="79"/>
      <c r="EY14" s="78"/>
      <c r="FC14" s="78"/>
      <c r="FD14" s="78"/>
    </row>
    <row r="15" spans="2:163" x14ac:dyDescent="0.25">
      <c r="D15" s="1">
        <f>SUM(D12:D14)</f>
        <v>6</v>
      </c>
      <c r="E15" s="1">
        <f t="shared" ref="E15:F15" si="43">SUM(E12:E14)</f>
        <v>2</v>
      </c>
      <c r="F15" s="1">
        <f t="shared" si="43"/>
        <v>4</v>
      </c>
      <c r="G15" s="1"/>
      <c r="H15" s="1"/>
      <c r="I15" s="1"/>
      <c r="J15" s="1"/>
      <c r="K15" s="21">
        <f>MAX(K12:K14,D15:F15)</f>
        <v>6</v>
      </c>
      <c r="L15" s="1"/>
      <c r="M15" s="1"/>
      <c r="N15" s="1"/>
      <c r="O15" s="1"/>
      <c r="P15" s="1"/>
      <c r="Q15" s="1"/>
      <c r="R15" s="1"/>
      <c r="S15" s="1"/>
      <c r="U15" s="1"/>
      <c r="V15" s="1"/>
      <c r="W15" s="1"/>
      <c r="X15" s="1"/>
      <c r="Y15" s="1"/>
      <c r="Z15" s="1"/>
      <c r="AB15" s="1"/>
      <c r="AC15" s="1"/>
      <c r="AD15" s="1"/>
      <c r="AE15" s="1"/>
      <c r="AF15" s="1"/>
      <c r="AG15" s="1"/>
      <c r="AI15" s="1"/>
      <c r="AJ15" s="1"/>
      <c r="AK15" s="1"/>
      <c r="AL15" s="1"/>
      <c r="AM15" s="1"/>
      <c r="AN15" s="1"/>
      <c r="AP15" s="1">
        <f>SUM(AP12:AP14)</f>
        <v>2.2368421052631575</v>
      </c>
      <c r="AQ15" s="1">
        <f t="shared" ref="AQ15:AR15" si="44">SUM(AQ12:AQ14)</f>
        <v>0.8157894736842104</v>
      </c>
      <c r="AR15" s="1">
        <f t="shared" si="44"/>
        <v>1.4473684210526316</v>
      </c>
      <c r="AS15" s="1"/>
      <c r="AT15" s="1"/>
      <c r="AU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8"/>
      <c r="BU15" s="18"/>
      <c r="EJ15" s="78"/>
      <c r="EK15" s="79"/>
      <c r="EL15" s="79"/>
      <c r="EM15" s="79"/>
      <c r="EN15" s="79"/>
      <c r="EO15" s="79"/>
      <c r="EP15" s="79"/>
      <c r="EQ15" s="78"/>
      <c r="ER15" s="78"/>
      <c r="ES15" s="79"/>
      <c r="ET15" s="78"/>
      <c r="EU15" s="78"/>
      <c r="EV15" s="78"/>
      <c r="EW15" s="78"/>
      <c r="EX15" s="79"/>
      <c r="EY15" s="78"/>
      <c r="FC15" s="78"/>
      <c r="FD15" s="78"/>
    </row>
    <row r="16" spans="2:163" x14ac:dyDescent="0.25"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U16" s="1"/>
      <c r="V16" s="1"/>
      <c r="W16" s="1"/>
      <c r="X16" s="1"/>
      <c r="Y16" s="1"/>
      <c r="Z16" s="1"/>
      <c r="AB16" s="1"/>
      <c r="AC16" s="1"/>
      <c r="AD16" s="1"/>
      <c r="AE16" s="1"/>
      <c r="AF16" s="1"/>
      <c r="AG16" s="1"/>
      <c r="AI16" s="1"/>
      <c r="AJ16" s="1"/>
      <c r="AK16" s="1"/>
      <c r="AL16" s="1"/>
      <c r="AM16" s="1"/>
      <c r="AN16" s="1"/>
      <c r="AP16" s="1"/>
      <c r="AQ16" s="1"/>
      <c r="AR16" s="1"/>
      <c r="AS16" s="1"/>
      <c r="AT16" s="1"/>
      <c r="AU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8"/>
      <c r="BU16" s="18"/>
      <c r="EJ16" s="78"/>
      <c r="EK16" s="78"/>
      <c r="EL16" s="78"/>
      <c r="EM16" s="78"/>
      <c r="EN16" s="78"/>
      <c r="EO16" s="78"/>
      <c r="EP16" s="78"/>
      <c r="EQ16" s="78"/>
      <c r="ER16" s="78"/>
      <c r="ES16" s="78"/>
      <c r="ET16" s="78"/>
      <c r="EU16" s="78"/>
      <c r="EV16" s="78"/>
      <c r="EW16" s="78"/>
      <c r="EX16" s="78"/>
      <c r="EY16" s="78"/>
      <c r="FC16" s="78"/>
      <c r="FD16" s="78"/>
    </row>
    <row r="17" spans="2:155" x14ac:dyDescent="0.25"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U17" s="1"/>
      <c r="V17" s="1"/>
      <c r="W17" s="1"/>
      <c r="X17" s="1"/>
      <c r="Y17" s="1"/>
      <c r="Z17" s="1"/>
      <c r="AB17" s="1"/>
      <c r="AC17" s="1"/>
      <c r="AD17" s="1"/>
      <c r="AE17" s="1"/>
      <c r="AF17" s="1"/>
      <c r="AG17" s="1"/>
      <c r="AI17" s="1"/>
      <c r="AJ17" s="1"/>
      <c r="AK17" s="1"/>
      <c r="AL17" s="1"/>
      <c r="AM17" s="1"/>
      <c r="AN17" s="1"/>
      <c r="AP17" s="1"/>
      <c r="AQ17" s="1"/>
      <c r="AR17" s="1"/>
      <c r="AS17" s="1"/>
      <c r="AT17" s="1"/>
      <c r="AU17" s="1"/>
      <c r="BV17" s="37"/>
      <c r="EK17" s="78"/>
      <c r="EL17" s="78"/>
      <c r="EM17" s="78"/>
      <c r="EN17" s="78"/>
      <c r="EO17" s="78"/>
      <c r="EP17" s="78"/>
      <c r="EQ17" s="78"/>
      <c r="ER17" s="78"/>
      <c r="ES17" s="78"/>
      <c r="ET17" s="78"/>
      <c r="EU17" s="78"/>
      <c r="EV17" s="78"/>
      <c r="EW17" s="78"/>
      <c r="EX17" s="78"/>
      <c r="EY17" s="78"/>
    </row>
    <row r="18" spans="2:155" x14ac:dyDescent="0.25">
      <c r="K18" s="36"/>
      <c r="M18" s="1"/>
      <c r="N18" s="1"/>
      <c r="O18" s="1"/>
      <c r="P18" s="1"/>
      <c r="Q18" s="1"/>
      <c r="R18" s="1"/>
      <c r="AB18" s="1"/>
      <c r="AC18" s="1"/>
      <c r="AD18" s="1"/>
      <c r="AE18" s="1"/>
      <c r="AF18" s="1"/>
      <c r="AG18" s="1"/>
    </row>
    <row r="20" spans="2:155" ht="15.75" thickBot="1" x14ac:dyDescent="0.3">
      <c r="D20" t="s">
        <v>14</v>
      </c>
      <c r="K20" t="s">
        <v>4</v>
      </c>
    </row>
    <row r="21" spans="2:155" ht="15.75" thickBot="1" x14ac:dyDescent="0.3">
      <c r="B21" s="40" t="s">
        <v>20</v>
      </c>
      <c r="C21" t="s">
        <v>20</v>
      </c>
      <c r="D21" s="22">
        <v>0</v>
      </c>
      <c r="E21" s="23">
        <v>3</v>
      </c>
      <c r="F21" s="24">
        <v>3</v>
      </c>
      <c r="G21" s="1"/>
      <c r="H21" s="1"/>
      <c r="I21" s="1"/>
      <c r="J21" s="1"/>
      <c r="K21" s="11">
        <f>SUM(D21:F21)</f>
        <v>6</v>
      </c>
      <c r="L21" s="1"/>
      <c r="M21" s="22">
        <f>D21/$K$24</f>
        <v>0</v>
      </c>
      <c r="N21" s="22">
        <f t="shared" ref="N21:O21" si="45">E21/$K$24</f>
        <v>0.42857142857142855</v>
      </c>
      <c r="O21" s="11">
        <f t="shared" si="45"/>
        <v>0.42857142857142855</v>
      </c>
      <c r="P21" s="1"/>
      <c r="Q21" s="1"/>
      <c r="R21" s="1"/>
      <c r="U21" s="22">
        <v>1</v>
      </c>
      <c r="V21" s="23">
        <v>0</v>
      </c>
      <c r="W21" s="24">
        <v>0</v>
      </c>
      <c r="X21" s="1"/>
      <c r="Y21" s="1"/>
      <c r="Z21" s="1"/>
      <c r="AB21" s="22">
        <f>U21-M21</f>
        <v>1</v>
      </c>
      <c r="AC21" s="22">
        <f t="shared" ref="AC21:AD21" si="46">V21-N21</f>
        <v>-0.42857142857142855</v>
      </c>
      <c r="AD21" s="22">
        <f t="shared" si="46"/>
        <v>-0.42857142857142855</v>
      </c>
      <c r="AE21" s="1"/>
      <c r="AF21" s="1"/>
      <c r="AG21" s="1"/>
      <c r="AI21" s="22">
        <f t="array" ref="AI21:AK23">MINVERSE(AB21:AD23)</f>
        <v>1.5671641791044775</v>
      </c>
      <c r="AJ21" s="23">
        <v>1.1492537313432836</v>
      </c>
      <c r="AK21" s="24">
        <v>0.83582089552238803</v>
      </c>
      <c r="AL21" s="1"/>
      <c r="AM21" s="1"/>
      <c r="AN21" s="1"/>
      <c r="AP21" s="22">
        <f t="array" ref="AP21:AR23">MMULT(M21:O23,AI21:AK23)</f>
        <v>0.56716417910447758</v>
      </c>
      <c r="AQ21" s="23">
        <v>1.1492537313432836</v>
      </c>
      <c r="AR21" s="24">
        <v>0.83582089552238803</v>
      </c>
      <c r="AS21" s="1">
        <f>SUM(AP21:AR21)</f>
        <v>2.5522388059701493</v>
      </c>
      <c r="AT21" s="1"/>
      <c r="AU21" s="1"/>
      <c r="AX21">
        <f>AS21</f>
        <v>2.5522388059701493</v>
      </c>
      <c r="AY21">
        <f t="array" ref="AY21:AY23">TRANSPOSE(AP24:AR24)</f>
        <v>1.8905472636815919</v>
      </c>
      <c r="AZ21">
        <f>AX21-AY21</f>
        <v>0.66169154228855742</v>
      </c>
      <c r="BA21">
        <f>AX21+AY21</f>
        <v>4.4427860696517412</v>
      </c>
      <c r="ER21">
        <f>AVERAGE(EK3:EX16)</f>
        <v>0.80118793940305189</v>
      </c>
    </row>
    <row r="22" spans="2:155" ht="15.75" thickBot="1" x14ac:dyDescent="0.3">
      <c r="D22" s="25">
        <v>2</v>
      </c>
      <c r="E22" s="10">
        <v>0</v>
      </c>
      <c r="F22" s="26">
        <v>1</v>
      </c>
      <c r="G22" s="1"/>
      <c r="H22" s="1"/>
      <c r="I22" s="1"/>
      <c r="J22" s="1"/>
      <c r="K22" s="12">
        <f t="shared" ref="K22:K23" si="47">SUM(D22:F22)</f>
        <v>3</v>
      </c>
      <c r="L22" s="1"/>
      <c r="M22" s="22">
        <f t="shared" ref="M22:M23" si="48">D22/$K$24</f>
        <v>0.2857142857142857</v>
      </c>
      <c r="N22" s="22">
        <f t="shared" ref="N22:N23" si="49">E22/$K$24</f>
        <v>0</v>
      </c>
      <c r="O22" s="11">
        <f t="shared" ref="O22:O23" si="50">F22/$K$24</f>
        <v>0.14285714285714285</v>
      </c>
      <c r="P22" s="1"/>
      <c r="Q22" s="1"/>
      <c r="R22" s="1"/>
      <c r="U22" s="25">
        <v>0</v>
      </c>
      <c r="V22" s="10">
        <v>1</v>
      </c>
      <c r="W22" s="26">
        <v>0</v>
      </c>
      <c r="X22" s="1"/>
      <c r="Y22" s="1"/>
      <c r="Z22" s="1"/>
      <c r="AB22" s="22">
        <f t="shared" ref="AB22:AB23" si="51">U22-M22</f>
        <v>-0.2857142857142857</v>
      </c>
      <c r="AC22" s="22">
        <f t="shared" ref="AC22:AC23" si="52">V22-N22</f>
        <v>1</v>
      </c>
      <c r="AD22" s="22">
        <f t="shared" ref="AD22:AD23" si="53">W22-O22</f>
        <v>-0.14285714285714285</v>
      </c>
      <c r="AE22" s="1"/>
      <c r="AF22" s="1"/>
      <c r="AG22" s="1"/>
      <c r="AI22" s="25">
        <v>0.55721393034825872</v>
      </c>
      <c r="AJ22" s="10">
        <v>1.4975124378109452</v>
      </c>
      <c r="AK22" s="26">
        <v>0.45273631840796014</v>
      </c>
      <c r="AL22" s="1"/>
      <c r="AM22" s="1"/>
      <c r="AN22" s="1"/>
      <c r="AP22" s="25">
        <v>0.55721393034825861</v>
      </c>
      <c r="AQ22" s="10">
        <v>0.49751243781094523</v>
      </c>
      <c r="AR22" s="26">
        <v>0.45273631840796014</v>
      </c>
      <c r="AS22" s="1">
        <f t="shared" ref="AS22:AS23" si="54">SUM(AP22:AR22)</f>
        <v>1.5074626865671639</v>
      </c>
      <c r="AT22" s="1"/>
      <c r="AU22" s="1"/>
      <c r="AX22">
        <f t="shared" ref="AX22:AX23" si="55">AS22</f>
        <v>1.5074626865671639</v>
      </c>
      <c r="AY22">
        <v>2.8308457711442783</v>
      </c>
      <c r="AZ22">
        <f t="shared" ref="AZ22:AZ23" si="56">AX22-AY22</f>
        <v>-1.3233830845771144</v>
      </c>
      <c r="BA22">
        <f t="shared" ref="BA22:BA23" si="57">AX22+AY22</f>
        <v>4.3383084577114417</v>
      </c>
    </row>
    <row r="23" spans="2:155" ht="15.75" thickBot="1" x14ac:dyDescent="0.3">
      <c r="D23" s="27">
        <v>2</v>
      </c>
      <c r="E23" s="28">
        <v>4</v>
      </c>
      <c r="F23" s="29">
        <v>0</v>
      </c>
      <c r="G23" s="1"/>
      <c r="H23" s="1"/>
      <c r="I23" s="1"/>
      <c r="J23" s="1"/>
      <c r="K23" s="13">
        <f t="shared" si="47"/>
        <v>6</v>
      </c>
      <c r="L23" s="21"/>
      <c r="M23" s="30">
        <f t="shared" si="48"/>
        <v>0.2857142857142857</v>
      </c>
      <c r="N23" s="30">
        <f t="shared" si="49"/>
        <v>0.5714285714285714</v>
      </c>
      <c r="O23" s="31">
        <f t="shared" si="50"/>
        <v>0</v>
      </c>
      <c r="P23" s="1"/>
      <c r="Q23" s="1"/>
      <c r="R23" s="1"/>
      <c r="U23" s="27">
        <v>0</v>
      </c>
      <c r="V23" s="28">
        <v>0</v>
      </c>
      <c r="W23" s="29">
        <v>1</v>
      </c>
      <c r="X23" s="1"/>
      <c r="Y23" s="1"/>
      <c r="Z23" s="1"/>
      <c r="AB23" s="22">
        <f t="shared" si="51"/>
        <v>-0.2857142857142857</v>
      </c>
      <c r="AC23" s="22">
        <f t="shared" si="52"/>
        <v>-0.5714285714285714</v>
      </c>
      <c r="AD23" s="22">
        <f t="shared" si="53"/>
        <v>1</v>
      </c>
      <c r="AE23" s="1"/>
      <c r="AF23" s="1"/>
      <c r="AG23" s="1"/>
      <c r="AI23" s="27">
        <v>0.76616915422885568</v>
      </c>
      <c r="AJ23" s="28">
        <v>1.1840796019900497</v>
      </c>
      <c r="AK23" s="29">
        <v>1.4975124378109452</v>
      </c>
      <c r="AL23" s="1"/>
      <c r="AM23" s="1"/>
      <c r="AN23" s="1"/>
      <c r="AP23" s="27">
        <v>0.76616915422885568</v>
      </c>
      <c r="AQ23" s="28">
        <v>1.1840796019900497</v>
      </c>
      <c r="AR23" s="29">
        <v>0.49751243781094517</v>
      </c>
      <c r="AS23" s="1">
        <f t="shared" si="54"/>
        <v>2.4477611940298507</v>
      </c>
      <c r="AT23" s="1"/>
      <c r="AU23" s="1"/>
      <c r="AX23">
        <f t="shared" si="55"/>
        <v>2.4477611940298507</v>
      </c>
      <c r="AY23">
        <v>1.7860696517412933</v>
      </c>
      <c r="AZ23">
        <f t="shared" si="56"/>
        <v>0.66169154228855742</v>
      </c>
      <c r="BA23">
        <f t="shared" si="57"/>
        <v>4.233830845771144</v>
      </c>
    </row>
    <row r="24" spans="2:155" x14ac:dyDescent="0.25">
      <c r="D24" s="1">
        <f>SUM(D21:D23)</f>
        <v>4</v>
      </c>
      <c r="E24" s="1">
        <f t="shared" ref="E24:F24" si="58">SUM(E21:E23)</f>
        <v>7</v>
      </c>
      <c r="F24" s="1">
        <f t="shared" si="58"/>
        <v>4</v>
      </c>
      <c r="G24" s="1"/>
      <c r="H24" s="1"/>
      <c r="I24" s="1"/>
      <c r="J24" s="1"/>
      <c r="K24" s="21">
        <f>MAX(K21:K23,D24:F24)</f>
        <v>7</v>
      </c>
      <c r="L24" s="1"/>
      <c r="M24" s="1"/>
      <c r="N24" s="1"/>
      <c r="O24" s="1"/>
      <c r="P24" s="1"/>
      <c r="Q24" s="1"/>
      <c r="R24" s="1"/>
      <c r="U24" s="1"/>
      <c r="V24" s="1"/>
      <c r="W24" s="1"/>
      <c r="X24" s="1"/>
      <c r="Y24" s="1"/>
      <c r="Z24" s="1"/>
      <c r="AB24" s="1"/>
      <c r="AC24" s="1"/>
      <c r="AD24" s="1"/>
      <c r="AE24" s="1"/>
      <c r="AF24" s="1"/>
      <c r="AG24" s="1"/>
      <c r="AI24" s="1"/>
      <c r="AJ24" s="1"/>
      <c r="AK24" s="1"/>
      <c r="AL24" s="1"/>
      <c r="AM24" s="1"/>
      <c r="AN24" s="1"/>
      <c r="AP24" s="1">
        <f>SUM(AP21:AP23)</f>
        <v>1.8905472636815919</v>
      </c>
      <c r="AQ24" s="1">
        <f t="shared" ref="AQ24:AR24" si="59">SUM(AQ21:AQ23)</f>
        <v>2.8308457711442783</v>
      </c>
      <c r="AR24" s="1">
        <f t="shared" si="59"/>
        <v>1.7860696517412933</v>
      </c>
      <c r="AS24" s="1"/>
      <c r="AT24" s="1"/>
      <c r="AU24" s="1"/>
    </row>
    <row r="25" spans="2:155" x14ac:dyDescent="0.25"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U25" s="1"/>
      <c r="V25" s="1"/>
      <c r="W25" s="1"/>
      <c r="X25" s="1"/>
      <c r="Y25" s="1"/>
      <c r="Z25" s="1"/>
      <c r="AB25" s="1"/>
      <c r="AC25" s="1"/>
      <c r="AD25" s="1"/>
      <c r="AE25" s="1"/>
      <c r="AF25" s="1"/>
      <c r="AG25" s="1"/>
      <c r="AI25" s="1"/>
      <c r="AJ25" s="1"/>
      <c r="AK25" s="1"/>
      <c r="AL25" s="1"/>
      <c r="AM25" s="1"/>
      <c r="AN25" s="1"/>
      <c r="AP25" s="1"/>
      <c r="AQ25" s="1"/>
      <c r="AR25" s="1"/>
      <c r="AS25" s="1"/>
      <c r="AT25" s="1"/>
      <c r="AU25" s="1"/>
    </row>
    <row r="26" spans="2:155" x14ac:dyDescent="0.25"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U26" s="1"/>
      <c r="V26" s="1"/>
      <c r="W26" s="1"/>
      <c r="X26" s="1"/>
      <c r="Y26" s="1"/>
      <c r="Z26" s="1"/>
      <c r="AB26" s="1"/>
      <c r="AC26" s="1"/>
      <c r="AD26" s="1"/>
      <c r="AE26" s="1"/>
      <c r="AF26" s="1"/>
      <c r="AG26" s="1"/>
      <c r="AI26" s="1"/>
      <c r="AJ26" s="1"/>
      <c r="AK26" s="1"/>
      <c r="AL26" s="1"/>
      <c r="AM26" s="1"/>
      <c r="AN26" s="1"/>
      <c r="AP26" s="1"/>
      <c r="AQ26" s="1"/>
      <c r="AR26" s="1"/>
      <c r="AS26" s="1"/>
      <c r="AT26" s="1"/>
      <c r="AU26" s="1"/>
    </row>
    <row r="27" spans="2:155" x14ac:dyDescent="0.25">
      <c r="K27" s="36"/>
      <c r="X27" s="1"/>
      <c r="Y27" s="1"/>
      <c r="Z27" s="1"/>
    </row>
    <row r="28" spans="2:155" x14ac:dyDescent="0.25">
      <c r="K28" s="18"/>
    </row>
    <row r="29" spans="2:155" x14ac:dyDescent="0.25">
      <c r="D29" t="s">
        <v>29</v>
      </c>
      <c r="E29">
        <f>D6/SUM(D12:F14)</f>
        <v>0.16666666666666666</v>
      </c>
    </row>
    <row r="30" spans="2:155" x14ac:dyDescent="0.25">
      <c r="B30" s="40"/>
      <c r="D30" t="s">
        <v>15</v>
      </c>
      <c r="E30">
        <f>E7/SUM(D21:F23)</f>
        <v>0.13333333333333333</v>
      </c>
      <c r="F30" s="1"/>
      <c r="G30" s="81"/>
      <c r="M30" s="1"/>
      <c r="N30" s="1"/>
      <c r="U30" s="1"/>
      <c r="V30" s="1"/>
      <c r="AB30" s="1"/>
      <c r="AC30" s="1"/>
      <c r="AI30" s="1"/>
      <c r="AJ30" s="1"/>
      <c r="AP30" s="1"/>
      <c r="AQ30" s="1"/>
      <c r="AR30" s="1"/>
      <c r="AX30">
        <f>AR30</f>
        <v>0</v>
      </c>
      <c r="AY30">
        <f t="array" ref="AY30:AY31">TRANSPOSE(AP33:AQ33)</f>
        <v>0</v>
      </c>
      <c r="AZ30">
        <f>AX30-AY30</f>
        <v>0</v>
      </c>
      <c r="BA30">
        <f>AX30+AY30</f>
        <v>0</v>
      </c>
    </row>
    <row r="31" spans="2:155" x14ac:dyDescent="0.25">
      <c r="F31" s="1"/>
      <c r="G31" s="1"/>
      <c r="M31" s="1"/>
      <c r="N31" s="1"/>
      <c r="U31" s="1"/>
      <c r="V31" s="1"/>
      <c r="AB31" s="1"/>
      <c r="AC31" s="1"/>
      <c r="AI31" s="1"/>
      <c r="AJ31" s="1"/>
      <c r="AP31" s="1"/>
      <c r="AQ31" s="1"/>
      <c r="AR31" s="1"/>
      <c r="AX31">
        <f>AR31</f>
        <v>0</v>
      </c>
      <c r="AY31">
        <v>0</v>
      </c>
      <c r="AZ31">
        <f>AX31-AY31</f>
        <v>0</v>
      </c>
      <c r="BA31">
        <f>AX31+AY31</f>
        <v>0</v>
      </c>
    </row>
    <row r="32" spans="2:155" x14ac:dyDescent="0.25">
      <c r="D32" s="1"/>
      <c r="E32" s="1"/>
      <c r="G32" s="21"/>
      <c r="M32" s="1"/>
      <c r="N32" s="1"/>
      <c r="U32" s="1"/>
      <c r="V32" s="1"/>
      <c r="AB32" s="1"/>
      <c r="AC32" s="1"/>
      <c r="AI32" s="1"/>
      <c r="AJ32" s="1"/>
      <c r="AP32" s="1"/>
      <c r="AQ32" s="1"/>
      <c r="AR32" s="1"/>
    </row>
    <row r="33" spans="42:44" x14ac:dyDescent="0.25">
      <c r="AP33" s="1"/>
      <c r="AQ33" s="1"/>
      <c r="AR33" s="1"/>
    </row>
  </sheetData>
  <mergeCells count="12">
    <mergeCell ref="AP1:AV1"/>
    <mergeCell ref="BC1:BE1"/>
    <mergeCell ref="D4:E4"/>
    <mergeCell ref="M1:S1"/>
    <mergeCell ref="U1:Z1"/>
    <mergeCell ref="AB1:AG1"/>
    <mergeCell ref="AI1:AN1"/>
    <mergeCell ref="BY1:CL1"/>
    <mergeCell ref="CO1:DB1"/>
    <mergeCell ref="DE1:DR1"/>
    <mergeCell ref="DU1:EF1"/>
    <mergeCell ref="EK1:EX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"/>
  <sheetViews>
    <sheetView workbookViewId="0">
      <selection activeCell="T15" sqref="T15"/>
    </sheetView>
  </sheetViews>
  <sheetFormatPr defaultRowHeight="15" x14ac:dyDescent="0.25"/>
  <sheetData>
    <row r="2" spans="1:3" x14ac:dyDescent="0.25">
      <c r="B2" t="s">
        <v>48</v>
      </c>
      <c r="C2" t="s">
        <v>47</v>
      </c>
    </row>
    <row r="3" spans="1:3" x14ac:dyDescent="0.25">
      <c r="A3" t="s">
        <v>33</v>
      </c>
      <c r="B3">
        <v>3.8447506145077308</v>
      </c>
      <c r="C3">
        <v>-0.72444914577954345</v>
      </c>
    </row>
    <row r="4" spans="1:3" x14ac:dyDescent="0.25">
      <c r="A4" t="s">
        <v>34</v>
      </c>
      <c r="B4">
        <v>4.0633231892265842</v>
      </c>
      <c r="C4">
        <v>1.1438967367244874</v>
      </c>
    </row>
    <row r="5" spans="1:3" x14ac:dyDescent="0.25">
      <c r="A5" t="s">
        <v>35</v>
      </c>
      <c r="B5">
        <v>4.9713402883396727</v>
      </c>
      <c r="C5">
        <v>0.89665183132915427</v>
      </c>
    </row>
    <row r="6" spans="1:3" x14ac:dyDescent="0.25">
      <c r="A6" t="s">
        <v>38</v>
      </c>
      <c r="B6">
        <v>4.405357304578601</v>
      </c>
      <c r="C6">
        <v>-0.10793301007440492</v>
      </c>
    </row>
    <row r="7" spans="1:3" x14ac:dyDescent="0.25">
      <c r="A7" t="s">
        <v>40</v>
      </c>
      <c r="B7">
        <v>4.3975535372377905</v>
      </c>
      <c r="C7">
        <v>-1.1167334296769287</v>
      </c>
    </row>
    <row r="8" spans="1:3" x14ac:dyDescent="0.25">
      <c r="A8" t="s">
        <v>37</v>
      </c>
      <c r="B8">
        <v>4.2497030497239949</v>
      </c>
      <c r="C8">
        <v>-9.1432982522764661E-2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creation</vt:lpstr>
      <vt:lpstr>creation diagram  </vt:lpstr>
      <vt:lpstr>deployment</vt:lpstr>
      <vt:lpstr>deployment diagram</vt:lpstr>
      <vt:lpstr>completion and execution</vt:lpstr>
      <vt:lpstr>completion graph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2023-03-28T21:56:36Z</dcterms:modified>
</cp:coreProperties>
</file>