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Private\Sailing\sos\"/>
    </mc:Choice>
  </mc:AlternateContent>
  <xr:revisionPtr revIDLastSave="0" documentId="8_{D459D16D-EDD4-412A-9B1F-C7CC14D4C004}" xr6:coauthVersionLast="47" xr6:coauthVersionMax="47" xr10:uidLastSave="{00000000-0000-0000-0000-000000000000}"/>
  <bookViews>
    <workbookView xWindow="3735" yWindow="2640" windowWidth="27570" windowHeight="28170" xr2:uid="{A28DC856-220D-425D-BA35-72601C988A0D}"/>
  </bookViews>
  <sheets>
    <sheet name="Consumption" sheetId="2" r:id="rId1"/>
    <sheet name="Generation" sheetId="3" r:id="rId2"/>
    <sheet name="Battery" sheetId="1" r:id="rId3"/>
  </sheets>
  <definedNames>
    <definedName name="AssesmentTargets">#REF!</definedName>
    <definedName name="ItemState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2" i="2" l="1"/>
  <c r="T22" i="2"/>
  <c r="S22" i="2"/>
  <c r="U45" i="2"/>
  <c r="T45" i="2"/>
  <c r="S45" i="2"/>
  <c r="T57" i="2"/>
  <c r="S57" i="2"/>
  <c r="U57" i="2"/>
  <c r="G30" i="2"/>
  <c r="Q30" i="2" s="1"/>
  <c r="N11" i="3"/>
  <c r="K11" i="3"/>
  <c r="M11" i="3" s="1"/>
  <c r="N7" i="3"/>
  <c r="K9" i="3"/>
  <c r="M9" i="3" s="1"/>
  <c r="K15" i="3"/>
  <c r="K13" i="3"/>
  <c r="I18" i="3"/>
  <c r="H18" i="3"/>
  <c r="G18" i="3"/>
  <c r="F18" i="3"/>
  <c r="I7" i="3"/>
  <c r="H7" i="3"/>
  <c r="G7" i="3"/>
  <c r="F7" i="3"/>
  <c r="N13" i="3"/>
  <c r="N9" i="3"/>
  <c r="Q18" i="2"/>
  <c r="Q19" i="2"/>
  <c r="Q70" i="2"/>
  <c r="Q71" i="2"/>
  <c r="Q72" i="2"/>
  <c r="G66" i="2"/>
  <c r="Q66" i="2" s="1"/>
  <c r="G67" i="2"/>
  <c r="Q67" i="2" s="1"/>
  <c r="G65" i="2"/>
  <c r="Q65" i="2" s="1"/>
  <c r="N67" i="2"/>
  <c r="G62" i="2"/>
  <c r="N62" i="2" s="1"/>
  <c r="N66" i="2"/>
  <c r="G61" i="2"/>
  <c r="N61" i="2" s="1"/>
  <c r="G60" i="2"/>
  <c r="N60" i="2" s="1"/>
  <c r="G40" i="2"/>
  <c r="N40" i="2" s="1"/>
  <c r="G45" i="2"/>
  <c r="M45" i="2" s="1"/>
  <c r="L7" i="2"/>
  <c r="M7" i="2"/>
  <c r="N7" i="2"/>
  <c r="L70" i="2"/>
  <c r="M70" i="2"/>
  <c r="N70" i="2"/>
  <c r="L71" i="2"/>
  <c r="M71" i="2"/>
  <c r="N71" i="2"/>
  <c r="L72" i="2"/>
  <c r="M72" i="2"/>
  <c r="N72" i="2"/>
  <c r="E71" i="2"/>
  <c r="E72" i="2"/>
  <c r="E70" i="2"/>
  <c r="G15" i="2"/>
  <c r="M15" i="2" s="1"/>
  <c r="G16" i="2"/>
  <c r="N16" i="2" s="1"/>
  <c r="G17" i="2"/>
  <c r="L17" i="2" s="1"/>
  <c r="G21" i="2"/>
  <c r="N21" i="2" s="1"/>
  <c r="G22" i="2"/>
  <c r="L22" i="2" s="1"/>
  <c r="G26" i="2"/>
  <c r="L26" i="2" s="1"/>
  <c r="G34" i="2"/>
  <c r="N34" i="2" s="1"/>
  <c r="G35" i="2"/>
  <c r="L35" i="2" s="1"/>
  <c r="G36" i="2"/>
  <c r="M36" i="2" s="1"/>
  <c r="G37" i="2"/>
  <c r="N37" i="2" s="1"/>
  <c r="G38" i="2"/>
  <c r="N38" i="2" s="1"/>
  <c r="G39" i="2"/>
  <c r="L39" i="2" s="1"/>
  <c r="G41" i="2"/>
  <c r="L41" i="2" s="1"/>
  <c r="G42" i="2"/>
  <c r="M42" i="2" s="1"/>
  <c r="G43" i="2"/>
  <c r="N43" i="2" s="1"/>
  <c r="G44" i="2"/>
  <c r="L44" i="2" s="1"/>
  <c r="G49" i="2"/>
  <c r="L49" i="2" s="1"/>
  <c r="G50" i="2"/>
  <c r="M50" i="2" s="1"/>
  <c r="G51" i="2"/>
  <c r="L51" i="2" s="1"/>
  <c r="G52" i="2"/>
  <c r="M52" i="2" s="1"/>
  <c r="G53" i="2"/>
  <c r="L53" i="2" s="1"/>
  <c r="G54" i="2"/>
  <c r="L54" i="2" s="1"/>
  <c r="G55" i="2"/>
  <c r="M55" i="2" s="1"/>
  <c r="G56" i="2"/>
  <c r="N56" i="2" s="1"/>
  <c r="G57" i="2"/>
  <c r="L57" i="2" s="1"/>
  <c r="G48" i="2"/>
  <c r="M48" i="2" s="1"/>
  <c r="G33" i="2"/>
  <c r="L33" i="2" s="1"/>
  <c r="G29" i="2"/>
  <c r="L29" i="2" s="1"/>
  <c r="G25" i="2"/>
  <c r="L25" i="2" s="1"/>
  <c r="G20" i="2"/>
  <c r="N20" i="2" s="1"/>
  <c r="G14" i="2"/>
  <c r="M14" i="2" s="1"/>
  <c r="G5" i="2"/>
  <c r="L5" i="2" s="1"/>
  <c r="G6" i="2"/>
  <c r="N6" i="2" s="1"/>
  <c r="G7" i="2"/>
  <c r="Q7" i="2" s="1"/>
  <c r="G8" i="2"/>
  <c r="N8" i="2" s="1"/>
  <c r="G9" i="2"/>
  <c r="L9" i="2" s="1"/>
  <c r="G10" i="2"/>
  <c r="M10" i="2" s="1"/>
  <c r="G11" i="2"/>
  <c r="L11" i="2" s="1"/>
  <c r="G4" i="2"/>
  <c r="L4" i="2" s="1"/>
  <c r="I8" i="1"/>
  <c r="J8" i="1" s="1"/>
  <c r="I13" i="1"/>
  <c r="J13" i="1" s="1"/>
  <c r="I15" i="1"/>
  <c r="J15" i="1" s="1"/>
  <c r="I12" i="1"/>
  <c r="J12" i="1" s="1"/>
  <c r="I11" i="1"/>
  <c r="I10" i="1"/>
  <c r="I7" i="1"/>
  <c r="J7" i="1" s="1"/>
  <c r="L30" i="2" l="1"/>
  <c r="M30" i="2"/>
  <c r="N30" i="2"/>
  <c r="M65" i="2"/>
  <c r="N20" i="3"/>
  <c r="K18" i="3"/>
  <c r="K7" i="3"/>
  <c r="M7" i="3" s="1"/>
  <c r="M20" i="3" s="1"/>
  <c r="Q41" i="2"/>
  <c r="Q39" i="2"/>
  <c r="Q45" i="2"/>
  <c r="Q43" i="2"/>
  <c r="Q38" i="2"/>
  <c r="Q33" i="2"/>
  <c r="Q29" i="2"/>
  <c r="Q44" i="2"/>
  <c r="Q42" i="2"/>
  <c r="Q34" i="2"/>
  <c r="Q4" i="2"/>
  <c r="Q21" i="2"/>
  <c r="M34" i="2"/>
  <c r="Q14" i="2"/>
  <c r="M21" i="2"/>
  <c r="Q51" i="2"/>
  <c r="Q8" i="2"/>
  <c r="Q36" i="2"/>
  <c r="Q22" i="2"/>
  <c r="Q62" i="2"/>
  <c r="Q60" i="2"/>
  <c r="Q16" i="2"/>
  <c r="Q56" i="2"/>
  <c r="Q55" i="2"/>
  <c r="Q10" i="2"/>
  <c r="L21" i="2"/>
  <c r="Q50" i="2"/>
  <c r="Q40" i="2"/>
  <c r="Q26" i="2"/>
  <c r="Q20" i="2"/>
  <c r="Q61" i="2"/>
  <c r="Q17" i="2"/>
  <c r="Q57" i="2"/>
  <c r="L34" i="2"/>
  <c r="N26" i="2"/>
  <c r="Q11" i="2"/>
  <c r="M26" i="2"/>
  <c r="Q52" i="2"/>
  <c r="Q9" i="2"/>
  <c r="Q49" i="2"/>
  <c r="Q6" i="2"/>
  <c r="Q37" i="2"/>
  <c r="Q35" i="2"/>
  <c r="Q25" i="2"/>
  <c r="Q15" i="2"/>
  <c r="Q54" i="2"/>
  <c r="Q53" i="2"/>
  <c r="Q48" i="2"/>
  <c r="Q5" i="2"/>
  <c r="L55" i="2"/>
  <c r="N54" i="2"/>
  <c r="N55" i="2"/>
  <c r="M54" i="2"/>
  <c r="L67" i="2"/>
  <c r="M67" i="2"/>
  <c r="L62" i="2"/>
  <c r="M62" i="2"/>
  <c r="L66" i="2"/>
  <c r="M66" i="2"/>
  <c r="L65" i="2"/>
  <c r="N65" i="2"/>
  <c r="L61" i="2"/>
  <c r="M61" i="2"/>
  <c r="L60" i="2"/>
  <c r="M60" i="2"/>
  <c r="L45" i="2"/>
  <c r="N45" i="2"/>
  <c r="L40" i="2"/>
  <c r="M40" i="2"/>
  <c r="L16" i="2"/>
  <c r="L15" i="2"/>
  <c r="N15" i="2"/>
  <c r="M4" i="2"/>
  <c r="N4" i="2"/>
  <c r="M16" i="2"/>
  <c r="M29" i="2"/>
  <c r="M20" i="2"/>
  <c r="N44" i="2"/>
  <c r="L36" i="2"/>
  <c r="L14" i="2"/>
  <c r="N29" i="2"/>
  <c r="N50" i="2"/>
  <c r="L50" i="2"/>
  <c r="N49" i="2"/>
  <c r="N14" i="2"/>
  <c r="M44" i="2"/>
  <c r="N35" i="2"/>
  <c r="M25" i="2"/>
  <c r="L20" i="2"/>
  <c r="M49" i="2"/>
  <c r="M35" i="2"/>
  <c r="N25" i="2"/>
  <c r="M11" i="2"/>
  <c r="N10" i="2"/>
  <c r="L10" i="2"/>
  <c r="M8" i="2"/>
  <c r="L8" i="2"/>
  <c r="M9" i="2"/>
  <c r="N11" i="2"/>
  <c r="N9" i="2"/>
  <c r="N33" i="2"/>
  <c r="M33" i="2"/>
  <c r="M43" i="2"/>
  <c r="M56" i="2"/>
  <c r="L56" i="2"/>
  <c r="L42" i="2"/>
  <c r="N41" i="2"/>
  <c r="N39" i="2"/>
  <c r="M6" i="2"/>
  <c r="L48" i="2"/>
  <c r="M57" i="2"/>
  <c r="N42" i="2"/>
  <c r="M41" i="2"/>
  <c r="M39" i="2"/>
  <c r="M53" i="2"/>
  <c r="M38" i="2"/>
  <c r="N52" i="2"/>
  <c r="M37" i="2"/>
  <c r="N17" i="2"/>
  <c r="L6" i="2"/>
  <c r="N48" i="2"/>
  <c r="N57" i="2"/>
  <c r="N53" i="2"/>
  <c r="L38" i="2"/>
  <c r="N51" i="2"/>
  <c r="L37" i="2"/>
  <c r="M17" i="2"/>
  <c r="N5" i="2"/>
  <c r="L43" i="2"/>
  <c r="L52" i="2"/>
  <c r="M51" i="2"/>
  <c r="N36" i="2"/>
  <c r="M5" i="2"/>
  <c r="N22" i="2"/>
  <c r="M22" i="2"/>
  <c r="O8" i="1"/>
  <c r="M8" i="1"/>
  <c r="L8" i="1"/>
  <c r="L13" i="1"/>
  <c r="O13" i="1"/>
  <c r="M13" i="1"/>
  <c r="M15" i="1"/>
  <c r="O15" i="1"/>
  <c r="L15" i="1"/>
  <c r="O12" i="1"/>
  <c r="L12" i="1"/>
  <c r="M12" i="1"/>
  <c r="O7" i="1"/>
  <c r="L7" i="1"/>
  <c r="M7" i="1"/>
  <c r="J10" i="1"/>
  <c r="J11" i="1"/>
  <c r="N13" i="1" l="1"/>
  <c r="N7" i="1"/>
  <c r="Q75" i="2"/>
  <c r="M75" i="2"/>
  <c r="L75" i="2"/>
  <c r="N75" i="2"/>
  <c r="N8" i="1"/>
  <c r="N15" i="1"/>
  <c r="N12" i="1"/>
  <c r="O11" i="1"/>
  <c r="M11" i="1"/>
  <c r="L11" i="1"/>
  <c r="O10" i="1"/>
  <c r="M10" i="1"/>
  <c r="L10" i="1"/>
  <c r="N11" i="1" l="1"/>
  <c r="N10" i="1"/>
</calcChain>
</file>

<file path=xl/sharedStrings.xml><?xml version="1.0" encoding="utf-8"?>
<sst xmlns="http://schemas.openxmlformats.org/spreadsheetml/2006/main" count="156" uniqueCount="103">
  <si>
    <t>Voltage</t>
  </si>
  <si>
    <t>Ah</t>
  </si>
  <si>
    <t>Price</t>
  </si>
  <si>
    <t>LiTime 12V 460Ah</t>
  </si>
  <si>
    <t>Target Wh</t>
  </si>
  <si>
    <t>Wh Total</t>
  </si>
  <si>
    <t>Price Total</t>
  </si>
  <si>
    <t>Price/kWh</t>
  </si>
  <si>
    <t>LiTime 12V 230Ah</t>
  </si>
  <si>
    <t>Weight Total</t>
  </si>
  <si>
    <t>Price Installation Material</t>
  </si>
  <si>
    <t xml:space="preserve">Weight </t>
  </si>
  <si>
    <t>Wh Per Battery</t>
  </si>
  <si>
    <t>#Batteries</t>
  </si>
  <si>
    <t>LiTime 12V 100Ah</t>
  </si>
  <si>
    <t>LiTime 48V 100Ah</t>
  </si>
  <si>
    <t>LiTime 24V 230Ah</t>
  </si>
  <si>
    <t>Self Made 1: 12V 280-EVE, 400A BMS, in US</t>
  </si>
  <si>
    <t>Self Made 2: 24V 280-EVE, 200A BMS, in US</t>
  </si>
  <si>
    <t>Watermaker</t>
  </si>
  <si>
    <t>Interior lights</t>
  </si>
  <si>
    <t>GPS</t>
  </si>
  <si>
    <t>VHF radio (tx)</t>
  </si>
  <si>
    <t>VHF radio (rx)</t>
  </si>
  <si>
    <t>Bilge pump</t>
  </si>
  <si>
    <t>Anchor Light</t>
  </si>
  <si>
    <t>Stereo</t>
  </si>
  <si>
    <t>Draw</t>
  </si>
  <si>
    <t>Usage Anchor</t>
  </si>
  <si>
    <t>Usage Passage</t>
  </si>
  <si>
    <t>Usage Marina</t>
  </si>
  <si>
    <t>Systems</t>
  </si>
  <si>
    <t>Navigation</t>
  </si>
  <si>
    <t>Galley</t>
  </si>
  <si>
    <t>Lights</t>
  </si>
  <si>
    <t>Fridge</t>
  </si>
  <si>
    <t>Freezer</t>
  </si>
  <si>
    <t>Toilet pump</t>
  </si>
  <si>
    <t>Windlass</t>
  </si>
  <si>
    <t>Starlink</t>
  </si>
  <si>
    <t>Computer</t>
  </si>
  <si>
    <t>Laptop Charging</t>
  </si>
  <si>
    <t>Fans</t>
  </si>
  <si>
    <t>Freshwater pump</t>
  </si>
  <si>
    <t>Blender</t>
  </si>
  <si>
    <t>Charging</t>
  </si>
  <si>
    <t>Power Tools Charging</t>
  </si>
  <si>
    <t>Electrical System Standby</t>
  </si>
  <si>
    <t>System Monitoring</t>
  </si>
  <si>
    <t>Spreader/Deck Lights</t>
  </si>
  <si>
    <t>Navigation Lights</t>
  </si>
  <si>
    <t>Microwave</t>
  </si>
  <si>
    <t>Wifi</t>
  </si>
  <si>
    <t>Navigation Computer</t>
  </si>
  <si>
    <t>Navigation Computer Monitor</t>
  </si>
  <si>
    <t>Work Computer Standby</t>
  </si>
  <si>
    <t>Monitor 1 Standby</t>
  </si>
  <si>
    <t>Monitor 1 On</t>
  </si>
  <si>
    <t xml:space="preserve"> </t>
  </si>
  <si>
    <t>Monitor 2 On</t>
  </si>
  <si>
    <t>Monitor 2 Standby</t>
  </si>
  <si>
    <t>Monitor 3 On</t>
  </si>
  <si>
    <t>Monitor 3 Standby</t>
  </si>
  <si>
    <t>Wh Anchor</t>
  </si>
  <si>
    <t>Wh Marina</t>
  </si>
  <si>
    <t>Wh Passage</t>
  </si>
  <si>
    <t>Work Computer Working</t>
  </si>
  <si>
    <t>Wind Generator</t>
  </si>
  <si>
    <t>Solar Panels</t>
  </si>
  <si>
    <t>Induction Stove</t>
  </si>
  <si>
    <t>AC Loads</t>
  </si>
  <si>
    <t>Inverter Standby</t>
  </si>
  <si>
    <t>Propane Selenoid</t>
  </si>
  <si>
    <t>Power</t>
  </si>
  <si>
    <t>Installed</t>
  </si>
  <si>
    <t>X</t>
  </si>
  <si>
    <t>N</t>
  </si>
  <si>
    <t>Convinience</t>
  </si>
  <si>
    <t>Anchor Alarm</t>
  </si>
  <si>
    <t>Chart plotter Helm</t>
  </si>
  <si>
    <t>Chart plotter Navtable</t>
  </si>
  <si>
    <t>Wind Instrument Helm</t>
  </si>
  <si>
    <t>Depth Sounder / Instrument Helm</t>
  </si>
  <si>
    <t>Radar (Device Only)</t>
  </si>
  <si>
    <t>AIS (Blackbox)</t>
  </si>
  <si>
    <t>Autopilot (moderate to heavy conditions)</t>
  </si>
  <si>
    <t>Skipper</t>
  </si>
  <si>
    <t>Phone Charging</t>
  </si>
  <si>
    <t>Navigation Phone/Tablet Charging</t>
  </si>
  <si>
    <t>Crew</t>
  </si>
  <si>
    <t>Usage Mean</t>
  </si>
  <si>
    <t>Wh Mean</t>
  </si>
  <si>
    <t>Generator/Charger</t>
  </si>
  <si>
    <t>Shorepower/Charger</t>
  </si>
  <si>
    <t>Wh per day</t>
  </si>
  <si>
    <t>Runtime per day</t>
  </si>
  <si>
    <t>Max Amps From Device 12V</t>
  </si>
  <si>
    <t>Max Output</t>
  </si>
  <si>
    <t>100% Output</t>
  </si>
  <si>
    <t>Version 1 (Solar and Engine Only)</t>
  </si>
  <si>
    <t>Engine with 170A Alternator</t>
  </si>
  <si>
    <t>Engine Starter Alternator via DC/DC Charger</t>
  </si>
  <si>
    <t>Dry Cabinet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</si>
</sst>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  <xf numFmtId="0" fontId="5" fillId="4" borderId="0" applyNumberFormat="0" applyBorder="0" applyAlignment="0" applyProtection="0"/>
  </cellStyleXfs>
  <cellXfs count="51">
    <xf numFmtId="0" fontId="0" fillId="0" borderId="0" xfId="0"/>
    <xf numFmtId="44" fontId="0" fillId="0" borderId="0" xfId="2" applyFont="1"/>
    <xf numFmtId="2" fontId="0" fillId="0" borderId="0" xfId="0" applyNumberFormat="1"/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2" fontId="0" fillId="0" borderId="0" xfId="2" applyNumberFormat="1" applyFont="1"/>
    <xf numFmtId="0" fontId="0" fillId="0" borderId="0" xfId="0" applyAlignment="1">
      <alignment horizontal="right" vertical="top" wrapText="1"/>
    </xf>
    <xf numFmtId="2" fontId="0" fillId="0" borderId="0" xfId="0" applyNumberFormat="1" applyAlignment="1">
      <alignment horizontal="right" vertical="top" wrapText="1"/>
    </xf>
    <xf numFmtId="164" fontId="0" fillId="0" borderId="0" xfId="1" applyNumberFormat="1" applyFont="1" applyAlignment="1">
      <alignment horizontal="right" vertical="top" wrapText="1"/>
    </xf>
    <xf numFmtId="44" fontId="0" fillId="0" borderId="0" xfId="2" applyFont="1" applyAlignment="1">
      <alignment horizontal="right" vertical="top" wrapText="1"/>
    </xf>
    <xf numFmtId="2" fontId="0" fillId="0" borderId="0" xfId="2" applyNumberFormat="1" applyFont="1" applyAlignment="1">
      <alignment horizontal="right" vertical="top" wrapText="1"/>
    </xf>
    <xf numFmtId="0" fontId="4" fillId="0" borderId="0" xfId="0" applyFont="1"/>
    <xf numFmtId="2" fontId="2" fillId="2" borderId="1" xfId="3" applyNumberFormat="1"/>
    <xf numFmtId="44" fontId="2" fillId="2" borderId="1" xfId="3" applyNumberFormat="1"/>
    <xf numFmtId="164" fontId="5" fillId="4" borderId="0" xfId="5" applyNumberFormat="1"/>
    <xf numFmtId="44" fontId="5" fillId="4" borderId="0" xfId="5" applyNumberFormat="1"/>
    <xf numFmtId="2" fontId="5" fillId="4" borderId="0" xfId="5" applyNumberFormat="1"/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  <xf numFmtId="2" fontId="2" fillId="2" borderId="1" xfId="1" applyNumberFormat="1" applyFont="1" applyFill="1" applyBorder="1"/>
    <xf numFmtId="2" fontId="2" fillId="2" borderId="1" xfId="1" applyNumberFormat="1" applyFont="1" applyFill="1" applyBorder="1" applyAlignment="1">
      <alignment vertical="center" wrapText="1"/>
    </xf>
    <xf numFmtId="2" fontId="0" fillId="0" borderId="0" xfId="1" applyNumberFormat="1" applyFont="1"/>
    <xf numFmtId="9" fontId="0" fillId="0" borderId="0" xfId="0" applyNumberFormat="1"/>
    <xf numFmtId="2" fontId="3" fillId="3" borderId="1" xfId="4" applyNumberFormat="1"/>
    <xf numFmtId="0" fontId="0" fillId="0" borderId="0" xfId="0" applyAlignment="1">
      <alignment horizontal="center" vertical="top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43" fontId="0" fillId="0" borderId="2" xfId="1" applyFont="1" applyBorder="1" applyAlignment="1">
      <alignment horizontal="center"/>
    </xf>
    <xf numFmtId="43" fontId="0" fillId="0" borderId="4" xfId="1" applyFont="1" applyBorder="1" applyAlignment="1">
      <alignment horizontal="center"/>
    </xf>
    <xf numFmtId="2" fontId="2" fillId="2" borderId="6" xfId="1" applyNumberFormat="1" applyFont="1" applyFill="1" applyBorder="1" applyAlignment="1">
      <alignment horizontal="center"/>
    </xf>
    <xf numFmtId="2" fontId="0" fillId="0" borderId="4" xfId="1" applyNumberFormat="1" applyFont="1" applyBorder="1" applyAlignment="1">
      <alignment horizontal="center"/>
    </xf>
    <xf numFmtId="43" fontId="0" fillId="0" borderId="7" xfId="1" applyFont="1" applyBorder="1" applyAlignment="1">
      <alignment horizontal="center"/>
    </xf>
    <xf numFmtId="165" fontId="0" fillId="0" borderId="0" xfId="1" applyNumberFormat="1" applyFont="1"/>
    <xf numFmtId="165" fontId="2" fillId="2" borderId="1" xfId="1" applyNumberFormat="1" applyFont="1" applyFill="1" applyBorder="1"/>
    <xf numFmtId="165" fontId="0" fillId="0" borderId="0" xfId="0" applyNumberFormat="1"/>
    <xf numFmtId="43" fontId="0" fillId="0" borderId="0" xfId="1" applyFont="1" applyAlignment="1">
      <alignment horizontal="right" vertical="top" wrapText="1"/>
    </xf>
    <xf numFmtId="165" fontId="0" fillId="0" borderId="0" xfId="1" applyNumberFormat="1" applyFont="1" applyAlignment="1">
      <alignment horizontal="right" vertical="top" wrapText="1"/>
    </xf>
    <xf numFmtId="165" fontId="4" fillId="0" borderId="0" xfId="1" applyNumberFormat="1" applyFont="1"/>
    <xf numFmtId="43" fontId="0" fillId="0" borderId="0" xfId="0" applyNumberFormat="1"/>
    <xf numFmtId="165" fontId="2" fillId="2" borderId="1" xfId="3" applyNumberFormat="1"/>
    <xf numFmtId="43" fontId="4" fillId="0" borderId="0" xfId="0" applyNumberFormat="1" applyFont="1"/>
    <xf numFmtId="43" fontId="4" fillId="0" borderId="0" xfId="1" applyFont="1"/>
    <xf numFmtId="0" fontId="0" fillId="0" borderId="9" xfId="0" applyBorder="1"/>
    <xf numFmtId="43" fontId="0" fillId="5" borderId="0" xfId="1" applyFont="1" applyFill="1"/>
    <xf numFmtId="2" fontId="0" fillId="0" borderId="9" xfId="0" applyNumberFormat="1" applyBorder="1"/>
    <xf numFmtId="2" fontId="0" fillId="0" borderId="9" xfId="2" applyNumberFormat="1" applyFont="1" applyBorder="1"/>
    <xf numFmtId="44" fontId="0" fillId="0" borderId="9" xfId="2" applyFont="1" applyBorder="1"/>
    <xf numFmtId="164" fontId="0" fillId="0" borderId="9" xfId="1" applyNumberFormat="1" applyFont="1" applyBorder="1"/>
    <xf numFmtId="0" fontId="0" fillId="0" borderId="0" xfId="0" applyAlignment="1">
      <alignment horizontal="center" vertical="top" wrapText="1"/>
    </xf>
  </cellXfs>
  <cellStyles count="6">
    <cellStyle name="Accent5" xfId="5" builtinId="45"/>
    <cellStyle name="Calculation" xfId="4" builtinId="22"/>
    <cellStyle name="Comma" xfId="1" builtinId="3"/>
    <cellStyle name="Currency" xfId="2" builtinId="4"/>
    <cellStyle name="Input" xfId="3" builtinId="20"/>
    <cellStyle name="Normal" xfId="0" builtinId="0"/>
  </cellStyles>
  <dxfs count="11">
    <dxf>
      <font>
        <color theme="7" tint="-0.24994659260841701"/>
      </font>
      <fill>
        <patternFill patternType="none">
          <fgColor auto="1"/>
          <bgColor auto="1"/>
        </patternFill>
      </fill>
    </dxf>
    <dxf>
      <font>
        <color rgb="FF9C5700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9" tint="-0.24994659260841701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D5FF"/>
      <color rgb="FFFFCCFF"/>
      <color rgb="FFFFABAB"/>
      <color rgb="FFFF9F9F"/>
      <color rgb="FFE8E8E8"/>
      <color rgb="FFDDDDDD"/>
      <color rgb="FFFFEEB7"/>
      <color rgb="FFFFE389"/>
      <color rgb="FFFFB3B3"/>
      <color rgb="FFFFA3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Custom 3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8EAADB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5B506-571A-42C0-8AF3-7047047D4186}">
  <sheetPr codeName="Sheet4"/>
  <dimension ref="A1:W75"/>
  <sheetViews>
    <sheetView tabSelected="1" workbookViewId="0">
      <selection activeCell="F76" sqref="F76"/>
    </sheetView>
  </sheetViews>
  <sheetFormatPr defaultRowHeight="15" x14ac:dyDescent="0.25"/>
  <cols>
    <col min="1" max="1" width="4.7109375" customWidth="1"/>
    <col min="2" max="2" width="5.7109375" customWidth="1"/>
    <col min="3" max="3" width="38.5703125" customWidth="1"/>
    <col min="4" max="4" width="7.85546875" style="25" customWidth="1"/>
    <col min="5" max="5" width="10.85546875" style="3" customWidth="1"/>
    <col min="6" max="6" width="11" style="3" customWidth="1"/>
    <col min="7" max="7" width="9.42578125" style="3" customWidth="1"/>
    <col min="8" max="8" width="14.5703125" style="3" bestFit="1" customWidth="1"/>
    <col min="9" max="9" width="14.42578125" style="3" customWidth="1"/>
    <col min="10" max="10" width="15.28515625" style="3" bestFit="1" customWidth="1"/>
    <col min="11" max="11" width="3.42578125" customWidth="1"/>
    <col min="12" max="12" width="12.28515625" customWidth="1"/>
    <col min="13" max="13" width="11.85546875" customWidth="1"/>
    <col min="14" max="14" width="12.7109375" customWidth="1"/>
    <col min="15" max="15" width="4.5703125" customWidth="1"/>
    <col min="16" max="16" width="13.28515625" style="3" bestFit="1" customWidth="1"/>
    <col min="17" max="17" width="12" customWidth="1"/>
    <col min="18" max="18" width="3.42578125" customWidth="1"/>
    <col min="19" max="21" width="9.42578125" style="3" bestFit="1" customWidth="1"/>
  </cols>
  <sheetData>
    <row r="1" spans="1:23" x14ac:dyDescent="0.25">
      <c r="F1"/>
      <c r="G1"/>
    </row>
    <row r="2" spans="1:23" s="18" customFormat="1" x14ac:dyDescent="0.25">
      <c r="A2"/>
      <c r="B2"/>
      <c r="C2"/>
      <c r="D2" s="25" t="s">
        <v>74</v>
      </c>
      <c r="E2" s="3" t="s">
        <v>27</v>
      </c>
      <c r="F2" t="s">
        <v>0</v>
      </c>
      <c r="G2" t="s">
        <v>73</v>
      </c>
      <c r="H2" s="3" t="s">
        <v>28</v>
      </c>
      <c r="I2" s="3" t="s">
        <v>30</v>
      </c>
      <c r="J2" s="3" t="s">
        <v>29</v>
      </c>
      <c r="K2"/>
      <c r="L2" t="s">
        <v>63</v>
      </c>
      <c r="M2" t="s">
        <v>64</v>
      </c>
      <c r="N2" s="18" t="s">
        <v>65</v>
      </c>
      <c r="P2" s="29" t="s">
        <v>90</v>
      </c>
      <c r="Q2" s="26" t="s">
        <v>91</v>
      </c>
      <c r="S2" s="45"/>
      <c r="T2" s="45"/>
      <c r="U2" s="45"/>
      <c r="V2"/>
      <c r="W2"/>
    </row>
    <row r="3" spans="1:23" x14ac:dyDescent="0.25">
      <c r="B3" t="s">
        <v>31</v>
      </c>
      <c r="F3"/>
      <c r="G3"/>
      <c r="P3" s="30"/>
      <c r="Q3" s="27"/>
      <c r="S3" s="45"/>
      <c r="T3" s="45"/>
      <c r="U3" s="45"/>
    </row>
    <row r="4" spans="1:23" x14ac:dyDescent="0.25">
      <c r="C4" t="s">
        <v>43</v>
      </c>
      <c r="D4" s="25" t="s">
        <v>75</v>
      </c>
      <c r="E4" s="20">
        <v>11</v>
      </c>
      <c r="F4" s="13">
        <v>12.8</v>
      </c>
      <c r="G4" s="24">
        <f>E4*F4</f>
        <v>140.80000000000001</v>
      </c>
      <c r="H4" s="20">
        <v>0.2</v>
      </c>
      <c r="I4" s="20">
        <v>0.3</v>
      </c>
      <c r="J4" s="20">
        <v>0.2</v>
      </c>
      <c r="L4" s="2">
        <f t="shared" ref="L4:L11" si="0">IF(D4="X",G4*H4,0)</f>
        <v>28.160000000000004</v>
      </c>
      <c r="M4" s="2">
        <f t="shared" ref="M4:M11" si="1">IF(D4="X",G4*I4,0)</f>
        <v>42.24</v>
      </c>
      <c r="N4" s="2">
        <f t="shared" ref="N4:N11" si="2">IF(D4="X",G4*J4,0)</f>
        <v>28.160000000000004</v>
      </c>
      <c r="P4" s="31">
        <v>0.5</v>
      </c>
      <c r="Q4" s="27">
        <f t="shared" ref="Q4:Q11" si="3">G4*P4</f>
        <v>70.400000000000006</v>
      </c>
      <c r="S4" s="45"/>
      <c r="T4" s="45"/>
      <c r="U4" s="45"/>
    </row>
    <row r="5" spans="1:23" x14ac:dyDescent="0.25">
      <c r="C5" t="s">
        <v>24</v>
      </c>
      <c r="D5" s="25" t="s">
        <v>75</v>
      </c>
      <c r="E5" s="20">
        <v>5</v>
      </c>
      <c r="F5" s="13">
        <v>12.8</v>
      </c>
      <c r="G5" s="24">
        <f t="shared" ref="G5:G11" si="4">E5*F5</f>
        <v>64</v>
      </c>
      <c r="H5" s="20">
        <v>0.1</v>
      </c>
      <c r="I5" s="20">
        <v>0.1</v>
      </c>
      <c r="J5" s="20">
        <v>0.1</v>
      </c>
      <c r="L5" s="2">
        <f t="shared" si="0"/>
        <v>6.4</v>
      </c>
      <c r="M5" s="2">
        <f t="shared" si="1"/>
        <v>6.4</v>
      </c>
      <c r="N5" s="2">
        <f t="shared" si="2"/>
        <v>6.4</v>
      </c>
      <c r="P5" s="31">
        <v>1</v>
      </c>
      <c r="Q5" s="27">
        <f t="shared" si="3"/>
        <v>64</v>
      </c>
      <c r="S5" s="45"/>
      <c r="T5" s="45"/>
      <c r="U5" s="45"/>
    </row>
    <row r="6" spans="1:23" x14ac:dyDescent="0.25">
      <c r="C6" t="s">
        <v>19</v>
      </c>
      <c r="D6" s="25" t="s">
        <v>75</v>
      </c>
      <c r="E6" s="20">
        <v>12</v>
      </c>
      <c r="F6" s="13">
        <v>12.8</v>
      </c>
      <c r="G6" s="24">
        <f t="shared" si="4"/>
        <v>153.60000000000002</v>
      </c>
      <c r="H6" s="20">
        <v>2</v>
      </c>
      <c r="I6" s="20">
        <v>0</v>
      </c>
      <c r="J6" s="20">
        <v>2</v>
      </c>
      <c r="L6" s="2">
        <f t="shared" si="0"/>
        <v>307.20000000000005</v>
      </c>
      <c r="M6" s="2">
        <f t="shared" si="1"/>
        <v>0</v>
      </c>
      <c r="N6" s="2">
        <f t="shared" si="2"/>
        <v>307.20000000000005</v>
      </c>
      <c r="P6" s="31">
        <v>4</v>
      </c>
      <c r="Q6" s="27">
        <f t="shared" si="3"/>
        <v>614.40000000000009</v>
      </c>
      <c r="S6" s="45"/>
      <c r="T6" s="45"/>
      <c r="U6" s="45"/>
    </row>
    <row r="7" spans="1:23" x14ac:dyDescent="0.25">
      <c r="C7" s="19" t="s">
        <v>37</v>
      </c>
      <c r="D7" s="25" t="s">
        <v>76</v>
      </c>
      <c r="E7" s="21">
        <v>10</v>
      </c>
      <c r="F7" s="13">
        <v>12.8</v>
      </c>
      <c r="G7" s="24">
        <f t="shared" si="4"/>
        <v>128</v>
      </c>
      <c r="H7" s="20">
        <v>0.1</v>
      </c>
      <c r="I7" s="20">
        <v>0.1</v>
      </c>
      <c r="J7" s="20">
        <v>0.1</v>
      </c>
      <c r="L7" s="2">
        <f t="shared" si="0"/>
        <v>0</v>
      </c>
      <c r="M7" s="2">
        <f t="shared" si="1"/>
        <v>0</v>
      </c>
      <c r="N7" s="2">
        <f t="shared" si="2"/>
        <v>0</v>
      </c>
      <c r="P7" s="31">
        <v>1</v>
      </c>
      <c r="Q7" s="27">
        <f t="shared" si="3"/>
        <v>128</v>
      </c>
      <c r="S7" s="45"/>
      <c r="T7" s="45"/>
      <c r="U7" s="45"/>
    </row>
    <row r="8" spans="1:23" x14ac:dyDescent="0.25">
      <c r="C8" s="19" t="s">
        <v>38</v>
      </c>
      <c r="D8" s="25" t="s">
        <v>75</v>
      </c>
      <c r="E8" s="21">
        <v>100</v>
      </c>
      <c r="F8" s="13">
        <v>12.8</v>
      </c>
      <c r="G8" s="24">
        <f t="shared" si="4"/>
        <v>1280</v>
      </c>
      <c r="H8" s="20">
        <v>0.15</v>
      </c>
      <c r="I8" s="20">
        <v>0</v>
      </c>
      <c r="J8" s="20">
        <v>0</v>
      </c>
      <c r="L8" s="2">
        <f t="shared" si="0"/>
        <v>192</v>
      </c>
      <c r="M8" s="2">
        <f t="shared" si="1"/>
        <v>0</v>
      </c>
      <c r="N8" s="2">
        <f t="shared" si="2"/>
        <v>0</v>
      </c>
      <c r="P8" s="31">
        <v>1</v>
      </c>
      <c r="Q8" s="27">
        <f t="shared" si="3"/>
        <v>1280</v>
      </c>
      <c r="S8" s="45"/>
      <c r="T8" s="45"/>
      <c r="U8" s="45"/>
    </row>
    <row r="9" spans="1:23" x14ac:dyDescent="0.25">
      <c r="C9" s="19" t="s">
        <v>71</v>
      </c>
      <c r="D9" s="25" t="s">
        <v>75</v>
      </c>
      <c r="E9" s="21">
        <v>1</v>
      </c>
      <c r="F9" s="13">
        <v>12.8</v>
      </c>
      <c r="G9" s="24">
        <f t="shared" si="4"/>
        <v>12.8</v>
      </c>
      <c r="H9" s="20">
        <v>1</v>
      </c>
      <c r="I9" s="20">
        <v>1</v>
      </c>
      <c r="J9" s="20">
        <v>1</v>
      </c>
      <c r="L9" s="2">
        <f t="shared" si="0"/>
        <v>12.8</v>
      </c>
      <c r="M9" s="2">
        <f t="shared" si="1"/>
        <v>12.8</v>
      </c>
      <c r="N9" s="2">
        <f t="shared" si="2"/>
        <v>12.8</v>
      </c>
      <c r="P9" s="31">
        <v>24</v>
      </c>
      <c r="Q9" s="27">
        <f t="shared" si="3"/>
        <v>307.20000000000005</v>
      </c>
      <c r="S9" s="45"/>
      <c r="T9" s="45"/>
      <c r="U9" s="45"/>
    </row>
    <row r="10" spans="1:23" x14ac:dyDescent="0.25">
      <c r="C10" s="19" t="s">
        <v>47</v>
      </c>
      <c r="D10" s="25" t="s">
        <v>75</v>
      </c>
      <c r="E10" s="21">
        <v>1</v>
      </c>
      <c r="F10" s="13">
        <v>12.8</v>
      </c>
      <c r="G10" s="24">
        <f t="shared" si="4"/>
        <v>12.8</v>
      </c>
      <c r="H10" s="20">
        <v>24</v>
      </c>
      <c r="I10" s="20">
        <v>24</v>
      </c>
      <c r="J10" s="20">
        <v>24</v>
      </c>
      <c r="L10" s="2">
        <f t="shared" si="0"/>
        <v>307.20000000000005</v>
      </c>
      <c r="M10" s="2">
        <f t="shared" si="1"/>
        <v>307.20000000000005</v>
      </c>
      <c r="N10" s="2">
        <f t="shared" si="2"/>
        <v>307.20000000000005</v>
      </c>
      <c r="P10" s="31">
        <v>24</v>
      </c>
      <c r="Q10" s="27">
        <f t="shared" si="3"/>
        <v>307.20000000000005</v>
      </c>
      <c r="S10" s="45"/>
      <c r="T10" s="45"/>
      <c r="U10" s="45"/>
    </row>
    <row r="11" spans="1:23" x14ac:dyDescent="0.25">
      <c r="C11" s="19" t="s">
        <v>48</v>
      </c>
      <c r="D11" s="25" t="s">
        <v>75</v>
      </c>
      <c r="E11" s="21">
        <v>0.5</v>
      </c>
      <c r="F11" s="13">
        <v>12.8</v>
      </c>
      <c r="G11" s="24">
        <f t="shared" si="4"/>
        <v>6.4</v>
      </c>
      <c r="H11" s="20">
        <v>24</v>
      </c>
      <c r="I11" s="20">
        <v>24</v>
      </c>
      <c r="J11" s="20">
        <v>24</v>
      </c>
      <c r="L11" s="2">
        <f t="shared" si="0"/>
        <v>153.60000000000002</v>
      </c>
      <c r="M11" s="2">
        <f t="shared" si="1"/>
        <v>153.60000000000002</v>
      </c>
      <c r="N11" s="2">
        <f t="shared" si="2"/>
        <v>153.60000000000002</v>
      </c>
      <c r="P11" s="31">
        <v>24</v>
      </c>
      <c r="Q11" s="27">
        <f t="shared" si="3"/>
        <v>153.60000000000002</v>
      </c>
      <c r="S11" s="45"/>
      <c r="T11" s="45"/>
      <c r="U11" s="45"/>
    </row>
    <row r="12" spans="1:23" x14ac:dyDescent="0.25">
      <c r="E12" s="22"/>
      <c r="F12" s="2"/>
      <c r="G12" s="2"/>
      <c r="H12" s="22"/>
      <c r="I12" s="22"/>
      <c r="J12" s="22"/>
      <c r="L12" s="2"/>
      <c r="M12" s="2"/>
      <c r="N12" s="2"/>
      <c r="P12" s="32"/>
      <c r="Q12" s="27"/>
      <c r="S12" s="45"/>
      <c r="T12" s="45"/>
      <c r="U12" s="45"/>
    </row>
    <row r="13" spans="1:23" x14ac:dyDescent="0.25">
      <c r="B13" t="s">
        <v>34</v>
      </c>
      <c r="E13" s="22"/>
      <c r="F13" s="2"/>
      <c r="G13" s="2"/>
      <c r="H13" s="22"/>
      <c r="I13" s="22"/>
      <c r="J13" s="22"/>
      <c r="L13" s="2"/>
      <c r="M13" s="2"/>
      <c r="N13" s="2"/>
      <c r="P13" s="32"/>
      <c r="Q13" s="27"/>
      <c r="S13" s="45"/>
      <c r="T13" s="45"/>
      <c r="U13" s="45"/>
    </row>
    <row r="14" spans="1:23" x14ac:dyDescent="0.25">
      <c r="C14" t="s">
        <v>25</v>
      </c>
      <c r="D14" s="25" t="s">
        <v>75</v>
      </c>
      <c r="E14" s="20">
        <v>0.3</v>
      </c>
      <c r="F14" s="13">
        <v>12.8</v>
      </c>
      <c r="G14" s="24">
        <f>E14*F14</f>
        <v>3.84</v>
      </c>
      <c r="H14" s="20">
        <v>12</v>
      </c>
      <c r="I14" s="20">
        <v>0</v>
      </c>
      <c r="J14" s="20">
        <v>0</v>
      </c>
      <c r="L14" s="2">
        <f>IF(D14="X",G14*H14,0)</f>
        <v>46.08</v>
      </c>
      <c r="M14" s="2">
        <f>IF(D14="X",G14*I14,0)</f>
        <v>0</v>
      </c>
      <c r="N14" s="2">
        <f>IF(D14="X",G14*J14,0)</f>
        <v>0</v>
      </c>
      <c r="P14" s="31">
        <v>14</v>
      </c>
      <c r="Q14" s="27">
        <f t="shared" ref="Q14:Q22" si="5">G14*P14</f>
        <v>53.76</v>
      </c>
      <c r="S14" s="45"/>
      <c r="T14" s="45"/>
      <c r="U14" s="45"/>
    </row>
    <row r="15" spans="1:23" x14ac:dyDescent="0.25">
      <c r="C15" t="s">
        <v>20</v>
      </c>
      <c r="D15" s="25" t="s">
        <v>75</v>
      </c>
      <c r="E15" s="20">
        <v>2</v>
      </c>
      <c r="F15" s="13">
        <v>12.8</v>
      </c>
      <c r="G15" s="24">
        <f t="shared" ref="G15:G17" si="6">E15*F15</f>
        <v>25.6</v>
      </c>
      <c r="H15" s="20">
        <v>5</v>
      </c>
      <c r="I15" s="20">
        <v>5</v>
      </c>
      <c r="J15" s="20">
        <v>2</v>
      </c>
      <c r="L15" s="2">
        <f>IF(D15="X",G15*H15,0)</f>
        <v>128</v>
      </c>
      <c r="M15" s="2">
        <f>IF(D15="X",G15*I15,0)</f>
        <v>128</v>
      </c>
      <c r="N15" s="2">
        <f>IF(D15="X",G15*J15,0)</f>
        <v>51.2</v>
      </c>
      <c r="P15" s="31">
        <v>12</v>
      </c>
      <c r="Q15" s="27">
        <f t="shared" si="5"/>
        <v>307.20000000000005</v>
      </c>
      <c r="S15" s="45"/>
      <c r="T15" s="45"/>
      <c r="U15" s="45"/>
    </row>
    <row r="16" spans="1:23" x14ac:dyDescent="0.25">
      <c r="C16" t="s">
        <v>49</v>
      </c>
      <c r="D16" s="25" t="s">
        <v>75</v>
      </c>
      <c r="E16" s="20">
        <v>1</v>
      </c>
      <c r="F16" s="13">
        <v>12.8</v>
      </c>
      <c r="G16" s="24">
        <f t="shared" si="6"/>
        <v>12.8</v>
      </c>
      <c r="H16" s="20">
        <v>0.25</v>
      </c>
      <c r="I16" s="20">
        <v>0</v>
      </c>
      <c r="J16" s="20">
        <v>0</v>
      </c>
      <c r="L16" s="2">
        <f>IF(D16="X",G16*H16,0)</f>
        <v>3.2</v>
      </c>
      <c r="M16" s="2">
        <f>IF(D16="X",G16*I16,0)</f>
        <v>0</v>
      </c>
      <c r="N16" s="2">
        <f>IF(D16="X",G16*J16,0)</f>
        <v>0</v>
      </c>
      <c r="P16" s="31">
        <v>4</v>
      </c>
      <c r="Q16" s="27">
        <f t="shared" si="5"/>
        <v>51.2</v>
      </c>
      <c r="S16" s="45"/>
      <c r="T16" s="45"/>
      <c r="U16" s="45"/>
    </row>
    <row r="17" spans="2:21" x14ac:dyDescent="0.25">
      <c r="C17" t="s">
        <v>50</v>
      </c>
      <c r="D17" s="25" t="s">
        <v>75</v>
      </c>
      <c r="E17" s="20">
        <v>1.5</v>
      </c>
      <c r="F17" s="13">
        <v>12.8</v>
      </c>
      <c r="G17" s="24">
        <f t="shared" si="6"/>
        <v>19.200000000000003</v>
      </c>
      <c r="H17" s="20">
        <v>0</v>
      </c>
      <c r="I17" s="20">
        <v>0</v>
      </c>
      <c r="J17" s="20">
        <v>12</v>
      </c>
      <c r="L17" s="2">
        <f>IF(D17="X",G17*H17,0)</f>
        <v>0</v>
      </c>
      <c r="M17" s="2">
        <f>IF(D17="X",G17*I17,0)</f>
        <v>0</v>
      </c>
      <c r="N17" s="2">
        <f>IF(D17="X",G17*J17,0)</f>
        <v>230.40000000000003</v>
      </c>
      <c r="P17" s="31">
        <v>14</v>
      </c>
      <c r="Q17" s="27">
        <f t="shared" si="5"/>
        <v>268.80000000000007</v>
      </c>
      <c r="S17" s="45"/>
      <c r="T17" s="45"/>
      <c r="U17" s="45"/>
    </row>
    <row r="18" spans="2:21" x14ac:dyDescent="0.25">
      <c r="E18" s="22"/>
      <c r="F18" s="2"/>
      <c r="G18" s="2"/>
      <c r="H18" s="22"/>
      <c r="I18" s="22"/>
      <c r="J18" s="22"/>
      <c r="L18" s="2"/>
      <c r="M18" s="2"/>
      <c r="N18" s="2"/>
      <c r="P18" s="32"/>
      <c r="Q18" s="27">
        <f t="shared" si="5"/>
        <v>0</v>
      </c>
      <c r="S18" s="45"/>
      <c r="T18" s="45"/>
      <c r="U18" s="45"/>
    </row>
    <row r="19" spans="2:21" x14ac:dyDescent="0.25">
      <c r="B19" t="s">
        <v>33</v>
      </c>
      <c r="E19" s="22"/>
      <c r="F19" s="2"/>
      <c r="G19" s="2"/>
      <c r="H19" s="22"/>
      <c r="I19" s="22"/>
      <c r="J19" s="22"/>
      <c r="L19" s="2"/>
      <c r="M19" s="2"/>
      <c r="N19" s="2"/>
      <c r="P19" s="32"/>
      <c r="Q19" s="27">
        <f t="shared" si="5"/>
        <v>0</v>
      </c>
      <c r="S19" s="45"/>
      <c r="T19" s="45"/>
      <c r="U19" s="45"/>
    </row>
    <row r="20" spans="2:21" x14ac:dyDescent="0.25">
      <c r="C20" s="19" t="s">
        <v>35</v>
      </c>
      <c r="D20" s="25" t="s">
        <v>75</v>
      </c>
      <c r="E20" s="21">
        <v>6</v>
      </c>
      <c r="F20" s="13">
        <v>12.8</v>
      </c>
      <c r="G20" s="24">
        <f>E20*F20</f>
        <v>76.800000000000011</v>
      </c>
      <c r="H20" s="20">
        <v>12</v>
      </c>
      <c r="I20" s="20">
        <v>12</v>
      </c>
      <c r="J20" s="20">
        <v>12</v>
      </c>
      <c r="L20" s="2">
        <f>IF(D20="X",G20*H20,0)</f>
        <v>921.60000000000014</v>
      </c>
      <c r="M20" s="2">
        <f>IF(D20="X",G20*I20,0)</f>
        <v>921.60000000000014</v>
      </c>
      <c r="N20" s="2">
        <f>IF(D20="X",G20*J20,0)</f>
        <v>921.60000000000014</v>
      </c>
      <c r="P20" s="31">
        <v>12</v>
      </c>
      <c r="Q20" s="27">
        <f t="shared" si="5"/>
        <v>921.60000000000014</v>
      </c>
      <c r="S20" s="45"/>
      <c r="T20" s="45"/>
      <c r="U20" s="45"/>
    </row>
    <row r="21" spans="2:21" x14ac:dyDescent="0.25">
      <c r="C21" t="s">
        <v>36</v>
      </c>
      <c r="D21" s="25" t="s">
        <v>75</v>
      </c>
      <c r="E21" s="20">
        <v>6</v>
      </c>
      <c r="F21" s="13">
        <v>12.8</v>
      </c>
      <c r="G21" s="24">
        <f t="shared" ref="G21:G22" si="7">E21*F21</f>
        <v>76.800000000000011</v>
      </c>
      <c r="H21" s="20">
        <v>18</v>
      </c>
      <c r="I21" s="20">
        <v>18</v>
      </c>
      <c r="J21" s="20">
        <v>18</v>
      </c>
      <c r="L21" s="2">
        <f>IF(D21="X",G21*H21,0)</f>
        <v>1382.4</v>
      </c>
      <c r="M21" s="2">
        <f>IF(D21="X",G21*I21,0)</f>
        <v>1382.4</v>
      </c>
      <c r="N21" s="2">
        <f>IF(D21="X",G21*J21,0)</f>
        <v>1382.4</v>
      </c>
      <c r="P21" s="31">
        <v>18</v>
      </c>
      <c r="Q21" s="27">
        <f t="shared" si="5"/>
        <v>1382.4</v>
      </c>
      <c r="S21" s="45"/>
      <c r="T21" s="45"/>
      <c r="U21" s="45"/>
    </row>
    <row r="22" spans="2:21" x14ac:dyDescent="0.25">
      <c r="C22" t="s">
        <v>72</v>
      </c>
      <c r="D22" s="25" t="s">
        <v>75</v>
      </c>
      <c r="E22" s="20">
        <v>1.5</v>
      </c>
      <c r="F22" s="13">
        <v>12.8</v>
      </c>
      <c r="G22" s="24">
        <f t="shared" si="7"/>
        <v>19.200000000000003</v>
      </c>
      <c r="H22" s="20">
        <v>2</v>
      </c>
      <c r="I22" s="20">
        <v>2</v>
      </c>
      <c r="J22" s="20">
        <v>2</v>
      </c>
      <c r="L22" s="2">
        <f>IF(D22="X",G22*H22,0)</f>
        <v>38.400000000000006</v>
      </c>
      <c r="M22" s="2">
        <f>IF(D22="X",G22*I22,0)</f>
        <v>38.400000000000006</v>
      </c>
      <c r="N22" s="2">
        <f>IF(D22="X",G22*J22,0)</f>
        <v>38.400000000000006</v>
      </c>
      <c r="P22" s="31">
        <v>4</v>
      </c>
      <c r="Q22" s="27">
        <f t="shared" si="5"/>
        <v>76.800000000000011</v>
      </c>
      <c r="S22" s="45">
        <f>SUM(L4:L22)</f>
        <v>3527.0400000000004</v>
      </c>
      <c r="T22" s="45">
        <f>SUM(M4:M22)</f>
        <v>2992.6400000000003</v>
      </c>
      <c r="U22" s="45">
        <f>SUM(N4:N22)</f>
        <v>3439.3600000000006</v>
      </c>
    </row>
    <row r="23" spans="2:21" x14ac:dyDescent="0.25">
      <c r="E23" s="22"/>
      <c r="F23" s="2"/>
      <c r="G23" s="2"/>
      <c r="H23" s="22"/>
      <c r="I23" s="22"/>
      <c r="J23" s="22"/>
      <c r="L23" s="2"/>
      <c r="M23" s="2"/>
      <c r="N23" s="2"/>
      <c r="P23" s="32"/>
      <c r="Q23" s="27"/>
    </row>
    <row r="24" spans="2:21" x14ac:dyDescent="0.25">
      <c r="B24" t="s">
        <v>45</v>
      </c>
      <c r="E24" s="22"/>
      <c r="F24" s="2"/>
      <c r="G24" s="2"/>
      <c r="H24" s="22"/>
      <c r="I24" s="22"/>
      <c r="J24" s="22"/>
      <c r="L24" s="2"/>
      <c r="M24" s="2"/>
      <c r="N24" s="2"/>
      <c r="P24" s="32"/>
      <c r="Q24" s="27"/>
    </row>
    <row r="25" spans="2:21" x14ac:dyDescent="0.25">
      <c r="C25" t="s">
        <v>88</v>
      </c>
      <c r="D25" s="25" t="s">
        <v>75</v>
      </c>
      <c r="E25" s="20">
        <v>1.2</v>
      </c>
      <c r="F25" s="13">
        <v>12.8</v>
      </c>
      <c r="G25" s="24">
        <f>E25*F25</f>
        <v>15.36</v>
      </c>
      <c r="H25" s="20">
        <v>1</v>
      </c>
      <c r="I25" s="20">
        <v>1</v>
      </c>
      <c r="J25" s="20">
        <v>1</v>
      </c>
      <c r="L25" s="2">
        <f>IF(D25="X",G25*H25,0)</f>
        <v>15.36</v>
      </c>
      <c r="M25" s="2">
        <f>IF(D25="X",G25*I25,0)</f>
        <v>15.36</v>
      </c>
      <c r="N25" s="2">
        <f>IF(D25="X",G25*J25,0)</f>
        <v>15.36</v>
      </c>
      <c r="P25" s="31">
        <v>2</v>
      </c>
      <c r="Q25" s="27">
        <f>G25*P25</f>
        <v>30.72</v>
      </c>
    </row>
    <row r="26" spans="2:21" x14ac:dyDescent="0.25">
      <c r="C26" t="s">
        <v>46</v>
      </c>
      <c r="D26" s="25" t="s">
        <v>75</v>
      </c>
      <c r="E26" s="20">
        <v>5</v>
      </c>
      <c r="F26" s="13">
        <v>12.8</v>
      </c>
      <c r="G26" s="24">
        <f t="shared" ref="G26" si="8">E26*F26</f>
        <v>64</v>
      </c>
      <c r="H26" s="20">
        <v>1</v>
      </c>
      <c r="I26" s="20">
        <v>1</v>
      </c>
      <c r="J26" s="20">
        <v>1</v>
      </c>
      <c r="L26" s="2">
        <f>IF(D26="X",G26*H26,0)</f>
        <v>64</v>
      </c>
      <c r="M26" s="2">
        <f>IF(D26="X",G26*I26,0)</f>
        <v>64</v>
      </c>
      <c r="N26" s="2">
        <f>IF(D26="X",G26*J26,0)</f>
        <v>64</v>
      </c>
      <c r="P26" s="31">
        <v>2</v>
      </c>
      <c r="Q26" s="27">
        <f>G26*P26</f>
        <v>128</v>
      </c>
    </row>
    <row r="27" spans="2:21" x14ac:dyDescent="0.25">
      <c r="E27" s="22"/>
      <c r="F27" s="2"/>
      <c r="G27" s="2"/>
      <c r="H27" s="22"/>
      <c r="I27" s="22"/>
      <c r="J27" s="22"/>
      <c r="L27" s="2"/>
      <c r="M27" s="2"/>
      <c r="N27" s="2"/>
      <c r="P27" s="32"/>
      <c r="Q27" s="27"/>
    </row>
    <row r="28" spans="2:21" x14ac:dyDescent="0.25">
      <c r="B28" t="s">
        <v>77</v>
      </c>
      <c r="E28" s="22"/>
      <c r="F28" s="2"/>
      <c r="G28" s="2"/>
      <c r="H28" s="22"/>
      <c r="I28" s="22"/>
      <c r="J28" s="22"/>
      <c r="L28" s="2"/>
      <c r="M28" s="2"/>
      <c r="N28" s="2"/>
      <c r="P28" s="32"/>
      <c r="Q28" s="27"/>
    </row>
    <row r="29" spans="2:21" x14ac:dyDescent="0.25">
      <c r="C29" t="s">
        <v>26</v>
      </c>
      <c r="D29" s="25" t="s">
        <v>75</v>
      </c>
      <c r="E29" s="20">
        <v>2</v>
      </c>
      <c r="F29" s="13">
        <v>12.8</v>
      </c>
      <c r="G29" s="24">
        <f>E29*F29</f>
        <v>25.6</v>
      </c>
      <c r="H29" s="20">
        <v>2</v>
      </c>
      <c r="I29" s="20">
        <v>1</v>
      </c>
      <c r="J29" s="20">
        <v>4</v>
      </c>
      <c r="L29" s="2">
        <f>IF(D29="X",G29*H29,0)</f>
        <v>51.2</v>
      </c>
      <c r="M29" s="2">
        <f>IF(D29="X",G29*I29,0)</f>
        <v>25.6</v>
      </c>
      <c r="N29" s="2">
        <f>IF(D29="X",G29*J29,0)</f>
        <v>102.4</v>
      </c>
      <c r="P29" s="31">
        <v>5</v>
      </c>
      <c r="Q29" s="27">
        <f>G29*P29</f>
        <v>128</v>
      </c>
    </row>
    <row r="30" spans="2:21" x14ac:dyDescent="0.25">
      <c r="C30" t="s">
        <v>102</v>
      </c>
      <c r="D30" s="25" t="s">
        <v>75</v>
      </c>
      <c r="E30" s="20">
        <v>0.6</v>
      </c>
      <c r="F30" s="13">
        <v>12.8</v>
      </c>
      <c r="G30" s="24">
        <f>E30*F30</f>
        <v>7.68</v>
      </c>
      <c r="H30" s="20">
        <v>12</v>
      </c>
      <c r="I30" s="20">
        <v>12</v>
      </c>
      <c r="J30" s="20">
        <v>12</v>
      </c>
      <c r="L30" s="2">
        <f>IF(D30="X",G30*H30,0)</f>
        <v>92.16</v>
      </c>
      <c r="M30" s="2">
        <f>IF(D30="X",G30*I30,0)</f>
        <v>92.16</v>
      </c>
      <c r="N30" s="2">
        <f>IF(D30="X",G30*J30,0)</f>
        <v>92.16</v>
      </c>
      <c r="P30" s="31">
        <v>12</v>
      </c>
      <c r="Q30" s="27">
        <f>G30*P30</f>
        <v>92.16</v>
      </c>
    </row>
    <row r="31" spans="2:21" x14ac:dyDescent="0.25">
      <c r="E31" s="22"/>
      <c r="F31" s="2"/>
      <c r="G31" s="2"/>
      <c r="H31" s="22"/>
      <c r="I31" s="22"/>
      <c r="J31" s="22"/>
      <c r="L31" s="2"/>
      <c r="M31" s="2"/>
      <c r="N31" s="2"/>
      <c r="P31" s="32"/>
      <c r="Q31" s="27"/>
    </row>
    <row r="32" spans="2:21" x14ac:dyDescent="0.25">
      <c r="B32" t="s">
        <v>32</v>
      </c>
      <c r="E32" s="22"/>
      <c r="F32" s="2"/>
      <c r="G32" s="2"/>
      <c r="H32" s="22"/>
      <c r="I32" s="22"/>
      <c r="J32" s="22"/>
      <c r="L32" s="2"/>
      <c r="M32" s="2"/>
      <c r="N32" s="2"/>
      <c r="P32" s="32"/>
      <c r="Q32" s="27"/>
    </row>
    <row r="33" spans="2:21" x14ac:dyDescent="0.25">
      <c r="C33" t="s">
        <v>53</v>
      </c>
      <c r="D33" s="25" t="s">
        <v>75</v>
      </c>
      <c r="E33" s="20">
        <v>0.6</v>
      </c>
      <c r="F33" s="13">
        <v>12.8</v>
      </c>
      <c r="G33" s="24">
        <f>E33*F33</f>
        <v>7.68</v>
      </c>
      <c r="H33" s="20">
        <v>24</v>
      </c>
      <c r="I33" s="20">
        <v>24</v>
      </c>
      <c r="J33" s="20">
        <v>24</v>
      </c>
      <c r="L33" s="2">
        <f t="shared" ref="L33:L45" si="9">IF(D33="X",G33*H33,0)</f>
        <v>184.32</v>
      </c>
      <c r="M33" s="2">
        <f t="shared" ref="M33:M45" si="10">IF(D33="X",G33*I33,0)</f>
        <v>184.32</v>
      </c>
      <c r="N33" s="2">
        <f t="shared" ref="N33:N45" si="11">IF(D33="X",G33*J33,0)</f>
        <v>184.32</v>
      </c>
      <c r="P33" s="31">
        <v>24</v>
      </c>
      <c r="Q33" s="27">
        <f t="shared" ref="Q33:Q45" si="12">G33*P33</f>
        <v>184.32</v>
      </c>
      <c r="S33" s="45"/>
      <c r="T33" s="45"/>
      <c r="U33" s="45"/>
    </row>
    <row r="34" spans="2:21" x14ac:dyDescent="0.25">
      <c r="C34" t="s">
        <v>54</v>
      </c>
      <c r="D34" s="25" t="s">
        <v>75</v>
      </c>
      <c r="E34" s="20">
        <v>2</v>
      </c>
      <c r="F34" s="13">
        <v>12.8</v>
      </c>
      <c r="G34" s="24">
        <f t="shared" ref="G34:G44" si="13">E34*F34</f>
        <v>25.6</v>
      </c>
      <c r="H34" s="20">
        <v>1</v>
      </c>
      <c r="I34" s="20">
        <v>1</v>
      </c>
      <c r="J34" s="20">
        <v>6</v>
      </c>
      <c r="L34" s="2">
        <f t="shared" si="9"/>
        <v>25.6</v>
      </c>
      <c r="M34" s="2">
        <f t="shared" si="10"/>
        <v>25.6</v>
      </c>
      <c r="N34" s="2">
        <f t="shared" si="11"/>
        <v>153.60000000000002</v>
      </c>
      <c r="P34" s="31">
        <v>24</v>
      </c>
      <c r="Q34" s="27">
        <f t="shared" si="12"/>
        <v>614.40000000000009</v>
      </c>
      <c r="S34" s="45"/>
      <c r="T34" s="45"/>
      <c r="U34" s="45"/>
    </row>
    <row r="35" spans="2:21" x14ac:dyDescent="0.25">
      <c r="C35" t="s">
        <v>85</v>
      </c>
      <c r="D35" s="25" t="s">
        <v>75</v>
      </c>
      <c r="E35" s="20">
        <v>8</v>
      </c>
      <c r="F35" s="13">
        <v>12.8</v>
      </c>
      <c r="G35" s="24">
        <f t="shared" si="13"/>
        <v>102.4</v>
      </c>
      <c r="H35" s="20">
        <v>0</v>
      </c>
      <c r="I35" s="20">
        <v>0</v>
      </c>
      <c r="J35" s="20">
        <v>24</v>
      </c>
      <c r="L35" s="2">
        <f t="shared" si="9"/>
        <v>0</v>
      </c>
      <c r="M35" s="2">
        <f t="shared" si="10"/>
        <v>0</v>
      </c>
      <c r="N35" s="2">
        <f t="shared" si="11"/>
        <v>2457.6000000000004</v>
      </c>
      <c r="P35" s="31">
        <v>24</v>
      </c>
      <c r="Q35" s="27">
        <f t="shared" si="12"/>
        <v>2457.6000000000004</v>
      </c>
      <c r="S35" s="45"/>
      <c r="T35" s="45"/>
      <c r="U35" s="45"/>
    </row>
    <row r="36" spans="2:21" x14ac:dyDescent="0.25">
      <c r="C36" t="s">
        <v>21</v>
      </c>
      <c r="D36" s="25" t="s">
        <v>75</v>
      </c>
      <c r="E36" s="20">
        <v>0.2</v>
      </c>
      <c r="F36" s="13">
        <v>12.8</v>
      </c>
      <c r="G36" s="24">
        <f t="shared" si="13"/>
        <v>2.5600000000000005</v>
      </c>
      <c r="H36" s="20">
        <v>24</v>
      </c>
      <c r="I36" s="20">
        <v>0</v>
      </c>
      <c r="J36" s="20">
        <v>24</v>
      </c>
      <c r="L36" s="2">
        <f t="shared" si="9"/>
        <v>61.440000000000012</v>
      </c>
      <c r="M36" s="2">
        <f t="shared" si="10"/>
        <v>0</v>
      </c>
      <c r="N36" s="2">
        <f t="shared" si="11"/>
        <v>61.440000000000012</v>
      </c>
      <c r="P36" s="31">
        <v>24</v>
      </c>
      <c r="Q36" s="27">
        <f t="shared" si="12"/>
        <v>61.440000000000012</v>
      </c>
      <c r="S36" s="45"/>
      <c r="T36" s="45"/>
      <c r="U36" s="45"/>
    </row>
    <row r="37" spans="2:21" x14ac:dyDescent="0.25">
      <c r="C37" t="s">
        <v>22</v>
      </c>
      <c r="D37" s="25" t="s">
        <v>75</v>
      </c>
      <c r="E37" s="20">
        <v>5</v>
      </c>
      <c r="F37" s="13">
        <v>12.8</v>
      </c>
      <c r="G37" s="24">
        <f t="shared" si="13"/>
        <v>64</v>
      </c>
      <c r="H37" s="20">
        <v>0</v>
      </c>
      <c r="I37" s="20">
        <v>0</v>
      </c>
      <c r="J37" s="20">
        <v>0.1</v>
      </c>
      <c r="L37" s="2">
        <f t="shared" si="9"/>
        <v>0</v>
      </c>
      <c r="M37" s="2">
        <f t="shared" si="10"/>
        <v>0</v>
      </c>
      <c r="N37" s="2">
        <f t="shared" si="11"/>
        <v>6.4</v>
      </c>
      <c r="P37" s="31">
        <v>1</v>
      </c>
      <c r="Q37" s="27">
        <f t="shared" si="12"/>
        <v>64</v>
      </c>
      <c r="S37" s="45"/>
      <c r="T37" s="45"/>
      <c r="U37" s="45"/>
    </row>
    <row r="38" spans="2:21" x14ac:dyDescent="0.25">
      <c r="C38" t="s">
        <v>23</v>
      </c>
      <c r="D38" s="25" t="s">
        <v>75</v>
      </c>
      <c r="E38" s="20">
        <v>0.5</v>
      </c>
      <c r="F38" s="13">
        <v>12.8</v>
      </c>
      <c r="G38" s="24">
        <f t="shared" si="13"/>
        <v>6.4</v>
      </c>
      <c r="H38" s="20">
        <v>2</v>
      </c>
      <c r="I38" s="20">
        <v>0</v>
      </c>
      <c r="J38" s="20">
        <v>24</v>
      </c>
      <c r="L38" s="2">
        <f t="shared" si="9"/>
        <v>12.8</v>
      </c>
      <c r="M38" s="2">
        <f t="shared" si="10"/>
        <v>0</v>
      </c>
      <c r="N38" s="2">
        <f t="shared" si="11"/>
        <v>153.60000000000002</v>
      </c>
      <c r="P38" s="31">
        <v>24</v>
      </c>
      <c r="Q38" s="27">
        <f t="shared" si="12"/>
        <v>153.60000000000002</v>
      </c>
      <c r="S38" s="45"/>
      <c r="T38" s="45"/>
      <c r="U38" s="45"/>
    </row>
    <row r="39" spans="2:21" x14ac:dyDescent="0.25">
      <c r="C39" s="19" t="s">
        <v>79</v>
      </c>
      <c r="D39" s="25" t="s">
        <v>75</v>
      </c>
      <c r="E39" s="21">
        <v>1.5</v>
      </c>
      <c r="F39" s="13">
        <v>12.8</v>
      </c>
      <c r="G39" s="24">
        <f t="shared" si="13"/>
        <v>19.200000000000003</v>
      </c>
      <c r="H39" s="20">
        <v>0</v>
      </c>
      <c r="I39" s="20">
        <v>0</v>
      </c>
      <c r="J39" s="20">
        <v>24</v>
      </c>
      <c r="L39" s="2">
        <f t="shared" si="9"/>
        <v>0</v>
      </c>
      <c r="M39" s="2">
        <f t="shared" si="10"/>
        <v>0</v>
      </c>
      <c r="N39" s="2">
        <f t="shared" si="11"/>
        <v>460.80000000000007</v>
      </c>
      <c r="P39" s="31">
        <v>24</v>
      </c>
      <c r="Q39" s="27">
        <f t="shared" si="12"/>
        <v>460.80000000000007</v>
      </c>
      <c r="S39" s="45"/>
      <c r="T39" s="45"/>
      <c r="U39" s="45"/>
    </row>
    <row r="40" spans="2:21" x14ac:dyDescent="0.25">
      <c r="C40" s="19" t="s">
        <v>80</v>
      </c>
      <c r="D40" s="25" t="s">
        <v>75</v>
      </c>
      <c r="E40" s="21">
        <v>1.5</v>
      </c>
      <c r="F40" s="13">
        <v>12.8</v>
      </c>
      <c r="G40" s="24">
        <f t="shared" ref="G40" si="14">E40*F40</f>
        <v>19.200000000000003</v>
      </c>
      <c r="H40" s="20">
        <v>2</v>
      </c>
      <c r="I40" s="20">
        <v>0</v>
      </c>
      <c r="J40" s="20">
        <v>24</v>
      </c>
      <c r="L40" s="2">
        <f t="shared" si="9"/>
        <v>38.400000000000006</v>
      </c>
      <c r="M40" s="2">
        <f t="shared" si="10"/>
        <v>0</v>
      </c>
      <c r="N40" s="2">
        <f t="shared" si="11"/>
        <v>460.80000000000007</v>
      </c>
      <c r="P40" s="31">
        <v>24</v>
      </c>
      <c r="Q40" s="27">
        <f t="shared" si="12"/>
        <v>460.80000000000007</v>
      </c>
      <c r="S40" s="45"/>
      <c r="T40" s="45"/>
      <c r="U40" s="45"/>
    </row>
    <row r="41" spans="2:21" x14ac:dyDescent="0.25">
      <c r="C41" t="s">
        <v>81</v>
      </c>
      <c r="D41" s="25" t="s">
        <v>75</v>
      </c>
      <c r="E41" s="20">
        <v>0.5</v>
      </c>
      <c r="F41" s="13">
        <v>12.8</v>
      </c>
      <c r="G41" s="24">
        <f t="shared" si="13"/>
        <v>6.4</v>
      </c>
      <c r="H41" s="20">
        <v>3</v>
      </c>
      <c r="I41" s="20">
        <v>0</v>
      </c>
      <c r="J41" s="20">
        <v>24</v>
      </c>
      <c r="L41" s="2">
        <f t="shared" si="9"/>
        <v>19.200000000000003</v>
      </c>
      <c r="M41" s="2">
        <f t="shared" si="10"/>
        <v>0</v>
      </c>
      <c r="N41" s="2">
        <f t="shared" si="11"/>
        <v>153.60000000000002</v>
      </c>
      <c r="P41" s="31">
        <v>24</v>
      </c>
      <c r="Q41" s="27">
        <f t="shared" si="12"/>
        <v>153.60000000000002</v>
      </c>
      <c r="S41" s="45"/>
      <c r="T41" s="45"/>
      <c r="U41" s="45"/>
    </row>
    <row r="42" spans="2:21" x14ac:dyDescent="0.25">
      <c r="C42" s="19" t="s">
        <v>83</v>
      </c>
      <c r="D42" s="25" t="s">
        <v>75</v>
      </c>
      <c r="E42" s="21">
        <v>3.2</v>
      </c>
      <c r="F42" s="13">
        <v>12.8</v>
      </c>
      <c r="G42" s="24">
        <f t="shared" si="13"/>
        <v>40.960000000000008</v>
      </c>
      <c r="H42" s="20">
        <v>1</v>
      </c>
      <c r="I42" s="20">
        <v>0</v>
      </c>
      <c r="J42" s="20">
        <v>24</v>
      </c>
      <c r="L42" s="2">
        <f t="shared" si="9"/>
        <v>40.960000000000008</v>
      </c>
      <c r="M42" s="2">
        <f t="shared" si="10"/>
        <v>0</v>
      </c>
      <c r="N42" s="2">
        <f t="shared" si="11"/>
        <v>983.04000000000019</v>
      </c>
      <c r="P42" s="31">
        <v>24</v>
      </c>
      <c r="Q42" s="27">
        <f t="shared" si="12"/>
        <v>983.04000000000019</v>
      </c>
      <c r="S42" s="45"/>
      <c r="T42" s="45"/>
      <c r="U42" s="45"/>
    </row>
    <row r="43" spans="2:21" x14ac:dyDescent="0.25">
      <c r="C43" s="19" t="s">
        <v>82</v>
      </c>
      <c r="D43" s="25" t="s">
        <v>75</v>
      </c>
      <c r="E43" s="21">
        <v>0.4</v>
      </c>
      <c r="F43" s="13">
        <v>12.8</v>
      </c>
      <c r="G43" s="24">
        <f t="shared" si="13"/>
        <v>5.120000000000001</v>
      </c>
      <c r="H43" s="20">
        <v>24</v>
      </c>
      <c r="I43" s="20">
        <v>0</v>
      </c>
      <c r="J43" s="20">
        <v>24</v>
      </c>
      <c r="L43" s="2">
        <f t="shared" si="9"/>
        <v>122.88000000000002</v>
      </c>
      <c r="M43" s="2">
        <f t="shared" si="10"/>
        <v>0</v>
      </c>
      <c r="N43" s="2">
        <f t="shared" si="11"/>
        <v>122.88000000000002</v>
      </c>
      <c r="P43" s="31">
        <v>24</v>
      </c>
      <c r="Q43" s="27">
        <f t="shared" si="12"/>
        <v>122.88000000000002</v>
      </c>
      <c r="S43" s="45"/>
      <c r="T43" s="45"/>
      <c r="U43" s="45"/>
    </row>
    <row r="44" spans="2:21" x14ac:dyDescent="0.25">
      <c r="C44" s="19" t="s">
        <v>84</v>
      </c>
      <c r="D44" s="25" t="s">
        <v>75</v>
      </c>
      <c r="E44" s="21">
        <v>0.5</v>
      </c>
      <c r="F44" s="13">
        <v>12.8</v>
      </c>
      <c r="G44" s="24">
        <f t="shared" si="13"/>
        <v>6.4</v>
      </c>
      <c r="H44" s="20">
        <v>0</v>
      </c>
      <c r="I44" s="20">
        <v>0</v>
      </c>
      <c r="J44" s="20">
        <v>24</v>
      </c>
      <c r="L44" s="2">
        <f t="shared" si="9"/>
        <v>0</v>
      </c>
      <c r="M44" s="2">
        <f t="shared" si="10"/>
        <v>0</v>
      </c>
      <c r="N44" s="2">
        <f t="shared" si="11"/>
        <v>153.60000000000002</v>
      </c>
      <c r="P44" s="31">
        <v>24</v>
      </c>
      <c r="Q44" s="27">
        <f t="shared" si="12"/>
        <v>153.60000000000002</v>
      </c>
      <c r="S44" s="45"/>
      <c r="T44" s="45"/>
      <c r="U44" s="45"/>
    </row>
    <row r="45" spans="2:21" x14ac:dyDescent="0.25">
      <c r="C45" s="19" t="s">
        <v>78</v>
      </c>
      <c r="D45" s="25" t="s">
        <v>75</v>
      </c>
      <c r="E45" s="21">
        <v>0.5</v>
      </c>
      <c r="F45" s="13">
        <v>12.8</v>
      </c>
      <c r="G45" s="24">
        <f t="shared" ref="G45" si="15">E45*F45</f>
        <v>6.4</v>
      </c>
      <c r="H45" s="20">
        <v>12</v>
      </c>
      <c r="I45" s="20">
        <v>0</v>
      </c>
      <c r="J45" s="20">
        <v>0</v>
      </c>
      <c r="L45" s="2">
        <f t="shared" si="9"/>
        <v>76.800000000000011</v>
      </c>
      <c r="M45" s="2">
        <f t="shared" si="10"/>
        <v>0</v>
      </c>
      <c r="N45" s="2">
        <f t="shared" si="11"/>
        <v>0</v>
      </c>
      <c r="P45" s="31">
        <v>24</v>
      </c>
      <c r="Q45" s="27">
        <f t="shared" si="12"/>
        <v>153.60000000000002</v>
      </c>
      <c r="S45" s="45">
        <f>SUM(L33:L45)</f>
        <v>582.40000000000009</v>
      </c>
      <c r="T45" s="45">
        <f>SUM(M33:M45)</f>
        <v>209.92</v>
      </c>
      <c r="U45" s="45">
        <f>SUM(N33:N45)</f>
        <v>5351.6800000000012</v>
      </c>
    </row>
    <row r="46" spans="2:21" x14ac:dyDescent="0.25">
      <c r="E46" s="22"/>
      <c r="F46" s="22"/>
      <c r="G46" s="22"/>
      <c r="H46" s="22"/>
      <c r="I46" s="22"/>
      <c r="J46" s="22"/>
      <c r="L46" s="2"/>
      <c r="M46" s="2"/>
      <c r="N46" s="2"/>
      <c r="P46" s="32"/>
      <c r="Q46" s="27"/>
    </row>
    <row r="47" spans="2:21" x14ac:dyDescent="0.25">
      <c r="B47" t="s">
        <v>40</v>
      </c>
      <c r="E47" s="22"/>
      <c r="F47" s="22"/>
      <c r="G47" s="22"/>
      <c r="H47" s="22"/>
      <c r="I47" s="22"/>
      <c r="J47" s="22"/>
      <c r="L47" s="2"/>
      <c r="M47" s="2"/>
      <c r="N47" s="2"/>
      <c r="P47" s="32"/>
      <c r="Q47" s="27"/>
    </row>
    <row r="48" spans="2:21" x14ac:dyDescent="0.25">
      <c r="C48" s="19" t="s">
        <v>52</v>
      </c>
      <c r="D48" s="25" t="s">
        <v>75</v>
      </c>
      <c r="E48" s="20">
        <v>0.3</v>
      </c>
      <c r="F48" s="13">
        <v>12.8</v>
      </c>
      <c r="G48" s="24">
        <f>E48*F48</f>
        <v>3.84</v>
      </c>
      <c r="H48" s="20">
        <v>24</v>
      </c>
      <c r="I48" s="20">
        <v>24</v>
      </c>
      <c r="J48" s="20">
        <v>24</v>
      </c>
      <c r="L48" s="2">
        <f t="shared" ref="L48:L57" si="16">IF(D48="X",G48*H48,0)</f>
        <v>92.16</v>
      </c>
      <c r="M48" s="2">
        <f t="shared" ref="M48:M57" si="17">IF(D48="X",G48*I48,0)</f>
        <v>92.16</v>
      </c>
      <c r="N48" s="2">
        <f t="shared" ref="N48:N57" si="18">IF(D48="X",G48*J48,0)</f>
        <v>92.16</v>
      </c>
      <c r="P48" s="31">
        <v>24</v>
      </c>
      <c r="Q48" s="27">
        <f t="shared" ref="Q48:Q57" si="19">G48*P48</f>
        <v>92.16</v>
      </c>
      <c r="S48" s="45"/>
      <c r="T48" s="45"/>
      <c r="U48" s="45"/>
    </row>
    <row r="49" spans="1:21" x14ac:dyDescent="0.25">
      <c r="C49" t="s">
        <v>39</v>
      </c>
      <c r="D49" s="25" t="s">
        <v>75</v>
      </c>
      <c r="E49" s="20">
        <v>8</v>
      </c>
      <c r="F49" s="13">
        <v>12.8</v>
      </c>
      <c r="G49" s="24">
        <f t="shared" ref="G49:G57" si="20">E49*F49</f>
        <v>102.4</v>
      </c>
      <c r="H49" s="20">
        <v>16</v>
      </c>
      <c r="I49" s="20">
        <v>16</v>
      </c>
      <c r="J49" s="20">
        <v>2</v>
      </c>
      <c r="L49" s="2">
        <f t="shared" si="16"/>
        <v>1638.4</v>
      </c>
      <c r="M49" s="2">
        <f t="shared" si="17"/>
        <v>1638.4</v>
      </c>
      <c r="N49" s="2">
        <f t="shared" si="18"/>
        <v>204.8</v>
      </c>
      <c r="P49" s="31">
        <v>16</v>
      </c>
      <c r="Q49" s="27">
        <f t="shared" si="19"/>
        <v>1638.4</v>
      </c>
      <c r="S49" s="45"/>
      <c r="T49" s="45"/>
      <c r="U49" s="45"/>
    </row>
    <row r="50" spans="1:21" x14ac:dyDescent="0.25">
      <c r="C50" t="s">
        <v>66</v>
      </c>
      <c r="D50" s="25" t="s">
        <v>75</v>
      </c>
      <c r="E50" s="20">
        <v>1.5</v>
      </c>
      <c r="F50" s="13">
        <v>12.8</v>
      </c>
      <c r="G50" s="24">
        <f t="shared" si="20"/>
        <v>19.200000000000003</v>
      </c>
      <c r="H50" s="20">
        <v>10</v>
      </c>
      <c r="I50" s="20">
        <v>10</v>
      </c>
      <c r="J50" s="20">
        <v>1</v>
      </c>
      <c r="L50" s="2">
        <f t="shared" si="16"/>
        <v>192.00000000000003</v>
      </c>
      <c r="M50" s="2">
        <f t="shared" si="17"/>
        <v>192.00000000000003</v>
      </c>
      <c r="N50" s="2">
        <f t="shared" si="18"/>
        <v>19.200000000000003</v>
      </c>
      <c r="P50" s="31">
        <v>10</v>
      </c>
      <c r="Q50" s="27">
        <f t="shared" si="19"/>
        <v>192.00000000000003</v>
      </c>
      <c r="S50" s="45"/>
      <c r="T50" s="45"/>
      <c r="U50" s="45"/>
    </row>
    <row r="51" spans="1:21" x14ac:dyDescent="0.25">
      <c r="C51" t="s">
        <v>55</v>
      </c>
      <c r="D51" s="25" t="s">
        <v>75</v>
      </c>
      <c r="E51" s="20">
        <v>0.5</v>
      </c>
      <c r="F51" s="13">
        <v>12.8</v>
      </c>
      <c r="G51" s="24">
        <f t="shared" si="20"/>
        <v>6.4</v>
      </c>
      <c r="H51" s="20">
        <v>4</v>
      </c>
      <c r="I51" s="20">
        <v>4</v>
      </c>
      <c r="J51" s="20">
        <v>0</v>
      </c>
      <c r="L51" s="2">
        <f t="shared" si="16"/>
        <v>25.6</v>
      </c>
      <c r="M51" s="2">
        <f t="shared" si="17"/>
        <v>25.6</v>
      </c>
      <c r="N51" s="2">
        <f t="shared" si="18"/>
        <v>0</v>
      </c>
      <c r="P51" s="31">
        <v>4</v>
      </c>
      <c r="Q51" s="27">
        <f t="shared" si="19"/>
        <v>25.6</v>
      </c>
      <c r="S51" s="45"/>
      <c r="T51" s="45"/>
      <c r="U51" s="45"/>
    </row>
    <row r="52" spans="1:21" x14ac:dyDescent="0.25">
      <c r="C52" t="s">
        <v>57</v>
      </c>
      <c r="D52" s="25" t="s">
        <v>75</v>
      </c>
      <c r="E52" s="20">
        <v>7</v>
      </c>
      <c r="F52" s="13">
        <v>12.8</v>
      </c>
      <c r="G52" s="24">
        <f t="shared" si="20"/>
        <v>89.600000000000009</v>
      </c>
      <c r="H52" s="20">
        <v>10</v>
      </c>
      <c r="I52" s="20">
        <v>10</v>
      </c>
      <c r="J52" s="20">
        <v>1</v>
      </c>
      <c r="L52" s="2">
        <f t="shared" si="16"/>
        <v>896.00000000000011</v>
      </c>
      <c r="M52" s="2">
        <f t="shared" si="17"/>
        <v>896.00000000000011</v>
      </c>
      <c r="N52" s="2">
        <f t="shared" si="18"/>
        <v>89.600000000000009</v>
      </c>
      <c r="P52" s="31">
        <v>10</v>
      </c>
      <c r="Q52" s="27">
        <f t="shared" si="19"/>
        <v>896.00000000000011</v>
      </c>
      <c r="S52" s="45"/>
      <c r="T52" s="45"/>
      <c r="U52" s="45"/>
    </row>
    <row r="53" spans="1:21" x14ac:dyDescent="0.25">
      <c r="C53" t="s">
        <v>56</v>
      </c>
      <c r="D53" s="25" t="s">
        <v>75</v>
      </c>
      <c r="E53" s="20">
        <v>0.1</v>
      </c>
      <c r="F53" s="13">
        <v>12.8</v>
      </c>
      <c r="G53" s="24">
        <f t="shared" si="20"/>
        <v>1.2800000000000002</v>
      </c>
      <c r="H53" s="20">
        <v>4</v>
      </c>
      <c r="I53" s="20">
        <v>4</v>
      </c>
      <c r="J53" s="20">
        <v>0</v>
      </c>
      <c r="L53" s="2">
        <f t="shared" si="16"/>
        <v>5.120000000000001</v>
      </c>
      <c r="M53" s="2">
        <f t="shared" si="17"/>
        <v>5.120000000000001</v>
      </c>
      <c r="N53" s="2">
        <f t="shared" si="18"/>
        <v>0</v>
      </c>
      <c r="P53" s="31">
        <v>4</v>
      </c>
      <c r="Q53" s="27">
        <f t="shared" si="19"/>
        <v>5.120000000000001</v>
      </c>
      <c r="S53" s="45"/>
      <c r="T53" s="45"/>
      <c r="U53" s="45"/>
    </row>
    <row r="54" spans="1:21" x14ac:dyDescent="0.25">
      <c r="C54" t="s">
        <v>59</v>
      </c>
      <c r="D54" s="25" t="s">
        <v>75</v>
      </c>
      <c r="E54" s="20">
        <v>7</v>
      </c>
      <c r="F54" s="13">
        <v>12.8</v>
      </c>
      <c r="G54" s="24">
        <f t="shared" si="20"/>
        <v>89.600000000000009</v>
      </c>
      <c r="H54" s="20">
        <v>10</v>
      </c>
      <c r="I54" s="20">
        <v>10</v>
      </c>
      <c r="J54" s="20">
        <v>0</v>
      </c>
      <c r="L54" s="2">
        <f t="shared" si="16"/>
        <v>896.00000000000011</v>
      </c>
      <c r="M54" s="2">
        <f t="shared" si="17"/>
        <v>896.00000000000011</v>
      </c>
      <c r="N54" s="2">
        <f t="shared" si="18"/>
        <v>0</v>
      </c>
      <c r="P54" s="31">
        <v>10</v>
      </c>
      <c r="Q54" s="27">
        <f t="shared" si="19"/>
        <v>896.00000000000011</v>
      </c>
      <c r="S54" s="45"/>
      <c r="T54" s="45"/>
      <c r="U54" s="45"/>
    </row>
    <row r="55" spans="1:21" x14ac:dyDescent="0.25">
      <c r="C55" t="s">
        <v>60</v>
      </c>
      <c r="D55" s="25" t="s">
        <v>75</v>
      </c>
      <c r="E55" s="20">
        <v>0.1</v>
      </c>
      <c r="F55" s="13">
        <v>12.8</v>
      </c>
      <c r="G55" s="24">
        <f t="shared" si="20"/>
        <v>1.2800000000000002</v>
      </c>
      <c r="H55" s="20">
        <v>4</v>
      </c>
      <c r="I55" s="20">
        <v>4</v>
      </c>
      <c r="J55" s="20">
        <v>0</v>
      </c>
      <c r="L55" s="2">
        <f t="shared" si="16"/>
        <v>5.120000000000001</v>
      </c>
      <c r="M55" s="2">
        <f t="shared" si="17"/>
        <v>5.120000000000001</v>
      </c>
      <c r="N55" s="2">
        <f t="shared" si="18"/>
        <v>0</v>
      </c>
      <c r="P55" s="31">
        <v>4</v>
      </c>
      <c r="Q55" s="27">
        <f t="shared" si="19"/>
        <v>5.120000000000001</v>
      </c>
      <c r="S55" s="45"/>
      <c r="T55" s="45"/>
      <c r="U55" s="45"/>
    </row>
    <row r="56" spans="1:21" x14ac:dyDescent="0.25">
      <c r="A56" t="s">
        <v>58</v>
      </c>
      <c r="C56" t="s">
        <v>61</v>
      </c>
      <c r="D56" s="25" t="s">
        <v>75</v>
      </c>
      <c r="E56" s="20">
        <v>5</v>
      </c>
      <c r="F56" s="13">
        <v>12.8</v>
      </c>
      <c r="G56" s="24">
        <f t="shared" si="20"/>
        <v>64</v>
      </c>
      <c r="H56" s="20">
        <v>10</v>
      </c>
      <c r="I56" s="20">
        <v>10</v>
      </c>
      <c r="J56" s="20">
        <v>0</v>
      </c>
      <c r="L56" s="2">
        <f t="shared" si="16"/>
        <v>640</v>
      </c>
      <c r="M56" s="2">
        <f t="shared" si="17"/>
        <v>640</v>
      </c>
      <c r="N56" s="2">
        <f t="shared" si="18"/>
        <v>0</v>
      </c>
      <c r="P56" s="31">
        <v>10</v>
      </c>
      <c r="Q56" s="27">
        <f t="shared" si="19"/>
        <v>640</v>
      </c>
      <c r="S56" s="45"/>
      <c r="T56" s="45"/>
      <c r="U56" s="45"/>
    </row>
    <row r="57" spans="1:21" x14ac:dyDescent="0.25">
      <c r="C57" t="s">
        <v>62</v>
      </c>
      <c r="D57" s="25" t="s">
        <v>75</v>
      </c>
      <c r="E57" s="20">
        <v>0.1</v>
      </c>
      <c r="F57" s="13">
        <v>12.8</v>
      </c>
      <c r="G57" s="24">
        <f t="shared" si="20"/>
        <v>1.2800000000000002</v>
      </c>
      <c r="H57" s="20">
        <v>4</v>
      </c>
      <c r="I57" s="20">
        <v>4</v>
      </c>
      <c r="J57" s="20">
        <v>4</v>
      </c>
      <c r="L57" s="2">
        <f t="shared" si="16"/>
        <v>5.120000000000001</v>
      </c>
      <c r="M57" s="2">
        <f t="shared" si="17"/>
        <v>5.120000000000001</v>
      </c>
      <c r="N57" s="2">
        <f t="shared" si="18"/>
        <v>5.120000000000001</v>
      </c>
      <c r="P57" s="31">
        <v>4</v>
      </c>
      <c r="Q57" s="27">
        <f t="shared" si="19"/>
        <v>5.120000000000001</v>
      </c>
      <c r="S57" s="45">
        <f>SUM(L48:L57)</f>
        <v>4395.5199999999995</v>
      </c>
      <c r="T57" s="45">
        <f>SUM(M48:M57)</f>
        <v>4395.5199999999995</v>
      </c>
      <c r="U57" s="45">
        <f>SUM(N48:N57)</f>
        <v>410.88000000000005</v>
      </c>
    </row>
    <row r="58" spans="1:21" x14ac:dyDescent="0.25">
      <c r="F58"/>
      <c r="G58"/>
      <c r="L58" s="2"/>
      <c r="M58" s="2"/>
      <c r="N58" s="2"/>
      <c r="P58" s="30"/>
      <c r="Q58" s="27"/>
    </row>
    <row r="59" spans="1:21" x14ac:dyDescent="0.25">
      <c r="B59" t="s">
        <v>86</v>
      </c>
      <c r="F59"/>
      <c r="G59"/>
      <c r="L59" s="2"/>
      <c r="M59" s="2"/>
      <c r="N59" s="2"/>
      <c r="P59" s="30"/>
      <c r="Q59" s="27"/>
    </row>
    <row r="60" spans="1:21" x14ac:dyDescent="0.25">
      <c r="C60" t="s">
        <v>87</v>
      </c>
      <c r="D60" s="25" t="s">
        <v>75</v>
      </c>
      <c r="E60" s="20">
        <v>1.2</v>
      </c>
      <c r="F60" s="13">
        <v>12.8</v>
      </c>
      <c r="G60" s="24">
        <f>E60*F60</f>
        <v>15.36</v>
      </c>
      <c r="H60" s="20">
        <v>1</v>
      </c>
      <c r="I60" s="20">
        <v>1</v>
      </c>
      <c r="J60" s="20">
        <v>1</v>
      </c>
      <c r="L60" s="2">
        <f>IF(D60="X",G60*H60,0)</f>
        <v>15.36</v>
      </c>
      <c r="M60" s="2">
        <f>IF(D60="X",G60*I60,0)</f>
        <v>15.36</v>
      </c>
      <c r="N60" s="2">
        <f>IF(D60="X",G60*J60,0)</f>
        <v>15.36</v>
      </c>
      <c r="P60" s="31">
        <v>1</v>
      </c>
      <c r="Q60" s="27">
        <f>G60*P60</f>
        <v>15.36</v>
      </c>
    </row>
    <row r="61" spans="1:21" x14ac:dyDescent="0.25">
      <c r="C61" t="s">
        <v>41</v>
      </c>
      <c r="D61" s="25" t="s">
        <v>75</v>
      </c>
      <c r="E61" s="20">
        <v>4</v>
      </c>
      <c r="F61" s="13">
        <v>12.8</v>
      </c>
      <c r="G61" s="24">
        <f>E61*F61</f>
        <v>51.2</v>
      </c>
      <c r="H61" s="20">
        <v>0.5</v>
      </c>
      <c r="I61" s="20">
        <v>0.5</v>
      </c>
      <c r="J61" s="20">
        <v>0.5</v>
      </c>
      <c r="L61" s="2">
        <f>IF(D61="X",G61*H61,0)</f>
        <v>25.6</v>
      </c>
      <c r="M61" s="2">
        <f>IF(D61="X",G61*I61,0)</f>
        <v>25.6</v>
      </c>
      <c r="N61" s="2">
        <f>IF(D61="X",G61*J61,0)</f>
        <v>25.6</v>
      </c>
      <c r="P61" s="31">
        <v>1</v>
      </c>
      <c r="Q61" s="27">
        <f>G61*P61</f>
        <v>51.2</v>
      </c>
    </row>
    <row r="62" spans="1:21" x14ac:dyDescent="0.25">
      <c r="C62" t="s">
        <v>42</v>
      </c>
      <c r="D62" s="25" t="s">
        <v>75</v>
      </c>
      <c r="E62" s="21">
        <v>1.25</v>
      </c>
      <c r="F62" s="13">
        <v>12.8</v>
      </c>
      <c r="G62" s="24">
        <f>E62*F62</f>
        <v>16</v>
      </c>
      <c r="H62" s="20">
        <v>20</v>
      </c>
      <c r="I62" s="20">
        <v>20</v>
      </c>
      <c r="J62" s="20">
        <v>12</v>
      </c>
      <c r="L62" s="2">
        <f>IF(D62="X",G62*H62,0)</f>
        <v>320</v>
      </c>
      <c r="M62" s="2">
        <f>IF(D62="X",G62*I62,0)</f>
        <v>320</v>
      </c>
      <c r="N62" s="2">
        <f>IF(D62="X",G62*J62,0)</f>
        <v>192</v>
      </c>
      <c r="P62" s="31">
        <v>20</v>
      </c>
      <c r="Q62" s="27">
        <f>G62*P62</f>
        <v>320</v>
      </c>
    </row>
    <row r="63" spans="1:21" x14ac:dyDescent="0.25">
      <c r="F63"/>
      <c r="G63"/>
      <c r="L63" s="2"/>
      <c r="M63" s="2"/>
      <c r="N63" s="2"/>
      <c r="P63" s="30"/>
      <c r="Q63" s="27"/>
    </row>
    <row r="64" spans="1:21" x14ac:dyDescent="0.25">
      <c r="B64" t="s">
        <v>89</v>
      </c>
      <c r="C64">
        <v>3</v>
      </c>
      <c r="F64"/>
      <c r="G64"/>
      <c r="L64" s="2"/>
      <c r="M64" s="2"/>
      <c r="N64" s="2"/>
      <c r="P64" s="30"/>
      <c r="Q64" s="27"/>
    </row>
    <row r="65" spans="2:17" x14ac:dyDescent="0.25">
      <c r="C65" t="s">
        <v>87</v>
      </c>
      <c r="D65" s="25" t="s">
        <v>75</v>
      </c>
      <c r="E65" s="20">
        <v>1.2</v>
      </c>
      <c r="F65" s="13">
        <v>12.8</v>
      </c>
      <c r="G65" s="24">
        <f>E65*F65*$C$64</f>
        <v>46.08</v>
      </c>
      <c r="H65" s="20">
        <v>1</v>
      </c>
      <c r="I65" s="20">
        <v>1</v>
      </c>
      <c r="J65" s="20">
        <v>1</v>
      </c>
      <c r="L65" s="2">
        <f>IF(D65="X",G65*H65,0)</f>
        <v>46.08</v>
      </c>
      <c r="M65" s="2">
        <f>IF(D65="X",G65*I65,0)</f>
        <v>46.08</v>
      </c>
      <c r="N65" s="2">
        <f>IF(D65="X",G65*J65,0)</f>
        <v>46.08</v>
      </c>
      <c r="P65" s="31">
        <v>0</v>
      </c>
      <c r="Q65" s="27">
        <f>G65*P65</f>
        <v>0</v>
      </c>
    </row>
    <row r="66" spans="2:17" x14ac:dyDescent="0.25">
      <c r="C66" t="s">
        <v>41</v>
      </c>
      <c r="D66" s="25" t="s">
        <v>75</v>
      </c>
      <c r="E66" s="20">
        <v>4</v>
      </c>
      <c r="F66" s="13">
        <v>12.8</v>
      </c>
      <c r="G66" s="24">
        <f t="shared" ref="G66:G67" si="21">E66*F66*$C$64</f>
        <v>153.60000000000002</v>
      </c>
      <c r="H66" s="20">
        <v>0.5</v>
      </c>
      <c r="I66" s="20">
        <v>0.5</v>
      </c>
      <c r="J66" s="20">
        <v>0.5</v>
      </c>
      <c r="L66" s="2">
        <f>IF(D66="X",G66*H66,0)</f>
        <v>76.800000000000011</v>
      </c>
      <c r="M66" s="2">
        <f>IF(D66="X",G66*I66,0)</f>
        <v>76.800000000000011</v>
      </c>
      <c r="N66" s="2">
        <f>IF(D66="X",G66*J66,0)</f>
        <v>76.800000000000011</v>
      </c>
      <c r="P66" s="31">
        <v>0</v>
      </c>
      <c r="Q66" s="27">
        <f>G66*P66</f>
        <v>0</v>
      </c>
    </row>
    <row r="67" spans="2:17" x14ac:dyDescent="0.25">
      <c r="C67" t="s">
        <v>42</v>
      </c>
      <c r="D67" s="25" t="s">
        <v>75</v>
      </c>
      <c r="E67" s="20">
        <v>1.25</v>
      </c>
      <c r="F67" s="13">
        <v>12.8</v>
      </c>
      <c r="G67" s="24">
        <f t="shared" si="21"/>
        <v>48</v>
      </c>
      <c r="H67" s="20">
        <v>16</v>
      </c>
      <c r="I67" s="20">
        <v>16</v>
      </c>
      <c r="J67" s="20">
        <v>12</v>
      </c>
      <c r="L67" s="2">
        <f>IF(D67="X",G67*H67,0)</f>
        <v>768</v>
      </c>
      <c r="M67" s="2">
        <f>IF(D67="X",G67*I67,0)</f>
        <v>768</v>
      </c>
      <c r="N67" s="2">
        <f>IF(D67="X",G67*J67,0)</f>
        <v>576</v>
      </c>
      <c r="P67" s="31">
        <v>0</v>
      </c>
      <c r="Q67" s="27">
        <f>G67*P67</f>
        <v>0</v>
      </c>
    </row>
    <row r="68" spans="2:17" x14ac:dyDescent="0.25">
      <c r="F68"/>
      <c r="G68"/>
      <c r="L68" s="2"/>
      <c r="M68" s="2"/>
      <c r="N68" s="2"/>
      <c r="P68" s="30"/>
      <c r="Q68" s="27"/>
    </row>
    <row r="69" spans="2:17" x14ac:dyDescent="0.25">
      <c r="B69" t="s">
        <v>70</v>
      </c>
      <c r="E69" s="22"/>
      <c r="F69" s="2"/>
      <c r="G69" s="2"/>
      <c r="H69" s="22"/>
      <c r="I69" s="22"/>
      <c r="J69" s="22"/>
      <c r="L69" s="2"/>
      <c r="M69" s="2"/>
      <c r="N69" s="2"/>
      <c r="P69" s="32"/>
      <c r="Q69" s="27"/>
    </row>
    <row r="70" spans="2:17" x14ac:dyDescent="0.25">
      <c r="C70" t="s">
        <v>44</v>
      </c>
      <c r="D70" s="25" t="s">
        <v>75</v>
      </c>
      <c r="E70" s="24">
        <f>G70/12.8</f>
        <v>78.125</v>
      </c>
      <c r="F70" s="13">
        <v>240</v>
      </c>
      <c r="G70" s="13">
        <v>1000</v>
      </c>
      <c r="H70" s="20">
        <v>0.03</v>
      </c>
      <c r="I70" s="20">
        <v>0.03</v>
      </c>
      <c r="J70" s="20">
        <v>0</v>
      </c>
      <c r="L70" s="2">
        <f>IF(D70="X",G70*H70,0)</f>
        <v>30</v>
      </c>
      <c r="M70" s="2">
        <f>IF(D70="X",G70*I70,0)</f>
        <v>30</v>
      </c>
      <c r="N70" s="2">
        <f>IF(D70="X",G70*J70,0)</f>
        <v>0</v>
      </c>
      <c r="P70" s="31">
        <v>0.03</v>
      </c>
      <c r="Q70" s="27">
        <f>G70*P70</f>
        <v>30</v>
      </c>
    </row>
    <row r="71" spans="2:17" x14ac:dyDescent="0.25">
      <c r="C71" t="s">
        <v>51</v>
      </c>
      <c r="D71" s="25" t="s">
        <v>75</v>
      </c>
      <c r="E71" s="24">
        <f t="shared" ref="E71:E72" si="22">G71/12.8</f>
        <v>62.5</v>
      </c>
      <c r="F71" s="13">
        <v>240</v>
      </c>
      <c r="G71" s="13">
        <v>800</v>
      </c>
      <c r="H71" s="20">
        <v>0.1</v>
      </c>
      <c r="I71" s="20">
        <v>0.1</v>
      </c>
      <c r="J71" s="20">
        <v>0.2</v>
      </c>
      <c r="L71" s="2">
        <f>IF(D71="X",G71*H71,0)</f>
        <v>80</v>
      </c>
      <c r="M71" s="2">
        <f>IF(D71="X",G71*I71,0)</f>
        <v>80</v>
      </c>
      <c r="N71" s="2">
        <f>IF(D71="X",G71*J71,0)</f>
        <v>160</v>
      </c>
      <c r="P71" s="31">
        <v>0.5</v>
      </c>
      <c r="Q71" s="27">
        <f>G71*P71</f>
        <v>400</v>
      </c>
    </row>
    <row r="72" spans="2:17" x14ac:dyDescent="0.25">
      <c r="C72" t="s">
        <v>69</v>
      </c>
      <c r="D72" s="25" t="s">
        <v>76</v>
      </c>
      <c r="E72" s="24">
        <f t="shared" si="22"/>
        <v>140.625</v>
      </c>
      <c r="F72" s="13">
        <v>240</v>
      </c>
      <c r="G72" s="13">
        <v>1800</v>
      </c>
      <c r="H72" s="20">
        <v>0.5</v>
      </c>
      <c r="I72" s="20">
        <v>0.5</v>
      </c>
      <c r="J72" s="20">
        <v>0.5</v>
      </c>
      <c r="L72" s="2">
        <f>IF(D72="X",G72*H72,0)</f>
        <v>0</v>
      </c>
      <c r="M72" s="2">
        <f>IF(D72="X",G72*I72,0)</f>
        <v>0</v>
      </c>
      <c r="N72" s="2">
        <f>IF(D72="X",G72*J72,0)</f>
        <v>0</v>
      </c>
      <c r="P72" s="31">
        <v>1</v>
      </c>
      <c r="Q72" s="27">
        <f>G72*P72</f>
        <v>1800</v>
      </c>
    </row>
    <row r="73" spans="2:17" x14ac:dyDescent="0.25">
      <c r="L73" s="2"/>
      <c r="M73" s="2"/>
      <c r="N73" s="2"/>
      <c r="P73" s="30"/>
      <c r="Q73" s="27"/>
    </row>
    <row r="74" spans="2:17" x14ac:dyDescent="0.25">
      <c r="L74" s="2"/>
      <c r="M74" s="2"/>
      <c r="N74" s="2"/>
      <c r="P74" s="30"/>
      <c r="Q74" s="27"/>
    </row>
    <row r="75" spans="2:17" x14ac:dyDescent="0.25">
      <c r="L75" s="2">
        <f>SUM(L4:L74)</f>
        <v>10089.520000000002</v>
      </c>
      <c r="M75" s="2">
        <f>SUM(M4:M74)</f>
        <v>9157.0399999999991</v>
      </c>
      <c r="N75" s="2">
        <f>SUM(N4:N74)</f>
        <v>10567.680000000002</v>
      </c>
      <c r="P75" s="33"/>
      <c r="Q75" s="28">
        <f>SUM(Q4:Q74)</f>
        <v>19401.200000000004</v>
      </c>
    </row>
  </sheetData>
  <conditionalFormatting sqref="D4:D72">
    <cfRule type="containsText" dxfId="10" priority="12" operator="containsText" text="X">
      <formula>NOT(ISERROR(SEARCH("X",D4)))</formula>
    </cfRule>
    <cfRule type="notContainsText" dxfId="9" priority="13" operator="notContains" text="X">
      <formula>ISERROR(SEARCH("X",D4))</formula>
    </cfRule>
  </conditionalFormatting>
  <conditionalFormatting sqref="E4:E57 E69:E72">
    <cfRule type="cellIs" dxfId="8" priority="17" operator="greaterThan">
      <formula>20</formula>
    </cfRule>
    <cfRule type="cellIs" dxfId="7" priority="18" operator="greaterThan">
      <formula>5</formula>
    </cfRule>
  </conditionalFormatting>
  <conditionalFormatting sqref="E60:E62">
    <cfRule type="cellIs" dxfId="6" priority="2" operator="greaterThan">
      <formula>20</formula>
    </cfRule>
    <cfRule type="cellIs" dxfId="5" priority="3" operator="greaterThan">
      <formula>5</formula>
    </cfRule>
  </conditionalFormatting>
  <conditionalFormatting sqref="E65:E67">
    <cfRule type="cellIs" dxfId="4" priority="4" operator="greaterThan">
      <formula>20</formula>
    </cfRule>
    <cfRule type="cellIs" dxfId="3" priority="5" operator="greaterThan">
      <formula>5</formula>
    </cfRule>
  </conditionalFormatting>
  <conditionalFormatting sqref="L4:Q72">
    <cfRule type="cellIs" dxfId="2" priority="19" stopIfTrue="1" operator="greaterThan">
      <formula>1000</formula>
    </cfRule>
    <cfRule type="cellIs" dxfId="1" priority="20" stopIfTrue="1" operator="greaterThan">
      <formula>500</formula>
    </cfRule>
    <cfRule type="cellIs" dxfId="0" priority="21" stopIfTrue="1" operator="greaterThan">
      <formula>100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59777-A94F-4949-BA05-6E3953D30782}">
  <sheetPr codeName="Sheet5"/>
  <dimension ref="B2:P20"/>
  <sheetViews>
    <sheetView workbookViewId="0">
      <selection activeCell="G39" sqref="G39"/>
    </sheetView>
  </sheetViews>
  <sheetFormatPr defaultRowHeight="15" x14ac:dyDescent="0.25"/>
  <cols>
    <col min="2" max="2" width="46.42578125" customWidth="1"/>
    <col min="3" max="4" width="11" customWidth="1"/>
    <col min="5" max="5" width="5.140625" style="3" customWidth="1"/>
    <col min="6" max="7" width="9.28515625" bestFit="1" customWidth="1"/>
    <col min="8" max="9" width="10.140625" bestFit="1" customWidth="1"/>
    <col min="10" max="10" width="4.42578125" customWidth="1"/>
    <col min="11" max="11" width="14" style="34" customWidth="1"/>
    <col min="12" max="12" width="6.42578125" style="34" customWidth="1"/>
    <col min="13" max="13" width="14" customWidth="1"/>
    <col min="14" max="14" width="12.7109375" customWidth="1"/>
    <col min="15" max="15" width="13.85546875" customWidth="1"/>
    <col min="16" max="16" width="15" customWidth="1"/>
  </cols>
  <sheetData>
    <row r="2" spans="2:16" s="7" customFormat="1" ht="49.5" customHeight="1" x14ac:dyDescent="0.25">
      <c r="C2" s="7" t="s">
        <v>97</v>
      </c>
      <c r="D2" s="7" t="s">
        <v>98</v>
      </c>
      <c r="E2" s="37"/>
      <c r="F2" s="50" t="s">
        <v>95</v>
      </c>
      <c r="G2" s="50"/>
      <c r="H2" s="50"/>
      <c r="I2" s="50"/>
      <c r="K2" s="38" t="s">
        <v>94</v>
      </c>
      <c r="L2" s="38"/>
      <c r="M2" s="7" t="s">
        <v>99</v>
      </c>
      <c r="N2" s="7" t="s">
        <v>96</v>
      </c>
    </row>
    <row r="4" spans="2:16" x14ac:dyDescent="0.25">
      <c r="F4" s="23">
        <v>0.1</v>
      </c>
      <c r="G4" s="23">
        <v>0.3</v>
      </c>
      <c r="H4" s="23">
        <v>0.5</v>
      </c>
      <c r="I4" s="23">
        <v>0.9</v>
      </c>
    </row>
    <row r="6" spans="2:16" x14ac:dyDescent="0.25">
      <c r="B6" t="s">
        <v>68</v>
      </c>
      <c r="C6" s="35">
        <v>2150</v>
      </c>
      <c r="D6" s="35">
        <v>1900</v>
      </c>
      <c r="E6" s="34"/>
      <c r="F6" s="35">
        <v>1</v>
      </c>
      <c r="G6" s="35">
        <v>2</v>
      </c>
      <c r="H6" s="35">
        <v>4</v>
      </c>
      <c r="I6" s="35">
        <v>3</v>
      </c>
      <c r="N6" s="34"/>
      <c r="O6" s="40"/>
    </row>
    <row r="7" spans="2:16" x14ac:dyDescent="0.25">
      <c r="C7" s="34"/>
      <c r="D7" s="34"/>
      <c r="E7" s="34"/>
      <c r="F7" s="34">
        <f>$D$6*F6*0.1</f>
        <v>190</v>
      </c>
      <c r="G7" s="34">
        <f>$D$6*G6*0.3</f>
        <v>1140</v>
      </c>
      <c r="H7" s="34">
        <f>$D$6*H6*0.5</f>
        <v>3800</v>
      </c>
      <c r="I7" s="34">
        <f>$D$6*I6*0.9</f>
        <v>5130</v>
      </c>
      <c r="K7" s="34">
        <f>SUM(F7:J7)</f>
        <v>10260</v>
      </c>
      <c r="M7" s="36">
        <f>K7</f>
        <v>10260</v>
      </c>
      <c r="N7" s="34">
        <f>C6/12.8</f>
        <v>167.96875</v>
      </c>
      <c r="P7" s="12"/>
    </row>
    <row r="8" spans="2:16" x14ac:dyDescent="0.25">
      <c r="C8" s="34"/>
      <c r="D8" s="34"/>
      <c r="E8" s="34"/>
      <c r="F8" s="34"/>
      <c r="G8" s="34"/>
      <c r="H8" s="34"/>
      <c r="I8" s="34"/>
    </row>
    <row r="9" spans="2:16" x14ac:dyDescent="0.25">
      <c r="B9" t="s">
        <v>100</v>
      </c>
      <c r="C9" s="35">
        <v>2560</v>
      </c>
      <c r="D9" s="35">
        <v>1850</v>
      </c>
      <c r="E9" s="34"/>
      <c r="F9" s="41">
        <v>0</v>
      </c>
      <c r="G9" s="34"/>
      <c r="H9" s="34"/>
      <c r="I9" s="34"/>
      <c r="K9" s="34">
        <f>F9*D9</f>
        <v>0</v>
      </c>
      <c r="M9" s="36">
        <f>K9</f>
        <v>0</v>
      </c>
      <c r="N9" s="34">
        <f>C9/12.8</f>
        <v>200</v>
      </c>
      <c r="O9" s="40"/>
      <c r="P9" s="12"/>
    </row>
    <row r="10" spans="2:16" x14ac:dyDescent="0.25">
      <c r="C10" s="34"/>
      <c r="D10" s="34"/>
      <c r="E10" s="34"/>
      <c r="F10" s="34"/>
      <c r="G10" s="34"/>
      <c r="H10" s="34"/>
      <c r="I10" s="34"/>
    </row>
    <row r="11" spans="2:16" x14ac:dyDescent="0.25">
      <c r="B11" t="s">
        <v>101</v>
      </c>
      <c r="C11" s="35">
        <v>600</v>
      </c>
      <c r="D11" s="35">
        <v>600</v>
      </c>
      <c r="E11" s="34"/>
      <c r="F11" s="41">
        <v>0</v>
      </c>
      <c r="G11" s="34"/>
      <c r="H11" s="34"/>
      <c r="I11" s="34"/>
      <c r="K11" s="34">
        <f>F11*D11</f>
        <v>0</v>
      </c>
      <c r="M11" s="36">
        <f>K11</f>
        <v>0</v>
      </c>
      <c r="N11" s="34">
        <f>C11/12.8</f>
        <v>46.875</v>
      </c>
      <c r="O11" s="40"/>
      <c r="P11" s="12"/>
    </row>
    <row r="12" spans="2:16" x14ac:dyDescent="0.25">
      <c r="C12" s="34"/>
      <c r="D12" s="34"/>
      <c r="E12" s="34"/>
      <c r="F12" s="34"/>
      <c r="G12" s="34"/>
      <c r="H12" s="34"/>
      <c r="I12" s="34"/>
    </row>
    <row r="13" spans="2:16" x14ac:dyDescent="0.25">
      <c r="B13" t="s">
        <v>92</v>
      </c>
      <c r="C13" s="35">
        <v>1540</v>
      </c>
      <c r="D13" s="35">
        <v>1540</v>
      </c>
      <c r="E13" s="34"/>
      <c r="F13" s="41">
        <v>0</v>
      </c>
      <c r="G13" s="34"/>
      <c r="H13" s="34"/>
      <c r="I13" s="34"/>
      <c r="K13" s="34">
        <f>F13*D13</f>
        <v>0</v>
      </c>
      <c r="N13" s="34">
        <f>C13/12.8</f>
        <v>120.3125</v>
      </c>
      <c r="O13" s="40"/>
      <c r="P13" s="12"/>
    </row>
    <row r="14" spans="2:16" x14ac:dyDescent="0.25">
      <c r="C14" s="34"/>
      <c r="D14" s="34"/>
      <c r="E14" s="34"/>
      <c r="F14" s="34"/>
      <c r="G14" s="34"/>
      <c r="H14" s="34"/>
      <c r="I14" s="34"/>
      <c r="P14" s="12"/>
    </row>
    <row r="15" spans="2:16" x14ac:dyDescent="0.25">
      <c r="B15" t="s">
        <v>93</v>
      </c>
      <c r="C15" s="35">
        <v>1540</v>
      </c>
      <c r="D15" s="35">
        <v>1540</v>
      </c>
      <c r="E15" s="34"/>
      <c r="F15" s="41">
        <v>0</v>
      </c>
      <c r="G15" s="34"/>
      <c r="H15" s="34"/>
      <c r="I15" s="34"/>
      <c r="K15" s="34">
        <f>F15*D15</f>
        <v>0</v>
      </c>
      <c r="P15" s="12"/>
    </row>
    <row r="17" spans="2:16" x14ac:dyDescent="0.25">
      <c r="B17" t="s">
        <v>67</v>
      </c>
      <c r="C17" s="35">
        <v>400</v>
      </c>
      <c r="D17" s="35">
        <v>400</v>
      </c>
      <c r="E17" s="34"/>
      <c r="F17" s="35">
        <v>10</v>
      </c>
      <c r="G17" s="35">
        <v>6</v>
      </c>
      <c r="H17" s="35">
        <v>2</v>
      </c>
      <c r="I17" s="35">
        <v>0.1</v>
      </c>
      <c r="N17" s="34"/>
      <c r="O17" s="40"/>
    </row>
    <row r="18" spans="2:16" x14ac:dyDescent="0.25">
      <c r="C18" s="34"/>
      <c r="D18" s="34"/>
      <c r="E18" s="34"/>
      <c r="F18" s="34">
        <f>$D$17*F17*0.1</f>
        <v>400</v>
      </c>
      <c r="G18" s="34">
        <f>$D$17*G17*0.3</f>
        <v>720</v>
      </c>
      <c r="H18" s="34">
        <f>$D$17*H17*0.5</f>
        <v>400</v>
      </c>
      <c r="I18" s="34">
        <f>$D$17*I17*0.9</f>
        <v>36</v>
      </c>
      <c r="K18" s="34">
        <f>SUM(F18:J18)</f>
        <v>1556</v>
      </c>
      <c r="P18" s="12"/>
    </row>
    <row r="20" spans="2:16" x14ac:dyDescent="0.25">
      <c r="K20" s="39"/>
      <c r="L20" s="39"/>
      <c r="M20" s="43">
        <f>SUM(M4:M19)</f>
        <v>10260</v>
      </c>
      <c r="N20" s="42">
        <f>SUM(N4:N19)</f>
        <v>535.15625</v>
      </c>
      <c r="O20" s="42"/>
    </row>
  </sheetData>
  <mergeCells count="1">
    <mergeCell ref="F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A1430-7C6A-435F-A0EC-983AAB9DD255}">
  <sheetPr codeName="Sheet3"/>
  <dimension ref="B2:Q15"/>
  <sheetViews>
    <sheetView workbookViewId="0">
      <selection activeCell="D64" sqref="D64"/>
    </sheetView>
  </sheetViews>
  <sheetFormatPr defaultRowHeight="15" x14ac:dyDescent="0.25"/>
  <cols>
    <col min="1" max="1" width="2.28515625" customWidth="1"/>
    <col min="2" max="2" width="40.140625" customWidth="1"/>
    <col min="3" max="3" width="10" style="2" customWidth="1"/>
    <col min="4" max="4" width="8" style="2" customWidth="1"/>
    <col min="5" max="5" width="10.42578125" style="6" customWidth="1"/>
    <col min="6" max="6" width="11.5703125" style="1" customWidth="1"/>
    <col min="7" max="7" width="11.42578125" style="1" customWidth="1"/>
    <col min="8" max="8" width="4.140625" customWidth="1"/>
    <col min="9" max="9" width="9.42578125" style="4" bestFit="1" customWidth="1"/>
    <col min="10" max="10" width="11.85546875" customWidth="1"/>
    <col min="11" max="11" width="3.7109375" style="1" customWidth="1"/>
    <col min="12" max="12" width="11.42578125" style="4" bestFit="1" customWidth="1"/>
    <col min="13" max="13" width="12.42578125" customWidth="1"/>
    <col min="14" max="14" width="12.5703125" customWidth="1"/>
    <col min="15" max="15" width="12.5703125" style="2" customWidth="1"/>
    <col min="17" max="17" width="14.5703125" customWidth="1"/>
  </cols>
  <sheetData>
    <row r="2" spans="2:17" x14ac:dyDescent="0.25">
      <c r="B2" t="s">
        <v>4</v>
      </c>
      <c r="C2" s="9">
        <v>10000</v>
      </c>
    </row>
    <row r="3" spans="2:17" s="44" customFormat="1" ht="15.75" thickBot="1" x14ac:dyDescent="0.3">
      <c r="C3" s="46"/>
      <c r="D3" s="46"/>
      <c r="E3" s="47"/>
      <c r="F3" s="48"/>
      <c r="G3" s="48"/>
      <c r="I3" s="49"/>
      <c r="K3" s="48"/>
      <c r="L3" s="49"/>
      <c r="O3" s="46"/>
    </row>
    <row r="5" spans="2:17" s="7" customFormat="1" ht="51.75" customHeight="1" x14ac:dyDescent="0.25">
      <c r="C5" s="8" t="s">
        <v>0</v>
      </c>
      <c r="D5" s="8" t="s">
        <v>1</v>
      </c>
      <c r="E5" s="11" t="s">
        <v>11</v>
      </c>
      <c r="F5" s="10" t="s">
        <v>2</v>
      </c>
      <c r="G5" s="10" t="s">
        <v>10</v>
      </c>
      <c r="I5" s="9" t="s">
        <v>12</v>
      </c>
      <c r="J5" s="7" t="s">
        <v>13</v>
      </c>
      <c r="K5" s="10"/>
      <c r="L5" s="9" t="s">
        <v>5</v>
      </c>
      <c r="M5" s="7" t="s">
        <v>6</v>
      </c>
      <c r="N5" s="7" t="s">
        <v>7</v>
      </c>
      <c r="O5" s="8" t="s">
        <v>9</v>
      </c>
      <c r="Q5"/>
    </row>
    <row r="7" spans="2:17" x14ac:dyDescent="0.25">
      <c r="B7" t="s">
        <v>17</v>
      </c>
      <c r="C7" s="13">
        <v>12.8</v>
      </c>
      <c r="D7" s="13">
        <v>280</v>
      </c>
      <c r="E7" s="13">
        <v>25</v>
      </c>
      <c r="F7" s="14">
        <v>500</v>
      </c>
      <c r="G7" s="14">
        <v>400</v>
      </c>
      <c r="I7" s="4">
        <f>C7*D7</f>
        <v>3584</v>
      </c>
      <c r="J7" s="5">
        <f>INT($C$2/I7) + 1</f>
        <v>3</v>
      </c>
      <c r="L7" s="15">
        <f>J7*I7</f>
        <v>10752</v>
      </c>
      <c r="M7" s="16">
        <f>J7*F7 + G7</f>
        <v>1900</v>
      </c>
      <c r="N7" s="16">
        <f>M7/(L7/1000)</f>
        <v>176.71130952380952</v>
      </c>
      <c r="O7" s="17">
        <f>J7*E7</f>
        <v>75</v>
      </c>
    </row>
    <row r="8" spans="2:17" x14ac:dyDescent="0.25">
      <c r="B8" t="s">
        <v>18</v>
      </c>
      <c r="C8" s="13">
        <v>25.6</v>
      </c>
      <c r="D8" s="13">
        <v>230</v>
      </c>
      <c r="E8" s="13">
        <v>35</v>
      </c>
      <c r="F8" s="14">
        <v>840</v>
      </c>
      <c r="G8" s="14">
        <v>400</v>
      </c>
      <c r="I8" s="4">
        <f>C8*D8</f>
        <v>5888</v>
      </c>
      <c r="J8" s="5">
        <f>INT($C$2/I8) + 1</f>
        <v>2</v>
      </c>
      <c r="L8" s="15">
        <f>J8*I8</f>
        <v>11776</v>
      </c>
      <c r="M8" s="16">
        <f>J8*F8 + G8</f>
        <v>2080</v>
      </c>
      <c r="N8" s="16">
        <f>M8/(L8/1000)</f>
        <v>176.63043478260869</v>
      </c>
      <c r="O8" s="17">
        <f>J8*E8</f>
        <v>70</v>
      </c>
    </row>
    <row r="9" spans="2:17" x14ac:dyDescent="0.25">
      <c r="C9"/>
      <c r="D9"/>
      <c r="E9"/>
      <c r="F9"/>
      <c r="G9"/>
      <c r="J9" s="5"/>
      <c r="K9"/>
      <c r="L9"/>
      <c r="O9"/>
    </row>
    <row r="10" spans="2:17" x14ac:dyDescent="0.25">
      <c r="B10" t="s">
        <v>3</v>
      </c>
      <c r="C10" s="13">
        <v>12.8</v>
      </c>
      <c r="D10" s="13">
        <v>460</v>
      </c>
      <c r="E10" s="13">
        <v>39.5</v>
      </c>
      <c r="F10" s="14">
        <v>1500</v>
      </c>
      <c r="G10" s="14">
        <v>200</v>
      </c>
      <c r="I10" s="4">
        <f>C10*D10</f>
        <v>5888</v>
      </c>
      <c r="J10" s="5">
        <f>INT($C$2/I10) + 1</f>
        <v>2</v>
      </c>
      <c r="L10" s="15">
        <f>J10*I10</f>
        <v>11776</v>
      </c>
      <c r="M10" s="16">
        <f>J10*F10 + G10</f>
        <v>3200</v>
      </c>
      <c r="N10" s="16">
        <f>M10/(L10/1000)</f>
        <v>271.73913043478262</v>
      </c>
      <c r="O10" s="17">
        <f>J10*E10</f>
        <v>79</v>
      </c>
    </row>
    <row r="11" spans="2:17" x14ac:dyDescent="0.25">
      <c r="B11" t="s">
        <v>8</v>
      </c>
      <c r="C11" s="13">
        <v>12.8</v>
      </c>
      <c r="D11" s="13">
        <v>230</v>
      </c>
      <c r="E11" s="13">
        <v>20.5</v>
      </c>
      <c r="F11" s="14">
        <v>650</v>
      </c>
      <c r="G11" s="14">
        <v>300</v>
      </c>
      <c r="I11" s="4">
        <f>C11*D11</f>
        <v>2944</v>
      </c>
      <c r="J11" s="5">
        <f>INT($C$2/I11) + 1</f>
        <v>4</v>
      </c>
      <c r="L11" s="15">
        <f>J11*I11</f>
        <v>11776</v>
      </c>
      <c r="M11" s="16">
        <f>J11*F11 + G11</f>
        <v>2900</v>
      </c>
      <c r="N11" s="16">
        <f>M11/(L11/1000)</f>
        <v>246.26358695652175</v>
      </c>
      <c r="O11" s="17">
        <f>J11*E11</f>
        <v>82</v>
      </c>
    </row>
    <row r="12" spans="2:17" x14ac:dyDescent="0.25">
      <c r="B12" t="s">
        <v>14</v>
      </c>
      <c r="C12" s="13">
        <v>12.8</v>
      </c>
      <c r="D12" s="13">
        <v>100</v>
      </c>
      <c r="E12" s="13">
        <v>11</v>
      </c>
      <c r="F12" s="14">
        <v>240</v>
      </c>
      <c r="G12" s="14">
        <v>400</v>
      </c>
      <c r="I12" s="4">
        <f>C12*D12</f>
        <v>1280</v>
      </c>
      <c r="J12" s="5">
        <f>INT($C$2/I12) + 1</f>
        <v>8</v>
      </c>
      <c r="L12" s="15">
        <f>J12*I12</f>
        <v>10240</v>
      </c>
      <c r="M12" s="16">
        <f>J12*F12 + G12</f>
        <v>2320</v>
      </c>
      <c r="N12" s="16">
        <f>M12/(L12/1000)</f>
        <v>226.5625</v>
      </c>
      <c r="O12" s="17">
        <f>J12*E12</f>
        <v>88</v>
      </c>
    </row>
    <row r="13" spans="2:17" x14ac:dyDescent="0.25">
      <c r="B13" t="s">
        <v>16</v>
      </c>
      <c r="C13" s="13">
        <v>25.6</v>
      </c>
      <c r="D13" s="13">
        <v>230</v>
      </c>
      <c r="E13" s="13">
        <v>43</v>
      </c>
      <c r="F13" s="14">
        <v>1340</v>
      </c>
      <c r="G13" s="14">
        <v>200</v>
      </c>
      <c r="I13" s="4">
        <f>C13*D13</f>
        <v>5888</v>
      </c>
      <c r="J13" s="5">
        <f>INT($C$2/I13) + 1</f>
        <v>2</v>
      </c>
      <c r="L13" s="15">
        <f>J13*I13</f>
        <v>11776</v>
      </c>
      <c r="M13" s="16">
        <f>J13*F13 + G13</f>
        <v>2880</v>
      </c>
      <c r="N13" s="16">
        <f>M13/(L13/1000)</f>
        <v>244.56521739130434</v>
      </c>
      <c r="O13" s="17">
        <f>J13*E13</f>
        <v>86</v>
      </c>
    </row>
    <row r="15" spans="2:17" x14ac:dyDescent="0.25">
      <c r="B15" t="s">
        <v>15</v>
      </c>
      <c r="C15" s="13">
        <v>52.2</v>
      </c>
      <c r="D15" s="13">
        <v>100</v>
      </c>
      <c r="E15" s="13">
        <v>44</v>
      </c>
      <c r="F15" s="14">
        <v>1400</v>
      </c>
      <c r="G15" s="14">
        <v>200</v>
      </c>
      <c r="I15" s="4">
        <f>C15*D15</f>
        <v>5220</v>
      </c>
      <c r="J15" s="5">
        <f>INT($C$2/I15) + 1</f>
        <v>2</v>
      </c>
      <c r="L15" s="15">
        <f>J15*I15</f>
        <v>10440</v>
      </c>
      <c r="M15" s="16">
        <f>J15*F15 + G15</f>
        <v>3000</v>
      </c>
      <c r="N15" s="16">
        <f>M15/(L15/1000)</f>
        <v>287.35632183908046</v>
      </c>
      <c r="O15" s="17">
        <f>J15*E15</f>
        <v>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Consumption</vt:lpstr>
      <vt:lpstr>Generation</vt:lpstr>
      <vt:lpstr>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Pan</dc:creator>
  <cp:lastModifiedBy>Peter Pan</cp:lastModifiedBy>
  <dcterms:created xsi:type="dcterms:W3CDTF">2024-01-30T02:33:49Z</dcterms:created>
  <dcterms:modified xsi:type="dcterms:W3CDTF">2024-02-06T00:56:06Z</dcterms:modified>
</cp:coreProperties>
</file>