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Data Analysis\0- Maven analytics projects\Manufactoring\"/>
    </mc:Choice>
  </mc:AlternateContent>
  <xr:revisionPtr revIDLastSave="0" documentId="13_ncr:1_{C9936AD0-7DA4-4A91-84D4-DF9A738B7822}" xr6:coauthVersionLast="47" xr6:coauthVersionMax="47" xr10:uidLastSave="{00000000-0000-0000-0000-000000000000}"/>
  <bookViews>
    <workbookView xWindow="876" yWindow="-108" windowWidth="22272" windowHeight="13176" activeTab="6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  <sheet name="Pivot" sheetId="11" r:id="rId5"/>
    <sheet name="Report" sheetId="9" r:id="rId6"/>
    <sheet name="Dashboard" sheetId="10" r:id="rId7"/>
  </sheets>
  <definedNames>
    <definedName name="_xlnm._FilterDatabase" localSheetId="2" hidden="1">'Downtime factors'!$A$1:$C$13</definedName>
    <definedName name="_xlnm._FilterDatabase" localSheetId="3" hidden="1">'Line downtime'!$A$2:$N$40</definedName>
    <definedName name="_xlnm._FilterDatabase" localSheetId="0" hidden="1">'Line productivity'!$A$1:$F$39</definedName>
    <definedName name="_xlchart.v1.0" hidden="1">Pivot!$I$12:$I$17</definedName>
    <definedName name="_xlchart.v1.1" hidden="1">Pivot!$J$12:$J$17</definedName>
    <definedName name="_xlchart.v1.2" hidden="1">Pivot!$I$12:$I$17</definedName>
    <definedName name="_xlchart.v1.3" hidden="1">Pivot!$J$12:$J$17</definedName>
    <definedName name="_xlchart.v1.4" hidden="1">Pivot!$I$12:$I$17</definedName>
    <definedName name="_xlchart.v1.5" hidden="1">Pivot!$J$12:$J$17</definedName>
    <definedName name="_xlchart.v1.6" hidden="1">Pivot!$I$12:$I$17</definedName>
    <definedName name="_xlchart.v1.7" hidden="1">Pivot!$J$12:$J$17</definedName>
  </definedNames>
  <calcPr calcId="191029"/>
  <pivotCaches>
    <pivotCache cacheId="15" r:id="rId8"/>
    <pivotCache cacheId="1" r:id="rId9"/>
    <pivotCache cacheId="2" r:id="rId10"/>
    <pivotCache cacheId="16" r:id="rId11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11" l="1"/>
  <c r="Q6" i="11"/>
  <c r="Q5" i="11"/>
  <c r="Q4" i="11"/>
  <c r="C24" i="9" a="1"/>
  <c r="C24" i="9" s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E3" i="3"/>
  <c r="E4" i="3"/>
  <c r="E5" i="3"/>
  <c r="E6" i="3"/>
  <c r="E7" i="3"/>
  <c r="E8" i="3"/>
  <c r="E9" i="3"/>
  <c r="E10" i="3"/>
  <c r="E11" i="3"/>
  <c r="E12" i="3"/>
  <c r="E13" i="3"/>
  <c r="E2" i="3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2" i="1"/>
  <c r="H11" i="1"/>
  <c r="H23" i="1"/>
  <c r="H31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2" i="1"/>
  <c r="H2" i="1" s="1"/>
  <c r="G26" i="9" l="1"/>
  <c r="F28" i="9"/>
  <c r="D29" i="9"/>
  <c r="E26" i="9"/>
  <c r="F26" i="9"/>
  <c r="C26" i="9"/>
  <c r="D28" i="9"/>
  <c r="E29" i="9"/>
  <c r="F29" i="9"/>
  <c r="G29" i="9"/>
  <c r="D27" i="9"/>
  <c r="E28" i="9"/>
  <c r="G28" i="9"/>
  <c r="D26" i="9"/>
  <c r="E27" i="9"/>
  <c r="F27" i="9"/>
  <c r="G27" i="9"/>
  <c r="C27" i="9"/>
  <c r="C28" i="9"/>
  <c r="C2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<sst xmlns="http://schemas.openxmlformats.org/spreadsheetml/2006/main" count="245" uniqueCount="81">
  <si>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</si>
  <si>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</si>
  <si>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</si>
  <si>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</si>
  <si>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</si>
  <si>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</si>
  <si>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</si>
  <si>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</si>
  <si>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</si>
  <si>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</si>
  <si>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</si>
  <si>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</si>
  <si>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</si>
  <si>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</si>
  <si>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</si>
  <si>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</si>
  <si>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</si>
  <si>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</si>
  <si>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</si>
  <si>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</si>
  <si>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</si>
  <si>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</si>
  <si>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</si>
  <si>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</si>
  <si>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</si>
  <si>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</si>
  <si>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</si>
  <si>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</si>
  <si>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</si>
  <si>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</si>
  <si>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</si>
  <si>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</si>
  <si>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</si>
  <si>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</si>
  <si>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</si>
  <si>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</si>
  <si>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</si>
  <si>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</si>
  <si>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</si>
  <si>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</si>
  <si>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</si>
  <si>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</si>
  <si>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</si>
  <si>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</si>
  <si>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</si>
  <si>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</si>
  <si>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</si>
  <si>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</si>
  <si>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</si>
  <si>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</si>
  <si>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</si>
  <si>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</si>
  <si>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</si>
  <si>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</si>
  <si>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</si>
  <si>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</si>
  <si>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Batch time</t>
  </si>
  <si>
    <t>Batch time per mins</t>
  </si>
  <si>
    <t>Downtime</t>
  </si>
  <si>
    <t>Pareto</t>
  </si>
  <si>
    <t>Row Labels</t>
  </si>
  <si>
    <t>Grand Total</t>
  </si>
  <si>
    <t>Sum of 2</t>
  </si>
  <si>
    <t>Count of 1</t>
  </si>
  <si>
    <t>Sum of 1</t>
  </si>
  <si>
    <t>Values</t>
  </si>
  <si>
    <t>Sum of 3</t>
  </si>
  <si>
    <t>Sum of 4</t>
  </si>
  <si>
    <t>Sum of 5</t>
  </si>
  <si>
    <t>Sum of 6</t>
  </si>
  <si>
    <t>Sum of 7</t>
  </si>
  <si>
    <t>Sum of 8</t>
  </si>
  <si>
    <t>Sum of 9</t>
  </si>
  <si>
    <t>Sum of 10</t>
  </si>
  <si>
    <t>Sum of 11</t>
  </si>
  <si>
    <t>Sum of 12</t>
  </si>
  <si>
    <t>Sum of  Efficiency</t>
  </si>
  <si>
    <t>Sum of Min batch time</t>
  </si>
  <si>
    <t>01 AM</t>
  </si>
  <si>
    <t>02 AM</t>
  </si>
  <si>
    <t>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</si>
</sst>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;@"/>
    <numFmt numFmtId="170" formatCode="h:mm;@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/>
      <diagonal/>
    </border>
    <border>
      <left style="thin">
        <color theme="3" tint="0.499984740745262"/>
      </left>
      <right style="thin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  <border>
      <left style="thin">
        <color theme="3" tint="0.499984740745262"/>
      </left>
      <right style="thin">
        <color theme="3" tint="0.499984740745262"/>
      </right>
      <top/>
      <bottom style="thin">
        <color theme="3" tint="0.499984740745262"/>
      </bottom>
      <diagonal/>
    </border>
    <border>
      <left/>
      <right style="thin">
        <color theme="3" tint="0.499984740745262"/>
      </right>
      <top/>
      <bottom style="thin">
        <color theme="3" tint="0.499984740745262"/>
      </bottom>
      <diagonal/>
    </border>
    <border>
      <left/>
      <right style="thin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indexed="64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indexed="64"/>
      </bottom>
      <diagonal/>
    </border>
    <border>
      <left style="thin">
        <color theme="3" tint="9.9978637043366805E-2"/>
      </left>
      <right style="thin">
        <color theme="3" tint="9.9978637043366805E-2"/>
      </right>
      <top style="thin">
        <color theme="3" tint="9.9978637043366805E-2"/>
      </top>
      <bottom style="thin">
        <color theme="3" tint="9.9978637043366805E-2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6">
    <xf numFmtId="0" fontId="0" fillId="0" borderId="0" xfId="0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164" fontId="5" fillId="3" borderId="4" xfId="0" applyNumberFormat="1" applyFont="1" applyFill="1" applyBorder="1"/>
    <xf numFmtId="21" fontId="5" fillId="3" borderId="5" xfId="0" applyNumberFormat="1" applyFont="1" applyFill="1" applyBorder="1"/>
    <xf numFmtId="164" fontId="5" fillId="0" borderId="4" xfId="0" applyNumberFormat="1" applyFont="1" applyBorder="1"/>
    <xf numFmtId="21" fontId="5" fillId="0" borderId="5" xfId="0" applyNumberFormat="1" applyFont="1" applyBorder="1"/>
    <xf numFmtId="164" fontId="5" fillId="0" borderId="1" xfId="0" applyNumberFormat="1" applyFont="1" applyBorder="1"/>
    <xf numFmtId="21" fontId="5" fillId="0" borderId="2" xfId="0" applyNumberFormat="1" applyFont="1" applyBorder="1"/>
    <xf numFmtId="0" fontId="6" fillId="2" borderId="8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5" fillId="3" borderId="1" xfId="0" applyFont="1" applyFill="1" applyBorder="1"/>
    <xf numFmtId="0" fontId="5" fillId="3" borderId="2" xfId="0" applyFont="1" applyFill="1" applyBorder="1"/>
    <xf numFmtId="9" fontId="0" fillId="0" borderId="0" xfId="0" applyNumberFormat="1"/>
    <xf numFmtId="0" fontId="0" fillId="0" borderId="9" xfId="0" applyBorder="1"/>
    <xf numFmtId="0" fontId="0" fillId="4" borderId="9" xfId="0" applyFill="1" applyBorder="1"/>
    <xf numFmtId="9" fontId="0" fillId="4" borderId="9" xfId="1" applyFont="1" applyFill="1" applyBorder="1"/>
    <xf numFmtId="9" fontId="0" fillId="4" borderId="10" xfId="1" applyFont="1" applyFill="1" applyBorder="1"/>
    <xf numFmtId="9" fontId="0" fillId="4" borderId="12" xfId="1" applyFont="1" applyFill="1" applyBorder="1"/>
    <xf numFmtId="9" fontId="0" fillId="4" borderId="11" xfId="1" applyFont="1" applyFill="1" applyBorder="1"/>
    <xf numFmtId="21" fontId="0" fillId="4" borderId="9" xfId="0" applyNumberFormat="1" applyFill="1" applyBorder="1"/>
    <xf numFmtId="0" fontId="0" fillId="0" borderId="9" xfId="0" applyBorder="1" applyAlignment="1">
      <alignment horizontal="left"/>
    </xf>
    <xf numFmtId="0" fontId="0" fillId="5" borderId="13" xfId="0" applyFill="1" applyBorder="1"/>
    <xf numFmtId="0" fontId="0" fillId="5" borderId="0" xfId="0" applyFill="1"/>
    <xf numFmtId="0" fontId="0" fillId="5" borderId="19" xfId="0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vertical="center"/>
    </xf>
    <xf numFmtId="0" fontId="8" fillId="5" borderId="15" xfId="0" applyFont="1" applyFill="1" applyBorder="1" applyAlignment="1">
      <alignment vertical="center"/>
    </xf>
    <xf numFmtId="0" fontId="8" fillId="5" borderId="13" xfId="0" applyFont="1" applyFill="1" applyBorder="1" applyAlignment="1">
      <alignment vertical="center"/>
    </xf>
    <xf numFmtId="0" fontId="8" fillId="5" borderId="22" xfId="0" applyFont="1" applyFill="1" applyBorder="1" applyAlignment="1">
      <alignment vertical="center"/>
    </xf>
    <xf numFmtId="0" fontId="8" fillId="5" borderId="14" xfId="0" applyFont="1" applyFill="1" applyBorder="1"/>
    <xf numFmtId="0" fontId="8" fillId="5" borderId="13" xfId="0" applyFont="1" applyFill="1" applyBorder="1"/>
    <xf numFmtId="0" fontId="8" fillId="5" borderId="17" xfId="0" applyFont="1" applyFill="1" applyBorder="1"/>
    <xf numFmtId="0" fontId="8" fillId="5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8" fillId="5" borderId="18" xfId="0" applyFont="1" applyFill="1" applyBorder="1"/>
    <xf numFmtId="0" fontId="7" fillId="5" borderId="16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70" fontId="0" fillId="0" borderId="0" xfId="0" applyNumberFormat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0" fillId="0" borderId="0" xfId="0" applyFont="1" applyFill="1"/>
  </cellXfs>
  <cellStyles count="2">
    <cellStyle name="Normal" xfId="0" builtinId="0"/>
    <cellStyle name="Percent" xfId="1" builtinId="5"/>
  </cellStyles>
  <dxfs count="8">
    <dxf>
      <font>
        <b/>
        <i val="0"/>
        <sz val="12"/>
      </font>
    </dxf>
    <dxf>
      <fill>
        <patternFill>
          <bgColor theme="4"/>
        </patternFill>
      </fill>
    </dxf>
    <dxf>
      <border>
        <left style="thin">
          <color theme="3" tint="0.499984740745262"/>
        </left>
        <top style="thin">
          <color theme="3" tint="0.499984740745262"/>
        </top>
        <bottom style="thin">
          <color theme="3" tint="0.499984740745262"/>
        </bottom>
        <vertical style="thin">
          <color theme="3" tint="0.499984740745262"/>
        </vertical>
        <horizontal style="thin">
          <color theme="3" tint="0.499984740745262"/>
        </horizontal>
      </border>
    </dxf>
    <dxf>
      <border>
        <left style="thin">
          <color theme="3" tint="0.499984740745262"/>
        </left>
        <top style="thin">
          <color theme="3" tint="0.499984740745262"/>
        </top>
        <bottom style="thin">
          <color theme="3" tint="0.499984740745262"/>
        </bottom>
        <vertical style="thin">
          <color theme="3" tint="0.499984740745262"/>
        </vertical>
        <horizontal style="thin">
          <color theme="3" tint="0.499984740745262"/>
        </horizontal>
      </border>
    </dxf>
    <dxf>
      <border>
        <left style="thin">
          <color theme="3" tint="0.499984740745262"/>
        </left>
        <bottom style="thin">
          <color theme="3" tint="0.499984740745262"/>
        </bottom>
        <vertical style="thin">
          <color theme="3" tint="0.499984740745262"/>
        </vertical>
        <horizontal style="thin">
          <color theme="3" tint="0.499984740745262"/>
        </horizontal>
      </border>
    </dxf>
    <dxf>
      <border>
        <left style="thin">
          <color theme="3" tint="0.499984740745262"/>
        </left>
        <bottom style="thin">
          <color theme="3" tint="0.499984740745262"/>
        </bottom>
        <vertical style="thin">
          <color theme="3" tint="0.499984740745262"/>
        </vertical>
        <horizontal style="thin">
          <color theme="3" tint="0.499984740745262"/>
        </horizontal>
      </border>
    </dxf>
    <dxf>
      <border>
        <left style="thin">
          <color theme="3" tint="0.499984740745262"/>
        </left>
        <right style="thin">
          <color theme="3" tint="0.499984740745262"/>
        </right>
        <top style="thin">
          <color theme="3" tint="0.499984740745262"/>
        </top>
        <bottom style="thin">
          <color theme="3" tint="0.499984740745262"/>
        </bottom>
        <vertical style="thin">
          <color theme="3" tint="0.499984740745262"/>
        </vertical>
        <horizontal style="thin">
          <color theme="3" tint="0.499984740745262"/>
        </horizontal>
      </border>
    </dxf>
    <dxf>
      <border>
        <left style="thin">
          <color theme="3" tint="0.499984740745262"/>
        </left>
        <right style="thin">
          <color theme="3" tint="0.499984740745262"/>
        </right>
        <top style="thin">
          <color theme="3" tint="0.499984740745262"/>
        </top>
        <bottom style="thin">
          <color theme="3" tint="0.499984740745262"/>
        </bottom>
        <vertical style="thin">
          <color theme="3" tint="0.499984740745262"/>
        </vertical>
        <horizontal style="thin">
          <color theme="3" tint="0.499984740745262"/>
        </horizontal>
      </border>
    </dxf>
  </dxfs>
  <tableStyles count="1" defaultTableStyle="TableStyleMedium2" defaultPivotStyle="PivotStyleLight16">
    <tableStyle name="Slicer Style 1" pivot="0" table="0" count="2" xr9:uid="{86B33FAF-D7B9-4AB7-8CDB-5EBD1AD8CA2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>
        <x14:slicerStyle name="Slicer Style 1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[1-Line_Productivity .xlsx]Pivot!Efficiency per operator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90000"/>
                    <a:lumOff val="10000"/>
                  </a:schemeClr>
                </a:solidFill>
                <a:effectLst/>
              </a:rPr>
              <a:t>Efficiency by Operator</a:t>
            </a:r>
            <a:endParaRPr lang="en-US" sz="1400" b="1" i="0" u="none" strike="noStrike" kern="1200" spc="0" baseline="0">
              <a:solidFill>
                <a:schemeClr val="tx2">
                  <a:lumMod val="90000"/>
                  <a:lumOff val="1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2BC-4132-BE1E-85EDFBBBF1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Pivot!$A$20:$A$24</c:f>
              <c:strCache>
                <c:ptCount val="4"/>
                <c:pt idx="0">
                  <c:v>Mac</c:v>
                </c:pt>
                <c:pt idx="1">
                  <c:v>Dennis</c:v>
                </c:pt>
                <c:pt idx="2">
                  <c:v>Dee</c:v>
                </c:pt>
                <c:pt idx="3">
                  <c:v>Charlie</c:v>
                </c:pt>
              </c:strCache>
            </c:strRef>
          </c:cat>
          <c:val>
            <c:numRef>
              <c:f>Pivot!$B$20:$B$24</c:f>
              <c:numCache>
                <c:formatCode>0%</c:formatCode>
                <c:ptCount val="4"/>
                <c:pt idx="0">
                  <c:v>0.60941176470588243</c:v>
                </c:pt>
                <c:pt idx="1">
                  <c:v>0.63170731707317074</c:v>
                </c:pt>
                <c:pt idx="2">
                  <c:v>0.64077669902912626</c:v>
                </c:pt>
                <c:pt idx="3">
                  <c:v>0.66839378238341973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BC-4132-BE1E-85EDFBBBF1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1955149392"/>
        <c:axId val="1955147472"/>
      </c:barChart>
      <c:catAx>
        <c:axId val="195514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>
                    <a:lumMod val="90000"/>
                    <a:lumOff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47472"/>
        <c:crosses val="autoZero"/>
        <c:auto val="1"/>
        <c:lblAlgn val="ctr"/>
        <c:lblOffset val="100"/>
        <c:noMultiLvlLbl val="0"/>
      </c:catAx>
      <c:valAx>
        <c:axId val="1955147472"/>
        <c:scaling>
          <c:orientation val="minMax"/>
          <c:max val="0.70000000000000007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95514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2">
                    <a:lumMod val="90000"/>
                    <a:lumOff val="10000"/>
                  </a:schemeClr>
                </a:solidFill>
              </a:rPr>
              <a:t>Downtime Factors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9B-4372-8F1B-606F321F3DAF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39B-4372-8F1B-606F321F3DAF}"/>
              </c:ext>
            </c:extLst>
          </c:dPt>
          <c:dPt>
            <c:idx val="7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39B-4372-8F1B-606F321F3DAF}"/>
              </c:ext>
            </c:extLst>
          </c:dPt>
          <c:dPt>
            <c:idx val="8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39B-4372-8F1B-606F321F3DAF}"/>
              </c:ext>
            </c:extLst>
          </c:dPt>
          <c:dPt>
            <c:idx val="9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39B-4372-8F1B-606F321F3DAF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39B-4372-8F1B-606F321F3DAF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39B-4372-8F1B-606F321F3DA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39B-4372-8F1B-606F321F3DA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39B-4372-8F1B-606F321F3DA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39B-4372-8F1B-606F321F3DA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39B-4372-8F1B-606F321F3DAF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39B-4372-8F1B-606F321F3DAF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39B-4372-8F1B-606F321F3D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B-4372-8F1B-606F321F3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955165712"/>
        <c:axId val="1955129712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39B-4372-8F1B-606F321F3DAF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39B-4372-8F1B-606F321F3D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9B-4372-8F1B-606F321F3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655888"/>
        <c:axId val="1773659248"/>
      </c:lineChart>
      <c:catAx>
        <c:axId val="195516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29712"/>
        <c:crosses val="autoZero"/>
        <c:auto val="1"/>
        <c:lblAlgn val="ctr"/>
        <c:lblOffset val="100"/>
        <c:noMultiLvlLbl val="0"/>
      </c:catAx>
      <c:valAx>
        <c:axId val="1955129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>
                        <a:lumMod val="90000"/>
                        <a:lumOff val="10000"/>
                      </a:schemeClr>
                    </a:solidFill>
                  </a:rPr>
                  <a:t>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65712"/>
        <c:crosses val="autoZero"/>
        <c:crossBetween val="between"/>
      </c:valAx>
      <c:valAx>
        <c:axId val="1773659248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655888"/>
        <c:crosses val="max"/>
        <c:crossBetween val="between"/>
      </c:valAx>
      <c:catAx>
        <c:axId val="1773655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3659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[1-Line_Productivity .xlsx]Pivot!Efficiency per operator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accent1"/>
                </a:solidFill>
                <a:effectLst/>
              </a:rPr>
              <a:t>Efficiency by Operator</a:t>
            </a:r>
            <a:endParaRPr lang="en-US" sz="1400" b="1" i="0" u="none" strike="noStrike" kern="1200" spc="0" baseline="0">
              <a:solidFill>
                <a:schemeClr val="accent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EC0-4E7D-9856-068374C8A0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Pivot!$A$20:$A$24</c:f>
              <c:strCache>
                <c:ptCount val="4"/>
                <c:pt idx="0">
                  <c:v>Mac</c:v>
                </c:pt>
                <c:pt idx="1">
                  <c:v>Dennis</c:v>
                </c:pt>
                <c:pt idx="2">
                  <c:v>Dee</c:v>
                </c:pt>
                <c:pt idx="3">
                  <c:v>Charlie</c:v>
                </c:pt>
              </c:strCache>
            </c:strRef>
          </c:cat>
          <c:val>
            <c:numRef>
              <c:f>Pivot!$B$20:$B$24</c:f>
              <c:numCache>
                <c:formatCode>0%</c:formatCode>
                <c:ptCount val="4"/>
                <c:pt idx="0">
                  <c:v>0.60941176470588243</c:v>
                </c:pt>
                <c:pt idx="1">
                  <c:v>0.63170731707317074</c:v>
                </c:pt>
                <c:pt idx="2">
                  <c:v>0.64077669902912626</c:v>
                </c:pt>
                <c:pt idx="3">
                  <c:v>0.66839378238341973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C0-4E7D-9856-068374C8A0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1955149392"/>
        <c:axId val="1955147472"/>
      </c:barChart>
      <c:catAx>
        <c:axId val="1955149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47472"/>
        <c:crosses val="autoZero"/>
        <c:auto val="1"/>
        <c:lblAlgn val="ctr"/>
        <c:lblOffset val="100"/>
        <c:noMultiLvlLbl val="0"/>
      </c:catAx>
      <c:valAx>
        <c:axId val="1955147472"/>
        <c:scaling>
          <c:orientation val="minMax"/>
          <c:max val="0.70000000000000007"/>
          <c:min val="0"/>
        </c:scaling>
        <c:delete val="1"/>
        <c:axPos val="b"/>
        <c:numFmt formatCode="0%" sourceLinked="1"/>
        <c:majorTickMark val="none"/>
        <c:minorTickMark val="none"/>
        <c:tickLblPos val="nextTo"/>
        <c:crossAx val="195514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/>
                </a:solidFill>
              </a:rPr>
              <a:t>Downtime Factors Pareto</a:t>
            </a:r>
          </a:p>
        </c:rich>
      </c:tx>
      <c:layout>
        <c:manualLayout>
          <c:xMode val="edge"/>
          <c:yMode val="edge"/>
          <c:x val="0.28857982813206701"/>
          <c:y val="3.4246575342465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8A-4409-B653-57A335A0AE83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8A-4409-B653-57A335A0AE83}"/>
              </c:ext>
            </c:extLst>
          </c:dPt>
          <c:dPt>
            <c:idx val="7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8A-4409-B653-57A335A0AE83}"/>
              </c:ext>
            </c:extLst>
          </c:dPt>
          <c:dPt>
            <c:idx val="8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8A-4409-B653-57A335A0AE83}"/>
              </c:ext>
            </c:extLst>
          </c:dPt>
          <c:dPt>
            <c:idx val="9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8A-4409-B653-57A335A0AE83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C8A-4409-B653-57A335A0AE83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C8A-4409-B653-57A335A0AE8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8A-4409-B653-57A335A0AE83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C8A-4409-B653-57A335A0AE8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C8A-4409-B653-57A335A0AE83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C8A-4409-B653-57A335A0AE83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C8A-4409-B653-57A335A0AE83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C8A-4409-B653-57A335A0AE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C8A-4409-B653-57A335A0A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955165712"/>
        <c:axId val="1955129712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6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C8A-4409-B653-57A335A0AE83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C8A-4409-B653-57A335A0AE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C8A-4409-B653-57A335A0A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3655888"/>
        <c:axId val="1773659248"/>
      </c:lineChart>
      <c:catAx>
        <c:axId val="195516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29712"/>
        <c:crosses val="autoZero"/>
        <c:auto val="1"/>
        <c:lblAlgn val="ctr"/>
        <c:lblOffset val="100"/>
        <c:noMultiLvlLbl val="0"/>
      </c:catAx>
      <c:valAx>
        <c:axId val="1955129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>
                        <a:lumMod val="90000"/>
                        <a:lumOff val="10000"/>
                      </a:schemeClr>
                    </a:solidFill>
                  </a:rPr>
                  <a:t>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65712"/>
        <c:crosses val="autoZero"/>
        <c:crossBetween val="between"/>
      </c:valAx>
      <c:valAx>
        <c:axId val="1773659248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655888"/>
        <c:crosses val="max"/>
        <c:crossBetween val="between"/>
      </c:valAx>
      <c:catAx>
        <c:axId val="1773655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73659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[1-Line_Productivity .xlsx]Pivot!Batch Time by Operator 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/>
                </a:solidFill>
              </a:rPr>
              <a:t>Batch</a:t>
            </a:r>
            <a:r>
              <a:rPr lang="en-US" b="1" baseline="0">
                <a:solidFill>
                  <a:schemeClr val="accent1"/>
                </a:solidFill>
              </a:rPr>
              <a:t> Time by Operator </a:t>
            </a:r>
            <a:endParaRPr lang="en-US" b="1">
              <a:solidFill>
                <a:schemeClr val="accent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Pivot!$E$19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Pivot!$D$20:$D$54</c:f>
              <c:multiLvlStrCache>
                <c:ptCount val="17"/>
                <c:lvl>
                  <c:pt idx="0">
                    <c:v>02 AM</c:v>
                  </c:pt>
                  <c:pt idx="1">
                    <c:v>03 AM</c:v>
                  </c:pt>
                  <c:pt idx="2">
                    <c:v>01 AM</c:v>
                  </c:pt>
                  <c:pt idx="3">
                    <c:v>01 AM</c:v>
                  </c:pt>
                  <c:pt idx="4">
                    <c:v>01 AM</c:v>
                  </c:pt>
                  <c:pt idx="5">
                    <c:v>02 AM</c:v>
                  </c:pt>
                  <c:pt idx="6">
                    <c:v>01 AM</c:v>
                  </c:pt>
                  <c:pt idx="7">
                    <c:v>01 AM</c:v>
                  </c:pt>
                  <c:pt idx="8">
                    <c:v>02 AM</c:v>
                  </c:pt>
                  <c:pt idx="9">
                    <c:v>02 AM</c:v>
                  </c:pt>
                  <c:pt idx="10">
                    <c:v>01 AM</c:v>
                  </c:pt>
                  <c:pt idx="11">
                    <c:v>02 AM</c:v>
                  </c:pt>
                  <c:pt idx="12">
                    <c:v>01 AM</c:v>
                  </c:pt>
                  <c:pt idx="13">
                    <c:v>02 AM</c:v>
                  </c:pt>
                  <c:pt idx="14">
                    <c:v>01 AM</c:v>
                  </c:pt>
                  <c:pt idx="15">
                    <c:v>01 AM</c:v>
                  </c:pt>
                  <c:pt idx="16">
                    <c:v>02 AM</c:v>
                  </c:pt>
                </c:lvl>
                <c:lvl>
                  <c:pt idx="0">
                    <c:v>CO-2L</c:v>
                  </c:pt>
                  <c:pt idx="2">
                    <c:v>CO-600</c:v>
                  </c:pt>
                  <c:pt idx="3">
                    <c:v>LE-600</c:v>
                  </c:pt>
                  <c:pt idx="4">
                    <c:v>CO-600</c:v>
                  </c:pt>
                  <c:pt idx="6">
                    <c:v>DC-600</c:v>
                  </c:pt>
                  <c:pt idx="7">
                    <c:v>RB-600</c:v>
                  </c:pt>
                  <c:pt idx="9">
                    <c:v>CO-2L</c:v>
                  </c:pt>
                  <c:pt idx="10">
                    <c:v>CO-600</c:v>
                  </c:pt>
                  <c:pt idx="12">
                    <c:v>RB-600</c:v>
                  </c:pt>
                  <c:pt idx="13">
                    <c:v>CO-2L</c:v>
                  </c:pt>
                  <c:pt idx="14">
                    <c:v>DC-600</c:v>
                  </c:pt>
                  <c:pt idx="15">
                    <c:v>LE-600</c:v>
                  </c:pt>
                  <c:pt idx="16">
                    <c:v>OR-600</c:v>
                  </c:pt>
                </c:lvl>
                <c:lvl>
                  <c:pt idx="0">
                    <c:v>Charlie</c:v>
                  </c:pt>
                  <c:pt idx="4">
                    <c:v>Dee</c:v>
                  </c:pt>
                  <c:pt idx="9">
                    <c:v>Dennis</c:v>
                  </c:pt>
                  <c:pt idx="13">
                    <c:v>Mac</c:v>
                  </c:pt>
                </c:lvl>
              </c:multiLvlStrCache>
            </c:multiLvlStrRef>
          </c:cat>
          <c:val>
            <c:numRef>
              <c:f>Pivot!$E$20:$E$54</c:f>
              <c:numCache>
                <c:formatCode>h:mm;@</c:formatCode>
                <c:ptCount val="17"/>
                <c:pt idx="0">
                  <c:v>0.70000000000000018</c:v>
                </c:pt>
                <c:pt idx="1">
                  <c:v>0.47804878048780475</c:v>
                </c:pt>
                <c:pt idx="2">
                  <c:v>0.66079295154185025</c:v>
                </c:pt>
                <c:pt idx="3">
                  <c:v>0.82191780821917793</c:v>
                </c:pt>
                <c:pt idx="4">
                  <c:v>0.7025761124121781</c:v>
                </c:pt>
                <c:pt idx="5">
                  <c:v>0.50000000000000011</c:v>
                </c:pt>
                <c:pt idx="6">
                  <c:v>0.75000000000000056</c:v>
                </c:pt>
                <c:pt idx="7">
                  <c:v>0.6428571428571429</c:v>
                </c:pt>
                <c:pt idx="8">
                  <c:v>0.48780487804878031</c:v>
                </c:pt>
                <c:pt idx="9">
                  <c:v>0.64473684210526272</c:v>
                </c:pt>
                <c:pt idx="10">
                  <c:v>0.69230769230769229</c:v>
                </c:pt>
                <c:pt idx="11">
                  <c:v>0.45112781954887216</c:v>
                </c:pt>
                <c:pt idx="12">
                  <c:v>0.65454545454545476</c:v>
                </c:pt>
                <c:pt idx="13">
                  <c:v>0.75384615384615472</c:v>
                </c:pt>
                <c:pt idx="14">
                  <c:v>0.65454545454545454</c:v>
                </c:pt>
                <c:pt idx="15">
                  <c:v>0.58064516129032284</c:v>
                </c:pt>
                <c:pt idx="16">
                  <c:v>0.44444444444444442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5-4CFE-9672-F1C9F6499C3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29114703"/>
        <c:axId val="1029120463"/>
      </c:lineChart>
      <c:catAx>
        <c:axId val="102911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120463"/>
        <c:crosses val="autoZero"/>
        <c:auto val="1"/>
        <c:lblAlgn val="ctr"/>
        <c:lblOffset val="100"/>
        <c:noMultiLvlLbl val="0"/>
      </c:catAx>
      <c:valAx>
        <c:axId val="1029120463"/>
        <c:scaling>
          <c:orientation val="minMax"/>
        </c:scaling>
        <c:delete val="1"/>
        <c:axPos val="l"/>
        <c:numFmt formatCode="h:mm;@" sourceLinked="1"/>
        <c:majorTickMark val="none"/>
        <c:minorTickMark val="none"/>
        <c:tickLblPos val="nextTo"/>
        <c:crossAx val="1029114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>
      <cx:tx>
        <cx:txData>
          <cx:v>Min batch time by Flavor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chemeClr val="accent1"/>
              </a:solidFill>
              <a:latin typeface="Aptos Narrow" panose="020B0004020202020204" pitchFamily="34" charset="0"/>
              <a:ea typeface="Aptos Narrow" panose="020B0004020202020204" pitchFamily="34" charset="0"/>
              <a:cs typeface="Aptos Narrow" panose="020B0004020202020204" pitchFamily="34" charset="0"/>
            </a:defRPr>
          </a:pPr>
          <a:r>
            <a:rPr lang="en-US" b="1">
              <a:solidFill>
                <a:schemeClr val="accent1"/>
              </a:solidFill>
            </a:rPr>
            <a:t>Min batch time by Flavor</a:t>
          </a:r>
        </a:p>
      </cx:txPr>
    </cx:title>
    <cx:plotArea>
      <cx:plotAreaRegion>
        <cx:series layoutId="treemap" uniqueId="{41A9B8C6-40FF-4E39-862B-A42467FB2854}">
          <cx:spPr>
            <a:ln>
              <a:noFill/>
            </a:ln>
          </cx:spPr>
          <cx:dataPt idx="0">
            <cx:spPr>
              <a:solidFill>
                <a:srgbClr val="156082">
                  <a:lumMod val="75000"/>
                </a:srgbClr>
              </a:solidFill>
            </cx:spPr>
          </cx:dataPt>
          <cx:dataPt idx="1">
            <cx:spPr>
              <a:solidFill>
                <a:srgbClr val="0E2841">
                  <a:lumMod val="75000"/>
                  <a:lumOff val="25000"/>
                </a:srgbClr>
              </a:solidFill>
            </cx:spPr>
          </cx:dataPt>
          <cx:dataPt idx="2">
            <cx:spPr>
              <a:solidFill>
                <a:srgbClr val="E97132"/>
              </a:solidFill>
            </cx:spPr>
          </cx:dataPt>
          <cx:dataPt idx="3">
            <cx:spPr>
              <a:solidFill>
                <a:srgbClr val="92D050"/>
              </a:solidFill>
            </cx:spPr>
          </cx:dataPt>
          <cx:dataLabels pos="inEnd">
            <cx:spPr>
              <a:noFill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>
                    <a:solidFill>
                      <a:schemeClr val="bg1"/>
                    </a:solidFill>
                  </a:defRPr>
                </a:pPr>
                <a:endParaRPr lang="en-US" sz="1000" b="1" i="0" u="none" strike="noStrike" baseline="0">
                  <a:solidFill>
                    <a:schemeClr val="bg1"/>
                  </a:solidFill>
                  <a:latin typeface="Aptos Narrow" panose="02110004020202020204"/>
                </a:endParaRPr>
              </a:p>
            </cx:txPr>
            <cx:visibility seriesName="0" categoryName="1" value="1"/>
            <cx:separator>
</cx:separator>
          </cx:dataLabels>
          <cx:dataId val="0"/>
          <cx:layoutPr>
            <cx:parentLabelLayout val="overlapping"/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microsoft.com/office/2014/relationships/chartEx" Target="../charts/chartEx1.xml"/><Relationship Id="rId2" Type="http://schemas.openxmlformats.org/officeDocument/2006/relationships/hyperlink" Target="file:///D:\Downloads\English_Teaher\&#216;&#167;&#217;&#132;&#216;&#172;&#216;&#175;&#217;&#136;&#217;&#132;%20&#217;&#132;&#217;&#132;&#216;&#175;&#216;&#168;&#217;&#132;&#217;&#136;&#217;&#133;%20&#216;&#167;&#217;&#132;&#216;&#185;&#216;&#167;&#217;&#133;&#216;&#169;%20%20&#217;&#129;&#217;&#138;%20&#216;&#167;&#217;&#132;&#216;&#170;&#216;&#177;&#216;&#168;&#217;&#138;&#216;&#169;%20.pdf#file:///D:/Downloads/English_Teaher/%D8%A7%D9%84%D8%AC%D8%AF%D9%88%D9%84%20%D9%84%D9%84%D8%AF%D8%A8%D9%84%D9%88%D9%85%20%D8%A7%D9%84%D8%B9%D8%A7%D9%85%D8%A9%20%20%D9%81%D9%8A%20%D8%A7%D9%84%D8%AA%D8%B1%D8%A8%D9%8A%D8%A9%20.pdf" TargetMode="External"/><Relationship Id="rId1" Type="http://schemas.openxmlformats.org/officeDocument/2006/relationships/image" Target="../media/image1.jpe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3</xdr:row>
      <xdr:rowOff>175260</xdr:rowOff>
    </xdr:from>
    <xdr:to>
      <xdr:col>5</xdr:col>
      <xdr:colOff>259080</xdr:colOff>
      <xdr:row>17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0350F-6D81-4B10-8B3D-9111F3450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144780</xdr:colOff>
      <xdr:row>0</xdr:row>
      <xdr:rowOff>30480</xdr:rowOff>
    </xdr:from>
    <xdr:to>
      <xdr:col>5</xdr:col>
      <xdr:colOff>240952</xdr:colOff>
      <xdr:row>3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217AD93-9DAC-49EA-A6A7-AAF726B7CFA6}"/>
            </a:ext>
          </a:extLst>
        </xdr:cNvPr>
        <xdr:cNvSpPr txBox="1"/>
      </xdr:nvSpPr>
      <xdr:spPr>
        <a:xfrm>
          <a:off x="144780" y="396240"/>
          <a:ext cx="3906172" cy="6477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accent1"/>
              </a:solidFill>
            </a:rPr>
            <a:t>Overall line efficiency sits at 64%</a:t>
          </a:r>
        </a:p>
        <a:p>
          <a:r>
            <a:rPr lang="en-US" sz="1400" b="1">
              <a:solidFill>
                <a:schemeClr val="tx1">
                  <a:lumMod val="85000"/>
                  <a:lumOff val="15000"/>
                </a:schemeClr>
              </a:solidFill>
            </a:rPr>
            <a:t>We should place special focus</a:t>
          </a:r>
          <a:r>
            <a:rPr lang="en-US" sz="1400" b="1" baseline="0">
              <a:solidFill>
                <a:schemeClr val="tx1">
                  <a:lumMod val="85000"/>
                  <a:lumOff val="15000"/>
                </a:schemeClr>
              </a:solidFill>
            </a:rPr>
            <a:t> on </a:t>
          </a:r>
          <a:r>
            <a:rPr lang="en-US" sz="1400" b="1" baseline="0">
              <a:solidFill>
                <a:schemeClr val="accent2"/>
              </a:solidFill>
            </a:rPr>
            <a:t>Mac</a:t>
          </a:r>
        </a:p>
        <a:p>
          <a:endParaRPr lang="en-US" sz="1600" b="1">
            <a:solidFill>
              <a:schemeClr val="accent2"/>
            </a:solidFill>
          </a:endParaRPr>
        </a:p>
      </xdr:txBody>
    </xdr:sp>
    <xdr:clientData/>
  </xdr:twoCellAnchor>
  <xdr:twoCellAnchor>
    <xdr:from>
      <xdr:col>5</xdr:col>
      <xdr:colOff>320040</xdr:colOff>
      <xdr:row>4</xdr:row>
      <xdr:rowOff>7620</xdr:rowOff>
    </xdr:from>
    <xdr:to>
      <xdr:col>12</xdr:col>
      <xdr:colOff>266700</xdr:colOff>
      <xdr:row>17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AC137E-ABDE-433C-A282-4A9C055646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320040</xdr:colOff>
      <xdr:row>0</xdr:row>
      <xdr:rowOff>7619</xdr:rowOff>
    </xdr:from>
    <xdr:to>
      <xdr:col>12</xdr:col>
      <xdr:colOff>312420</xdr:colOff>
      <xdr:row>3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E8F471-47E5-E2DF-16B3-4B2A20D97E80}"/>
            </a:ext>
          </a:extLst>
        </xdr:cNvPr>
        <xdr:cNvSpPr txBox="1"/>
      </xdr:nvSpPr>
      <xdr:spPr>
        <a:xfrm>
          <a:off x="4130040" y="373379"/>
          <a:ext cx="4937760" cy="693421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accent1"/>
              </a:solidFill>
            </a:rPr>
            <a:t>The top 5 factors account for 80% of the downtime</a:t>
          </a:r>
          <a:r>
            <a:rPr lang="en-US" sz="1800" b="1" baseline="0">
              <a:solidFill>
                <a:schemeClr val="accent1"/>
              </a:solidFill>
            </a:rPr>
            <a:t> </a:t>
          </a:r>
          <a:endParaRPr lang="en-US" sz="1800" b="1">
            <a:solidFill>
              <a:schemeClr val="accent1"/>
            </a:solidFill>
          </a:endParaRPr>
        </a:p>
        <a:p>
          <a:r>
            <a:rPr lang="en-US" sz="1400" b="1">
              <a:solidFill>
                <a:schemeClr val="tx1">
                  <a:lumMod val="85000"/>
                  <a:lumOff val="15000"/>
                </a:schemeClr>
              </a:solidFill>
            </a:rPr>
            <a:t>We should ignore</a:t>
          </a:r>
          <a:r>
            <a:rPr lang="en-US" sz="1400" b="1" baseline="0">
              <a:solidFill>
                <a:schemeClr val="tx1">
                  <a:lumMod val="85000"/>
                  <a:lumOff val="15000"/>
                </a:schemeClr>
              </a:solidFill>
            </a:rPr>
            <a:t> the rest and prioritize these </a:t>
          </a:r>
          <a:endParaRPr lang="en-US" sz="1400" b="1" baseline="0">
            <a:solidFill>
              <a:schemeClr val="accent2"/>
            </a:solidFill>
          </a:endParaRPr>
        </a:p>
        <a:p>
          <a:endParaRPr lang="en-US" sz="1600" b="1">
            <a:solidFill>
              <a:schemeClr val="accent2"/>
            </a:solidFill>
          </a:endParaRPr>
        </a:p>
      </xdr:txBody>
    </xdr:sp>
    <xdr:clientData/>
  </xdr:twoCellAnchor>
  <xdr:twoCellAnchor>
    <xdr:from>
      <xdr:col>0</xdr:col>
      <xdr:colOff>121920</xdr:colOff>
      <xdr:row>18</xdr:row>
      <xdr:rowOff>22860</xdr:rowOff>
    </xdr:from>
    <xdr:to>
      <xdr:col>12</xdr:col>
      <xdr:colOff>266700</xdr:colOff>
      <xdr:row>21</xdr:row>
      <xdr:rowOff>68580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50D1065-9502-38BA-BAA5-ABE816BCA1C6}"/>
            </a:ext>
          </a:extLst>
        </xdr:cNvPr>
        <xdr:cNvSpPr txBox="1"/>
      </xdr:nvSpPr>
      <xdr:spPr>
        <a:xfrm>
          <a:off x="121920" y="3314700"/>
          <a:ext cx="8900160" cy="59436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3 of the 5</a:t>
          </a:r>
          <a:r>
            <a:rPr lang="en-US" sz="1600" b="1" baseline="0">
              <a:solidFill>
                <a:schemeClr val="accent1"/>
              </a:solidFill>
            </a:rPr>
            <a:t> </a:t>
          </a:r>
          <a:r>
            <a:rPr lang="en-US" sz="1600" b="1">
              <a:solidFill>
                <a:schemeClr val="accent1"/>
              </a:solidFill>
            </a:rPr>
            <a:t>main downtime factors are due</a:t>
          </a:r>
          <a:r>
            <a:rPr lang="en-US" sz="1600" b="1" baseline="0">
              <a:solidFill>
                <a:schemeClr val="accent1"/>
              </a:solidFill>
            </a:rPr>
            <a:t> to operator error </a:t>
          </a:r>
          <a:endParaRPr lang="en-US" sz="1600" b="1">
            <a:solidFill>
              <a:schemeClr val="accent1"/>
            </a:solidFill>
          </a:endParaRPr>
        </a:p>
        <a:p>
          <a:r>
            <a:rPr lang="en-US" sz="1400" b="1">
              <a:solidFill>
                <a:schemeClr val="tx1">
                  <a:lumMod val="85000"/>
                  <a:lumOff val="15000"/>
                </a:schemeClr>
              </a:solidFill>
            </a:rPr>
            <a:t>We should focus on</a:t>
          </a:r>
          <a:r>
            <a:rPr lang="en-US" sz="1400" b="1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  <a:r>
            <a:rPr lang="en-US" sz="1400" b="1" baseline="0">
              <a:solidFill>
                <a:schemeClr val="accent2"/>
              </a:solidFill>
            </a:rPr>
            <a:t>Machine adjustment for everyone </a:t>
          </a:r>
          <a:r>
            <a:rPr lang="en-US" sz="1400" b="1" baseline="0">
              <a:solidFill>
                <a:schemeClr val="tx1">
                  <a:lumMod val="85000"/>
                  <a:lumOff val="15000"/>
                </a:schemeClr>
              </a:solidFill>
            </a:rPr>
            <a:t>and </a:t>
          </a:r>
          <a:r>
            <a:rPr lang="en-US" sz="1400" b="1" baseline="0">
              <a:solidFill>
                <a:schemeClr val="accent2"/>
              </a:solidFill>
            </a:rPr>
            <a:t>Batch change for Mac </a:t>
          </a:r>
        </a:p>
        <a:p>
          <a:endParaRPr lang="en-US" sz="1600" b="1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7620</xdr:colOff>
      <xdr:row>25</xdr:row>
      <xdr:rowOff>7620</xdr:rowOff>
    </xdr:from>
    <xdr:to>
      <xdr:col>3</xdr:col>
      <xdr:colOff>0</xdr:colOff>
      <xdr:row>28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579D26B-891A-8634-81C3-C9B68A9E69BA}"/>
            </a:ext>
          </a:extLst>
        </xdr:cNvPr>
        <xdr:cNvSpPr/>
      </xdr:nvSpPr>
      <xdr:spPr>
        <a:xfrm>
          <a:off x="624840" y="4762500"/>
          <a:ext cx="1188720" cy="586740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5</xdr:col>
      <xdr:colOff>800100</xdr:colOff>
      <xdr:row>29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2768042-07B0-38DA-8A0F-2A9E1DBFBC88}"/>
            </a:ext>
          </a:extLst>
        </xdr:cNvPr>
        <xdr:cNvSpPr/>
      </xdr:nvSpPr>
      <xdr:spPr>
        <a:xfrm>
          <a:off x="3810000" y="5349240"/>
          <a:ext cx="800100" cy="198120"/>
        </a:xfrm>
        <a:prstGeom prst="rect">
          <a:avLst/>
        </a:prstGeom>
        <a:noFill/>
        <a:ln w="19050">
          <a:solidFill>
            <a:schemeClr val="accent2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502920</xdr:colOff>
      <xdr:row>2</xdr:row>
      <xdr:rowOff>160020</xdr:rowOff>
    </xdr:from>
    <xdr:to>
      <xdr:col>18</xdr:col>
      <xdr:colOff>563880</xdr:colOff>
      <xdr:row>20</xdr:row>
      <xdr:rowOff>99060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1CE4011-FA57-8C34-1133-7C4D22C1E166}"/>
            </a:ext>
          </a:extLst>
        </xdr:cNvPr>
        <xdr:cNvSpPr txBox="1"/>
      </xdr:nvSpPr>
      <xdr:spPr>
        <a:xfrm>
          <a:off x="9258300" y="525780"/>
          <a:ext cx="3718560" cy="3230880"/>
        </a:xfrm>
        <a:prstGeom prst="rect">
          <a:avLst/>
        </a:prstGeom>
        <a:solidFill>
          <a:schemeClr val="bg1"/>
        </a:solidFill>
        <a:ln w="12700" cmpd="sng">
          <a:solidFill>
            <a:schemeClr val="tx2">
              <a:lumMod val="90000"/>
              <a:lumOff val="1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1"/>
              </a:solidFill>
            </a:rPr>
            <a:t>Recommendations:</a:t>
          </a:r>
        </a:p>
        <a:p>
          <a:endParaRPr lang="en-US" sz="1600" b="1">
            <a:solidFill>
              <a:schemeClr val="accent1"/>
            </a:solidFill>
          </a:endParaRPr>
        </a:p>
        <a:p>
          <a:r>
            <a:rPr lang="en-US" sz="1600" b="1" baseline="0">
              <a:solidFill>
                <a:schemeClr val="accent1"/>
              </a:solidFill>
            </a:rPr>
            <a:t>1) Start with Machine adjustment training for all operator.</a:t>
          </a:r>
        </a:p>
        <a:p>
          <a:endParaRPr lang="en-US" sz="1600" b="1" baseline="0">
            <a:solidFill>
              <a:schemeClr val="accent1"/>
            </a:solidFill>
          </a:endParaRPr>
        </a:p>
        <a:p>
          <a:r>
            <a:rPr lang="en-US" sz="1600" b="1" baseline="0">
              <a:solidFill>
                <a:schemeClr val="accent1"/>
              </a:solidFill>
            </a:rPr>
            <a:t>2) provide special batch change training for Mac.</a:t>
          </a:r>
        </a:p>
        <a:p>
          <a:endParaRPr lang="en-US" sz="1600" b="1" baseline="0">
            <a:solidFill>
              <a:schemeClr val="accent1"/>
            </a:solidFill>
          </a:endParaRPr>
        </a:p>
        <a:p>
          <a:r>
            <a:rPr lang="en-US" sz="1600" b="1" baseline="0">
              <a:solidFill>
                <a:schemeClr val="accent1"/>
              </a:solidFill>
            </a:rPr>
            <a:t>3) Apply preventive maintenance to machine and double check inventory levels.</a:t>
          </a:r>
          <a:endParaRPr lang="en-US" sz="1600" b="1" baseline="0">
            <a:solidFill>
              <a:schemeClr val="accent2"/>
            </a:solidFill>
          </a:endParaRPr>
        </a:p>
        <a:p>
          <a:endParaRPr lang="en-US" sz="1600" b="1">
            <a:solidFill>
              <a:schemeClr val="accent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0</xdr:rowOff>
    </xdr:from>
    <xdr:to>
      <xdr:col>22</xdr:col>
      <xdr:colOff>83820</xdr:colOff>
      <xdr:row>29</xdr:row>
      <xdr:rowOff>165544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3A0414-5080-1788-39E4-A71A8270C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0"/>
          <a:ext cx="13487400" cy="5469064"/>
        </a:xfrm>
        <a:prstGeom prst="rect">
          <a:avLst/>
        </a:prstGeom>
      </xdr:spPr>
    </xdr:pic>
    <xdr:clientData/>
  </xdr:twoCellAnchor>
  <xdr:twoCellAnchor>
    <xdr:from>
      <xdr:col>0</xdr:col>
      <xdr:colOff>91440</xdr:colOff>
      <xdr:row>0</xdr:row>
      <xdr:rowOff>53340</xdr:rowOff>
    </xdr:from>
    <xdr:to>
      <xdr:col>21</xdr:col>
      <xdr:colOff>495300</xdr:colOff>
      <xdr:row>29</xdr:row>
      <xdr:rowOff>68580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5DB3A0FC-4434-4738-9586-18915A96833E}"/>
            </a:ext>
          </a:extLst>
        </xdr:cNvPr>
        <xdr:cNvSpPr/>
      </xdr:nvSpPr>
      <xdr:spPr>
        <a:xfrm>
          <a:off x="91440" y="53340"/>
          <a:ext cx="13205460" cy="5318760"/>
        </a:xfrm>
        <a:prstGeom prst="roundRect">
          <a:avLst/>
        </a:prstGeom>
        <a:noFill/>
        <a:ln>
          <a:solidFill>
            <a:schemeClr val="tx2">
              <a:lumMod val="90000"/>
              <a:lumOff val="10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53339</xdr:colOff>
      <xdr:row>0</xdr:row>
      <xdr:rowOff>152399</xdr:rowOff>
    </xdr:from>
    <xdr:to>
      <xdr:col>16</xdr:col>
      <xdr:colOff>310068</xdr:colOff>
      <xdr:row>3</xdr:row>
      <xdr:rowOff>91440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74A9D5BB-B891-474D-8E7E-05ECBDEEFE50}"/>
            </a:ext>
          </a:extLst>
        </xdr:cNvPr>
        <xdr:cNvSpPr/>
      </xdr:nvSpPr>
      <xdr:spPr>
        <a:xfrm>
          <a:off x="1272539" y="152399"/>
          <a:ext cx="8791129" cy="487681"/>
        </a:xfrm>
        <a:prstGeom prst="roundRect">
          <a:avLst/>
        </a:prstGeom>
        <a:noFill/>
        <a:ln>
          <a:solidFill>
            <a:schemeClr val="tx2">
              <a:lumMod val="90000"/>
              <a:lumOff val="10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106680</xdr:colOff>
      <xdr:row>0</xdr:row>
      <xdr:rowOff>182879</xdr:rowOff>
    </xdr:from>
    <xdr:to>
      <xdr:col>16</xdr:col>
      <xdr:colOff>289560</xdr:colOff>
      <xdr:row>3</xdr:row>
      <xdr:rowOff>53340</xdr:rowOff>
    </xdr:to>
    <xdr:sp macro="" textlink="">
      <xdr:nvSpPr>
        <xdr:cNvPr id="13" name="Text 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C861530-286E-4983-AEB7-47CD227E5608}"/>
            </a:ext>
          </a:extLst>
        </xdr:cNvPr>
        <xdr:cNvSpPr txBox="1">
          <a:spLocks noChangeArrowheads="1"/>
        </xdr:cNvSpPr>
      </xdr:nvSpPr>
      <xdr:spPr bwMode="auto">
        <a:xfrm>
          <a:off x="1325880" y="182879"/>
          <a:ext cx="8717280" cy="419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20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Downtime Analysis</a:t>
          </a:r>
          <a:r>
            <a:rPr lang="en-US" sz="20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Dashoard</a:t>
          </a:r>
          <a:endParaRPr lang="en-US" sz="2000">
            <a:solidFill>
              <a:schemeClr val="accent1"/>
            </a:solidFill>
            <a:effectLst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chemeClr val="accent1"/>
            </a:solidFill>
            <a:latin typeface="Aptos Narrow"/>
          </a:endParaRPr>
        </a:p>
      </xdr:txBody>
    </xdr:sp>
    <xdr:clientData/>
  </xdr:twoCellAnchor>
  <xdr:twoCellAnchor editAs="oneCell">
    <xdr:from>
      <xdr:col>0</xdr:col>
      <xdr:colOff>566725</xdr:colOff>
      <xdr:row>0</xdr:row>
      <xdr:rowOff>106679</xdr:rowOff>
    </xdr:from>
    <xdr:to>
      <xdr:col>1</xdr:col>
      <xdr:colOff>533400</xdr:colOff>
      <xdr:row>3</xdr:row>
      <xdr:rowOff>134314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32C396F-B457-483E-AA05-D38484680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/>
        </a:blip>
        <a:stretch>
          <a:fillRect/>
        </a:stretch>
      </xdr:blipFill>
      <xdr:spPr>
        <a:xfrm>
          <a:off x="566725" y="106679"/>
          <a:ext cx="576275" cy="576275"/>
        </a:xfrm>
        <a:prstGeom prst="rect">
          <a:avLst/>
        </a:prstGeom>
      </xdr:spPr>
    </xdr:pic>
    <xdr:clientData/>
  </xdr:twoCellAnchor>
  <xdr:twoCellAnchor>
    <xdr:from>
      <xdr:col>0</xdr:col>
      <xdr:colOff>205739</xdr:colOff>
      <xdr:row>3</xdr:row>
      <xdr:rowOff>182879</xdr:rowOff>
    </xdr:from>
    <xdr:to>
      <xdr:col>7</xdr:col>
      <xdr:colOff>30480</xdr:colOff>
      <xdr:row>16</xdr:row>
      <xdr:rowOff>92152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D7D2C78F-4566-D8CC-7E14-C4EA81F0CCF6}"/>
            </a:ext>
          </a:extLst>
        </xdr:cNvPr>
        <xdr:cNvSpPr/>
      </xdr:nvSpPr>
      <xdr:spPr>
        <a:xfrm>
          <a:off x="205739" y="731519"/>
          <a:ext cx="4091941" cy="2286713"/>
        </a:xfrm>
        <a:prstGeom prst="roundRect">
          <a:avLst/>
        </a:prstGeom>
        <a:noFill/>
        <a:ln>
          <a:solidFill>
            <a:schemeClr val="tx2">
              <a:lumMod val="90000"/>
              <a:lumOff val="10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297180</xdr:colOff>
      <xdr:row>3</xdr:row>
      <xdr:rowOff>121920</xdr:rowOff>
    </xdr:from>
    <xdr:to>
      <xdr:col>6</xdr:col>
      <xdr:colOff>510540</xdr:colOff>
      <xdr:row>16</xdr:row>
      <xdr:rowOff>83820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8CF8CFA-95C1-4C32-A464-59DB77198B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144779</xdr:colOff>
      <xdr:row>3</xdr:row>
      <xdr:rowOff>175259</xdr:rowOff>
    </xdr:from>
    <xdr:to>
      <xdr:col>16</xdr:col>
      <xdr:colOff>266700</xdr:colOff>
      <xdr:row>16</xdr:row>
      <xdr:rowOff>83820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E3B19751-4C65-D751-2D9D-6AFD6B458052}"/>
            </a:ext>
          </a:extLst>
        </xdr:cNvPr>
        <xdr:cNvSpPr/>
      </xdr:nvSpPr>
      <xdr:spPr>
        <a:xfrm>
          <a:off x="4411979" y="723899"/>
          <a:ext cx="5608321" cy="2286001"/>
        </a:xfrm>
        <a:prstGeom prst="roundRect">
          <a:avLst/>
        </a:prstGeom>
        <a:noFill/>
        <a:ln>
          <a:solidFill>
            <a:schemeClr val="tx2">
              <a:lumMod val="90000"/>
              <a:lumOff val="10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4</xdr:row>
      <xdr:rowOff>7620</xdr:rowOff>
    </xdr:from>
    <xdr:to>
      <xdr:col>16</xdr:col>
      <xdr:colOff>320040</xdr:colOff>
      <xdr:row>16</xdr:row>
      <xdr:rowOff>38100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546BAD6-B14B-4CB3-816F-9583615EB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274321</xdr:colOff>
      <xdr:row>16</xdr:row>
      <xdr:rowOff>152400</xdr:rowOff>
    </xdr:from>
    <xdr:to>
      <xdr:col>16</xdr:col>
      <xdr:colOff>289560</xdr:colOff>
      <xdr:row>28</xdr:row>
      <xdr:rowOff>76200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099BBCBD-4857-C423-D48C-C20BF7C4382C}"/>
            </a:ext>
          </a:extLst>
        </xdr:cNvPr>
        <xdr:cNvSpPr/>
      </xdr:nvSpPr>
      <xdr:spPr>
        <a:xfrm>
          <a:off x="274321" y="3078480"/>
          <a:ext cx="9768839" cy="2118360"/>
        </a:xfrm>
        <a:prstGeom prst="roundRect">
          <a:avLst/>
        </a:prstGeom>
        <a:noFill/>
        <a:ln>
          <a:solidFill>
            <a:schemeClr val="tx2">
              <a:lumMod val="90000"/>
              <a:lumOff val="10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335280</xdr:colOff>
      <xdr:row>17</xdr:row>
      <xdr:rowOff>7620</xdr:rowOff>
    </xdr:from>
    <xdr:to>
      <xdr:col>16</xdr:col>
      <xdr:colOff>230195</xdr:colOff>
      <xdr:row>27</xdr:row>
      <xdr:rowOff>106112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9B5C8F9-5936-419E-90C3-51F03E1DE2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373380</xdr:colOff>
      <xdr:row>1</xdr:row>
      <xdr:rowOff>1</xdr:rowOff>
    </xdr:from>
    <xdr:to>
      <xdr:col>21</xdr:col>
      <xdr:colOff>327660</xdr:colOff>
      <xdr:row>16</xdr:row>
      <xdr:rowOff>99773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CDA1174D-CC8B-1693-EEED-B9AD8E029CF5}"/>
            </a:ext>
          </a:extLst>
        </xdr:cNvPr>
        <xdr:cNvSpPr/>
      </xdr:nvSpPr>
      <xdr:spPr>
        <a:xfrm>
          <a:off x="10126980" y="182881"/>
          <a:ext cx="3002280" cy="2842972"/>
        </a:xfrm>
        <a:prstGeom prst="roundRect">
          <a:avLst/>
        </a:prstGeom>
        <a:noFill/>
        <a:ln>
          <a:solidFill>
            <a:schemeClr val="tx2">
              <a:lumMod val="90000"/>
              <a:lumOff val="10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373380</xdr:colOff>
      <xdr:row>16</xdr:row>
      <xdr:rowOff>144779</xdr:rowOff>
    </xdr:from>
    <xdr:to>
      <xdr:col>21</xdr:col>
      <xdr:colOff>320040</xdr:colOff>
      <xdr:row>28</xdr:row>
      <xdr:rowOff>30480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09C6F0C0-BEF9-1D33-7F69-A37A39781D45}"/>
            </a:ext>
          </a:extLst>
        </xdr:cNvPr>
        <xdr:cNvSpPr/>
      </xdr:nvSpPr>
      <xdr:spPr>
        <a:xfrm>
          <a:off x="10126980" y="3070859"/>
          <a:ext cx="2994660" cy="2080261"/>
        </a:xfrm>
        <a:prstGeom prst="roundRect">
          <a:avLst/>
        </a:prstGeom>
        <a:noFill/>
        <a:ln>
          <a:solidFill>
            <a:schemeClr val="tx2">
              <a:lumMod val="90000"/>
              <a:lumOff val="10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525780</xdr:colOff>
      <xdr:row>1</xdr:row>
      <xdr:rowOff>91440</xdr:rowOff>
    </xdr:from>
    <xdr:to>
      <xdr:col>21</xdr:col>
      <xdr:colOff>251460</xdr:colOff>
      <xdr:row>16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92C33B-02B1-49A3-A37B-9CBEBC5074BD}"/>
            </a:ext>
          </a:extLst>
        </xdr:cNvPr>
        <xdr:cNvSpPr txBox="1"/>
      </xdr:nvSpPr>
      <xdr:spPr>
        <a:xfrm>
          <a:off x="10279380" y="274320"/>
          <a:ext cx="2773680" cy="2689860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accent1"/>
              </a:solidFill>
            </a:rPr>
            <a:t>Recommendations:</a:t>
          </a:r>
        </a:p>
        <a:p>
          <a:endParaRPr lang="en-US" sz="1600" b="1">
            <a:solidFill>
              <a:schemeClr val="accent1"/>
            </a:solidFill>
          </a:endParaRPr>
        </a:p>
        <a:p>
          <a:r>
            <a:rPr lang="en-US" sz="1400" b="1" baseline="0">
              <a:solidFill>
                <a:schemeClr val="accent1"/>
              </a:solidFill>
            </a:rPr>
            <a:t>1) Start with Machine adjustment training for all operator.</a:t>
          </a:r>
        </a:p>
        <a:p>
          <a:endParaRPr lang="en-US" sz="1400" b="1" baseline="0">
            <a:solidFill>
              <a:schemeClr val="accent1"/>
            </a:solidFill>
          </a:endParaRPr>
        </a:p>
        <a:p>
          <a:r>
            <a:rPr lang="en-US" sz="1400" b="1" baseline="0">
              <a:solidFill>
                <a:schemeClr val="accent1"/>
              </a:solidFill>
            </a:rPr>
            <a:t>2) provide special batch change training for Mac.</a:t>
          </a:r>
        </a:p>
        <a:p>
          <a:endParaRPr lang="en-US" sz="1400" b="1" baseline="0">
            <a:solidFill>
              <a:schemeClr val="accent1"/>
            </a:solidFill>
          </a:endParaRPr>
        </a:p>
        <a:p>
          <a:r>
            <a:rPr lang="en-US" sz="1400" b="1" baseline="0">
              <a:solidFill>
                <a:schemeClr val="accent1"/>
              </a:solidFill>
            </a:rPr>
            <a:t>3) Apply preventive maintenance to machine and double check inventory levels.</a:t>
          </a:r>
          <a:endParaRPr lang="en-US" sz="1400" b="1" baseline="0">
            <a:solidFill>
              <a:schemeClr val="accent2"/>
            </a:solidFill>
          </a:endParaRPr>
        </a:p>
        <a:p>
          <a:endParaRPr lang="en-US" sz="16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16</xdr:col>
      <xdr:colOff>441960</xdr:colOff>
      <xdr:row>16</xdr:row>
      <xdr:rowOff>137160</xdr:rowOff>
    </xdr:from>
    <xdr:to>
      <xdr:col>21</xdr:col>
      <xdr:colOff>259080</xdr:colOff>
      <xdr:row>27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Chart 30">
              <a:extLst>
                <a:ext uri="{FF2B5EF4-FFF2-40B4-BE49-F238E27FC236}">
                  <a16:creationId xmlns:a16="http://schemas.microsoft.com/office/drawing/2014/main" id="{1B7EF11E-42AB-4180-B17D-E85A033250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95560" y="3063240"/>
              <a:ext cx="2865120" cy="2004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r" refreshedDate="45956.21714270833" createdVersion="8" refreshedVersion="8" minRefreshableVersion="3" recordCount="38" xr:uid="{F6BE93BC-72DF-440A-ADD4-B4DF2D5A9EE9}">
  <cacheSource type="worksheet">
    <worksheetSource ref="A1:I39" sheet="Line productivity"/>
  </cacheSource>
  <cacheFields count="17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 count="6">
        <s v="OR-600"/>
        <s v="LE-600"/>
        <s v="CO-600"/>
        <s v="DC-600"/>
        <s v="RB-600"/>
        <s v="CO-2L"/>
      </sharedItems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21">
      <sharedItems containsSemiMixedTypes="0" containsNonDate="0" containsDate="1" containsString="0" minDate="1899-12-30T01:00:00" maxDate="1899-12-30T22:55:00" count="37">
        <d v="1899-12-30T11:50:00"/>
        <d v="1899-12-30T14:05:00"/>
        <d v="1899-12-30T15:45:00"/>
        <d v="1899-12-30T17:35:00"/>
        <d v="1899-12-30T19:15:00"/>
        <d v="1899-12-30T20:39:00"/>
        <d v="1899-12-30T21:39:00"/>
        <d v="1899-12-30T04:05:00"/>
        <d v="1899-12-30T06:05:00"/>
        <d v="1899-12-30T07:30:00"/>
        <d v="1899-12-30T09:22:00"/>
        <d v="1899-12-30T10:37:00"/>
        <d v="1899-12-30T12:02:00"/>
        <d v="1899-12-30T14:15:00"/>
        <d v="1899-12-30T15:55:00"/>
        <d v="1899-12-30T17:15:00"/>
        <d v="1899-12-30T18:59:00"/>
        <d v="1899-12-30T20:22:00"/>
        <d v="1899-12-30T22:14:00"/>
        <d v="1899-12-30T07:45:00"/>
        <d v="1899-12-30T09:05:00"/>
        <d v="1899-12-30T10:35:00"/>
        <d v="1899-12-30T11:35:00"/>
        <d v="1899-12-30T12:55:00"/>
        <d v="1899-12-30T14:45:00"/>
        <d v="1899-12-30T16:30:00"/>
        <d v="1899-12-30T01:00:00"/>
        <d v="1899-12-30T02:45:00"/>
        <d v="1899-12-30T05:40:00"/>
        <d v="1899-12-30T07:43:00"/>
        <d v="1899-12-30T08:50:00"/>
        <d v="1899-12-30T10:20:00"/>
        <d v="1899-12-30T12:18:00"/>
        <d v="1899-12-30T14:50:00"/>
        <d v="1899-12-30T16:50:00"/>
        <d v="1899-12-30T19:30:00"/>
        <d v="1899-12-30T22:55:00"/>
      </sharedItems>
      <fieldGroup par="11"/>
    </cacheField>
    <cacheField name="End Time" numFmtId="21">
      <sharedItems containsSemiMixedTypes="0" containsNonDate="0" containsDate="1" containsString="0" minDate="1899-12-30T02:45:00" maxDate="1899-12-31T01:05:00" count="38">
        <d v="1899-12-30T14:05:00"/>
        <d v="1899-12-30T15:45:00"/>
        <d v="1899-12-30T17:35:00"/>
        <d v="1899-12-30T19:15:00"/>
        <d v="1899-12-30T20:39:00"/>
        <d v="1899-12-30T21:39:00"/>
        <d v="1899-12-30T22:54:00"/>
        <d v="1899-12-30T06:05:00"/>
        <d v="1899-12-30T07:30:00"/>
        <d v="1899-12-30T09:22:00"/>
        <d v="1899-12-30T10:37:00"/>
        <d v="1899-12-30T12:02:00"/>
        <d v="1899-12-30T14:15:00"/>
        <d v="1899-12-30T15:55:00"/>
        <d v="1899-12-30T17:15:00"/>
        <d v="1899-12-30T18:59:00"/>
        <d v="1899-12-30T20:22:00"/>
        <d v="1899-12-30T22:14:00"/>
        <d v="1899-12-30T23:29:00"/>
        <d v="1899-12-30T09:05:00"/>
        <d v="1899-12-30T10:35:00"/>
        <d v="1899-12-30T11:35:00"/>
        <d v="1899-12-30T12:55:00"/>
        <d v="1899-12-30T14:45:00"/>
        <d v="1899-12-30T16:30:00"/>
        <d v="1899-12-30T17:30:00"/>
        <d v="1899-12-30T02:45:00"/>
        <d v="1899-12-30T04:05:00"/>
        <d v="1899-12-30T05:40:00"/>
        <d v="1899-12-30T07:43:00"/>
        <d v="1899-12-30T08:50:00"/>
        <d v="1899-12-30T10:20:00"/>
        <d v="1899-12-30T12:18:00"/>
        <d v="1899-12-30T14:50:00"/>
        <d v="1899-12-30T16:50:00"/>
        <d v="1899-12-30T19:30:00"/>
        <d v="1899-12-30T22:55:00"/>
        <d v="1899-12-31T01:05:00"/>
      </sharedItems>
      <fieldGroup par="14"/>
    </cacheField>
    <cacheField name="Batch time" numFmtId="21">
      <sharedItems containsSemiMixedTypes="0" containsNonDate="0" containsDate="1" containsString="0" minDate="1899-12-30T01:00:00" maxDate="1899-12-30T03:25:00" count="23">
        <d v="1899-12-30T02:15:00"/>
        <d v="1899-12-30T01:40:00"/>
        <d v="1899-12-30T01:50:00"/>
        <d v="1899-12-30T01:24:00"/>
        <d v="1899-12-30T01:00:00"/>
        <d v="1899-12-30T01:15:00"/>
        <d v="1899-12-30T02:00:00"/>
        <d v="1899-12-30T01:25:00"/>
        <d v="1899-12-30T01:52:00"/>
        <d v="1899-12-30T02:13:00"/>
        <d v="1899-12-30T01:20:00"/>
        <d v="1899-12-30T01:44:00"/>
        <d v="1899-12-30T01:23:00"/>
        <d v="1899-12-30T01:30:00"/>
        <d v="1899-12-30T01:45:00"/>
        <d v="1899-12-30T01:35:00"/>
        <d v="1899-12-30T02:03:00"/>
        <d v="1899-12-30T01:07:00"/>
        <d v="1899-12-30T01:58:00"/>
        <d v="1899-12-30T02:32:00"/>
        <d v="1899-12-30T02:40:00"/>
        <d v="1899-12-30T03:25:00"/>
        <d v="1899-12-30T02:10:00"/>
      </sharedItems>
      <fieldGroup par="16"/>
    </cacheField>
    <cacheField name="Batch time per mins" numFmtId="0">
      <sharedItems containsSemiMixedTypes="0" containsString="0" containsNumber="1" minValue="59.999999999999943" maxValue="205.00000000000006"/>
    </cacheField>
    <cacheField name="Min batch time" numFmtId="0">
      <sharedItems containsSemiMixedTypes="0" containsString="0" containsNumber="1" containsInteger="1" minValue="60" maxValue="98"/>
    </cacheField>
    <cacheField name=" Efficiency" numFmtId="0" formula="'Min batch time'/'Batch time per mins'" databaseField="0"/>
    <cacheField name="Minutes (Start Time)" numFmtId="0" databaseField="0">
      <fieldGroup base="4">
        <rangePr groupBy="minutes" startDate="1899-12-30T01:00:00" endDate="1899-12-30T22:55:00"/>
        <groupItems count="62">
          <s v="&lt;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00"/>
        </groupItems>
      </fieldGroup>
    </cacheField>
    <cacheField name="Hours (Start Time)" numFmtId="0" databaseField="0">
      <fieldGroup base="4">
        <rangePr groupBy="hours" startDate="1899-12-30T01:00:00" endDate="1899-12-30T22:55:00"/>
        <groupItems count="26">
          <s v="&lt;00-01-00"/>
          <s v="12 AM"/>
          <s v="01 AM"/>
          <s v="02 AM"/>
          <s v="03 AM"/>
          <s v="04 AM"/>
          <s v="05 AM"/>
          <s v="06 AM"/>
          <s v="07 AM"/>
          <s v="08 AM"/>
          <s v="09 AM"/>
          <s v="10 AM"/>
          <s v="11 AM"/>
          <s v="12 PM"/>
          <s v="01 PM"/>
          <s v="02 PM"/>
          <s v="03 PM"/>
          <s v="04 PM"/>
          <s v="05 PM"/>
          <s v="06 PM"/>
          <s v="07 PM"/>
          <s v="08 PM"/>
          <s v="09 PM"/>
          <s v="10 PM"/>
          <s v="11 PM"/>
          <s v="&gt;00-01-00"/>
        </groupItems>
      </fieldGroup>
    </cacheField>
    <cacheField name="Minutes (End Time)" numFmtId="0" databaseField="0">
      <fieldGroup base="5">
        <rangePr groupBy="minutes" startDate="1899-12-30T02:45:00" endDate="1899-12-31T01:05:00"/>
        <groupItems count="62">
          <s v="&lt;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1-01-00"/>
        </groupItems>
      </fieldGroup>
    </cacheField>
    <cacheField name="Hours (End Time)" numFmtId="0" databaseField="0">
      <fieldGroup base="5">
        <rangePr groupBy="hours" startDate="1899-12-30T02:45:00" endDate="1899-12-31T01:05:00"/>
        <groupItems count="26">
          <s v="&lt;00-01-00"/>
          <s v="12 AM"/>
          <s v="01 AM"/>
          <s v="02 AM"/>
          <s v="03 AM"/>
          <s v="04 AM"/>
          <s v="05 AM"/>
          <s v="06 AM"/>
          <s v="07 AM"/>
          <s v="08 AM"/>
          <s v="09 AM"/>
          <s v="10 AM"/>
          <s v="11 AM"/>
          <s v="12 PM"/>
          <s v="01 PM"/>
          <s v="02 PM"/>
          <s v="03 PM"/>
          <s v="04 PM"/>
          <s v="05 PM"/>
          <s v="06 PM"/>
          <s v="07 PM"/>
          <s v="08 PM"/>
          <s v="09 PM"/>
          <s v="10 PM"/>
          <s v="11 PM"/>
          <s v="&gt;01-01-00"/>
        </groupItems>
      </fieldGroup>
    </cacheField>
    <cacheField name="Days (End Time)" numFmtId="0" databaseField="0">
      <fieldGroup base="5">
        <rangePr groupBy="days" startDate="1899-12-30T02:45:00" endDate="1899-12-31T01:05:00"/>
        <groupItems count="368">
          <s v="&lt;00-01-0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1-00"/>
        </groupItems>
      </fieldGroup>
    </cacheField>
    <cacheField name="Minutes (Batch time)" numFmtId="0" databaseField="0">
      <fieldGroup base="6">
        <rangePr groupBy="minutes" startDate="1899-12-30T01:00:00" endDate="1899-12-30T03:25:00"/>
        <groupItems count="62">
          <s v="&lt;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-01-00"/>
        </groupItems>
      </fieldGroup>
    </cacheField>
    <cacheField name="Hours (Batch time)" numFmtId="0" databaseField="0">
      <fieldGroup base="6">
        <rangePr groupBy="hours" startDate="1899-12-30T01:00:00" endDate="1899-12-30T03:25:00"/>
        <groupItems count="26">
          <s v="&lt;00-01-00"/>
          <s v="12 AM"/>
          <s v="01 AM"/>
          <s v="02 AM"/>
          <s v="03 AM"/>
          <s v="04 AM"/>
          <s v="05 AM"/>
          <s v="06 AM"/>
          <s v="07 AM"/>
          <s v="08 AM"/>
          <s v="09 AM"/>
          <s v="10 AM"/>
          <s v="11 AM"/>
          <s v="12 PM"/>
          <s v="01 PM"/>
          <s v="02 PM"/>
          <s v="03 PM"/>
          <s v="04 PM"/>
          <s v="05 PM"/>
          <s v="06 PM"/>
          <s v="07 PM"/>
          <s v="08 PM"/>
          <s v="09 PM"/>
          <s v="10 PM"/>
          <s v="11 PM"/>
          <s v="&gt;00-01-00"/>
        </groupItems>
      </fieldGroup>
    </cacheField>
  </cacheFields>
  <extLst>
    <ext xmlns:x14="http://schemas.microsoft.com/office/spreadsheetml/2009/9/main" uri="{725AE2AE-9491-48be-B2B4-4EB974FC3084}">
      <x14:pivotCacheDefinition pivotCacheId="151322117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r" refreshedDate="45956.278759375004" createdVersion="8" refreshedVersion="8" minRefreshableVersion="3" recordCount="38" xr:uid="{877D1CBC-B2B6-4419-ABCC-2F55302100B0}">
  <cacheSource type="worksheet">
    <worksheetSource ref="A2:N40" sheet="Line downtime"/>
  </cacheSource>
  <cacheFields count="13">
    <cacheField name="Batch" numFmtId="0">
      <sharedItems containsSemiMixedTypes="0" containsString="0" containsNumber="1" containsInteger="1" minValue="422111" maxValue="422148"/>
    </cacheField>
    <cacheField name="1" numFmtId="0">
      <sharedItems containsNonDate="0" containsString="0" containsBlank="1"/>
    </cacheField>
    <cacheField name="2" numFmtId="0">
      <sharedItems containsString="0" containsBlank="1" containsNumber="1" containsInteger="1" minValue="10" maxValue="60"/>
    </cacheField>
    <cacheField name="3" numFmtId="0">
      <sharedItems containsString="0" containsBlank="1" containsNumber="1" containsInteger="1" minValue="20" maxValue="22"/>
    </cacheField>
    <cacheField name="4" numFmtId="0">
      <sharedItems containsString="0" containsBlank="1" containsNumber="1" containsInteger="1" minValue="17" maxValue="43"/>
    </cacheField>
    <cacheField name="5" numFmtId="0">
      <sharedItems containsString="0" containsBlank="1" containsNumber="1" containsInteger="1" minValue="15" maxValue="22"/>
    </cacheField>
    <cacheField name="6" numFmtId="0">
      <sharedItems containsString="0" containsBlank="1" containsNumber="1" containsInteger="1" minValue="5" maxValue="60"/>
    </cacheField>
    <cacheField name="7" numFmtId="0">
      <sharedItems containsString="0" containsBlank="1" containsNumber="1" containsInteger="1" minValue="15" maxValue="30"/>
    </cacheField>
    <cacheField name="8" numFmtId="0">
      <sharedItems containsString="0" containsBlank="1" containsNumber="1" containsInteger="1" minValue="7" maxValue="44"/>
    </cacheField>
    <cacheField name="9" numFmtId="0">
      <sharedItems containsString="0" containsBlank="1" containsNumber="1" containsInteger="1" minValue="17" maxValue="17"/>
    </cacheField>
    <cacheField name="10" numFmtId="0">
      <sharedItems containsString="0" containsBlank="1" containsNumber="1" containsInteger="1" minValue="10" maxValue="24"/>
    </cacheField>
    <cacheField name="11" numFmtId="0">
      <sharedItems containsString="0" containsBlank="1" containsNumber="1" containsInteger="1" minValue="10" maxValue="13"/>
    </cacheField>
    <cacheField name="12" numFmtId="0">
      <sharedItems containsString="0" containsBlank="1" containsNumber="1" containsInteger="1" minValue="7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r" refreshedDate="45956.27925219907" createdVersion="8" refreshedVersion="8" minRefreshableVersion="3" recordCount="38" xr:uid="{970A31CF-C99A-4769-9B76-52932D413631}">
  <cacheSource type="worksheet">
    <worksheetSource ref="A2:N40" sheet="Line downtime"/>
  </cacheSource>
  <cacheFields count="14">
    <cacheField name="Batch" numFmtId="0">
      <sharedItems containsSemiMixedTypes="0" containsString="0" containsNumber="1" containsInteger="1" minValue="422111" maxValue="422148"/>
    </cacheField>
    <cacheField name="1" numFmtId="0">
      <sharedItems containsNonDate="0" containsString="0" containsBlank="1"/>
    </cacheField>
    <cacheField name="2" numFmtId="0">
      <sharedItems containsString="0" containsBlank="1" containsNumber="1" containsInteger="1" minValue="10" maxValue="60"/>
    </cacheField>
    <cacheField name="3" numFmtId="0">
      <sharedItems containsString="0" containsBlank="1" containsNumber="1" containsInteger="1" minValue="20" maxValue="22"/>
    </cacheField>
    <cacheField name="4" numFmtId="0">
      <sharedItems containsString="0" containsBlank="1" containsNumber="1" containsInteger="1" minValue="17" maxValue="43"/>
    </cacheField>
    <cacheField name="5" numFmtId="0">
      <sharedItems containsString="0" containsBlank="1" containsNumber="1" containsInteger="1" minValue="15" maxValue="22"/>
    </cacheField>
    <cacheField name="6" numFmtId="0">
      <sharedItems containsString="0" containsBlank="1" containsNumber="1" containsInteger="1" minValue="5" maxValue="60"/>
    </cacheField>
    <cacheField name="7" numFmtId="0">
      <sharedItems containsString="0" containsBlank="1" containsNumber="1" containsInteger="1" minValue="15" maxValue="30"/>
    </cacheField>
    <cacheField name="8" numFmtId="0">
      <sharedItems containsString="0" containsBlank="1" containsNumber="1" containsInteger="1" minValue="7" maxValue="44"/>
    </cacheField>
    <cacheField name="9" numFmtId="0">
      <sharedItems containsString="0" containsBlank="1" containsNumber="1" containsInteger="1" minValue="17" maxValue="17"/>
    </cacheField>
    <cacheField name="10" numFmtId="0">
      <sharedItems containsString="0" containsBlank="1" containsNumber="1" containsInteger="1" minValue="10" maxValue="24"/>
    </cacheField>
    <cacheField name="11" numFmtId="0">
      <sharedItems containsString="0" containsBlank="1" containsNumber="1" containsInteger="1" minValue="10" maxValue="13"/>
    </cacheField>
    <cacheField name="12" numFmtId="0">
      <sharedItems containsString="0" containsBlank="1" containsNumber="1" containsInteger="1" minValue="7" maxValue="20"/>
    </cacheField>
    <cacheField name="Operator" numFmtId="0">
      <sharedItems count="4">
        <s v="Mac"/>
        <s v="Charlie"/>
        <s v="Dee"/>
        <s v="Denni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ar" refreshedDate="45956.853156134261" createdVersion="8" refreshedVersion="8" minRefreshableVersion="3" recordCount="6" xr:uid="{126E6E40-4F2B-4998-B27A-ADF150EF622B}">
  <cacheSource type="worksheet">
    <worksheetSource ref="A1:D7" sheet="Products"/>
  </cacheSource>
  <cacheFields count="4">
    <cacheField name="Product" numFmtId="0">
      <sharedItems count="6">
        <s v="OR-600"/>
        <s v="LE-600"/>
        <s v="CO-600"/>
        <s v="DC-600"/>
        <s v="RB-600"/>
        <s v="CO-2L"/>
      </sharedItems>
    </cacheField>
    <cacheField name="Flavor" numFmtId="0">
      <sharedItems count="5">
        <s v="Orange"/>
        <s v="Lemon lime"/>
        <s v="Cola"/>
        <s v="Diet Cola"/>
        <s v="Root Beer"/>
      </sharedItems>
    </cacheField>
    <cacheField name="Size" numFmtId="0">
      <sharedItems/>
    </cacheField>
    <cacheField name="Min batch time" numFmtId="0">
      <sharedItems containsSemiMixedTypes="0" containsString="0" containsNumber="1" containsInteger="1" minValue="60" maxValue="98"/>
    </cacheField>
  </cacheFields>
  <extLst>
    <ext xmlns:x14="http://schemas.microsoft.com/office/spreadsheetml/2009/9/main" uri="{725AE2AE-9491-48be-B2B4-4EB974FC3084}">
      <x14:pivotCacheDefinition pivotCacheId="69918727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x v="0"/>
    <n v="422111"/>
    <x v="0"/>
    <x v="0"/>
    <x v="0"/>
    <x v="0"/>
    <n v="135"/>
    <n v="60"/>
  </r>
  <r>
    <d v="2024-08-29T00:00:00"/>
    <x v="1"/>
    <n v="422112"/>
    <x v="0"/>
    <x v="1"/>
    <x v="1"/>
    <x v="1"/>
    <n v="99.999999999999972"/>
    <n v="60"/>
  </r>
  <r>
    <d v="2024-08-29T00:00:00"/>
    <x v="1"/>
    <n v="422113"/>
    <x v="0"/>
    <x v="2"/>
    <x v="2"/>
    <x v="2"/>
    <n v="109.99999999999993"/>
    <n v="60"/>
  </r>
  <r>
    <d v="2024-08-29T00:00:00"/>
    <x v="1"/>
    <n v="422114"/>
    <x v="0"/>
    <x v="3"/>
    <x v="3"/>
    <x v="1"/>
    <n v="99.999999999999972"/>
    <n v="60"/>
  </r>
  <r>
    <d v="2024-08-29T00:00:00"/>
    <x v="1"/>
    <n v="422115"/>
    <x v="1"/>
    <x v="4"/>
    <x v="4"/>
    <x v="3"/>
    <n v="84.000000000000028"/>
    <n v="60"/>
  </r>
  <r>
    <d v="2024-08-29T00:00:00"/>
    <x v="1"/>
    <n v="422116"/>
    <x v="1"/>
    <x v="5"/>
    <x v="5"/>
    <x v="4"/>
    <n v="59.999999999999943"/>
    <n v="60"/>
  </r>
  <r>
    <d v="2024-08-29T00:00:00"/>
    <x v="1"/>
    <n v="422117"/>
    <x v="1"/>
    <x v="6"/>
    <x v="6"/>
    <x v="5"/>
    <n v="75.000000000000057"/>
    <n v="60"/>
  </r>
  <r>
    <d v="2024-08-30T00:00:00"/>
    <x v="2"/>
    <n v="422118"/>
    <x v="2"/>
    <x v="7"/>
    <x v="7"/>
    <x v="6"/>
    <n v="119.99999999999997"/>
    <n v="60"/>
  </r>
  <r>
    <d v="2024-08-30T00:00:00"/>
    <x v="2"/>
    <n v="422119"/>
    <x v="2"/>
    <x v="8"/>
    <x v="8"/>
    <x v="7"/>
    <n v="85.000000000000014"/>
    <n v="60"/>
  </r>
  <r>
    <d v="2024-08-30T00:00:00"/>
    <x v="2"/>
    <n v="422120"/>
    <x v="2"/>
    <x v="9"/>
    <x v="9"/>
    <x v="8"/>
    <n v="112"/>
    <n v="60"/>
  </r>
  <r>
    <d v="2024-08-30T00:00:00"/>
    <x v="2"/>
    <n v="422121"/>
    <x v="3"/>
    <x v="10"/>
    <x v="10"/>
    <x v="5"/>
    <n v="74.999999999999972"/>
    <n v="60"/>
  </r>
  <r>
    <d v="2024-08-30T00:00:00"/>
    <x v="2"/>
    <n v="422122"/>
    <x v="3"/>
    <x v="11"/>
    <x v="11"/>
    <x v="7"/>
    <n v="85.000000000000014"/>
    <n v="60"/>
  </r>
  <r>
    <d v="2024-08-30T00:00:00"/>
    <x v="2"/>
    <n v="422123"/>
    <x v="3"/>
    <x v="12"/>
    <x v="12"/>
    <x v="9"/>
    <n v="133"/>
    <n v="60"/>
  </r>
  <r>
    <d v="2024-08-30T00:00:00"/>
    <x v="2"/>
    <n v="422124"/>
    <x v="3"/>
    <x v="13"/>
    <x v="13"/>
    <x v="1"/>
    <n v="99.999999999999972"/>
    <n v="60"/>
  </r>
  <r>
    <d v="2024-08-30T00:00:00"/>
    <x v="2"/>
    <n v="422125"/>
    <x v="1"/>
    <x v="14"/>
    <x v="14"/>
    <x v="10"/>
    <n v="80.000000000000028"/>
    <n v="60"/>
  </r>
  <r>
    <d v="2024-08-30T00:00:00"/>
    <x v="2"/>
    <n v="422126"/>
    <x v="1"/>
    <x v="15"/>
    <x v="15"/>
    <x v="11"/>
    <n v="103.99999999999994"/>
    <n v="60"/>
  </r>
  <r>
    <d v="2024-08-30T00:00:00"/>
    <x v="2"/>
    <n v="422127"/>
    <x v="1"/>
    <x v="16"/>
    <x v="16"/>
    <x v="12"/>
    <n v="83.000000000000028"/>
    <n v="60"/>
  </r>
  <r>
    <d v="2024-08-30T00:00:00"/>
    <x v="2"/>
    <n v="422128"/>
    <x v="1"/>
    <x v="17"/>
    <x v="17"/>
    <x v="8"/>
    <n v="112.00000000000007"/>
    <n v="60"/>
  </r>
  <r>
    <d v="2024-08-30T00:00:00"/>
    <x v="2"/>
    <n v="422129"/>
    <x v="1"/>
    <x v="18"/>
    <x v="18"/>
    <x v="5"/>
    <n v="74.999999999999886"/>
    <n v="60"/>
  </r>
  <r>
    <d v="2024-08-31T00:00:00"/>
    <x v="2"/>
    <n v="422130"/>
    <x v="2"/>
    <x v="19"/>
    <x v="19"/>
    <x v="10"/>
    <n v="79.999999999999943"/>
    <n v="60"/>
  </r>
  <r>
    <d v="2024-08-31T00:00:00"/>
    <x v="2"/>
    <n v="422131"/>
    <x v="2"/>
    <x v="20"/>
    <x v="20"/>
    <x v="13"/>
    <n v="90"/>
    <n v="60"/>
  </r>
  <r>
    <d v="2024-08-31T00:00:00"/>
    <x v="2"/>
    <n v="422132"/>
    <x v="2"/>
    <x v="21"/>
    <x v="21"/>
    <x v="4"/>
    <n v="60.000000000000021"/>
    <n v="60"/>
  </r>
  <r>
    <d v="2024-08-31T00:00:00"/>
    <x v="3"/>
    <n v="422133"/>
    <x v="2"/>
    <x v="22"/>
    <x v="22"/>
    <x v="10"/>
    <n v="79.999999999999943"/>
    <n v="60"/>
  </r>
  <r>
    <d v="2024-08-31T00:00:00"/>
    <x v="3"/>
    <n v="422134"/>
    <x v="0"/>
    <x v="23"/>
    <x v="23"/>
    <x v="2"/>
    <n v="110.0000000000001"/>
    <n v="60"/>
  </r>
  <r>
    <d v="2024-08-31T00:00:00"/>
    <x v="3"/>
    <n v="422135"/>
    <x v="0"/>
    <x v="24"/>
    <x v="24"/>
    <x v="14"/>
    <n v="104.99999999999996"/>
    <n v="60"/>
  </r>
  <r>
    <d v="2024-08-31T00:00:00"/>
    <x v="3"/>
    <n v="422136"/>
    <x v="0"/>
    <x v="25"/>
    <x v="25"/>
    <x v="4"/>
    <n v="59.999999999999943"/>
    <n v="60"/>
  </r>
  <r>
    <d v="2024-09-02T00:00:00"/>
    <x v="4"/>
    <n v="422137"/>
    <x v="2"/>
    <x v="26"/>
    <x v="26"/>
    <x v="14"/>
    <n v="104.99999999999997"/>
    <n v="60"/>
  </r>
  <r>
    <d v="2024-09-02T00:00:00"/>
    <x v="4"/>
    <n v="422138"/>
    <x v="2"/>
    <x v="27"/>
    <x v="27"/>
    <x v="10"/>
    <n v="80.000000000000014"/>
    <n v="60"/>
  </r>
  <r>
    <d v="2024-09-02T00:00:00"/>
    <x v="4"/>
    <n v="422139"/>
    <x v="2"/>
    <x v="7"/>
    <x v="28"/>
    <x v="15"/>
    <n v="94.999999999999986"/>
    <n v="60"/>
  </r>
  <r>
    <d v="2024-09-02T00:00:00"/>
    <x v="4"/>
    <n v="422140"/>
    <x v="2"/>
    <x v="28"/>
    <x v="29"/>
    <x v="16"/>
    <n v="123.00000000000004"/>
    <n v="60"/>
  </r>
  <r>
    <d v="2024-09-02T00:00:00"/>
    <x v="4"/>
    <n v="422141"/>
    <x v="3"/>
    <x v="29"/>
    <x v="30"/>
    <x v="17"/>
    <n v="67"/>
    <n v="60"/>
  </r>
  <r>
    <d v="2024-09-02T00:00:00"/>
    <x v="4"/>
    <n v="422142"/>
    <x v="3"/>
    <x v="30"/>
    <x v="31"/>
    <x v="13"/>
    <n v="90"/>
    <n v="60"/>
  </r>
  <r>
    <d v="2024-09-02T00:00:00"/>
    <x v="4"/>
    <n v="422143"/>
    <x v="3"/>
    <x v="31"/>
    <x v="32"/>
    <x v="18"/>
    <n v="117.9999999999999"/>
    <n v="60"/>
  </r>
  <r>
    <d v="2024-09-02T00:00:00"/>
    <x v="5"/>
    <n v="422144"/>
    <x v="3"/>
    <x v="32"/>
    <x v="33"/>
    <x v="19"/>
    <n v="152.00000000000011"/>
    <n v="98"/>
  </r>
  <r>
    <d v="2024-09-02T00:00:00"/>
    <x v="5"/>
    <n v="422145"/>
    <x v="1"/>
    <x v="33"/>
    <x v="34"/>
    <x v="6"/>
    <n v="120.00000000000004"/>
    <n v="98"/>
  </r>
  <r>
    <d v="2024-09-02T00:00:00"/>
    <x v="5"/>
    <n v="422146"/>
    <x v="1"/>
    <x v="34"/>
    <x v="35"/>
    <x v="20"/>
    <n v="159.99999999999989"/>
    <n v="98"/>
  </r>
  <r>
    <d v="2024-09-02T00:00:00"/>
    <x v="5"/>
    <n v="422147"/>
    <x v="1"/>
    <x v="35"/>
    <x v="36"/>
    <x v="21"/>
    <n v="205.00000000000006"/>
    <n v="98"/>
  </r>
  <r>
    <d v="2024-09-03T00:00:00"/>
    <x v="5"/>
    <n v="422148"/>
    <x v="0"/>
    <x v="36"/>
    <x v="37"/>
    <x v="22"/>
    <n v="129.99999999999986"/>
    <n v="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422111"/>
    <m/>
    <n v="60"/>
    <m/>
    <m/>
    <m/>
    <m/>
    <n v="15"/>
    <m/>
    <m/>
    <m/>
    <m/>
    <m/>
  </r>
  <r>
    <n v="422112"/>
    <m/>
    <n v="20"/>
    <m/>
    <m/>
    <m/>
    <m/>
    <m/>
    <n v="20"/>
    <m/>
    <m/>
    <m/>
    <m/>
  </r>
  <r>
    <n v="422113"/>
    <m/>
    <n v="50"/>
    <m/>
    <m/>
    <m/>
    <m/>
    <m/>
    <m/>
    <m/>
    <m/>
    <m/>
    <m/>
  </r>
  <r>
    <n v="422114"/>
    <m/>
    <m/>
    <m/>
    <n v="25"/>
    <m/>
    <n v="15"/>
    <m/>
    <m/>
    <m/>
    <m/>
    <m/>
    <m/>
  </r>
  <r>
    <n v="422115"/>
    <m/>
    <m/>
    <m/>
    <m/>
    <m/>
    <m/>
    <m/>
    <m/>
    <m/>
    <n v="24"/>
    <m/>
    <m/>
  </r>
  <r>
    <n v="422116"/>
    <m/>
    <m/>
    <m/>
    <m/>
    <m/>
    <m/>
    <m/>
    <m/>
    <m/>
    <m/>
    <m/>
    <m/>
  </r>
  <r>
    <n v="422117"/>
    <m/>
    <n v="10"/>
    <m/>
    <m/>
    <m/>
    <n v="5"/>
    <m/>
    <m/>
    <m/>
    <m/>
    <m/>
    <m/>
  </r>
  <r>
    <n v="422118"/>
    <m/>
    <m/>
    <m/>
    <m/>
    <m/>
    <n v="14"/>
    <n v="16"/>
    <m/>
    <m/>
    <m/>
    <n v="10"/>
    <n v="20"/>
  </r>
  <r>
    <n v="422119"/>
    <m/>
    <m/>
    <m/>
    <n v="25"/>
    <m/>
    <m/>
    <m/>
    <m/>
    <m/>
    <m/>
    <m/>
    <m/>
  </r>
  <r>
    <n v="422120"/>
    <m/>
    <m/>
    <m/>
    <n v="20"/>
    <n v="15"/>
    <m/>
    <m/>
    <m/>
    <n v="17"/>
    <m/>
    <m/>
    <m/>
  </r>
  <r>
    <n v="422121"/>
    <m/>
    <m/>
    <m/>
    <m/>
    <m/>
    <m/>
    <n v="15"/>
    <m/>
    <m/>
    <m/>
    <m/>
    <m/>
  </r>
  <r>
    <n v="422122"/>
    <m/>
    <m/>
    <m/>
    <m/>
    <m/>
    <m/>
    <n v="25"/>
    <m/>
    <m/>
    <m/>
    <m/>
    <m/>
  </r>
  <r>
    <n v="422123"/>
    <m/>
    <m/>
    <m/>
    <n v="43"/>
    <m/>
    <m/>
    <n v="30"/>
    <m/>
    <m/>
    <m/>
    <m/>
    <m/>
  </r>
  <r>
    <n v="422124"/>
    <m/>
    <m/>
    <m/>
    <m/>
    <n v="20"/>
    <n v="20"/>
    <m/>
    <m/>
    <m/>
    <m/>
    <m/>
    <m/>
  </r>
  <r>
    <n v="422125"/>
    <m/>
    <m/>
    <m/>
    <m/>
    <m/>
    <m/>
    <m/>
    <m/>
    <m/>
    <m/>
    <n v="10"/>
    <n v="10"/>
  </r>
  <r>
    <n v="422126"/>
    <m/>
    <m/>
    <m/>
    <m/>
    <m/>
    <m/>
    <m/>
    <n v="44"/>
    <m/>
    <m/>
    <m/>
    <m/>
  </r>
  <r>
    <n v="422127"/>
    <m/>
    <m/>
    <m/>
    <m/>
    <m/>
    <n v="23"/>
    <m/>
    <m/>
    <m/>
    <m/>
    <m/>
    <m/>
  </r>
  <r>
    <n v="422128"/>
    <m/>
    <m/>
    <m/>
    <m/>
    <n v="22"/>
    <m/>
    <n v="30"/>
    <m/>
    <m/>
    <m/>
    <m/>
    <m/>
  </r>
  <r>
    <n v="422129"/>
    <m/>
    <m/>
    <m/>
    <m/>
    <m/>
    <m/>
    <m/>
    <m/>
    <m/>
    <m/>
    <m/>
    <n v="15"/>
  </r>
  <r>
    <n v="422130"/>
    <m/>
    <n v="20"/>
    <m/>
    <m/>
    <m/>
    <m/>
    <m/>
    <m/>
    <m/>
    <m/>
    <m/>
    <m/>
  </r>
  <r>
    <n v="422131"/>
    <m/>
    <m/>
    <m/>
    <n v="20"/>
    <m/>
    <m/>
    <m/>
    <m/>
    <m/>
    <n v="10"/>
    <m/>
    <m/>
  </r>
  <r>
    <n v="422132"/>
    <m/>
    <m/>
    <m/>
    <m/>
    <m/>
    <m/>
    <m/>
    <m/>
    <m/>
    <m/>
    <m/>
    <m/>
  </r>
  <r>
    <n v="422133"/>
    <m/>
    <m/>
    <m/>
    <m/>
    <m/>
    <m/>
    <n v="20"/>
    <m/>
    <m/>
    <m/>
    <m/>
    <m/>
  </r>
  <r>
    <n v="422134"/>
    <m/>
    <m/>
    <m/>
    <m/>
    <m/>
    <m/>
    <n v="30"/>
    <n v="20"/>
    <m/>
    <m/>
    <m/>
    <m/>
  </r>
  <r>
    <n v="422135"/>
    <m/>
    <m/>
    <m/>
    <n v="30"/>
    <m/>
    <m/>
    <m/>
    <m/>
    <m/>
    <m/>
    <m/>
    <n v="15"/>
  </r>
  <r>
    <n v="422136"/>
    <m/>
    <m/>
    <m/>
    <m/>
    <m/>
    <m/>
    <m/>
    <m/>
    <m/>
    <m/>
    <m/>
    <m/>
  </r>
  <r>
    <n v="422137"/>
    <m/>
    <m/>
    <m/>
    <m/>
    <m/>
    <m/>
    <m/>
    <n v="30"/>
    <m/>
    <n v="15"/>
    <m/>
    <m/>
  </r>
  <r>
    <n v="422138"/>
    <m/>
    <m/>
    <n v="20"/>
    <m/>
    <m/>
    <m/>
    <m/>
    <m/>
    <m/>
    <m/>
    <m/>
    <m/>
  </r>
  <r>
    <n v="422139"/>
    <m/>
    <m/>
    <m/>
    <n v="20"/>
    <m/>
    <n v="15"/>
    <m/>
    <m/>
    <m/>
    <m/>
    <m/>
    <m/>
  </r>
  <r>
    <n v="422140"/>
    <m/>
    <m/>
    <m/>
    <m/>
    <m/>
    <n v="50"/>
    <m/>
    <m/>
    <m/>
    <m/>
    <n v="13"/>
    <m/>
  </r>
  <r>
    <n v="422141"/>
    <m/>
    <m/>
    <m/>
    <m/>
    <m/>
    <m/>
    <m/>
    <m/>
    <m/>
    <m/>
    <m/>
    <n v="7"/>
  </r>
  <r>
    <n v="422142"/>
    <m/>
    <m/>
    <m/>
    <m/>
    <m/>
    <n v="30"/>
    <m/>
    <m/>
    <m/>
    <m/>
    <m/>
    <m/>
  </r>
  <r>
    <n v="422143"/>
    <m/>
    <m/>
    <m/>
    <m/>
    <m/>
    <n v="40"/>
    <n v="18"/>
    <m/>
    <m/>
    <m/>
    <m/>
    <m/>
  </r>
  <r>
    <n v="422144"/>
    <m/>
    <m/>
    <m/>
    <m/>
    <m/>
    <n v="30"/>
    <m/>
    <n v="24"/>
    <m/>
    <m/>
    <m/>
    <m/>
  </r>
  <r>
    <n v="422145"/>
    <m/>
    <m/>
    <n v="22"/>
    <m/>
    <m/>
    <m/>
    <m/>
    <m/>
    <m/>
    <m/>
    <m/>
    <m/>
  </r>
  <r>
    <n v="422146"/>
    <m/>
    <m/>
    <m/>
    <m/>
    <m/>
    <n v="30"/>
    <n v="25"/>
    <m/>
    <m/>
    <m/>
    <m/>
    <n v="7"/>
  </r>
  <r>
    <n v="422147"/>
    <m/>
    <m/>
    <m/>
    <n v="17"/>
    <m/>
    <n v="60"/>
    <n v="30"/>
    <m/>
    <m/>
    <m/>
    <m/>
    <m/>
  </r>
  <r>
    <n v="422148"/>
    <m/>
    <m/>
    <m/>
    <n v="25"/>
    <m/>
    <m/>
    <m/>
    <n v="7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422111"/>
    <m/>
    <n v="60"/>
    <m/>
    <m/>
    <m/>
    <m/>
    <n v="15"/>
    <m/>
    <m/>
    <m/>
    <m/>
    <m/>
    <x v="0"/>
  </r>
  <r>
    <n v="422112"/>
    <m/>
    <n v="20"/>
    <m/>
    <m/>
    <m/>
    <m/>
    <m/>
    <n v="20"/>
    <m/>
    <m/>
    <m/>
    <m/>
    <x v="0"/>
  </r>
  <r>
    <n v="422113"/>
    <m/>
    <n v="50"/>
    <m/>
    <m/>
    <m/>
    <m/>
    <m/>
    <m/>
    <m/>
    <m/>
    <m/>
    <m/>
    <x v="0"/>
  </r>
  <r>
    <n v="422114"/>
    <m/>
    <m/>
    <m/>
    <n v="25"/>
    <m/>
    <n v="15"/>
    <m/>
    <m/>
    <m/>
    <m/>
    <m/>
    <m/>
    <x v="0"/>
  </r>
  <r>
    <n v="422115"/>
    <m/>
    <m/>
    <m/>
    <m/>
    <m/>
    <m/>
    <m/>
    <m/>
    <m/>
    <n v="24"/>
    <m/>
    <m/>
    <x v="1"/>
  </r>
  <r>
    <n v="422116"/>
    <m/>
    <m/>
    <m/>
    <m/>
    <m/>
    <m/>
    <m/>
    <m/>
    <m/>
    <m/>
    <m/>
    <m/>
    <x v="1"/>
  </r>
  <r>
    <n v="422117"/>
    <m/>
    <n v="10"/>
    <m/>
    <m/>
    <m/>
    <n v="5"/>
    <m/>
    <m/>
    <m/>
    <m/>
    <m/>
    <m/>
    <x v="1"/>
  </r>
  <r>
    <n v="422118"/>
    <m/>
    <m/>
    <m/>
    <m/>
    <m/>
    <n v="14"/>
    <n v="16"/>
    <m/>
    <m/>
    <m/>
    <n v="10"/>
    <n v="20"/>
    <x v="2"/>
  </r>
  <r>
    <n v="422119"/>
    <m/>
    <m/>
    <m/>
    <n v="25"/>
    <m/>
    <m/>
    <m/>
    <m/>
    <m/>
    <m/>
    <m/>
    <m/>
    <x v="2"/>
  </r>
  <r>
    <n v="422120"/>
    <m/>
    <m/>
    <m/>
    <n v="20"/>
    <n v="15"/>
    <m/>
    <m/>
    <m/>
    <n v="17"/>
    <m/>
    <m/>
    <m/>
    <x v="2"/>
  </r>
  <r>
    <n v="422121"/>
    <m/>
    <m/>
    <m/>
    <m/>
    <m/>
    <m/>
    <n v="15"/>
    <m/>
    <m/>
    <m/>
    <m/>
    <m/>
    <x v="3"/>
  </r>
  <r>
    <n v="422122"/>
    <m/>
    <m/>
    <m/>
    <m/>
    <m/>
    <m/>
    <n v="25"/>
    <m/>
    <m/>
    <m/>
    <m/>
    <m/>
    <x v="3"/>
  </r>
  <r>
    <n v="422123"/>
    <m/>
    <m/>
    <m/>
    <n v="43"/>
    <m/>
    <m/>
    <n v="30"/>
    <m/>
    <m/>
    <m/>
    <m/>
    <m/>
    <x v="3"/>
  </r>
  <r>
    <n v="422124"/>
    <m/>
    <m/>
    <m/>
    <m/>
    <n v="20"/>
    <n v="20"/>
    <m/>
    <m/>
    <m/>
    <m/>
    <m/>
    <m/>
    <x v="3"/>
  </r>
  <r>
    <n v="422125"/>
    <m/>
    <m/>
    <m/>
    <m/>
    <m/>
    <m/>
    <m/>
    <m/>
    <m/>
    <m/>
    <n v="10"/>
    <n v="10"/>
    <x v="1"/>
  </r>
  <r>
    <n v="422126"/>
    <m/>
    <m/>
    <m/>
    <m/>
    <m/>
    <m/>
    <m/>
    <n v="44"/>
    <m/>
    <m/>
    <m/>
    <m/>
    <x v="1"/>
  </r>
  <r>
    <n v="422127"/>
    <m/>
    <m/>
    <m/>
    <m/>
    <m/>
    <n v="23"/>
    <m/>
    <m/>
    <m/>
    <m/>
    <m/>
    <m/>
    <x v="1"/>
  </r>
  <r>
    <n v="422128"/>
    <m/>
    <m/>
    <m/>
    <m/>
    <n v="22"/>
    <m/>
    <n v="30"/>
    <m/>
    <m/>
    <m/>
    <m/>
    <m/>
    <x v="1"/>
  </r>
  <r>
    <n v="422129"/>
    <m/>
    <m/>
    <m/>
    <m/>
    <m/>
    <m/>
    <m/>
    <m/>
    <m/>
    <m/>
    <m/>
    <n v="15"/>
    <x v="1"/>
  </r>
  <r>
    <n v="422130"/>
    <m/>
    <n v="20"/>
    <m/>
    <m/>
    <m/>
    <m/>
    <m/>
    <m/>
    <m/>
    <m/>
    <m/>
    <m/>
    <x v="2"/>
  </r>
  <r>
    <n v="422131"/>
    <m/>
    <m/>
    <m/>
    <n v="20"/>
    <m/>
    <m/>
    <m/>
    <m/>
    <m/>
    <n v="10"/>
    <m/>
    <m/>
    <x v="2"/>
  </r>
  <r>
    <n v="422132"/>
    <m/>
    <m/>
    <m/>
    <m/>
    <m/>
    <m/>
    <m/>
    <m/>
    <m/>
    <m/>
    <m/>
    <m/>
    <x v="2"/>
  </r>
  <r>
    <n v="422133"/>
    <m/>
    <m/>
    <m/>
    <m/>
    <m/>
    <m/>
    <n v="20"/>
    <m/>
    <m/>
    <m/>
    <m/>
    <m/>
    <x v="2"/>
  </r>
  <r>
    <n v="422134"/>
    <m/>
    <m/>
    <m/>
    <m/>
    <m/>
    <m/>
    <n v="30"/>
    <n v="20"/>
    <m/>
    <m/>
    <m/>
    <m/>
    <x v="0"/>
  </r>
  <r>
    <n v="422135"/>
    <m/>
    <m/>
    <m/>
    <n v="30"/>
    <m/>
    <m/>
    <m/>
    <m/>
    <m/>
    <m/>
    <m/>
    <n v="15"/>
    <x v="0"/>
  </r>
  <r>
    <n v="422136"/>
    <m/>
    <m/>
    <m/>
    <m/>
    <m/>
    <m/>
    <m/>
    <m/>
    <m/>
    <m/>
    <m/>
    <m/>
    <x v="0"/>
  </r>
  <r>
    <n v="422137"/>
    <m/>
    <m/>
    <m/>
    <m/>
    <m/>
    <m/>
    <m/>
    <n v="30"/>
    <m/>
    <n v="15"/>
    <m/>
    <m/>
    <x v="2"/>
  </r>
  <r>
    <n v="422138"/>
    <m/>
    <m/>
    <n v="20"/>
    <m/>
    <m/>
    <m/>
    <m/>
    <m/>
    <m/>
    <m/>
    <m/>
    <m/>
    <x v="2"/>
  </r>
  <r>
    <n v="422139"/>
    <m/>
    <m/>
    <m/>
    <n v="20"/>
    <m/>
    <n v="15"/>
    <m/>
    <m/>
    <m/>
    <m/>
    <m/>
    <m/>
    <x v="2"/>
  </r>
  <r>
    <n v="422140"/>
    <m/>
    <m/>
    <m/>
    <m/>
    <m/>
    <n v="50"/>
    <m/>
    <m/>
    <m/>
    <m/>
    <n v="13"/>
    <m/>
    <x v="2"/>
  </r>
  <r>
    <n v="422141"/>
    <m/>
    <m/>
    <m/>
    <m/>
    <m/>
    <m/>
    <m/>
    <m/>
    <m/>
    <m/>
    <m/>
    <n v="7"/>
    <x v="3"/>
  </r>
  <r>
    <n v="422142"/>
    <m/>
    <m/>
    <m/>
    <m/>
    <m/>
    <n v="30"/>
    <m/>
    <m/>
    <m/>
    <m/>
    <m/>
    <m/>
    <x v="3"/>
  </r>
  <r>
    <n v="422143"/>
    <m/>
    <m/>
    <m/>
    <m/>
    <m/>
    <n v="40"/>
    <n v="18"/>
    <m/>
    <m/>
    <m/>
    <m/>
    <m/>
    <x v="3"/>
  </r>
  <r>
    <n v="422144"/>
    <m/>
    <m/>
    <m/>
    <m/>
    <m/>
    <n v="30"/>
    <m/>
    <n v="24"/>
    <m/>
    <m/>
    <m/>
    <m/>
    <x v="3"/>
  </r>
  <r>
    <n v="422145"/>
    <m/>
    <m/>
    <n v="22"/>
    <m/>
    <m/>
    <m/>
    <m/>
    <m/>
    <m/>
    <m/>
    <m/>
    <m/>
    <x v="1"/>
  </r>
  <r>
    <n v="422146"/>
    <m/>
    <m/>
    <m/>
    <m/>
    <m/>
    <n v="30"/>
    <n v="25"/>
    <m/>
    <m/>
    <m/>
    <m/>
    <n v="7"/>
    <x v="1"/>
  </r>
  <r>
    <n v="422147"/>
    <m/>
    <m/>
    <m/>
    <n v="17"/>
    <m/>
    <n v="60"/>
    <n v="30"/>
    <m/>
    <m/>
    <m/>
    <m/>
    <m/>
    <x v="1"/>
  </r>
  <r>
    <n v="422148"/>
    <m/>
    <m/>
    <m/>
    <n v="25"/>
    <m/>
    <m/>
    <m/>
    <n v="7"/>
    <m/>
    <m/>
    <m/>
    <m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s v="600 ml"/>
    <n v="60"/>
  </r>
  <r>
    <x v="1"/>
    <x v="1"/>
    <s v="600 ml"/>
    <n v="60"/>
  </r>
  <r>
    <x v="2"/>
    <x v="2"/>
    <s v="600 ml"/>
    <n v="60"/>
  </r>
  <r>
    <x v="3"/>
    <x v="3"/>
    <s v="600 ml"/>
    <n v="60"/>
  </r>
  <r>
    <x v="4"/>
    <x v="4"/>
    <s v="600 ml"/>
    <n v="60"/>
  </r>
  <r>
    <x v="5"/>
    <x v="2"/>
    <s v="2 L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8A8D26-E454-43A3-A11B-609D4964CD7D}" name="Batch Time by Operator 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D19:E54" firstHeaderRow="1" firstDataRow="1" firstDataCol="1"/>
  <pivotFields count="17">
    <pivotField numFmtId="164" showAll="0"/>
    <pivotField axis="axisRow" showAll="0">
      <items count="7">
        <item x="5"/>
        <item x="2"/>
        <item x="3"/>
        <item x="1"/>
        <item x="0"/>
        <item x="4"/>
        <item t="default"/>
      </items>
    </pivotField>
    <pivotField showAll="0"/>
    <pivotField axis="axisRow" showAll="0">
      <items count="5">
        <item x="1"/>
        <item x="2"/>
        <item x="3"/>
        <item x="0"/>
        <item t="default"/>
      </items>
    </pivotField>
    <pivotField numFmtId="21" showAll="0">
      <items count="38">
        <item x="26"/>
        <item x="27"/>
        <item x="7"/>
        <item x="28"/>
        <item x="8"/>
        <item x="9"/>
        <item x="29"/>
        <item x="19"/>
        <item x="30"/>
        <item x="20"/>
        <item x="10"/>
        <item x="31"/>
        <item x="21"/>
        <item x="11"/>
        <item x="22"/>
        <item x="0"/>
        <item x="12"/>
        <item x="32"/>
        <item x="23"/>
        <item x="1"/>
        <item x="13"/>
        <item x="24"/>
        <item x="33"/>
        <item x="2"/>
        <item x="14"/>
        <item x="25"/>
        <item x="34"/>
        <item x="15"/>
        <item x="3"/>
        <item x="16"/>
        <item x="4"/>
        <item x="35"/>
        <item x="17"/>
        <item x="5"/>
        <item x="6"/>
        <item x="18"/>
        <item x="36"/>
        <item t="default"/>
      </items>
    </pivotField>
    <pivotField numFmtId="21" showAll="0">
      <items count="39">
        <item x="26"/>
        <item x="27"/>
        <item x="28"/>
        <item x="7"/>
        <item x="8"/>
        <item x="29"/>
        <item x="30"/>
        <item x="19"/>
        <item x="9"/>
        <item x="31"/>
        <item x="20"/>
        <item x="10"/>
        <item x="21"/>
        <item x="11"/>
        <item x="32"/>
        <item x="22"/>
        <item x="0"/>
        <item x="12"/>
        <item x="23"/>
        <item x="33"/>
        <item x="1"/>
        <item x="13"/>
        <item x="24"/>
        <item x="34"/>
        <item x="14"/>
        <item x="25"/>
        <item x="2"/>
        <item x="15"/>
        <item x="3"/>
        <item x="35"/>
        <item x="16"/>
        <item x="4"/>
        <item x="5"/>
        <item x="17"/>
        <item x="6"/>
        <item x="36"/>
        <item x="18"/>
        <item x="37"/>
        <item t="default"/>
      </items>
    </pivotField>
    <pivotField axis="axisRow" numFmtId="21" showAll="0">
      <items count="24">
        <item x="4"/>
        <item x="17"/>
        <item x="5"/>
        <item x="10"/>
        <item x="12"/>
        <item x="3"/>
        <item x="7"/>
        <item x="13"/>
        <item x="15"/>
        <item x="1"/>
        <item x="11"/>
        <item x="14"/>
        <item x="2"/>
        <item x="8"/>
        <item x="18"/>
        <item x="6"/>
        <item x="16"/>
        <item x="22"/>
        <item x="9"/>
        <item x="0"/>
        <item x="19"/>
        <item x="20"/>
        <item x="21"/>
        <item t="default"/>
      </items>
    </pivotField>
    <pivotField showAll="0"/>
    <pivotField showAll="0"/>
    <pivotField dataField="1" dragToRow="0" dragToCol="0" dragToPage="0" showAll="0" defaultSubtota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5">
    <field x="3"/>
    <field x="1"/>
    <field x="16"/>
    <field x="15"/>
    <field x="6"/>
  </rowFields>
  <rowItems count="35">
    <i>
      <x/>
    </i>
    <i r="1">
      <x/>
    </i>
    <i r="2">
      <x v="3"/>
    </i>
    <i r="2">
      <x v="4"/>
    </i>
    <i r="1">
      <x v="1"/>
    </i>
    <i r="2">
      <x v="2"/>
    </i>
    <i r="1">
      <x v="3"/>
    </i>
    <i r="2">
      <x v="2"/>
    </i>
    <i>
      <x v="1"/>
    </i>
    <i r="1">
      <x v="1"/>
    </i>
    <i r="2">
      <x v="2"/>
    </i>
    <i r="2">
      <x v="3"/>
    </i>
    <i r="1">
      <x v="2"/>
    </i>
    <i r="2">
      <x v="2"/>
    </i>
    <i r="1">
      <x v="5"/>
    </i>
    <i r="2">
      <x v="2"/>
    </i>
    <i r="2">
      <x v="3"/>
    </i>
    <i>
      <x v="2"/>
    </i>
    <i r="1">
      <x/>
    </i>
    <i r="2">
      <x v="3"/>
    </i>
    <i r="1">
      <x v="1"/>
    </i>
    <i r="2">
      <x v="2"/>
    </i>
    <i r="2">
      <x v="3"/>
    </i>
    <i r="1">
      <x v="5"/>
    </i>
    <i r="2">
      <x v="2"/>
    </i>
    <i>
      <x v="3"/>
    </i>
    <i r="1">
      <x/>
    </i>
    <i r="2">
      <x v="3"/>
    </i>
    <i r="1">
      <x v="2"/>
    </i>
    <i r="2">
      <x v="2"/>
    </i>
    <i r="1">
      <x v="3"/>
    </i>
    <i r="2">
      <x v="2"/>
    </i>
    <i r="1">
      <x v="4"/>
    </i>
    <i r="2">
      <x v="3"/>
    </i>
    <i t="grand">
      <x/>
    </i>
  </rowItems>
  <colItems count="1">
    <i/>
  </colItems>
  <dataFields count="1">
    <dataField name="Sum of  Efficiency" fld="9" baseField="1" baseItem="0" numFmtId="170"/>
  </dataFields>
  <chartFormats count="1">
    <chartFormat chart="1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D72C8-F499-47CA-B3CD-B04FC71F0380}" name="Total batch time by Flavor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1:E17" firstHeaderRow="1" firstDataRow="1" firstDataCol="1"/>
  <pivotFields count="4">
    <pivotField showAll="0">
      <items count="7">
        <item x="5"/>
        <item x="2"/>
        <item x="3"/>
        <item x="1"/>
        <item x="0"/>
        <item x="4"/>
        <item t="default"/>
      </items>
    </pivotField>
    <pivotField axis="axisRow" showAll="0">
      <items count="6">
        <item x="2"/>
        <item x="3"/>
        <item x="1"/>
        <item x="0"/>
        <item x="4"/>
        <item t="default"/>
      </items>
    </pivotField>
    <pivotField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Min batch ti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505F12-D231-417C-AB1B-6DB7897EB9F0}" name="Efficiency per operator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19:B24" firstHeaderRow="1" firstDataRow="1" firstDataCol="1"/>
  <pivotFields count="17">
    <pivotField numFmtId="164" showAll="0"/>
    <pivotField showAll="0"/>
    <pivotField showAll="0"/>
    <pivotField axis="axisRow" showAll="0" sortType="a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1" showAll="0">
      <items count="38">
        <item x="26"/>
        <item x="27"/>
        <item x="7"/>
        <item x="28"/>
        <item x="8"/>
        <item x="9"/>
        <item x="29"/>
        <item x="19"/>
        <item x="30"/>
        <item x="20"/>
        <item x="10"/>
        <item x="31"/>
        <item x="21"/>
        <item x="11"/>
        <item x="22"/>
        <item x="0"/>
        <item x="12"/>
        <item x="32"/>
        <item x="23"/>
        <item x="1"/>
        <item x="13"/>
        <item x="24"/>
        <item x="33"/>
        <item x="2"/>
        <item x="14"/>
        <item x="25"/>
        <item x="34"/>
        <item x="15"/>
        <item x="3"/>
        <item x="16"/>
        <item x="4"/>
        <item x="35"/>
        <item x="17"/>
        <item x="5"/>
        <item x="6"/>
        <item x="18"/>
        <item x="36"/>
        <item t="default"/>
      </items>
    </pivotField>
    <pivotField numFmtId="21" showAll="0">
      <items count="39">
        <item x="26"/>
        <item x="27"/>
        <item x="28"/>
        <item x="7"/>
        <item x="8"/>
        <item x="29"/>
        <item x="30"/>
        <item x="19"/>
        <item x="9"/>
        <item x="31"/>
        <item x="20"/>
        <item x="10"/>
        <item x="21"/>
        <item x="11"/>
        <item x="32"/>
        <item x="22"/>
        <item x="0"/>
        <item x="12"/>
        <item x="23"/>
        <item x="33"/>
        <item x="1"/>
        <item x="13"/>
        <item x="24"/>
        <item x="34"/>
        <item x="14"/>
        <item x="25"/>
        <item x="2"/>
        <item x="15"/>
        <item x="3"/>
        <item x="35"/>
        <item x="16"/>
        <item x="4"/>
        <item x="5"/>
        <item x="17"/>
        <item x="6"/>
        <item x="36"/>
        <item x="18"/>
        <item x="37"/>
        <item t="default"/>
      </items>
    </pivotField>
    <pivotField numFmtId="21" showAll="0">
      <items count="24">
        <item x="4"/>
        <item x="17"/>
        <item x="5"/>
        <item x="10"/>
        <item x="12"/>
        <item x="3"/>
        <item x="7"/>
        <item x="13"/>
        <item x="15"/>
        <item x="1"/>
        <item x="11"/>
        <item x="14"/>
        <item x="2"/>
        <item x="8"/>
        <item x="18"/>
        <item x="6"/>
        <item x="16"/>
        <item x="22"/>
        <item x="9"/>
        <item x="0"/>
        <item x="19"/>
        <item x="20"/>
        <item x="21"/>
        <item t="default"/>
      </items>
    </pivotField>
    <pivotField showAll="0"/>
    <pivotField showAll="0"/>
    <pivotField dataField="1" dragToRow="0" dragToCol="0" dragToPage="0" showAll="0" defaultSubtota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3"/>
  </rowFields>
  <rowItems count="5">
    <i>
      <x v="3"/>
    </i>
    <i>
      <x v="2"/>
    </i>
    <i>
      <x v="1"/>
    </i>
    <i>
      <x/>
    </i>
    <i t="grand">
      <x/>
    </i>
  </rowItems>
  <colItems count="1">
    <i/>
  </colItems>
  <dataFields count="1">
    <dataField name="Sum of  Efficiency" fld="9" baseField="3" baseItem="0" numFmtId="9"/>
  </dataFields>
  <chartFormats count="8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CE4D5F-62F9-41BC-8139-326BA0CA9CEE}" name="Total downtime by operator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P8" firstHeaderRow="0" firstDataRow="1" firstDataCol="1"/>
  <pivotFields count="14"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5">
        <item x="1"/>
        <item x="2"/>
        <item x="3"/>
        <item x="0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Count of 1" fld="1" subtotal="count" baseField="0" baseItem="0"/>
    <dataField name="Sum of 2" fld="2" baseField="0" baseItem="0"/>
    <dataField name="Sum of 3" fld="3" baseField="0" baseItem="0"/>
    <dataField name="Sum of 4" fld="4" baseField="0" baseItem="0"/>
    <dataField name="Sum of 5" fld="5" baseField="0" baseItem="0"/>
    <dataField name="Sum of 6" fld="6" baseField="0" baseItem="0"/>
    <dataField name="Sum of 7" fld="7" baseField="0" baseItem="0"/>
    <dataField name="Sum of 8" fld="8" baseField="0" baseItem="0"/>
    <dataField name="Sum of 9" fld="9" baseField="0" baseItem="0"/>
    <dataField name="Sum of 10" fld="10" baseField="0" baseItem="0"/>
    <dataField name="Sum of 11" fld="11" baseField="0" baseItem="0"/>
    <dataField name="Sum of 12" fld="12" baseField="0" baseItem="0"/>
  </dataFields>
  <formats count="4">
    <format dxfId="2">
      <pivotArea collapsedLevelsAreSubtotals="1" fieldPosition="0">
        <references count="1">
          <reference field="13" count="1">
            <x v="0"/>
          </reference>
        </references>
      </pivotArea>
    </format>
    <format dxfId="3">
      <pivotArea dataOnly="0" labelOnly="1" fieldPosition="0">
        <references count="1">
          <reference field="13" count="1">
            <x v="0"/>
          </reference>
        </references>
      </pivotArea>
    </format>
    <format dxfId="4">
      <pivotArea collapsedLevelsAreSubtotals="1" fieldPosition="0">
        <references count="1">
          <reference field="13" count="3">
            <x v="1"/>
            <x v="2"/>
            <x v="3"/>
          </reference>
        </references>
      </pivotArea>
    </format>
    <format dxfId="5">
      <pivotArea dataOnly="0" labelOnly="1" fieldPosition="0">
        <references count="1">
          <reference field="13" count="3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44320C-30ED-4BBC-9101-80432485DD0F}" name="Total downtime by Factor" cacheId="1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3"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rowItems>
  <colItems count="1">
    <i/>
  </colItems>
  <dataFields count="12">
    <dataField name="Sum of 1" fld="1" baseField="0" baseItem="0"/>
    <dataField name="Sum of 2" fld="2" baseField="0" baseItem="0"/>
    <dataField name="Sum of 3" fld="3" baseField="0" baseItem="0"/>
    <dataField name="Sum of 4" fld="4" baseField="0" baseItem="0"/>
    <dataField name="Sum of 5" fld="5" baseField="0" baseItem="0"/>
    <dataField name="Sum of 6" fld="6" baseField="0" baseItem="0"/>
    <dataField name="Sum of 7" fld="7" baseField="0" baseItem="0"/>
    <dataField name="Sum of 8" fld="8" baseField="0" baseItem="0"/>
    <dataField name="Sum of 9" fld="9" baseField="0" baseItem="0"/>
    <dataField name="Sum of 10" fld="10" baseField="0" baseItem="0"/>
    <dataField name="Sum of 11" fld="11" baseField="0" baseItem="0"/>
    <dataField name="Sum of 12" fld="12" baseField="0" baseItem="0"/>
  </dataFields>
  <formats count="2">
    <format dxfId="6">
      <pivotArea outline="0" collapsedLevelsAreSubtotals="1" fieldPosition="0"/>
    </format>
    <format dxfId="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I39"/>
  <sheetViews>
    <sheetView workbookViewId="0">
      <selection activeCell="D17" sqref="D17"/>
    </sheetView>
  </sheetViews>
  <sheetFormatPr defaultColWidth="14.44140625" defaultRowHeight="14.4" x14ac:dyDescent="0.3"/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9" t="s">
        <v>56</v>
      </c>
      <c r="H1" s="19" t="s">
        <v>57</v>
      </c>
      <c r="I1" s="19" t="s">
        <v>39</v>
      </c>
    </row>
    <row r="2" spans="1:9" x14ac:dyDescent="0.3">
      <c r="A2" s="13">
        <v>45533</v>
      </c>
      <c r="B2" s="5" t="s">
        <v>24</v>
      </c>
      <c r="C2" s="5">
        <v>422111</v>
      </c>
      <c r="D2" s="5" t="s">
        <v>43</v>
      </c>
      <c r="E2" s="14">
        <v>0.49305555555555558</v>
      </c>
      <c r="F2" s="14">
        <v>0.58680555555555558</v>
      </c>
      <c r="G2" s="31">
        <f>F2-E2</f>
        <v>9.375E-2</v>
      </c>
      <c r="H2" s="26">
        <f>G2 * 60 * 24</f>
        <v>135</v>
      </c>
      <c r="I2" s="26">
        <f>_xlfn.XLOOKUP(B2,Products!A:A,Products!D:D,"Not  Found",0)</f>
        <v>60</v>
      </c>
    </row>
    <row r="3" spans="1:9" x14ac:dyDescent="0.3">
      <c r="A3" s="15">
        <v>45533</v>
      </c>
      <c r="B3" s="8" t="s">
        <v>25</v>
      </c>
      <c r="C3" s="8">
        <v>422112</v>
      </c>
      <c r="D3" s="8" t="s">
        <v>43</v>
      </c>
      <c r="E3" s="16">
        <v>0.58680555555555558</v>
      </c>
      <c r="F3" s="16">
        <v>0.65625</v>
      </c>
      <c r="G3" s="31">
        <f t="shared" ref="G3:G39" si="0">F3-E3</f>
        <v>6.944444444444442E-2</v>
      </c>
      <c r="H3" s="26">
        <f t="shared" ref="H3:H39" si="1">G3 * 60 * 24</f>
        <v>99.999999999999972</v>
      </c>
      <c r="I3" s="26">
        <f>_xlfn.XLOOKUP(B3,Products!A:A,Products!D:D,"Not  Found",0)</f>
        <v>60</v>
      </c>
    </row>
    <row r="4" spans="1:9" x14ac:dyDescent="0.3">
      <c r="A4" s="13">
        <v>45533</v>
      </c>
      <c r="B4" s="5" t="s">
        <v>25</v>
      </c>
      <c r="C4" s="5">
        <v>422113</v>
      </c>
      <c r="D4" s="5" t="s">
        <v>43</v>
      </c>
      <c r="E4" s="14">
        <v>0.65625</v>
      </c>
      <c r="F4" s="14">
        <v>0.73263888888888884</v>
      </c>
      <c r="G4" s="31">
        <f t="shared" si="0"/>
        <v>7.638888888888884E-2</v>
      </c>
      <c r="H4" s="26">
        <f t="shared" si="1"/>
        <v>109.99999999999993</v>
      </c>
      <c r="I4" s="26">
        <f>_xlfn.XLOOKUP(B4,Products!A:A,Products!D:D,"Not  Found",0)</f>
        <v>60</v>
      </c>
    </row>
    <row r="5" spans="1:9" x14ac:dyDescent="0.3">
      <c r="A5" s="15">
        <v>45533</v>
      </c>
      <c r="B5" s="8" t="s">
        <v>25</v>
      </c>
      <c r="C5" s="8">
        <v>422114</v>
      </c>
      <c r="D5" s="8" t="s">
        <v>43</v>
      </c>
      <c r="E5" s="16">
        <v>0.73263888888888884</v>
      </c>
      <c r="F5" s="16">
        <v>0.80208333333333326</v>
      </c>
      <c r="G5" s="31">
        <f t="shared" si="0"/>
        <v>6.944444444444442E-2</v>
      </c>
      <c r="H5" s="26">
        <f t="shared" si="1"/>
        <v>99.999999999999972</v>
      </c>
      <c r="I5" s="26">
        <f>_xlfn.XLOOKUP(B5,Products!A:A,Products!D:D,"Not  Found",0)</f>
        <v>60</v>
      </c>
    </row>
    <row r="6" spans="1:9" x14ac:dyDescent="0.3">
      <c r="A6" s="13">
        <v>45533</v>
      </c>
      <c r="B6" s="5" t="s">
        <v>25</v>
      </c>
      <c r="C6" s="5">
        <v>422115</v>
      </c>
      <c r="D6" s="5" t="s">
        <v>40</v>
      </c>
      <c r="E6" s="14">
        <v>0.80208333333333326</v>
      </c>
      <c r="F6" s="14">
        <v>0.86041666666666661</v>
      </c>
      <c r="G6" s="31">
        <f t="shared" si="0"/>
        <v>5.8333333333333348E-2</v>
      </c>
      <c r="H6" s="26">
        <f t="shared" si="1"/>
        <v>84.000000000000028</v>
      </c>
      <c r="I6" s="26">
        <f>_xlfn.XLOOKUP(B6,Products!A:A,Products!D:D,"Not  Found",0)</f>
        <v>60</v>
      </c>
    </row>
    <row r="7" spans="1:9" x14ac:dyDescent="0.3">
      <c r="A7" s="15">
        <v>45533</v>
      </c>
      <c r="B7" s="8" t="s">
        <v>25</v>
      </c>
      <c r="C7" s="8">
        <v>422116</v>
      </c>
      <c r="D7" s="8" t="s">
        <v>40</v>
      </c>
      <c r="E7" s="16">
        <v>0.86041666666666661</v>
      </c>
      <c r="F7" s="16">
        <v>0.90208333333333324</v>
      </c>
      <c r="G7" s="31">
        <f t="shared" si="0"/>
        <v>4.166666666666663E-2</v>
      </c>
      <c r="H7" s="26">
        <f t="shared" si="1"/>
        <v>59.999999999999943</v>
      </c>
      <c r="I7" s="26">
        <f>_xlfn.XLOOKUP(B7,Products!A:A,Products!D:D,"Not  Found",0)</f>
        <v>60</v>
      </c>
    </row>
    <row r="8" spans="1:9" x14ac:dyDescent="0.3">
      <c r="A8" s="13">
        <v>45533</v>
      </c>
      <c r="B8" s="5" t="s">
        <v>25</v>
      </c>
      <c r="C8" s="5">
        <v>422117</v>
      </c>
      <c r="D8" s="5" t="s">
        <v>40</v>
      </c>
      <c r="E8" s="14">
        <v>0.90208333333333324</v>
      </c>
      <c r="F8" s="14">
        <v>0.95416666666666661</v>
      </c>
      <c r="G8" s="31">
        <f t="shared" si="0"/>
        <v>5.208333333333337E-2</v>
      </c>
      <c r="H8" s="26">
        <f t="shared" si="1"/>
        <v>75.000000000000057</v>
      </c>
      <c r="I8" s="26">
        <f>_xlfn.XLOOKUP(B8,Products!A:A,Products!D:D,"Not  Found",0)</f>
        <v>60</v>
      </c>
    </row>
    <row r="9" spans="1:9" x14ac:dyDescent="0.3">
      <c r="A9" s="15">
        <v>45534</v>
      </c>
      <c r="B9" s="8" t="s">
        <v>26</v>
      </c>
      <c r="C9" s="8">
        <v>422118</v>
      </c>
      <c r="D9" s="8" t="s">
        <v>41</v>
      </c>
      <c r="E9" s="16">
        <v>0.1701388888888889</v>
      </c>
      <c r="F9" s="16">
        <v>0.25347222222222221</v>
      </c>
      <c r="G9" s="31">
        <f t="shared" si="0"/>
        <v>8.3333333333333315E-2</v>
      </c>
      <c r="H9" s="26">
        <f t="shared" si="1"/>
        <v>119.99999999999997</v>
      </c>
      <c r="I9" s="26">
        <f>_xlfn.XLOOKUP(B9,Products!A:A,Products!D:D,"Not  Found",0)</f>
        <v>60</v>
      </c>
    </row>
    <row r="10" spans="1:9" x14ac:dyDescent="0.3">
      <c r="A10" s="13">
        <v>45534</v>
      </c>
      <c r="B10" s="5" t="s">
        <v>26</v>
      </c>
      <c r="C10" s="5">
        <v>422119</v>
      </c>
      <c r="D10" s="5" t="s">
        <v>41</v>
      </c>
      <c r="E10" s="14">
        <v>0.25347222222222221</v>
      </c>
      <c r="F10" s="14">
        <v>0.3125</v>
      </c>
      <c r="G10" s="31">
        <f t="shared" si="0"/>
        <v>5.902777777777779E-2</v>
      </c>
      <c r="H10" s="26">
        <f t="shared" si="1"/>
        <v>85.000000000000014</v>
      </c>
      <c r="I10" s="26">
        <f>_xlfn.XLOOKUP(B10,Products!A:A,Products!D:D,"Not  Found",0)</f>
        <v>60</v>
      </c>
    </row>
    <row r="11" spans="1:9" x14ac:dyDescent="0.3">
      <c r="A11" s="15">
        <v>45534</v>
      </c>
      <c r="B11" s="8" t="s">
        <v>26</v>
      </c>
      <c r="C11" s="8">
        <v>422120</v>
      </c>
      <c r="D11" s="8" t="s">
        <v>41</v>
      </c>
      <c r="E11" s="16">
        <v>0.3125</v>
      </c>
      <c r="F11" s="16">
        <v>0.39027777777777778</v>
      </c>
      <c r="G11" s="31">
        <f t="shared" si="0"/>
        <v>7.7777777777777779E-2</v>
      </c>
      <c r="H11" s="26">
        <f t="shared" si="1"/>
        <v>112</v>
      </c>
      <c r="I11" s="26">
        <f>_xlfn.XLOOKUP(B11,Products!A:A,Products!D:D,"Not  Found",0)</f>
        <v>60</v>
      </c>
    </row>
    <row r="12" spans="1:9" x14ac:dyDescent="0.3">
      <c r="A12" s="13">
        <v>45534</v>
      </c>
      <c r="B12" s="5" t="s">
        <v>26</v>
      </c>
      <c r="C12" s="5">
        <v>422121</v>
      </c>
      <c r="D12" s="5" t="s">
        <v>42</v>
      </c>
      <c r="E12" s="14">
        <v>0.39027777777777778</v>
      </c>
      <c r="F12" s="14">
        <v>0.44236111111111109</v>
      </c>
      <c r="G12" s="31">
        <f t="shared" si="0"/>
        <v>5.2083333333333315E-2</v>
      </c>
      <c r="H12" s="26">
        <f t="shared" si="1"/>
        <v>74.999999999999972</v>
      </c>
      <c r="I12" s="26">
        <f>_xlfn.XLOOKUP(B12,Products!A:A,Products!D:D,"Not  Found",0)</f>
        <v>60</v>
      </c>
    </row>
    <row r="13" spans="1:9" x14ac:dyDescent="0.3">
      <c r="A13" s="15">
        <v>45534</v>
      </c>
      <c r="B13" s="8" t="s">
        <v>26</v>
      </c>
      <c r="C13" s="8">
        <v>422122</v>
      </c>
      <c r="D13" s="8" t="s">
        <v>42</v>
      </c>
      <c r="E13" s="16">
        <v>0.44236111111111109</v>
      </c>
      <c r="F13" s="16">
        <v>0.50138888888888888</v>
      </c>
      <c r="G13" s="31">
        <f t="shared" si="0"/>
        <v>5.902777777777779E-2</v>
      </c>
      <c r="H13" s="26">
        <f t="shared" si="1"/>
        <v>85.000000000000014</v>
      </c>
      <c r="I13" s="26">
        <f>_xlfn.XLOOKUP(B13,Products!A:A,Products!D:D,"Not  Found",0)</f>
        <v>60</v>
      </c>
    </row>
    <row r="14" spans="1:9" x14ac:dyDescent="0.3">
      <c r="A14" s="13">
        <v>45534</v>
      </c>
      <c r="B14" s="5" t="s">
        <v>26</v>
      </c>
      <c r="C14" s="5">
        <v>422123</v>
      </c>
      <c r="D14" s="5" t="s">
        <v>42</v>
      </c>
      <c r="E14" s="14">
        <v>0.50138888888888888</v>
      </c>
      <c r="F14" s="14">
        <v>0.59375</v>
      </c>
      <c r="G14" s="31">
        <f t="shared" si="0"/>
        <v>9.2361111111111116E-2</v>
      </c>
      <c r="H14" s="26">
        <f t="shared" si="1"/>
        <v>133</v>
      </c>
      <c r="I14" s="26">
        <f>_xlfn.XLOOKUP(B14,Products!A:A,Products!D:D,"Not  Found",0)</f>
        <v>60</v>
      </c>
    </row>
    <row r="15" spans="1:9" x14ac:dyDescent="0.3">
      <c r="A15" s="15">
        <v>45534</v>
      </c>
      <c r="B15" s="8" t="s">
        <v>26</v>
      </c>
      <c r="C15" s="8">
        <v>422124</v>
      </c>
      <c r="D15" s="8" t="s">
        <v>42</v>
      </c>
      <c r="E15" s="16">
        <v>0.59375</v>
      </c>
      <c r="F15" s="16">
        <v>0.66319444444444442</v>
      </c>
      <c r="G15" s="31">
        <f t="shared" si="0"/>
        <v>6.944444444444442E-2</v>
      </c>
      <c r="H15" s="26">
        <f t="shared" si="1"/>
        <v>99.999999999999972</v>
      </c>
      <c r="I15" s="26">
        <f>_xlfn.XLOOKUP(B15,Products!A:A,Products!D:D,"Not  Found",0)</f>
        <v>60</v>
      </c>
    </row>
    <row r="16" spans="1:9" x14ac:dyDescent="0.3">
      <c r="A16" s="13">
        <v>45534</v>
      </c>
      <c r="B16" s="5" t="s">
        <v>26</v>
      </c>
      <c r="C16" s="5">
        <v>422125</v>
      </c>
      <c r="D16" s="5" t="s">
        <v>40</v>
      </c>
      <c r="E16" s="14">
        <v>0.66319444444444442</v>
      </c>
      <c r="F16" s="14">
        <v>0.71875</v>
      </c>
      <c r="G16" s="31">
        <f t="shared" si="0"/>
        <v>5.555555555555558E-2</v>
      </c>
      <c r="H16" s="26">
        <f t="shared" si="1"/>
        <v>80.000000000000028</v>
      </c>
      <c r="I16" s="26">
        <f>_xlfn.XLOOKUP(B16,Products!A:A,Products!D:D,"Not  Found",0)</f>
        <v>60</v>
      </c>
    </row>
    <row r="17" spans="1:9" x14ac:dyDescent="0.3">
      <c r="A17" s="15">
        <v>45534</v>
      </c>
      <c r="B17" s="8" t="s">
        <v>26</v>
      </c>
      <c r="C17" s="8">
        <v>422126</v>
      </c>
      <c r="D17" s="8" t="s">
        <v>40</v>
      </c>
      <c r="E17" s="16">
        <v>0.71875</v>
      </c>
      <c r="F17" s="16">
        <v>0.79097222222222219</v>
      </c>
      <c r="G17" s="31">
        <f t="shared" si="0"/>
        <v>7.2222222222222188E-2</v>
      </c>
      <c r="H17" s="26">
        <f t="shared" si="1"/>
        <v>103.99999999999994</v>
      </c>
      <c r="I17" s="26">
        <f>_xlfn.XLOOKUP(B17,Products!A:A,Products!D:D,"Not  Found",0)</f>
        <v>60</v>
      </c>
    </row>
    <row r="18" spans="1:9" x14ac:dyDescent="0.3">
      <c r="A18" s="13">
        <v>45534</v>
      </c>
      <c r="B18" s="5" t="s">
        <v>26</v>
      </c>
      <c r="C18" s="5">
        <v>422127</v>
      </c>
      <c r="D18" s="5" t="s">
        <v>40</v>
      </c>
      <c r="E18" s="14">
        <v>0.79097222222222219</v>
      </c>
      <c r="F18" s="14">
        <v>0.84861111111111109</v>
      </c>
      <c r="G18" s="31">
        <f t="shared" si="0"/>
        <v>5.7638888888888906E-2</v>
      </c>
      <c r="H18" s="26">
        <f t="shared" si="1"/>
        <v>83.000000000000028</v>
      </c>
      <c r="I18" s="26">
        <f>_xlfn.XLOOKUP(B18,Products!A:A,Products!D:D,"Not  Found",0)</f>
        <v>60</v>
      </c>
    </row>
    <row r="19" spans="1:9" x14ac:dyDescent="0.3">
      <c r="A19" s="15">
        <v>45534</v>
      </c>
      <c r="B19" s="8" t="s">
        <v>26</v>
      </c>
      <c r="C19" s="8">
        <v>422128</v>
      </c>
      <c r="D19" s="8" t="s">
        <v>40</v>
      </c>
      <c r="E19" s="16">
        <v>0.84861111111111109</v>
      </c>
      <c r="F19" s="16">
        <v>0.92638888888888893</v>
      </c>
      <c r="G19" s="31">
        <f t="shared" si="0"/>
        <v>7.7777777777777835E-2</v>
      </c>
      <c r="H19" s="26">
        <f t="shared" si="1"/>
        <v>112.00000000000007</v>
      </c>
      <c r="I19" s="26">
        <f>_xlfn.XLOOKUP(B19,Products!A:A,Products!D:D,"Not  Found",0)</f>
        <v>60</v>
      </c>
    </row>
    <row r="20" spans="1:9" x14ac:dyDescent="0.3">
      <c r="A20" s="13">
        <v>45534</v>
      </c>
      <c r="B20" s="5" t="s">
        <v>26</v>
      </c>
      <c r="C20" s="5">
        <v>422129</v>
      </c>
      <c r="D20" s="5" t="s">
        <v>40</v>
      </c>
      <c r="E20" s="14">
        <v>0.92638888888888893</v>
      </c>
      <c r="F20" s="14">
        <v>0.97847222222222219</v>
      </c>
      <c r="G20" s="31">
        <f t="shared" si="0"/>
        <v>5.2083333333333259E-2</v>
      </c>
      <c r="H20" s="26">
        <f t="shared" si="1"/>
        <v>74.999999999999886</v>
      </c>
      <c r="I20" s="26">
        <f>_xlfn.XLOOKUP(B20,Products!A:A,Products!D:D,"Not  Found",0)</f>
        <v>60</v>
      </c>
    </row>
    <row r="21" spans="1:9" x14ac:dyDescent="0.3">
      <c r="A21" s="15">
        <v>45535</v>
      </c>
      <c r="B21" s="8" t="s">
        <v>26</v>
      </c>
      <c r="C21" s="8">
        <v>422130</v>
      </c>
      <c r="D21" s="8" t="s">
        <v>41</v>
      </c>
      <c r="E21" s="16">
        <v>0.32291666666666669</v>
      </c>
      <c r="F21" s="16">
        <v>0.37847222222222221</v>
      </c>
      <c r="G21" s="31">
        <f t="shared" si="0"/>
        <v>5.5555555555555525E-2</v>
      </c>
      <c r="H21" s="26">
        <f t="shared" si="1"/>
        <v>79.999999999999943</v>
      </c>
      <c r="I21" s="26">
        <f>_xlfn.XLOOKUP(B21,Products!A:A,Products!D:D,"Not  Found",0)</f>
        <v>60</v>
      </c>
    </row>
    <row r="22" spans="1:9" x14ac:dyDescent="0.3">
      <c r="A22" s="13">
        <v>45535</v>
      </c>
      <c r="B22" s="5" t="s">
        <v>26</v>
      </c>
      <c r="C22" s="5">
        <v>422131</v>
      </c>
      <c r="D22" s="5" t="s">
        <v>41</v>
      </c>
      <c r="E22" s="14">
        <v>0.37847222222222221</v>
      </c>
      <c r="F22" s="14">
        <v>0.44097222222222221</v>
      </c>
      <c r="G22" s="31">
        <f t="shared" si="0"/>
        <v>6.25E-2</v>
      </c>
      <c r="H22" s="26">
        <f t="shared" si="1"/>
        <v>90</v>
      </c>
      <c r="I22" s="26">
        <f>_xlfn.XLOOKUP(B22,Products!A:A,Products!D:D,"Not  Found",0)</f>
        <v>60</v>
      </c>
    </row>
    <row r="23" spans="1:9" x14ac:dyDescent="0.3">
      <c r="A23" s="15">
        <v>45535</v>
      </c>
      <c r="B23" s="8" t="s">
        <v>26</v>
      </c>
      <c r="C23" s="8">
        <v>422132</v>
      </c>
      <c r="D23" s="8" t="s">
        <v>41</v>
      </c>
      <c r="E23" s="16">
        <v>0.44097222222222221</v>
      </c>
      <c r="F23" s="16">
        <v>0.4826388888888889</v>
      </c>
      <c r="G23" s="31">
        <f t="shared" si="0"/>
        <v>4.1666666666666685E-2</v>
      </c>
      <c r="H23" s="26">
        <f t="shared" si="1"/>
        <v>60.000000000000021</v>
      </c>
      <c r="I23" s="26">
        <f>_xlfn.XLOOKUP(B23,Products!A:A,Products!D:D,"Not  Found",0)</f>
        <v>60</v>
      </c>
    </row>
    <row r="24" spans="1:9" x14ac:dyDescent="0.3">
      <c r="A24" s="13">
        <v>45535</v>
      </c>
      <c r="B24" s="5" t="s">
        <v>27</v>
      </c>
      <c r="C24" s="5">
        <v>422133</v>
      </c>
      <c r="D24" s="5" t="s">
        <v>41</v>
      </c>
      <c r="E24" s="14">
        <v>0.4826388888888889</v>
      </c>
      <c r="F24" s="14">
        <v>0.53819444444444442</v>
      </c>
      <c r="G24" s="31">
        <f t="shared" si="0"/>
        <v>5.5555555555555525E-2</v>
      </c>
      <c r="H24" s="26">
        <f t="shared" si="1"/>
        <v>79.999999999999943</v>
      </c>
      <c r="I24" s="26">
        <f>_xlfn.XLOOKUP(B24,Products!A:A,Products!D:D,"Not  Found",0)</f>
        <v>60</v>
      </c>
    </row>
    <row r="25" spans="1:9" x14ac:dyDescent="0.3">
      <c r="A25" s="15">
        <v>45535</v>
      </c>
      <c r="B25" s="8" t="s">
        <v>27</v>
      </c>
      <c r="C25" s="8">
        <v>422134</v>
      </c>
      <c r="D25" s="8" t="s">
        <v>43</v>
      </c>
      <c r="E25" s="16">
        <v>0.53819444444444442</v>
      </c>
      <c r="F25" s="16">
        <v>0.61458333333333337</v>
      </c>
      <c r="G25" s="31">
        <f t="shared" si="0"/>
        <v>7.6388888888888951E-2</v>
      </c>
      <c r="H25" s="26">
        <f t="shared" si="1"/>
        <v>110.0000000000001</v>
      </c>
      <c r="I25" s="26">
        <f>_xlfn.XLOOKUP(B25,Products!A:A,Products!D:D,"Not  Found",0)</f>
        <v>60</v>
      </c>
    </row>
    <row r="26" spans="1:9" x14ac:dyDescent="0.3">
      <c r="A26" s="13">
        <v>45535</v>
      </c>
      <c r="B26" s="5" t="s">
        <v>27</v>
      </c>
      <c r="C26" s="5">
        <v>422135</v>
      </c>
      <c r="D26" s="5" t="s">
        <v>43</v>
      </c>
      <c r="E26" s="14">
        <v>0.61458333333333337</v>
      </c>
      <c r="F26" s="14">
        <v>0.6875</v>
      </c>
      <c r="G26" s="31">
        <f t="shared" si="0"/>
        <v>7.291666666666663E-2</v>
      </c>
      <c r="H26" s="26">
        <f t="shared" si="1"/>
        <v>104.99999999999996</v>
      </c>
      <c r="I26" s="26">
        <f>_xlfn.XLOOKUP(B26,Products!A:A,Products!D:D,"Not  Found",0)</f>
        <v>60</v>
      </c>
    </row>
    <row r="27" spans="1:9" x14ac:dyDescent="0.3">
      <c r="A27" s="15">
        <v>45535</v>
      </c>
      <c r="B27" s="8" t="s">
        <v>27</v>
      </c>
      <c r="C27" s="8">
        <v>422136</v>
      </c>
      <c r="D27" s="8" t="s">
        <v>43</v>
      </c>
      <c r="E27" s="16">
        <v>0.6875</v>
      </c>
      <c r="F27" s="16">
        <v>0.72916666666666663</v>
      </c>
      <c r="G27" s="31">
        <f t="shared" si="0"/>
        <v>4.166666666666663E-2</v>
      </c>
      <c r="H27" s="26">
        <f t="shared" si="1"/>
        <v>59.999999999999943</v>
      </c>
      <c r="I27" s="26">
        <f>_xlfn.XLOOKUP(B27,Products!A:A,Products!D:D,"Not  Found",0)</f>
        <v>60</v>
      </c>
    </row>
    <row r="28" spans="1:9" x14ac:dyDescent="0.3">
      <c r="A28" s="13">
        <v>45537</v>
      </c>
      <c r="B28" s="5" t="s">
        <v>28</v>
      </c>
      <c r="C28" s="5">
        <v>422137</v>
      </c>
      <c r="D28" s="5" t="s">
        <v>41</v>
      </c>
      <c r="E28" s="14">
        <v>4.1666666666666664E-2</v>
      </c>
      <c r="F28" s="14">
        <v>0.11458333333333333</v>
      </c>
      <c r="G28" s="31">
        <f t="shared" si="0"/>
        <v>7.2916666666666657E-2</v>
      </c>
      <c r="H28" s="26">
        <f t="shared" si="1"/>
        <v>104.99999999999997</v>
      </c>
      <c r="I28" s="26">
        <f>_xlfn.XLOOKUP(B28,Products!A:A,Products!D:D,"Not  Found",0)</f>
        <v>60</v>
      </c>
    </row>
    <row r="29" spans="1:9" x14ac:dyDescent="0.3">
      <c r="A29" s="15">
        <v>45537</v>
      </c>
      <c r="B29" s="8" t="s">
        <v>28</v>
      </c>
      <c r="C29" s="8">
        <v>422138</v>
      </c>
      <c r="D29" s="8" t="s">
        <v>41</v>
      </c>
      <c r="E29" s="16">
        <v>0.11458333333333333</v>
      </c>
      <c r="F29" s="16">
        <v>0.1701388888888889</v>
      </c>
      <c r="G29" s="31">
        <f t="shared" si="0"/>
        <v>5.5555555555555566E-2</v>
      </c>
      <c r="H29" s="26">
        <f t="shared" si="1"/>
        <v>80.000000000000014</v>
      </c>
      <c r="I29" s="26">
        <f>_xlfn.XLOOKUP(B29,Products!A:A,Products!D:D,"Not  Found",0)</f>
        <v>60</v>
      </c>
    </row>
    <row r="30" spans="1:9" x14ac:dyDescent="0.3">
      <c r="A30" s="13">
        <v>45537</v>
      </c>
      <c r="B30" s="5" t="s">
        <v>28</v>
      </c>
      <c r="C30" s="5">
        <v>422139</v>
      </c>
      <c r="D30" s="5" t="s">
        <v>41</v>
      </c>
      <c r="E30" s="14">
        <v>0.1701388888888889</v>
      </c>
      <c r="F30" s="14">
        <v>0.2361111111111111</v>
      </c>
      <c r="G30" s="31">
        <f t="shared" si="0"/>
        <v>6.597222222222221E-2</v>
      </c>
      <c r="H30" s="26">
        <f t="shared" si="1"/>
        <v>94.999999999999986</v>
      </c>
      <c r="I30" s="26">
        <f>_xlfn.XLOOKUP(B30,Products!A:A,Products!D:D,"Not  Found",0)</f>
        <v>60</v>
      </c>
    </row>
    <row r="31" spans="1:9" x14ac:dyDescent="0.3">
      <c r="A31" s="15">
        <v>45537</v>
      </c>
      <c r="B31" s="8" t="s">
        <v>28</v>
      </c>
      <c r="C31" s="8">
        <v>422140</v>
      </c>
      <c r="D31" s="8" t="s">
        <v>41</v>
      </c>
      <c r="E31" s="16">
        <v>0.2361111111111111</v>
      </c>
      <c r="F31" s="16">
        <v>0.3215277777777778</v>
      </c>
      <c r="G31" s="31">
        <f t="shared" si="0"/>
        <v>8.5416666666666696E-2</v>
      </c>
      <c r="H31" s="26">
        <f t="shared" si="1"/>
        <v>123.00000000000004</v>
      </c>
      <c r="I31" s="26">
        <f>_xlfn.XLOOKUP(B31,Products!A:A,Products!D:D,"Not  Found",0)</f>
        <v>60</v>
      </c>
    </row>
    <row r="32" spans="1:9" x14ac:dyDescent="0.3">
      <c r="A32" s="13">
        <v>45537</v>
      </c>
      <c r="B32" s="5" t="s">
        <v>28</v>
      </c>
      <c r="C32" s="5">
        <v>422141</v>
      </c>
      <c r="D32" s="5" t="s">
        <v>42</v>
      </c>
      <c r="E32" s="14">
        <v>0.3215277777777778</v>
      </c>
      <c r="F32" s="14">
        <v>0.36805555555555558</v>
      </c>
      <c r="G32" s="31">
        <f t="shared" si="0"/>
        <v>4.6527777777777779E-2</v>
      </c>
      <c r="H32" s="26">
        <f t="shared" si="1"/>
        <v>67</v>
      </c>
      <c r="I32" s="26">
        <f>_xlfn.XLOOKUP(B32,Products!A:A,Products!D:D,"Not  Found",0)</f>
        <v>60</v>
      </c>
    </row>
    <row r="33" spans="1:9" x14ac:dyDescent="0.3">
      <c r="A33" s="15">
        <v>45537</v>
      </c>
      <c r="B33" s="8" t="s">
        <v>28</v>
      </c>
      <c r="C33" s="8">
        <v>422142</v>
      </c>
      <c r="D33" s="8" t="s">
        <v>42</v>
      </c>
      <c r="E33" s="16">
        <v>0.36805555555555558</v>
      </c>
      <c r="F33" s="16">
        <v>0.43055555555555558</v>
      </c>
      <c r="G33" s="31">
        <f t="shared" si="0"/>
        <v>6.25E-2</v>
      </c>
      <c r="H33" s="26">
        <f t="shared" si="1"/>
        <v>90</v>
      </c>
      <c r="I33" s="26">
        <f>_xlfn.XLOOKUP(B33,Products!A:A,Products!D:D,"Not  Found",0)</f>
        <v>60</v>
      </c>
    </row>
    <row r="34" spans="1:9" x14ac:dyDescent="0.3">
      <c r="A34" s="13">
        <v>45537</v>
      </c>
      <c r="B34" s="5" t="s">
        <v>28</v>
      </c>
      <c r="C34" s="5">
        <v>422143</v>
      </c>
      <c r="D34" s="5" t="s">
        <v>42</v>
      </c>
      <c r="E34" s="14">
        <v>0.43055555555555558</v>
      </c>
      <c r="F34" s="14">
        <v>0.51249999999999996</v>
      </c>
      <c r="G34" s="31">
        <f t="shared" si="0"/>
        <v>8.1944444444444375E-2</v>
      </c>
      <c r="H34" s="26">
        <f t="shared" si="1"/>
        <v>117.9999999999999</v>
      </c>
      <c r="I34" s="26">
        <f>_xlfn.XLOOKUP(B34,Products!A:A,Products!D:D,"Not  Found",0)</f>
        <v>60</v>
      </c>
    </row>
    <row r="35" spans="1:9" x14ac:dyDescent="0.3">
      <c r="A35" s="15">
        <v>45537</v>
      </c>
      <c r="B35" s="8" t="s">
        <v>29</v>
      </c>
      <c r="C35" s="8">
        <v>422144</v>
      </c>
      <c r="D35" s="8" t="s">
        <v>42</v>
      </c>
      <c r="E35" s="16">
        <v>0.51249999999999996</v>
      </c>
      <c r="F35" s="16">
        <v>0.61805555555555558</v>
      </c>
      <c r="G35" s="31">
        <f t="shared" si="0"/>
        <v>0.10555555555555562</v>
      </c>
      <c r="H35" s="26">
        <f t="shared" si="1"/>
        <v>152.00000000000011</v>
      </c>
      <c r="I35" s="26">
        <f>_xlfn.XLOOKUP(B35,Products!A:A,Products!D:D,"Not  Found",0)</f>
        <v>98</v>
      </c>
    </row>
    <row r="36" spans="1:9" x14ac:dyDescent="0.3">
      <c r="A36" s="13">
        <v>45537</v>
      </c>
      <c r="B36" s="5" t="s">
        <v>29</v>
      </c>
      <c r="C36" s="5">
        <v>422145</v>
      </c>
      <c r="D36" s="5" t="s">
        <v>40</v>
      </c>
      <c r="E36" s="14">
        <v>0.61805555555555558</v>
      </c>
      <c r="F36" s="14">
        <v>0.70138888888888895</v>
      </c>
      <c r="G36" s="31">
        <f t="shared" si="0"/>
        <v>8.333333333333337E-2</v>
      </c>
      <c r="H36" s="26">
        <f t="shared" si="1"/>
        <v>120.00000000000004</v>
      </c>
      <c r="I36" s="26">
        <f>_xlfn.XLOOKUP(B36,Products!A:A,Products!D:D,"Not  Found",0)</f>
        <v>98</v>
      </c>
    </row>
    <row r="37" spans="1:9" x14ac:dyDescent="0.3">
      <c r="A37" s="15">
        <v>45537</v>
      </c>
      <c r="B37" s="8" t="s">
        <v>29</v>
      </c>
      <c r="C37" s="8">
        <v>422146</v>
      </c>
      <c r="D37" s="8" t="s">
        <v>40</v>
      </c>
      <c r="E37" s="16">
        <v>0.70138888888888895</v>
      </c>
      <c r="F37" s="16">
        <v>0.8125</v>
      </c>
      <c r="G37" s="31">
        <f t="shared" si="0"/>
        <v>0.11111111111111105</v>
      </c>
      <c r="H37" s="26">
        <f t="shared" si="1"/>
        <v>159.99999999999989</v>
      </c>
      <c r="I37" s="26">
        <f>_xlfn.XLOOKUP(B37,Products!A:A,Products!D:D,"Not  Found",0)</f>
        <v>98</v>
      </c>
    </row>
    <row r="38" spans="1:9" x14ac:dyDescent="0.3">
      <c r="A38" s="13">
        <v>45537</v>
      </c>
      <c r="B38" s="5" t="s">
        <v>29</v>
      </c>
      <c r="C38" s="5">
        <v>422147</v>
      </c>
      <c r="D38" s="5" t="s">
        <v>40</v>
      </c>
      <c r="E38" s="14">
        <v>0.8125</v>
      </c>
      <c r="F38" s="14">
        <v>0.95486111111111116</v>
      </c>
      <c r="G38" s="31">
        <f t="shared" si="0"/>
        <v>0.14236111111111116</v>
      </c>
      <c r="H38" s="26">
        <f t="shared" si="1"/>
        <v>205.00000000000006</v>
      </c>
      <c r="I38" s="26">
        <f>_xlfn.XLOOKUP(B38,Products!A:A,Products!D:D,"Not  Found",0)</f>
        <v>98</v>
      </c>
    </row>
    <row r="39" spans="1:9" x14ac:dyDescent="0.3">
      <c r="A39" s="17">
        <v>45538</v>
      </c>
      <c r="B39" s="11" t="s">
        <v>29</v>
      </c>
      <c r="C39" s="11">
        <v>422148</v>
      </c>
      <c r="D39" s="11" t="s">
        <v>43</v>
      </c>
      <c r="E39" s="18">
        <v>0.95486111111111116</v>
      </c>
      <c r="F39" s="18">
        <v>1.0451388888888888</v>
      </c>
      <c r="G39" s="31">
        <f t="shared" si="0"/>
        <v>9.0277777777777679E-2</v>
      </c>
      <c r="H39" s="26">
        <f t="shared" si="1"/>
        <v>129.99999999999986</v>
      </c>
      <c r="I39" s="26">
        <f>_xlfn.XLOOKUP(B39,Products!A:A,Products!D:D,"Not  Found",0)</f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B3" sqref="B3"/>
    </sheetView>
  </sheetViews>
  <sheetFormatPr defaultRowHeight="14.4" x14ac:dyDescent="0.3"/>
  <cols>
    <col min="1" max="1" width="9.44140625" customWidth="1"/>
    <col min="2" max="2" width="11.109375" bestFit="1" customWidth="1"/>
    <col min="4" max="4" width="15.21875" customWidth="1"/>
  </cols>
  <sheetData>
    <row r="1" spans="1:4" x14ac:dyDescent="0.3">
      <c r="A1" s="1" t="s">
        <v>1</v>
      </c>
      <c r="B1" s="2" t="s">
        <v>30</v>
      </c>
      <c r="C1" s="2" t="s">
        <v>31</v>
      </c>
      <c r="D1" s="3" t="s">
        <v>39</v>
      </c>
    </row>
    <row r="2" spans="1:4" x14ac:dyDescent="0.3">
      <c r="A2" s="4" t="s">
        <v>24</v>
      </c>
      <c r="B2" s="5" t="s">
        <v>32</v>
      </c>
      <c r="C2" s="5" t="s">
        <v>38</v>
      </c>
      <c r="D2" s="6">
        <v>60</v>
      </c>
    </row>
    <row r="3" spans="1:4" x14ac:dyDescent="0.3">
      <c r="A3" s="7" t="s">
        <v>25</v>
      </c>
      <c r="B3" s="8" t="s">
        <v>33</v>
      </c>
      <c r="C3" s="8" t="s">
        <v>38</v>
      </c>
      <c r="D3" s="9">
        <v>60</v>
      </c>
    </row>
    <row r="4" spans="1:4" x14ac:dyDescent="0.3">
      <c r="A4" s="4" t="s">
        <v>26</v>
      </c>
      <c r="B4" s="5" t="s">
        <v>34</v>
      </c>
      <c r="C4" s="5" t="s">
        <v>38</v>
      </c>
      <c r="D4" s="6">
        <v>60</v>
      </c>
    </row>
    <row r="5" spans="1:4" x14ac:dyDescent="0.3">
      <c r="A5" s="7" t="s">
        <v>27</v>
      </c>
      <c r="B5" s="8" t="s">
        <v>35</v>
      </c>
      <c r="C5" s="8" t="s">
        <v>38</v>
      </c>
      <c r="D5" s="9">
        <v>60</v>
      </c>
    </row>
    <row r="6" spans="1:4" x14ac:dyDescent="0.3">
      <c r="A6" s="4" t="s">
        <v>28</v>
      </c>
      <c r="B6" s="5" t="s">
        <v>36</v>
      </c>
      <c r="C6" s="5" t="s">
        <v>38</v>
      </c>
      <c r="D6" s="6">
        <v>60</v>
      </c>
    </row>
    <row r="7" spans="1:4" x14ac:dyDescent="0.3">
      <c r="A7" s="10" t="s">
        <v>29</v>
      </c>
      <c r="B7" s="11" t="s">
        <v>34</v>
      </c>
      <c r="C7" s="11" t="s">
        <v>37</v>
      </c>
      <c r="D7" s="12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E13"/>
  <sheetViews>
    <sheetView workbookViewId="0">
      <selection activeCell="E6" sqref="E6"/>
    </sheetView>
  </sheetViews>
  <sheetFormatPr defaultRowHeight="14.4" x14ac:dyDescent="0.3"/>
  <cols>
    <col min="1" max="1" width="6.33203125" bestFit="1" customWidth="1"/>
    <col min="2" max="2" width="18.109375" bestFit="1" customWidth="1"/>
    <col min="3" max="3" width="13.77734375" bestFit="1" customWidth="1"/>
    <col min="4" max="4" width="16.21875" bestFit="1" customWidth="1"/>
    <col min="5" max="5" width="12" bestFit="1" customWidth="1"/>
    <col min="6" max="6" width="16.109375" bestFit="1" customWidth="1"/>
    <col min="7" max="7" width="5.6640625" bestFit="1" customWidth="1"/>
    <col min="8" max="8" width="11.5546875" bestFit="1" customWidth="1"/>
    <col min="9" max="9" width="14.77734375" bestFit="1" customWidth="1"/>
    <col min="10" max="10" width="12.33203125" bestFit="1" customWidth="1"/>
    <col min="11" max="11" width="11.33203125" bestFit="1" customWidth="1"/>
    <col min="12" max="12" width="16" bestFit="1" customWidth="1"/>
    <col min="13" max="13" width="14.21875" bestFit="1" customWidth="1"/>
    <col min="14" max="14" width="14.77734375" bestFit="1" customWidth="1"/>
    <col min="15" max="15" width="12.33203125" bestFit="1" customWidth="1"/>
    <col min="16" max="16" width="11.33203125" bestFit="1" customWidth="1"/>
    <col min="17" max="17" width="16" bestFit="1" customWidth="1"/>
    <col min="18" max="18" width="14.21875" bestFit="1" customWidth="1"/>
  </cols>
  <sheetData>
    <row r="1" spans="1:5" x14ac:dyDescent="0.3">
      <c r="A1" s="1" t="s">
        <v>6</v>
      </c>
      <c r="B1" s="2" t="s">
        <v>22</v>
      </c>
      <c r="C1" s="3" t="s">
        <v>7</v>
      </c>
      <c r="D1" s="19" t="s">
        <v>58</v>
      </c>
      <c r="E1" s="19" t="s">
        <v>59</v>
      </c>
    </row>
    <row r="2" spans="1:5" x14ac:dyDescent="0.3">
      <c r="A2" s="7">
        <v>6</v>
      </c>
      <c r="B2" s="8" t="s">
        <v>9</v>
      </c>
      <c r="C2" s="8" t="s">
        <v>21</v>
      </c>
      <c r="D2" s="26">
        <v>332</v>
      </c>
      <c r="E2" s="27">
        <f>SUM($D$2:D2)/SUM($D$2:$D$13)</f>
        <v>0.23919308357348704</v>
      </c>
    </row>
    <row r="3" spans="1:5" x14ac:dyDescent="0.3">
      <c r="A3" s="4">
        <v>7</v>
      </c>
      <c r="B3" s="5" t="s">
        <v>12</v>
      </c>
      <c r="C3" s="5" t="s">
        <v>20</v>
      </c>
      <c r="D3" s="26">
        <v>254</v>
      </c>
      <c r="E3" s="27">
        <f>SUM($D$2:D3)/SUM($D$2:$D$13)</f>
        <v>0.42219020172910665</v>
      </c>
    </row>
    <row r="4" spans="1:5" x14ac:dyDescent="0.3">
      <c r="A4" s="7">
        <v>4</v>
      </c>
      <c r="B4" s="8" t="s">
        <v>14</v>
      </c>
      <c r="C4" s="8" t="s">
        <v>20</v>
      </c>
      <c r="D4" s="26">
        <v>225</v>
      </c>
      <c r="E4" s="27">
        <f>SUM($D$2:D4)/SUM($D$2:$D$13)</f>
        <v>0.58429394812680113</v>
      </c>
    </row>
    <row r="5" spans="1:5" x14ac:dyDescent="0.3">
      <c r="A5" s="7">
        <v>2</v>
      </c>
      <c r="B5" s="8" t="s">
        <v>8</v>
      </c>
      <c r="C5" s="8" t="s">
        <v>21</v>
      </c>
      <c r="D5" s="26">
        <v>160</v>
      </c>
      <c r="E5" s="28">
        <f>SUM($D$2:D5)/SUM($D$2:$D$13)</f>
        <v>0.69956772334293948</v>
      </c>
    </row>
    <row r="6" spans="1:5" x14ac:dyDescent="0.3">
      <c r="A6" s="7">
        <v>8</v>
      </c>
      <c r="B6" s="8" t="s">
        <v>13</v>
      </c>
      <c r="C6" s="8" t="s">
        <v>21</v>
      </c>
      <c r="D6" s="26">
        <v>145</v>
      </c>
      <c r="E6" s="27">
        <f>SUM($D$2:D6)/SUM($D$2:$D$13)</f>
        <v>0.80403458213256485</v>
      </c>
    </row>
    <row r="7" spans="1:5" x14ac:dyDescent="0.3">
      <c r="A7" s="7">
        <v>12</v>
      </c>
      <c r="B7" s="8" t="s">
        <v>16</v>
      </c>
      <c r="C7" s="8" t="s">
        <v>20</v>
      </c>
      <c r="D7" s="26">
        <v>74</v>
      </c>
      <c r="E7" s="28">
        <f>SUM($D$2:D7)/SUM($D$2:$D$13)</f>
        <v>0.85734870317002887</v>
      </c>
    </row>
    <row r="8" spans="1:5" x14ac:dyDescent="0.3">
      <c r="A8" s="4">
        <v>5</v>
      </c>
      <c r="B8" s="5" t="s">
        <v>10</v>
      </c>
      <c r="C8" s="5" t="s">
        <v>21</v>
      </c>
      <c r="D8" s="26">
        <v>57</v>
      </c>
      <c r="E8" s="28">
        <f>SUM($D$2:D8)/SUM($D$2:$D$13)</f>
        <v>0.89841498559077815</v>
      </c>
    </row>
    <row r="9" spans="1:5" x14ac:dyDescent="0.3">
      <c r="A9" s="7">
        <v>10</v>
      </c>
      <c r="B9" s="8" t="s">
        <v>18</v>
      </c>
      <c r="C9" s="8" t="s">
        <v>21</v>
      </c>
      <c r="D9" s="26">
        <v>49</v>
      </c>
      <c r="E9" s="28">
        <f>SUM($D$2:D9)/SUM($D$2:$D$13)</f>
        <v>0.93371757925072041</v>
      </c>
    </row>
    <row r="10" spans="1:5" x14ac:dyDescent="0.3">
      <c r="A10" s="4">
        <v>3</v>
      </c>
      <c r="B10" s="5" t="s">
        <v>19</v>
      </c>
      <c r="C10" s="5" t="s">
        <v>20</v>
      </c>
      <c r="D10" s="26">
        <v>42</v>
      </c>
      <c r="E10" s="29">
        <f>SUM($D$2:D10)/SUM($D$2:$D$13)</f>
        <v>0.96397694524495681</v>
      </c>
    </row>
    <row r="11" spans="1:5" x14ac:dyDescent="0.3">
      <c r="A11" s="4">
        <v>11</v>
      </c>
      <c r="B11" s="5" t="s">
        <v>11</v>
      </c>
      <c r="C11" s="5" t="s">
        <v>21</v>
      </c>
      <c r="D11" s="26">
        <v>33</v>
      </c>
      <c r="E11" s="30">
        <f>SUM($D$2:D11)/SUM($D$2:$D$13)</f>
        <v>0.98775216138328525</v>
      </c>
    </row>
    <row r="12" spans="1:5" x14ac:dyDescent="0.3">
      <c r="A12" s="4">
        <v>9</v>
      </c>
      <c r="B12" s="5" t="s">
        <v>15</v>
      </c>
      <c r="C12" s="5" t="s">
        <v>20</v>
      </c>
      <c r="D12" s="26">
        <v>17</v>
      </c>
      <c r="E12" s="29">
        <f>SUM($D$2:D12)/SUM($D$2:$D$13)</f>
        <v>1</v>
      </c>
    </row>
    <row r="13" spans="1:5" x14ac:dyDescent="0.3">
      <c r="A13" s="22">
        <v>1</v>
      </c>
      <c r="B13" s="23" t="s">
        <v>17</v>
      </c>
      <c r="C13" s="23" t="s">
        <v>20</v>
      </c>
      <c r="D13" s="26">
        <v>0</v>
      </c>
      <c r="E13" s="29">
        <f>SUM($D$2:D13)/SUM($D$2:$D$13)</f>
        <v>1</v>
      </c>
    </row>
  </sheetData>
  <sortState xmlns:xlrd2="http://schemas.microsoft.com/office/spreadsheetml/2017/richdata2" ref="A2:E13">
    <sortCondition descending="1" ref="D2:D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workbookViewId="0">
      <selection activeCell="P13" sqref="P13"/>
    </sheetView>
  </sheetViews>
  <sheetFormatPr defaultRowHeight="14.4" x14ac:dyDescent="0.3"/>
  <cols>
    <col min="1" max="1" width="8.88671875" customWidth="1"/>
    <col min="2" max="2" width="11.6640625" customWidth="1"/>
    <col min="3" max="14" width="5.5546875" customWidth="1"/>
    <col min="15" max="15" width="14.33203125" customWidth="1"/>
    <col min="21" max="21" width="8.77734375" bestFit="1" customWidth="1"/>
    <col min="22" max="22" width="9.77734375" customWidth="1"/>
    <col min="23" max="23" width="10.5546875" bestFit="1" customWidth="1"/>
    <col min="24" max="24" width="12.44140625" bestFit="1" customWidth="1"/>
    <col min="25" max="25" width="9.109375" bestFit="1" customWidth="1"/>
    <col min="26" max="33" width="8" bestFit="1" customWidth="1"/>
    <col min="34" max="36" width="9" bestFit="1" customWidth="1"/>
  </cols>
  <sheetData>
    <row r="1" spans="1:14" x14ac:dyDescent="0.3">
      <c r="A1" s="54" t="s">
        <v>23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 x14ac:dyDescent="0.3">
      <c r="A2" s="1" t="s">
        <v>2</v>
      </c>
      <c r="B2" s="3" t="s">
        <v>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3" t="s">
        <v>55</v>
      </c>
    </row>
    <row r="3" spans="1:14" x14ac:dyDescent="0.3">
      <c r="A3" s="4">
        <v>422111</v>
      </c>
      <c r="B3" s="26" t="str">
        <f>_xlfn.XLOOKUP('Line downtime'!A3,'Line productivity'!C:C,'Line productivity'!D:D, "Not Found",0)</f>
        <v>Mac</v>
      </c>
      <c r="C3" s="5"/>
      <c r="D3" s="5">
        <v>60</v>
      </c>
      <c r="E3" s="5"/>
      <c r="F3" s="5"/>
      <c r="G3" s="5"/>
      <c r="H3" s="5"/>
      <c r="I3" s="5">
        <v>15</v>
      </c>
      <c r="J3" s="5"/>
      <c r="K3" s="5"/>
      <c r="L3" s="5"/>
      <c r="M3" s="5"/>
      <c r="N3" s="5"/>
    </row>
    <row r="4" spans="1:14" x14ac:dyDescent="0.3">
      <c r="A4" s="7">
        <v>422112</v>
      </c>
      <c r="B4" s="26" t="str">
        <f>_xlfn.XLOOKUP('Line downtime'!A4,'Line productivity'!C:C,'Line productivity'!D:D, "Not Found",0)</f>
        <v>Mac</v>
      </c>
      <c r="C4" s="8"/>
      <c r="D4" s="8">
        <v>20</v>
      </c>
      <c r="E4" s="8"/>
      <c r="F4" s="8"/>
      <c r="G4" s="8"/>
      <c r="H4" s="8"/>
      <c r="I4" s="8"/>
      <c r="J4" s="8">
        <v>20</v>
      </c>
      <c r="K4" s="8"/>
      <c r="L4" s="8"/>
      <c r="M4" s="8"/>
      <c r="N4" s="8"/>
    </row>
    <row r="5" spans="1:14" x14ac:dyDescent="0.3">
      <c r="A5" s="4">
        <v>422113</v>
      </c>
      <c r="B5" s="26" t="str">
        <f>_xlfn.XLOOKUP('Line downtime'!A5,'Line productivity'!C:C,'Line productivity'!D:D, "Not Found",0)</f>
        <v>Mac</v>
      </c>
      <c r="C5" s="5"/>
      <c r="D5" s="5">
        <v>50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3">
      <c r="A6" s="7">
        <v>422114</v>
      </c>
      <c r="B6" s="26" t="str">
        <f>_xlfn.XLOOKUP('Line downtime'!A6,'Line productivity'!C:C,'Line productivity'!D:D, "Not Found",0)</f>
        <v>Mac</v>
      </c>
      <c r="C6" s="8"/>
      <c r="D6" s="8"/>
      <c r="E6" s="8"/>
      <c r="F6" s="8">
        <v>25</v>
      </c>
      <c r="G6" s="8"/>
      <c r="H6" s="8">
        <v>15</v>
      </c>
      <c r="I6" s="8"/>
      <c r="J6" s="8"/>
      <c r="K6" s="8"/>
      <c r="L6" s="8"/>
      <c r="M6" s="8"/>
      <c r="N6" s="8"/>
    </row>
    <row r="7" spans="1:14" x14ac:dyDescent="0.3">
      <c r="A7" s="4">
        <v>422115</v>
      </c>
      <c r="B7" s="26" t="str">
        <f>_xlfn.XLOOKUP('Line downtime'!A7,'Line productivity'!C:C,'Line productivity'!D:D, "Not Found",0)</f>
        <v>Charlie</v>
      </c>
      <c r="C7" s="5"/>
      <c r="D7" s="5"/>
      <c r="E7" s="5"/>
      <c r="F7" s="5"/>
      <c r="G7" s="5"/>
      <c r="H7" s="5"/>
      <c r="I7" s="5"/>
      <c r="J7" s="5"/>
      <c r="K7" s="5"/>
      <c r="L7" s="5">
        <v>24</v>
      </c>
      <c r="M7" s="5"/>
      <c r="N7" s="5"/>
    </row>
    <row r="8" spans="1:14" x14ac:dyDescent="0.3">
      <c r="A8" s="7">
        <v>422116</v>
      </c>
      <c r="B8" s="26" t="str">
        <f>_xlfn.XLOOKUP('Line downtime'!A8,'Line productivity'!C:C,'Line productivity'!D:D, "Not Found",0)</f>
        <v>Charlie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3">
      <c r="A9" s="4">
        <v>422117</v>
      </c>
      <c r="B9" s="26" t="str">
        <f>_xlfn.XLOOKUP('Line downtime'!A9,'Line productivity'!C:C,'Line productivity'!D:D, "Not Found",0)</f>
        <v>Charlie</v>
      </c>
      <c r="C9" s="5"/>
      <c r="D9" s="5">
        <v>10</v>
      </c>
      <c r="E9" s="5"/>
      <c r="F9" s="5"/>
      <c r="G9" s="5"/>
      <c r="H9" s="5">
        <v>5</v>
      </c>
      <c r="I9" s="5"/>
      <c r="J9" s="5"/>
      <c r="K9" s="5"/>
      <c r="L9" s="5"/>
      <c r="M9" s="5"/>
      <c r="N9" s="5"/>
    </row>
    <row r="10" spans="1:14" x14ac:dyDescent="0.3">
      <c r="A10" s="7">
        <v>422118</v>
      </c>
      <c r="B10" s="26" t="str">
        <f>_xlfn.XLOOKUP('Line downtime'!A10,'Line productivity'!C:C,'Line productivity'!D:D, "Not Found",0)</f>
        <v>Dee</v>
      </c>
      <c r="C10" s="8"/>
      <c r="D10" s="8"/>
      <c r="E10" s="8"/>
      <c r="F10" s="8"/>
      <c r="G10" s="8"/>
      <c r="H10" s="8">
        <v>14</v>
      </c>
      <c r="I10" s="8">
        <v>16</v>
      </c>
      <c r="J10" s="8"/>
      <c r="K10" s="8"/>
      <c r="L10" s="8"/>
      <c r="M10" s="8">
        <v>10</v>
      </c>
      <c r="N10" s="8">
        <v>20</v>
      </c>
    </row>
    <row r="11" spans="1:14" x14ac:dyDescent="0.3">
      <c r="A11" s="4">
        <v>422119</v>
      </c>
      <c r="B11" s="26" t="str">
        <f>_xlfn.XLOOKUP('Line downtime'!A11,'Line productivity'!C:C,'Line productivity'!D:D, "Not Found",0)</f>
        <v>Dee</v>
      </c>
      <c r="C11" s="5"/>
      <c r="D11" s="5"/>
      <c r="E11" s="5"/>
      <c r="F11" s="5">
        <v>25</v>
      </c>
      <c r="G11" s="5"/>
      <c r="H11" s="5"/>
      <c r="I11" s="5"/>
      <c r="J11" s="5"/>
      <c r="K11" s="5"/>
      <c r="L11" s="5"/>
      <c r="M11" s="5"/>
      <c r="N11" s="5"/>
    </row>
    <row r="12" spans="1:14" x14ac:dyDescent="0.3">
      <c r="A12" s="7">
        <v>422120</v>
      </c>
      <c r="B12" s="26" t="str">
        <f>_xlfn.XLOOKUP('Line downtime'!A12,'Line productivity'!C:C,'Line productivity'!D:D, "Not Found",0)</f>
        <v>Dee</v>
      </c>
      <c r="C12" s="8"/>
      <c r="D12" s="8"/>
      <c r="E12" s="8"/>
      <c r="F12" s="8">
        <v>20</v>
      </c>
      <c r="G12" s="8">
        <v>15</v>
      </c>
      <c r="H12" s="8"/>
      <c r="I12" s="8"/>
      <c r="J12" s="8"/>
      <c r="K12" s="8">
        <v>17</v>
      </c>
      <c r="L12" s="8"/>
      <c r="M12" s="8"/>
      <c r="N12" s="8"/>
    </row>
    <row r="13" spans="1:14" x14ac:dyDescent="0.3">
      <c r="A13" s="4">
        <v>422121</v>
      </c>
      <c r="B13" s="26" t="str">
        <f>_xlfn.XLOOKUP('Line downtime'!A13,'Line productivity'!C:C,'Line productivity'!D:D, "Not Found",0)</f>
        <v>Dennis</v>
      </c>
      <c r="C13" s="5"/>
      <c r="D13" s="5"/>
      <c r="E13" s="5"/>
      <c r="F13" s="5"/>
      <c r="G13" s="5"/>
      <c r="H13" s="5"/>
      <c r="I13" s="5">
        <v>15</v>
      </c>
      <c r="J13" s="5"/>
      <c r="K13" s="5"/>
      <c r="L13" s="5"/>
      <c r="M13" s="5"/>
      <c r="N13" s="5"/>
    </row>
    <row r="14" spans="1:14" x14ac:dyDescent="0.3">
      <c r="A14" s="7">
        <v>422122</v>
      </c>
      <c r="B14" s="26" t="str">
        <f>_xlfn.XLOOKUP('Line downtime'!A14,'Line productivity'!C:C,'Line productivity'!D:D, "Not Found",0)</f>
        <v>Dennis</v>
      </c>
      <c r="C14" s="8"/>
      <c r="D14" s="8"/>
      <c r="E14" s="8"/>
      <c r="F14" s="8"/>
      <c r="G14" s="8"/>
      <c r="H14" s="8"/>
      <c r="I14" s="8">
        <v>25</v>
      </c>
      <c r="J14" s="8"/>
      <c r="K14" s="8"/>
      <c r="L14" s="8"/>
      <c r="M14" s="8"/>
      <c r="N14" s="8"/>
    </row>
    <row r="15" spans="1:14" x14ac:dyDescent="0.3">
      <c r="A15" s="4">
        <v>422123</v>
      </c>
      <c r="B15" s="26" t="str">
        <f>_xlfn.XLOOKUP('Line downtime'!A15,'Line productivity'!C:C,'Line productivity'!D:D, "Not Found",0)</f>
        <v>Dennis</v>
      </c>
      <c r="C15" s="5"/>
      <c r="D15" s="5"/>
      <c r="E15" s="5"/>
      <c r="F15" s="5">
        <v>43</v>
      </c>
      <c r="G15" s="5"/>
      <c r="H15" s="5"/>
      <c r="I15" s="5">
        <v>30</v>
      </c>
      <c r="J15" s="5"/>
      <c r="K15" s="5"/>
      <c r="L15" s="5"/>
      <c r="M15" s="5"/>
      <c r="N15" s="5"/>
    </row>
    <row r="16" spans="1:14" x14ac:dyDescent="0.3">
      <c r="A16" s="7">
        <v>422124</v>
      </c>
      <c r="B16" s="26" t="str">
        <f>_xlfn.XLOOKUP('Line downtime'!A16,'Line productivity'!C:C,'Line productivity'!D:D, "Not Found",0)</f>
        <v>Dennis</v>
      </c>
      <c r="C16" s="8"/>
      <c r="D16" s="8"/>
      <c r="E16" s="8"/>
      <c r="F16" s="8"/>
      <c r="G16" s="8">
        <v>20</v>
      </c>
      <c r="H16" s="8">
        <v>20</v>
      </c>
      <c r="I16" s="8"/>
      <c r="J16" s="8"/>
      <c r="K16" s="8"/>
      <c r="L16" s="8"/>
      <c r="M16" s="8"/>
      <c r="N16" s="8"/>
    </row>
    <row r="17" spans="1:14" x14ac:dyDescent="0.3">
      <c r="A17" s="4">
        <v>422125</v>
      </c>
      <c r="B17" s="26" t="str">
        <f>_xlfn.XLOOKUP('Line downtime'!A17,'Line productivity'!C:C,'Line productivity'!D:D, "Not Found",0)</f>
        <v>Charlie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>
        <v>10</v>
      </c>
      <c r="N17" s="5">
        <v>10</v>
      </c>
    </row>
    <row r="18" spans="1:14" x14ac:dyDescent="0.3">
      <c r="A18" s="7">
        <v>422126</v>
      </c>
      <c r="B18" s="26" t="str">
        <f>_xlfn.XLOOKUP('Line downtime'!A18,'Line productivity'!C:C,'Line productivity'!D:D, "Not Found",0)</f>
        <v>Charlie</v>
      </c>
      <c r="C18" s="8"/>
      <c r="D18" s="8"/>
      <c r="E18" s="8"/>
      <c r="F18" s="8"/>
      <c r="G18" s="8"/>
      <c r="H18" s="8"/>
      <c r="I18" s="8"/>
      <c r="J18" s="8">
        <v>44</v>
      </c>
      <c r="K18" s="8"/>
      <c r="L18" s="8"/>
      <c r="M18" s="8"/>
      <c r="N18" s="8"/>
    </row>
    <row r="19" spans="1:14" x14ac:dyDescent="0.3">
      <c r="A19" s="4">
        <v>422127</v>
      </c>
      <c r="B19" s="26" t="str">
        <f>_xlfn.XLOOKUP('Line downtime'!A19,'Line productivity'!C:C,'Line productivity'!D:D, "Not Found",0)</f>
        <v>Charlie</v>
      </c>
      <c r="C19" s="5"/>
      <c r="D19" s="5"/>
      <c r="E19" s="5"/>
      <c r="F19" s="5"/>
      <c r="G19" s="5"/>
      <c r="H19" s="5">
        <v>23</v>
      </c>
      <c r="I19" s="5"/>
      <c r="J19" s="5"/>
      <c r="K19" s="5"/>
      <c r="L19" s="5"/>
      <c r="M19" s="5"/>
      <c r="N19" s="5"/>
    </row>
    <row r="20" spans="1:14" x14ac:dyDescent="0.3">
      <c r="A20" s="7">
        <v>422128</v>
      </c>
      <c r="B20" s="26" t="str">
        <f>_xlfn.XLOOKUP('Line downtime'!A20,'Line productivity'!C:C,'Line productivity'!D:D, "Not Found",0)</f>
        <v>Charlie</v>
      </c>
      <c r="C20" s="8"/>
      <c r="D20" s="8"/>
      <c r="E20" s="8"/>
      <c r="F20" s="8"/>
      <c r="G20" s="8">
        <v>22</v>
      </c>
      <c r="H20" s="8"/>
      <c r="I20" s="8">
        <v>30</v>
      </c>
      <c r="J20" s="8"/>
      <c r="K20" s="8"/>
      <c r="L20" s="8"/>
      <c r="M20" s="8"/>
      <c r="N20" s="8"/>
    </row>
    <row r="21" spans="1:14" x14ac:dyDescent="0.3">
      <c r="A21" s="4">
        <v>422129</v>
      </c>
      <c r="B21" s="26" t="str">
        <f>_xlfn.XLOOKUP('Line downtime'!A21,'Line productivity'!C:C,'Line productivity'!D:D, "Not Found",0)</f>
        <v>Charlie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>
        <v>15</v>
      </c>
    </row>
    <row r="22" spans="1:14" x14ac:dyDescent="0.3">
      <c r="A22" s="7">
        <v>422130</v>
      </c>
      <c r="B22" s="26" t="str">
        <f>_xlfn.XLOOKUP('Line downtime'!A22,'Line productivity'!C:C,'Line productivity'!D:D, "Not Found",0)</f>
        <v>Dee</v>
      </c>
      <c r="C22" s="8"/>
      <c r="D22" s="8">
        <v>20</v>
      </c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3">
      <c r="A23" s="4">
        <v>422131</v>
      </c>
      <c r="B23" s="26" t="str">
        <f>_xlfn.XLOOKUP('Line downtime'!A23,'Line productivity'!C:C,'Line productivity'!D:D, "Not Found",0)</f>
        <v>Dee</v>
      </c>
      <c r="C23" s="5"/>
      <c r="D23" s="5"/>
      <c r="E23" s="5"/>
      <c r="F23" s="5">
        <v>20</v>
      </c>
      <c r="G23" s="5"/>
      <c r="H23" s="5"/>
      <c r="I23" s="5"/>
      <c r="J23" s="5"/>
      <c r="K23" s="5"/>
      <c r="L23" s="5">
        <v>10</v>
      </c>
      <c r="M23" s="5"/>
      <c r="N23" s="5"/>
    </row>
    <row r="24" spans="1:14" x14ac:dyDescent="0.3">
      <c r="A24" s="7">
        <v>422132</v>
      </c>
      <c r="B24" s="26" t="str">
        <f>_xlfn.XLOOKUP('Line downtime'!A24,'Line productivity'!C:C,'Line productivity'!D:D, "Not Found",0)</f>
        <v>Dee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3">
      <c r="A25" s="4">
        <v>422133</v>
      </c>
      <c r="B25" s="26" t="str">
        <f>_xlfn.XLOOKUP('Line downtime'!A25,'Line productivity'!C:C,'Line productivity'!D:D, "Not Found",0)</f>
        <v>Dee</v>
      </c>
      <c r="C25" s="5"/>
      <c r="D25" s="5"/>
      <c r="E25" s="5"/>
      <c r="F25" s="5"/>
      <c r="G25" s="5"/>
      <c r="H25" s="5"/>
      <c r="I25" s="5">
        <v>20</v>
      </c>
      <c r="J25" s="5"/>
      <c r="K25" s="5"/>
      <c r="L25" s="5"/>
      <c r="M25" s="5"/>
      <c r="N25" s="5"/>
    </row>
    <row r="26" spans="1:14" x14ac:dyDescent="0.3">
      <c r="A26" s="7">
        <v>422134</v>
      </c>
      <c r="B26" s="26" t="str">
        <f>_xlfn.XLOOKUP('Line downtime'!A26,'Line productivity'!C:C,'Line productivity'!D:D, "Not Found",0)</f>
        <v>Mac</v>
      </c>
      <c r="C26" s="8"/>
      <c r="D26" s="8"/>
      <c r="E26" s="8"/>
      <c r="F26" s="8"/>
      <c r="G26" s="8"/>
      <c r="H26" s="8"/>
      <c r="I26" s="8">
        <v>30</v>
      </c>
      <c r="J26" s="8">
        <v>20</v>
      </c>
      <c r="K26" s="8"/>
      <c r="L26" s="8"/>
      <c r="M26" s="8"/>
      <c r="N26" s="8"/>
    </row>
    <row r="27" spans="1:14" x14ac:dyDescent="0.3">
      <c r="A27" s="4">
        <v>422135</v>
      </c>
      <c r="B27" s="26" t="str">
        <f>_xlfn.XLOOKUP('Line downtime'!A27,'Line productivity'!C:C,'Line productivity'!D:D, "Not Found",0)</f>
        <v>Mac</v>
      </c>
      <c r="C27" s="5"/>
      <c r="D27" s="5"/>
      <c r="E27" s="5"/>
      <c r="F27" s="5">
        <v>30</v>
      </c>
      <c r="G27" s="5"/>
      <c r="H27" s="5"/>
      <c r="I27" s="5"/>
      <c r="J27" s="5"/>
      <c r="K27" s="5"/>
      <c r="L27" s="5"/>
      <c r="M27" s="5"/>
      <c r="N27" s="5">
        <v>15</v>
      </c>
    </row>
    <row r="28" spans="1:14" x14ac:dyDescent="0.3">
      <c r="A28" s="7">
        <v>422136</v>
      </c>
      <c r="B28" s="26" t="str">
        <f>_xlfn.XLOOKUP('Line downtime'!A28,'Line productivity'!C:C,'Line productivity'!D:D, "Not Found",0)</f>
        <v>Mac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3">
      <c r="A29" s="4">
        <v>422137</v>
      </c>
      <c r="B29" s="26" t="str">
        <f>_xlfn.XLOOKUP('Line downtime'!A29,'Line productivity'!C:C,'Line productivity'!D:D, "Not Found",0)</f>
        <v>Dee</v>
      </c>
      <c r="C29" s="5"/>
      <c r="D29" s="5"/>
      <c r="E29" s="5"/>
      <c r="F29" s="5"/>
      <c r="G29" s="5"/>
      <c r="H29" s="5"/>
      <c r="I29" s="5"/>
      <c r="J29" s="5">
        <v>30</v>
      </c>
      <c r="K29" s="5"/>
      <c r="L29" s="5">
        <v>15</v>
      </c>
      <c r="M29" s="5"/>
      <c r="N29" s="5"/>
    </row>
    <row r="30" spans="1:14" x14ac:dyDescent="0.3">
      <c r="A30" s="7">
        <v>422138</v>
      </c>
      <c r="B30" s="26" t="str">
        <f>_xlfn.XLOOKUP('Line downtime'!A30,'Line productivity'!C:C,'Line productivity'!D:D, "Not Found",0)</f>
        <v>Dee</v>
      </c>
      <c r="C30" s="8"/>
      <c r="D30" s="8"/>
      <c r="E30" s="8">
        <v>20</v>
      </c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3">
      <c r="A31" s="4">
        <v>422139</v>
      </c>
      <c r="B31" s="26" t="str">
        <f>_xlfn.XLOOKUP('Line downtime'!A31,'Line productivity'!C:C,'Line productivity'!D:D, "Not Found",0)</f>
        <v>Dee</v>
      </c>
      <c r="C31" s="5"/>
      <c r="D31" s="5"/>
      <c r="E31" s="5"/>
      <c r="F31" s="5">
        <v>20</v>
      </c>
      <c r="G31" s="5"/>
      <c r="H31" s="5">
        <v>15</v>
      </c>
      <c r="I31" s="5"/>
      <c r="J31" s="5"/>
      <c r="K31" s="5"/>
      <c r="L31" s="5"/>
      <c r="M31" s="5"/>
      <c r="N31" s="5"/>
    </row>
    <row r="32" spans="1:14" x14ac:dyDescent="0.3">
      <c r="A32" s="7">
        <v>422140</v>
      </c>
      <c r="B32" s="26" t="str">
        <f>_xlfn.XLOOKUP('Line downtime'!A32,'Line productivity'!C:C,'Line productivity'!D:D, "Not Found",0)</f>
        <v>Dee</v>
      </c>
      <c r="C32" s="8"/>
      <c r="D32" s="8"/>
      <c r="E32" s="8"/>
      <c r="F32" s="8"/>
      <c r="G32" s="8"/>
      <c r="H32" s="8">
        <v>50</v>
      </c>
      <c r="I32" s="8"/>
      <c r="J32" s="8"/>
      <c r="K32" s="8"/>
      <c r="L32" s="8"/>
      <c r="M32" s="8">
        <v>13</v>
      </c>
      <c r="N32" s="8"/>
    </row>
    <row r="33" spans="1:14" x14ac:dyDescent="0.3">
      <c r="A33" s="4">
        <v>422141</v>
      </c>
      <c r="B33" s="26" t="str">
        <f>_xlfn.XLOOKUP('Line downtime'!A33,'Line productivity'!C:C,'Line productivity'!D:D, "Not Found",0)</f>
        <v>Dennis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>
        <v>7</v>
      </c>
    </row>
    <row r="34" spans="1:14" x14ac:dyDescent="0.3">
      <c r="A34" s="7">
        <v>422142</v>
      </c>
      <c r="B34" s="26" t="str">
        <f>_xlfn.XLOOKUP('Line downtime'!A34,'Line productivity'!C:C,'Line productivity'!D:D, "Not Found",0)</f>
        <v>Dennis</v>
      </c>
      <c r="C34" s="8"/>
      <c r="D34" s="8"/>
      <c r="E34" s="8"/>
      <c r="F34" s="8"/>
      <c r="G34" s="8"/>
      <c r="H34" s="8">
        <v>30</v>
      </c>
      <c r="I34" s="8"/>
      <c r="J34" s="8"/>
      <c r="K34" s="8"/>
      <c r="L34" s="8"/>
      <c r="M34" s="8"/>
      <c r="N34" s="8"/>
    </row>
    <row r="35" spans="1:14" x14ac:dyDescent="0.3">
      <c r="A35" s="4">
        <v>422143</v>
      </c>
      <c r="B35" s="26" t="str">
        <f>_xlfn.XLOOKUP('Line downtime'!A35,'Line productivity'!C:C,'Line productivity'!D:D, "Not Found",0)</f>
        <v>Dennis</v>
      </c>
      <c r="C35" s="5"/>
      <c r="D35" s="5"/>
      <c r="E35" s="5"/>
      <c r="F35" s="5"/>
      <c r="G35" s="5"/>
      <c r="H35" s="5">
        <v>40</v>
      </c>
      <c r="I35" s="5">
        <v>18</v>
      </c>
      <c r="J35" s="5"/>
      <c r="K35" s="5"/>
      <c r="L35" s="5"/>
      <c r="M35" s="5"/>
      <c r="N35" s="5"/>
    </row>
    <row r="36" spans="1:14" x14ac:dyDescent="0.3">
      <c r="A36" s="7">
        <v>422144</v>
      </c>
      <c r="B36" s="26" t="str">
        <f>_xlfn.XLOOKUP('Line downtime'!A36,'Line productivity'!C:C,'Line productivity'!D:D, "Not Found",0)</f>
        <v>Dennis</v>
      </c>
      <c r="C36" s="8"/>
      <c r="D36" s="8"/>
      <c r="E36" s="8"/>
      <c r="F36" s="8"/>
      <c r="G36" s="8"/>
      <c r="H36" s="8">
        <v>30</v>
      </c>
      <c r="I36" s="8"/>
      <c r="J36" s="8">
        <v>24</v>
      </c>
      <c r="K36" s="8"/>
      <c r="L36" s="8"/>
      <c r="M36" s="8"/>
      <c r="N36" s="8"/>
    </row>
    <row r="37" spans="1:14" x14ac:dyDescent="0.3">
      <c r="A37" s="4">
        <v>422145</v>
      </c>
      <c r="B37" s="26" t="str">
        <f>_xlfn.XLOOKUP('Line downtime'!A37,'Line productivity'!C:C,'Line productivity'!D:D, "Not Found",0)</f>
        <v>Charlie</v>
      </c>
      <c r="C37" s="5"/>
      <c r="D37" s="5"/>
      <c r="E37" s="5">
        <v>22</v>
      </c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3">
      <c r="A38" s="7">
        <v>422146</v>
      </c>
      <c r="B38" s="26" t="str">
        <f>_xlfn.XLOOKUP('Line downtime'!A38,'Line productivity'!C:C,'Line productivity'!D:D, "Not Found",0)</f>
        <v>Charlie</v>
      </c>
      <c r="C38" s="8"/>
      <c r="D38" s="8"/>
      <c r="E38" s="8"/>
      <c r="F38" s="8"/>
      <c r="G38" s="8"/>
      <c r="H38" s="8">
        <v>30</v>
      </c>
      <c r="I38" s="8">
        <v>25</v>
      </c>
      <c r="J38" s="8"/>
      <c r="K38" s="8"/>
      <c r="L38" s="8"/>
      <c r="M38" s="8"/>
      <c r="N38" s="8">
        <v>7</v>
      </c>
    </row>
    <row r="39" spans="1:14" x14ac:dyDescent="0.3">
      <c r="A39" s="4">
        <v>422147</v>
      </c>
      <c r="B39" s="26" t="str">
        <f>_xlfn.XLOOKUP('Line downtime'!A39,'Line productivity'!C:C,'Line productivity'!D:D, "Not Found",0)</f>
        <v>Charlie</v>
      </c>
      <c r="C39" s="5"/>
      <c r="D39" s="5"/>
      <c r="E39" s="5"/>
      <c r="F39" s="5">
        <v>17</v>
      </c>
      <c r="G39" s="5"/>
      <c r="H39" s="5">
        <v>60</v>
      </c>
      <c r="I39" s="5">
        <v>30</v>
      </c>
      <c r="J39" s="5"/>
      <c r="K39" s="5"/>
      <c r="L39" s="5"/>
      <c r="M39" s="5"/>
      <c r="N39" s="5"/>
    </row>
    <row r="40" spans="1:14" x14ac:dyDescent="0.3">
      <c r="A40" s="10">
        <v>422148</v>
      </c>
      <c r="B40" s="26" t="str">
        <f>_xlfn.XLOOKUP('Line downtime'!A40,'Line productivity'!C:C,'Line productivity'!D:D, "Not Found",0)</f>
        <v>Mac</v>
      </c>
      <c r="C40" s="11"/>
      <c r="D40" s="11"/>
      <c r="E40" s="11"/>
      <c r="F40" s="11">
        <v>25</v>
      </c>
      <c r="G40" s="11"/>
      <c r="H40" s="11"/>
      <c r="I40" s="11"/>
      <c r="J40" s="11">
        <v>7</v>
      </c>
      <c r="K40" s="11"/>
      <c r="L40" s="11"/>
      <c r="M40" s="11"/>
      <c r="N40" s="11"/>
    </row>
  </sheetData>
  <autoFilter ref="A2:N40" xr:uid="{9E903E6B-C648-491E-9E5D-F67501FDD632}"/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D2F4-E063-4461-9D84-B05260574253}">
  <dimension ref="A3:Q54"/>
  <sheetViews>
    <sheetView workbookViewId="0">
      <selection activeCell="G22" sqref="G22"/>
    </sheetView>
  </sheetViews>
  <sheetFormatPr defaultRowHeight="14.4" x14ac:dyDescent="0.3"/>
  <cols>
    <col min="1" max="1" width="12.44140625" bestFit="1" customWidth="1"/>
    <col min="2" max="2" width="15.5546875" bestFit="1" customWidth="1"/>
    <col min="4" max="4" width="12.44140625" bestFit="1" customWidth="1"/>
    <col min="5" max="5" width="19.5546875" bestFit="1" customWidth="1"/>
    <col min="9" max="9" width="19.5546875" bestFit="1" customWidth="1"/>
    <col min="10" max="10" width="18.6640625" bestFit="1" customWidth="1"/>
  </cols>
  <sheetData>
    <row r="3" spans="1:17" x14ac:dyDescent="0.3">
      <c r="A3" s="20" t="s">
        <v>65</v>
      </c>
      <c r="D3" s="20" t="s">
        <v>60</v>
      </c>
      <c r="E3" t="s">
        <v>63</v>
      </c>
      <c r="F3" t="s">
        <v>62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</row>
    <row r="4" spans="1:17" x14ac:dyDescent="0.3">
      <c r="A4" s="32" t="s">
        <v>64</v>
      </c>
      <c r="B4" s="25"/>
      <c r="D4" s="32" t="s">
        <v>40</v>
      </c>
      <c r="E4" s="25"/>
      <c r="F4" s="25">
        <v>10</v>
      </c>
      <c r="G4" s="25">
        <v>22</v>
      </c>
      <c r="H4" s="25">
        <v>17</v>
      </c>
      <c r="I4" s="25">
        <v>22</v>
      </c>
      <c r="J4" s="25">
        <v>118</v>
      </c>
      <c r="K4" s="25">
        <v>85</v>
      </c>
      <c r="L4" s="25">
        <v>44</v>
      </c>
      <c r="M4" s="25"/>
      <c r="N4" s="25">
        <v>24</v>
      </c>
      <c r="O4" s="25">
        <v>10</v>
      </c>
      <c r="P4" s="25">
        <v>32</v>
      </c>
      <c r="Q4" s="26">
        <f>SUM(E4:P4)</f>
        <v>384</v>
      </c>
    </row>
    <row r="5" spans="1:17" x14ac:dyDescent="0.3">
      <c r="A5" s="32" t="s">
        <v>62</v>
      </c>
      <c r="B5" s="25">
        <v>160</v>
      </c>
      <c r="D5" s="32" t="s">
        <v>41</v>
      </c>
      <c r="E5" s="25"/>
      <c r="F5" s="25">
        <v>20</v>
      </c>
      <c r="G5" s="25">
        <v>20</v>
      </c>
      <c r="H5" s="25">
        <v>85</v>
      </c>
      <c r="I5" s="25">
        <v>15</v>
      </c>
      <c r="J5" s="25">
        <v>79</v>
      </c>
      <c r="K5" s="25">
        <v>36</v>
      </c>
      <c r="L5" s="25">
        <v>30</v>
      </c>
      <c r="M5" s="25">
        <v>17</v>
      </c>
      <c r="N5" s="25">
        <v>25</v>
      </c>
      <c r="O5" s="25">
        <v>23</v>
      </c>
      <c r="P5" s="25">
        <v>20</v>
      </c>
      <c r="Q5" s="26">
        <f>SUM(E5:P5)</f>
        <v>370</v>
      </c>
    </row>
    <row r="6" spans="1:17" x14ac:dyDescent="0.3">
      <c r="A6" s="32" t="s">
        <v>66</v>
      </c>
      <c r="B6" s="25">
        <v>42</v>
      </c>
      <c r="D6" s="32" t="s">
        <v>42</v>
      </c>
      <c r="E6" s="25"/>
      <c r="F6" s="25"/>
      <c r="G6" s="25"/>
      <c r="H6" s="25">
        <v>43</v>
      </c>
      <c r="I6" s="25">
        <v>20</v>
      </c>
      <c r="J6" s="25">
        <v>120</v>
      </c>
      <c r="K6" s="25">
        <v>88</v>
      </c>
      <c r="L6" s="25">
        <v>24</v>
      </c>
      <c r="M6" s="25"/>
      <c r="N6" s="25"/>
      <c r="O6" s="25"/>
      <c r="P6" s="25">
        <v>7</v>
      </c>
      <c r="Q6" s="26">
        <f>SUM(E6:P6)</f>
        <v>302</v>
      </c>
    </row>
    <row r="7" spans="1:17" x14ac:dyDescent="0.3">
      <c r="A7" s="32" t="s">
        <v>67</v>
      </c>
      <c r="B7" s="25">
        <v>225</v>
      </c>
      <c r="D7" s="32" t="s">
        <v>43</v>
      </c>
      <c r="E7" s="25"/>
      <c r="F7" s="25">
        <v>130</v>
      </c>
      <c r="G7" s="25"/>
      <c r="H7" s="25">
        <v>80</v>
      </c>
      <c r="I7" s="25"/>
      <c r="J7" s="25">
        <v>15</v>
      </c>
      <c r="K7" s="25">
        <v>45</v>
      </c>
      <c r="L7" s="25">
        <v>47</v>
      </c>
      <c r="M7" s="25"/>
      <c r="N7" s="25"/>
      <c r="O7" s="25"/>
      <c r="P7" s="25">
        <v>15</v>
      </c>
      <c r="Q7" s="26">
        <f>SUM(E7:P7)</f>
        <v>332</v>
      </c>
    </row>
    <row r="8" spans="1:17" x14ac:dyDescent="0.3">
      <c r="A8" s="32" t="s">
        <v>68</v>
      </c>
      <c r="B8" s="25">
        <v>57</v>
      </c>
      <c r="D8" s="21" t="s">
        <v>61</v>
      </c>
      <c r="F8">
        <v>160</v>
      </c>
      <c r="G8">
        <v>42</v>
      </c>
      <c r="H8">
        <v>225</v>
      </c>
      <c r="I8">
        <v>57</v>
      </c>
      <c r="J8">
        <v>332</v>
      </c>
      <c r="K8">
        <v>254</v>
      </c>
      <c r="L8">
        <v>145</v>
      </c>
      <c r="M8">
        <v>17</v>
      </c>
      <c r="N8">
        <v>49</v>
      </c>
      <c r="O8">
        <v>33</v>
      </c>
      <c r="P8">
        <v>74</v>
      </c>
    </row>
    <row r="9" spans="1:17" x14ac:dyDescent="0.3">
      <c r="A9" s="32" t="s">
        <v>69</v>
      </c>
      <c r="B9" s="25">
        <v>332</v>
      </c>
    </row>
    <row r="10" spans="1:17" x14ac:dyDescent="0.3">
      <c r="A10" s="32" t="s">
        <v>70</v>
      </c>
      <c r="B10" s="25">
        <v>254</v>
      </c>
    </row>
    <row r="11" spans="1:17" x14ac:dyDescent="0.3">
      <c r="A11" s="32" t="s">
        <v>71</v>
      </c>
      <c r="B11" s="25">
        <v>145</v>
      </c>
      <c r="D11" s="20" t="s">
        <v>60</v>
      </c>
      <c r="E11" t="s">
        <v>77</v>
      </c>
      <c r="I11" s="59" t="s">
        <v>60</v>
      </c>
      <c r="J11" s="60" t="s">
        <v>77</v>
      </c>
    </row>
    <row r="12" spans="1:17" x14ac:dyDescent="0.3">
      <c r="A12" s="32" t="s">
        <v>72</v>
      </c>
      <c r="B12" s="25">
        <v>17</v>
      </c>
      <c r="D12" s="21" t="s">
        <v>34</v>
      </c>
      <c r="E12" s="55">
        <v>158</v>
      </c>
      <c r="I12" s="61" t="s">
        <v>34</v>
      </c>
      <c r="J12" s="62">
        <v>158</v>
      </c>
    </row>
    <row r="13" spans="1:17" x14ac:dyDescent="0.3">
      <c r="A13" s="32" t="s">
        <v>73</v>
      </c>
      <c r="B13" s="25">
        <v>49</v>
      </c>
      <c r="D13" s="21" t="s">
        <v>35</v>
      </c>
      <c r="E13" s="55">
        <v>60</v>
      </c>
      <c r="I13" s="61" t="s">
        <v>35</v>
      </c>
      <c r="J13" s="62">
        <v>60</v>
      </c>
    </row>
    <row r="14" spans="1:17" x14ac:dyDescent="0.3">
      <c r="A14" s="32" t="s">
        <v>74</v>
      </c>
      <c r="B14" s="25">
        <v>33</v>
      </c>
      <c r="D14" s="21" t="s">
        <v>33</v>
      </c>
      <c r="E14" s="55">
        <v>60</v>
      </c>
      <c r="I14" s="61" t="s">
        <v>33</v>
      </c>
      <c r="J14" s="62">
        <v>60</v>
      </c>
    </row>
    <row r="15" spans="1:17" x14ac:dyDescent="0.3">
      <c r="A15" s="32" t="s">
        <v>75</v>
      </c>
      <c r="B15" s="25">
        <v>74</v>
      </c>
      <c r="D15" s="21" t="s">
        <v>32</v>
      </c>
      <c r="E15" s="55">
        <v>60</v>
      </c>
      <c r="I15" s="61" t="s">
        <v>32</v>
      </c>
      <c r="J15" s="62">
        <v>60</v>
      </c>
    </row>
    <row r="16" spans="1:17" x14ac:dyDescent="0.3">
      <c r="D16" s="21" t="s">
        <v>36</v>
      </c>
      <c r="E16" s="55">
        <v>60</v>
      </c>
      <c r="I16" s="61" t="s">
        <v>36</v>
      </c>
      <c r="J16" s="62">
        <v>60</v>
      </c>
    </row>
    <row r="17" spans="1:10" x14ac:dyDescent="0.3">
      <c r="D17" s="21" t="s">
        <v>61</v>
      </c>
      <c r="E17" s="55">
        <v>398</v>
      </c>
      <c r="I17" s="63"/>
      <c r="J17" s="64"/>
    </row>
    <row r="19" spans="1:10" x14ac:dyDescent="0.3">
      <c r="A19" s="20" t="s">
        <v>60</v>
      </c>
      <c r="B19" t="s">
        <v>76</v>
      </c>
      <c r="D19" s="20" t="s">
        <v>60</v>
      </c>
      <c r="E19" t="s">
        <v>76</v>
      </c>
    </row>
    <row r="20" spans="1:10" x14ac:dyDescent="0.3">
      <c r="A20" s="21" t="s">
        <v>43</v>
      </c>
      <c r="B20" s="24">
        <v>0.60941176470588243</v>
      </c>
      <c r="D20" s="21" t="s">
        <v>40</v>
      </c>
      <c r="E20" s="58">
        <v>0.66839378238341973</v>
      </c>
    </row>
    <row r="21" spans="1:10" x14ac:dyDescent="0.3">
      <c r="A21" s="21" t="s">
        <v>42</v>
      </c>
      <c r="B21" s="24">
        <v>0.63170731707317074</v>
      </c>
      <c r="D21" s="56" t="s">
        <v>29</v>
      </c>
      <c r="E21" s="58">
        <v>0.60618556701030923</v>
      </c>
    </row>
    <row r="22" spans="1:10" x14ac:dyDescent="0.3">
      <c r="A22" s="21" t="s">
        <v>41</v>
      </c>
      <c r="B22" s="24">
        <v>0.64077669902912626</v>
      </c>
      <c r="D22" s="57" t="s">
        <v>79</v>
      </c>
      <c r="E22" s="58">
        <v>0.70000000000000018</v>
      </c>
    </row>
    <row r="23" spans="1:10" x14ac:dyDescent="0.3">
      <c r="A23" s="21" t="s">
        <v>40</v>
      </c>
      <c r="B23" s="24">
        <v>0.66839378238341973</v>
      </c>
      <c r="D23" s="57" t="s">
        <v>80</v>
      </c>
      <c r="E23" s="58">
        <v>0.47804878048780475</v>
      </c>
    </row>
    <row r="24" spans="1:10" x14ac:dyDescent="0.3">
      <c r="A24" s="21" t="s">
        <v>61</v>
      </c>
      <c r="B24" s="24">
        <v>0.64022809745982379</v>
      </c>
      <c r="D24" s="56" t="s">
        <v>26</v>
      </c>
      <c r="E24" s="58">
        <v>0.66079295154185025</v>
      </c>
    </row>
    <row r="25" spans="1:10" x14ac:dyDescent="0.3">
      <c r="D25" s="57" t="s">
        <v>78</v>
      </c>
      <c r="E25" s="58">
        <v>0.66079295154185025</v>
      </c>
    </row>
    <row r="26" spans="1:10" x14ac:dyDescent="0.3">
      <c r="D26" s="56" t="s">
        <v>25</v>
      </c>
      <c r="E26" s="58">
        <v>0.82191780821917793</v>
      </c>
    </row>
    <row r="27" spans="1:10" x14ac:dyDescent="0.3">
      <c r="D27" s="57" t="s">
        <v>78</v>
      </c>
      <c r="E27" s="58">
        <v>0.82191780821917793</v>
      </c>
    </row>
    <row r="28" spans="1:10" x14ac:dyDescent="0.3">
      <c r="D28" s="21" t="s">
        <v>41</v>
      </c>
      <c r="E28" s="58">
        <v>0.64077669902912637</v>
      </c>
    </row>
    <row r="29" spans="1:10" x14ac:dyDescent="0.3">
      <c r="D29" s="56" t="s">
        <v>26</v>
      </c>
      <c r="E29" s="58">
        <v>0.65813528336380267</v>
      </c>
    </row>
    <row r="30" spans="1:10" x14ac:dyDescent="0.3">
      <c r="D30" s="57" t="s">
        <v>78</v>
      </c>
      <c r="E30" s="58">
        <v>0.7025761124121781</v>
      </c>
    </row>
    <row r="31" spans="1:10" x14ac:dyDescent="0.3">
      <c r="D31" s="57" t="s">
        <v>79</v>
      </c>
      <c r="E31" s="58">
        <v>0.50000000000000011</v>
      </c>
    </row>
    <row r="32" spans="1:10" x14ac:dyDescent="0.3">
      <c r="D32" s="56" t="s">
        <v>27</v>
      </c>
      <c r="E32" s="58">
        <v>0.75000000000000056</v>
      </c>
    </row>
    <row r="33" spans="4:5" x14ac:dyDescent="0.3">
      <c r="D33" s="57" t="s">
        <v>78</v>
      </c>
      <c r="E33" s="58">
        <v>0.75000000000000056</v>
      </c>
    </row>
    <row r="34" spans="4:5" x14ac:dyDescent="0.3">
      <c r="D34" s="56" t="s">
        <v>28</v>
      </c>
      <c r="E34" s="58">
        <v>0.59553349875930517</v>
      </c>
    </row>
    <row r="35" spans="4:5" x14ac:dyDescent="0.3">
      <c r="D35" s="57" t="s">
        <v>78</v>
      </c>
      <c r="E35" s="58">
        <v>0.6428571428571429</v>
      </c>
    </row>
    <row r="36" spans="4:5" x14ac:dyDescent="0.3">
      <c r="D36" s="57" t="s">
        <v>79</v>
      </c>
      <c r="E36" s="58">
        <v>0.48780487804878031</v>
      </c>
    </row>
    <row r="37" spans="4:5" x14ac:dyDescent="0.3">
      <c r="D37" s="21" t="s">
        <v>42</v>
      </c>
      <c r="E37" s="58">
        <v>0.63170731707317074</v>
      </c>
    </row>
    <row r="38" spans="4:5" x14ac:dyDescent="0.3">
      <c r="D38" s="56" t="s">
        <v>29</v>
      </c>
      <c r="E38" s="58">
        <v>0.64473684210526272</v>
      </c>
    </row>
    <row r="39" spans="4:5" x14ac:dyDescent="0.3">
      <c r="D39" s="57" t="s">
        <v>79</v>
      </c>
      <c r="E39" s="58">
        <v>0.64473684210526272</v>
      </c>
    </row>
    <row r="40" spans="4:5" x14ac:dyDescent="0.3">
      <c r="D40" s="56" t="s">
        <v>26</v>
      </c>
      <c r="E40" s="58">
        <v>0.61068702290076338</v>
      </c>
    </row>
    <row r="41" spans="4:5" x14ac:dyDescent="0.3">
      <c r="D41" s="57" t="s">
        <v>78</v>
      </c>
      <c r="E41" s="58">
        <v>0.69230769230769229</v>
      </c>
    </row>
    <row r="42" spans="4:5" x14ac:dyDescent="0.3">
      <c r="D42" s="57" t="s">
        <v>79</v>
      </c>
      <c r="E42" s="58">
        <v>0.45112781954887216</v>
      </c>
    </row>
    <row r="43" spans="4:5" x14ac:dyDescent="0.3">
      <c r="D43" s="56" t="s">
        <v>28</v>
      </c>
      <c r="E43" s="58">
        <v>0.65454545454545476</v>
      </c>
    </row>
    <row r="44" spans="4:5" x14ac:dyDescent="0.3">
      <c r="D44" s="57" t="s">
        <v>78</v>
      </c>
      <c r="E44" s="58">
        <v>0.65454545454545476</v>
      </c>
    </row>
    <row r="45" spans="4:5" x14ac:dyDescent="0.3">
      <c r="D45" s="21" t="s">
        <v>43</v>
      </c>
      <c r="E45" s="58">
        <v>0.60941176470588265</v>
      </c>
    </row>
    <row r="46" spans="4:5" x14ac:dyDescent="0.3">
      <c r="D46" s="56" t="s">
        <v>29</v>
      </c>
      <c r="E46" s="58">
        <v>0.75384615384615472</v>
      </c>
    </row>
    <row r="47" spans="4:5" x14ac:dyDescent="0.3">
      <c r="D47" s="57" t="s">
        <v>79</v>
      </c>
      <c r="E47" s="58">
        <v>0.75384615384615472</v>
      </c>
    </row>
    <row r="48" spans="4:5" x14ac:dyDescent="0.3">
      <c r="D48" s="56" t="s">
        <v>27</v>
      </c>
      <c r="E48" s="58">
        <v>0.65454545454545454</v>
      </c>
    </row>
    <row r="49" spans="4:5" x14ac:dyDescent="0.3">
      <c r="D49" s="57" t="s">
        <v>78</v>
      </c>
      <c r="E49" s="58">
        <v>0.65454545454545454</v>
      </c>
    </row>
    <row r="50" spans="4:5" x14ac:dyDescent="0.3">
      <c r="D50" s="56" t="s">
        <v>25</v>
      </c>
      <c r="E50" s="58">
        <v>0.58064516129032284</v>
      </c>
    </row>
    <row r="51" spans="4:5" x14ac:dyDescent="0.3">
      <c r="D51" s="57" t="s">
        <v>78</v>
      </c>
      <c r="E51" s="58">
        <v>0.58064516129032284</v>
      </c>
    </row>
    <row r="52" spans="4:5" x14ac:dyDescent="0.3">
      <c r="D52" s="56" t="s">
        <v>24</v>
      </c>
      <c r="E52" s="58">
        <v>0.44444444444444442</v>
      </c>
    </row>
    <row r="53" spans="4:5" x14ac:dyDescent="0.3">
      <c r="D53" s="57" t="s">
        <v>79</v>
      </c>
      <c r="E53" s="58">
        <v>0.44444444444444442</v>
      </c>
    </row>
    <row r="54" spans="4:5" x14ac:dyDescent="0.3">
      <c r="D54" s="21" t="s">
        <v>61</v>
      </c>
      <c r="E54" s="58">
        <v>0.64022809745982379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2AB5-FEF8-4960-BDEA-21DA7A8270EA}">
  <dimension ref="B19:G29"/>
  <sheetViews>
    <sheetView showGridLines="0" workbookViewId="0">
      <selection activeCell="M27" sqref="M27"/>
    </sheetView>
  </sheetViews>
  <sheetFormatPr defaultRowHeight="14.4" x14ac:dyDescent="0.3"/>
  <cols>
    <col min="1" max="1" width="2.21875" style="34" customWidth="1"/>
    <col min="2" max="2" width="6.77734375" style="34" bestFit="1" customWidth="1"/>
    <col min="3" max="3" width="17.44140625" style="34" bestFit="1" customWidth="1"/>
    <col min="4" max="4" width="13.44140625" style="34" bestFit="1" customWidth="1"/>
    <col min="5" max="5" width="15.6640625" style="34" bestFit="1" customWidth="1"/>
    <col min="6" max="6" width="11.88671875" style="34" bestFit="1" customWidth="1"/>
    <col min="7" max="7" width="15.77734375" style="34" bestFit="1" customWidth="1"/>
    <col min="8" max="16384" width="8.88671875" style="34"/>
  </cols>
  <sheetData>
    <row r="19" spans="2:7" s="36" customFormat="1" x14ac:dyDescent="0.3"/>
    <row r="20" spans="2:7" s="36" customFormat="1" x14ac:dyDescent="0.3"/>
    <row r="21" spans="2:7" s="36" customFormat="1" x14ac:dyDescent="0.3"/>
    <row r="22" spans="2:7" s="36" customFormat="1" x14ac:dyDescent="0.3"/>
    <row r="23" spans="2:7" hidden="1" x14ac:dyDescent="0.3"/>
    <row r="24" spans="2:7" x14ac:dyDescent="0.3">
      <c r="B24" s="33"/>
      <c r="C24" s="44" cm="1">
        <f t="array" ref="C24:G25">TRANSPOSE('Downtime factors'!A2:B6)</f>
        <v>6</v>
      </c>
      <c r="D24" s="44">
        <v>7</v>
      </c>
      <c r="E24" s="45">
        <v>4</v>
      </c>
      <c r="F24" s="46">
        <v>2</v>
      </c>
      <c r="G24" s="51">
        <v>8</v>
      </c>
    </row>
    <row r="25" spans="2:7" x14ac:dyDescent="0.3">
      <c r="B25" s="35"/>
      <c r="C25" s="47" t="str">
        <v>Machine adjustment</v>
      </c>
      <c r="D25" s="48" t="str">
        <v>Machine failure</v>
      </c>
      <c r="E25" s="49" t="str">
        <v>Inventory shortage</v>
      </c>
      <c r="F25" s="50" t="str">
        <v>Batch change</v>
      </c>
      <c r="G25" s="53" t="str">
        <v>Batch coding error</v>
      </c>
    </row>
    <row r="26" spans="2:7" ht="15.6" x14ac:dyDescent="0.3">
      <c r="B26" s="40" t="s">
        <v>40</v>
      </c>
      <c r="C26" s="37">
        <f>SUMIFS('Line downtime'!$H$3:$H$40,'Line downtime'!$B$3:$B$40,Report!$B26)</f>
        <v>118</v>
      </c>
      <c r="D26" s="37">
        <f>SUMIFS('Line downtime'!$I$3:$I$40,'Line downtime'!$B$3:$B$40,Report!$B26)</f>
        <v>85</v>
      </c>
      <c r="E26" s="38">
        <f>SUMIFS('Line downtime'!$F$3:$F$40,'Line downtime'!$B$3:$B$40,Report!$B26)</f>
        <v>17</v>
      </c>
      <c r="F26" s="38">
        <f>SUMIFS('Line downtime'!$D$3:$D$40,'Line downtime'!$B$3:$B$40,Report!$B26)</f>
        <v>10</v>
      </c>
      <c r="G26" s="52">
        <f>SUMIFS('Line downtime'!$J$3:$J$40, 'Line downtime'!$B$3:$B$40,Report!$B26)</f>
        <v>44</v>
      </c>
    </row>
    <row r="27" spans="2:7" ht="15.6" x14ac:dyDescent="0.3">
      <c r="B27" s="41" t="s">
        <v>41</v>
      </c>
      <c r="C27" s="37">
        <f>SUMIFS('Line downtime'!$H$3:'Line downtime'!$H$40,'Line downtime'!$B$3:$B$40,Report!$B27)</f>
        <v>79</v>
      </c>
      <c r="D27" s="37">
        <f>SUMIFS('Line downtime'!$I$3:$I$40,'Line downtime'!$B$3:$B$40,Report!$B27)</f>
        <v>36</v>
      </c>
      <c r="E27" s="38">
        <f>SUMIFS('Line downtime'!$F$3:$F$40,'Line downtime'!$B$3:$B$40,Report!$B27)</f>
        <v>85</v>
      </c>
      <c r="F27" s="38">
        <f>SUMIFS('Line downtime'!$D$3:$D$40,'Line downtime'!$B$3:$B$40,Report!$B27)</f>
        <v>20</v>
      </c>
      <c r="G27" s="37">
        <f>SUMIFS('Line downtime'!$J$3:$J$40, 'Line downtime'!$B$3:$B$40,Report!$B27)</f>
        <v>30</v>
      </c>
    </row>
    <row r="28" spans="2:7" ht="15.6" x14ac:dyDescent="0.3">
      <c r="B28" s="42" t="s">
        <v>42</v>
      </c>
      <c r="C28" s="37">
        <f>SUMIFS('Line downtime'!$H$3:$H$40,'Line downtime'!$B$3:$B$40,Report!$B28)</f>
        <v>120</v>
      </c>
      <c r="D28" s="37">
        <f>SUMIFS('Line downtime'!$I$3:$I$40,'Line downtime'!$B$3:$B$40,Report!$B28)</f>
        <v>88</v>
      </c>
      <c r="E28" s="38">
        <f>SUMIFS('Line downtime'!$F$3:$F$40,'Line downtime'!$B$3:$B$40,Report!$B28)</f>
        <v>43</v>
      </c>
      <c r="F28" s="38">
        <f>SUMIFS('Line downtime'!$D$3:$D$40,'Line downtime'!$B$3:$B$40,Report!$B28)</f>
        <v>0</v>
      </c>
      <c r="G28" s="37">
        <f>SUMIFS('Line downtime'!$J$3:$J$40, 'Line downtime'!$B$3:$B$40,Report!$B28)</f>
        <v>24</v>
      </c>
    </row>
    <row r="29" spans="2:7" ht="15.6" x14ac:dyDescent="0.3">
      <c r="B29" s="43" t="s">
        <v>43</v>
      </c>
      <c r="C29" s="39">
        <f>SUMIFS('Line downtime'!$H$3:$H$40,'Line downtime'!$B$3:$B$40,Report!$B29)</f>
        <v>15</v>
      </c>
      <c r="D29" s="39">
        <f>SUMIFS('Line downtime'!$I$3:$I$40,'Line downtime'!$B$3:$B$40,Report!$B29)</f>
        <v>45</v>
      </c>
      <c r="E29" s="39">
        <f>SUMIFS('Line downtime'!$F$3:$F$40,'Line downtime'!$B$3:$B$40,Report!$B29)</f>
        <v>80</v>
      </c>
      <c r="F29" s="39">
        <f>SUMIFS('Line downtime'!$D$3:$D$40,'Line downtime'!$B$3:$B$40,Report!$B29)</f>
        <v>130</v>
      </c>
      <c r="G29" s="39">
        <f>SUMIFS('Line downtime'!$J$3:$J$40, 'Line downtime'!$B$3:$B$40,Report!$B29)</f>
        <v>47</v>
      </c>
    </row>
  </sheetData>
  <conditionalFormatting sqref="C25:G29">
    <cfRule type="colorScale" priority="1">
      <colorScale>
        <cfvo type="min"/>
        <cfvo type="percentile" val="50"/>
        <cfvo type="max"/>
        <color theme="0"/>
        <color theme="0"/>
        <color theme="4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01D9-F667-4D5C-AA99-D3F5D9ACE685}">
  <dimension ref="A1"/>
  <sheetViews>
    <sheetView showGridLines="0" tabSelected="1" zoomScaleNormal="100" workbookViewId="0">
      <selection activeCell="P38" sqref="P38"/>
    </sheetView>
  </sheetViews>
  <sheetFormatPr defaultRowHeight="14.4" x14ac:dyDescent="0.3"/>
  <cols>
    <col min="1" max="16384" width="8.88671875" style="6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Line productivity</vt:lpstr>
      <vt:lpstr>Products</vt:lpstr>
      <vt:lpstr>Downtime factors</vt:lpstr>
      <vt:lpstr>Line downtime</vt:lpstr>
      <vt:lpstr>Pivot</vt:lpstr>
      <vt:lpstr>Report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Samar 18325005</cp:lastModifiedBy>
  <dcterms:created xsi:type="dcterms:W3CDTF">2024-08-19T19:52:48Z</dcterms:created>
  <dcterms:modified xsi:type="dcterms:W3CDTF">2025-10-26T18:37:49Z</dcterms:modified>
</cp:coreProperties>
</file>