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Raj\RFQ\EXIM\Final\"/>
    </mc:Choice>
  </mc:AlternateContent>
  <xr:revisionPtr revIDLastSave="0" documentId="13_ncr:1_{33AC17C0-BEED-4559-AE1D-069D9A5A4747}" xr6:coauthVersionLast="47" xr6:coauthVersionMax="47" xr10:uidLastSave="{00000000-0000-0000-0000-000000000000}"/>
  <bookViews>
    <workbookView xWindow="-98" yWindow="-98" windowWidth="21795" windowHeight="13875" activeTab="1" xr2:uid="{00000000-000D-0000-FFFF-FFFF00000000}"/>
  </bookViews>
  <sheets>
    <sheet name="Salesforce Pricing Sheet" sheetId="3" r:id="rId1"/>
    <sheet name="Assumptions" sheetId="4" r:id="rId2"/>
    <sheet name="Carahsoft Licensing Quo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4" l="1"/>
  <c r="D21" i="4"/>
  <c r="D20" i="4"/>
  <c r="AB43" i="3"/>
  <c r="AC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BE43" i="3"/>
  <c r="BF43" i="3"/>
  <c r="BG43" i="3"/>
  <c r="BH43" i="3"/>
  <c r="BI43" i="3"/>
  <c r="BJ43" i="3"/>
  <c r="BK43" i="3"/>
  <c r="BL43" i="3"/>
  <c r="BM43" i="3"/>
  <c r="BN43" i="3"/>
  <c r="BO43" i="3"/>
  <c r="BP43" i="3"/>
  <c r="BQ43" i="3"/>
  <c r="BR43" i="3"/>
  <c r="BS43" i="3"/>
  <c r="BT43" i="3"/>
  <c r="BU43" i="3"/>
  <c r="BV43" i="3"/>
  <c r="BW43" i="3"/>
  <c r="BX43" i="3"/>
  <c r="K11" i="3"/>
  <c r="G11" i="3"/>
  <c r="G12" i="3"/>
  <c r="K8" i="3"/>
  <c r="G8" i="3"/>
  <c r="T38" i="3"/>
  <c r="G10" i="3"/>
  <c r="K10" i="3" s="1"/>
  <c r="H10" i="3"/>
  <c r="G9" i="3"/>
  <c r="K12" i="3"/>
  <c r="O12" i="3" s="1"/>
  <c r="O10" i="3"/>
  <c r="S10" i="3" s="1"/>
  <c r="S12" i="3"/>
  <c r="O11" i="3"/>
  <c r="S11" i="3" s="1"/>
  <c r="O8" i="3"/>
  <c r="S8" i="3" s="1"/>
  <c r="P8" i="3"/>
  <c r="P10" i="3"/>
  <c r="P11" i="3"/>
  <c r="P12" i="3"/>
  <c r="D9" i="3"/>
  <c r="D25" i="3"/>
  <c r="D10" i="3"/>
  <c r="D22" i="4" l="1"/>
  <c r="E21" i="4" s="1"/>
  <c r="K9" i="3"/>
  <c r="H9" i="3"/>
  <c r="F36" i="3"/>
  <c r="J36" i="3" s="1"/>
  <c r="N36" i="3" s="1"/>
  <c r="R36" i="3" s="1"/>
  <c r="F37" i="3"/>
  <c r="J37" i="3" s="1"/>
  <c r="N37" i="3" s="1"/>
  <c r="R37" i="3" s="1"/>
  <c r="F35" i="3"/>
  <c r="J35" i="3" s="1"/>
  <c r="N35" i="3" s="1"/>
  <c r="R35" i="3" s="1"/>
  <c r="F28" i="3"/>
  <c r="J28" i="3" s="1"/>
  <c r="N28" i="3" s="1"/>
  <c r="R28" i="3" s="1"/>
  <c r="F29" i="3"/>
  <c r="J29" i="3" s="1"/>
  <c r="N29" i="3" s="1"/>
  <c r="R29" i="3" s="1"/>
  <c r="D11" i="3"/>
  <c r="H24" i="3"/>
  <c r="D24" i="3"/>
  <c r="H23" i="3"/>
  <c r="D23" i="3"/>
  <c r="D22" i="3"/>
  <c r="D21" i="3"/>
  <c r="H20" i="3"/>
  <c r="D20" i="3"/>
  <c r="D12" i="3"/>
  <c r="H8" i="3"/>
  <c r="D8" i="3"/>
  <c r="D23" i="4" l="1"/>
  <c r="E23" i="4"/>
  <c r="E20" i="4"/>
  <c r="L9" i="3"/>
  <c r="O9" i="3"/>
  <c r="D30" i="3"/>
  <c r="H11" i="3"/>
  <c r="L11" i="3"/>
  <c r="T10" i="3"/>
  <c r="L23" i="3"/>
  <c r="D17" i="3"/>
  <c r="L12" i="3"/>
  <c r="L21" i="3"/>
  <c r="L22" i="3"/>
  <c r="L25" i="3"/>
  <c r="H22" i="3"/>
  <c r="H12" i="3"/>
  <c r="H21" i="3"/>
  <c r="H25" i="3"/>
  <c r="S9" i="3" l="1"/>
  <c r="T9" i="3" s="1"/>
  <c r="P9" i="3"/>
  <c r="H17" i="3"/>
  <c r="D38" i="3"/>
  <c r="D40" i="3" s="1"/>
  <c r="H38" i="3"/>
  <c r="L10" i="3"/>
  <c r="T11" i="3"/>
  <c r="P23" i="3"/>
  <c r="H30" i="3"/>
  <c r="T12" i="3"/>
  <c r="L24" i="3"/>
  <c r="L20" i="3"/>
  <c r="T22" i="3"/>
  <c r="P22" i="3"/>
  <c r="L8" i="3"/>
  <c r="T25" i="3"/>
  <c r="P25" i="3"/>
  <c r="T21" i="3"/>
  <c r="P21" i="3"/>
  <c r="H40" i="3" l="1"/>
  <c r="L17" i="3"/>
  <c r="L38" i="3"/>
  <c r="T23" i="3"/>
  <c r="L30" i="3"/>
  <c r="T20" i="3"/>
  <c r="P20" i="3"/>
  <c r="T24" i="3"/>
  <c r="P24" i="3"/>
  <c r="P17" i="3"/>
  <c r="T8" i="3"/>
  <c r="T17" i="3" s="1"/>
  <c r="P38" i="3" l="1"/>
  <c r="L40" i="3"/>
  <c r="P30" i="3"/>
  <c r="T30" i="3"/>
  <c r="T40" i="3" l="1"/>
  <c r="P40" i="3"/>
</calcChain>
</file>

<file path=xl/sharedStrings.xml><?xml version="1.0" encoding="utf-8"?>
<sst xmlns="http://schemas.openxmlformats.org/spreadsheetml/2006/main" count="126" uniqueCount="67">
  <si>
    <t>Salesforce and CRM Services Pricing Sheet --- 83310124Q0100</t>
  </si>
  <si>
    <t>Vendor Name:</t>
  </si>
  <si>
    <t>Stealth Solutions, Inc.</t>
  </si>
  <si>
    <t>Project Title:</t>
  </si>
  <si>
    <t>Salesforce Licenses &amp; Services</t>
  </si>
  <si>
    <t>Date:</t>
  </si>
  <si>
    <t>Vendor POC:</t>
  </si>
  <si>
    <t>Raj Shekhar</t>
  </si>
  <si>
    <t>PoP:</t>
  </si>
  <si>
    <t>9/01/2024 - 8/30/2025</t>
  </si>
  <si>
    <t>Base Period:   12 Months</t>
  </si>
  <si>
    <t>Option 1:   12 Months</t>
  </si>
  <si>
    <t>Option 2:   12 Months</t>
  </si>
  <si>
    <t>Option 3:   12 Months</t>
  </si>
  <si>
    <t>Option 4:   12 Months</t>
  </si>
  <si>
    <t>EXIM Labor Categories Title</t>
  </si>
  <si>
    <t>Hours</t>
  </si>
  <si>
    <t>Rate</t>
  </si>
  <si>
    <t>Total</t>
  </si>
  <si>
    <t xml:space="preserve">Hours </t>
  </si>
  <si>
    <t>Salesforce Architect</t>
  </si>
  <si>
    <r>
      <rPr>
        <sz val="10"/>
        <color rgb="FF002060"/>
        <rFont val="Calibri"/>
      </rPr>
      <t>Business Analyst/Scrum Master</t>
    </r>
    <r>
      <rPr>
        <sz val="10"/>
        <color rgb="FFFF0000"/>
        <rFont val="Calibri"/>
      </rPr>
      <t xml:space="preserve"> </t>
    </r>
  </si>
  <si>
    <r>
      <rPr>
        <sz val="10"/>
        <color rgb="FF002060"/>
        <rFont val="Calibri"/>
      </rPr>
      <t>Senior Salesforce Developer</t>
    </r>
    <r>
      <rPr>
        <sz val="10"/>
        <color rgb="FFFF0000"/>
        <rFont val="Calibri"/>
      </rPr>
      <t xml:space="preserve"> </t>
    </r>
  </si>
  <si>
    <t>Salesforce Developer</t>
  </si>
  <si>
    <t xml:space="preserve">Salesforce Administrator / Tester </t>
  </si>
  <si>
    <t>OPTIONAL - Business Analyst Jr</t>
  </si>
  <si>
    <t>OPTIONAL - Business Analyst Sr</t>
  </si>
  <si>
    <t>OPTIONAL - TBD</t>
  </si>
  <si>
    <t>OPTIONAL - Contract Systems Integration PM</t>
  </si>
  <si>
    <t>Labor Total</t>
  </si>
  <si>
    <t>License/Product Type</t>
  </si>
  <si>
    <t>Units / Lic</t>
  </si>
  <si>
    <t>Units</t>
  </si>
  <si>
    <t>Sales &amp; Service Cloud - Enterprise Edition (Service)</t>
  </si>
  <si>
    <t>Partner Community - Enterprise Edition - Members</t>
  </si>
  <si>
    <t>CRM Analytics Plus - Enterprise Edition</t>
  </si>
  <si>
    <t>Government Cloud Plus
15% of Net Price</t>
  </si>
  <si>
    <t>Sandbox (Full Copy)
30% of Net Price</t>
  </si>
  <si>
    <t>Premier Success Plan
30% of Net Price</t>
  </si>
  <si>
    <t>OPTIONAL - Marketing Cloud</t>
  </si>
  <si>
    <t>OPTIONAL - MuleSoft</t>
  </si>
  <si>
    <t>lowest tier of data exchange</t>
  </si>
  <si>
    <t>OPTIONAL - Salesforce Platform</t>
  </si>
  <si>
    <t>20-100</t>
  </si>
  <si>
    <t>TBD</t>
  </si>
  <si>
    <t>Salesforce Licenses Total</t>
  </si>
  <si>
    <t>License/Product Type D&amp;B Optimizer</t>
  </si>
  <si>
    <t>Records / Other</t>
  </si>
  <si>
    <r>
      <t xml:space="preserve">D&amp;B Connect - Domestic (U.S./Canada) Records - </t>
    </r>
    <r>
      <rPr>
        <b/>
        <sz val="10"/>
        <color rgb="FFC00000"/>
        <rFont val="Calibri"/>
        <family val="2"/>
      </rPr>
      <t>BEGINS MAY 1, 2025 (4-MONTHS)</t>
    </r>
  </si>
  <si>
    <t>---</t>
  </si>
  <si>
    <r>
      <t xml:space="preserve">D&amp;B Connect - International Records - </t>
    </r>
    <r>
      <rPr>
        <b/>
        <sz val="10"/>
        <color rgb="FFC00000"/>
        <rFont val="Calibri"/>
        <family val="2"/>
      </rPr>
      <t>BEGINS MAY 1, 2025 (4-MONTHS)</t>
    </r>
  </si>
  <si>
    <t>OPTIONAL - Copado DevOps</t>
  </si>
  <si>
    <t>8 - 20</t>
  </si>
  <si>
    <t>OPTIONAL - Own for Salesforce</t>
  </si>
  <si>
    <t>Salesforce Add-On Licenses Total</t>
  </si>
  <si>
    <t>Lbaor + Licenses + Salesforce Add-Ons Total</t>
  </si>
  <si>
    <t xml:space="preserve">Service Cost for the Contract Period </t>
  </si>
  <si>
    <t xml:space="preserve">Required License cost for the Contract Period </t>
  </si>
  <si>
    <t xml:space="preserve">Optional License cost for contract period </t>
  </si>
  <si>
    <t>Subtotal for Service Cost and Required License Cost</t>
  </si>
  <si>
    <t>Category</t>
  </si>
  <si>
    <t>Cost</t>
  </si>
  <si>
    <t xml:space="preserve">Cost Breakdown. </t>
  </si>
  <si>
    <t xml:space="preserve">Total cost for services, required licenses, and optional licenses for the contract period </t>
  </si>
  <si>
    <t>% of Total Cost</t>
  </si>
  <si>
    <r>
      <rPr>
        <b/>
        <u/>
        <sz val="10"/>
        <color rgb="FF000000"/>
        <rFont val="Arial"/>
        <family val="2"/>
      </rPr>
      <t xml:space="preserve">Assumptions
</t>
    </r>
    <r>
      <rPr>
        <sz val="10"/>
        <color rgb="FF000000"/>
        <rFont val="Arial"/>
        <family val="2"/>
      </rPr>
      <t xml:space="preserve">
1.Team Stealth pricing is based on MAS contracts.  Stealth MAS contract #47QTCA22D0053. Stealth GSA MAS Schedule can be accessed from the GSA eLibrary at: GSA eLibrary Contractor Information 
2. Rates are based on work being performed either at the contractor facility or remote.
3. Team Stealth has 0% markup on the product licenses pricing.
4. Services labor  rate has 3% increment year over year (YoY) to align with  inflation in US.
</t>
    </r>
  </si>
  <si>
    <r>
      <t xml:space="preserve">
Cost basis
</t>
    </r>
    <r>
      <rPr>
        <sz val="10"/>
        <color rgb="FF000000"/>
        <rFont val="Arial"/>
        <family val="2"/>
      </rPr>
      <t xml:space="preserve">Product license pricing accounts for 47% of the total cost from the base year through the fourth option year, encompassing both required and optional components. Of this, optional software components make up about 50% of the overall license cost, with Mulesoft pricing being the most significant expense. Please refer to the included price quotes from Carahsoft for details. We have also this as separate attachment in case it doesn't open from Carasoft Licensing quote tab
See the breakdown below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</si>
</sst>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26" x14ac:knownFonts="1">
    <font>
      <sz val="10"/>
      <name val="Arial"/>
    </font>
    <font>
      <b/>
      <sz val="10"/>
      <name val="Calibri"/>
      <family val="2"/>
    </font>
    <font>
      <sz val="10"/>
      <name val="Calibri"/>
      <family val="2"/>
    </font>
    <font>
      <b/>
      <sz val="10"/>
      <color rgb="FFC00000"/>
      <name val="Calibri"/>
      <family val="2"/>
    </font>
    <font>
      <sz val="10"/>
      <color theme="0" tint="-4.9989318521683403E-2"/>
      <name val="Calibri"/>
      <family val="2"/>
    </font>
    <font>
      <b/>
      <sz val="10"/>
      <color rgb="FF002060"/>
      <name val="Calibri"/>
      <family val="2"/>
    </font>
    <font>
      <sz val="10"/>
      <color rgb="FF002060"/>
      <name val="Calibri"/>
      <family val="2"/>
    </font>
    <font>
      <b/>
      <sz val="11"/>
      <color rgb="FF002060"/>
      <name val="Calibri"/>
      <family val="2"/>
    </font>
    <font>
      <b/>
      <sz val="10"/>
      <color theme="0"/>
      <name val="Calibri"/>
      <family val="2"/>
    </font>
    <font>
      <sz val="12"/>
      <name val="Calibri"/>
      <family val="2"/>
    </font>
    <font>
      <b/>
      <sz val="12"/>
      <name val="Calibri"/>
      <family val="2"/>
    </font>
    <font>
      <b/>
      <sz val="16"/>
      <color rgb="FFC00000"/>
      <name val="Calibri"/>
      <family val="2"/>
    </font>
    <font>
      <b/>
      <sz val="16"/>
      <name val="Calibri"/>
      <family val="2"/>
    </font>
    <font>
      <b/>
      <sz val="16"/>
      <color indexed="12"/>
      <name val="Calibri"/>
      <family val="2"/>
    </font>
    <font>
      <i/>
      <sz val="10"/>
      <color theme="4" tint="-0.249977111117893"/>
      <name val="Calibri"/>
      <family val="2"/>
    </font>
    <font>
      <b/>
      <i/>
      <sz val="10"/>
      <color theme="4" tint="-0.249977111117893"/>
      <name val="Calibri"/>
      <family val="2"/>
    </font>
    <font>
      <sz val="10"/>
      <color rgb="FF002060"/>
      <name val="Calibri"/>
    </font>
    <font>
      <sz val="10"/>
      <color rgb="FFFF0000"/>
      <name val="Calibri"/>
    </font>
    <font>
      <sz val="10"/>
      <name val="Arial"/>
    </font>
    <font>
      <sz val="10"/>
      <color rgb="FFFF0000"/>
      <name val="Calibri"/>
      <family val="2"/>
    </font>
    <font>
      <b/>
      <u/>
      <sz val="10"/>
      <color rgb="FF000000"/>
      <name val="Arial"/>
      <family val="2"/>
    </font>
    <font>
      <sz val="10"/>
      <color rgb="FF000000"/>
      <name val="Arial"/>
      <family val="2"/>
    </font>
    <font>
      <sz val="10"/>
      <name val="Arial"/>
      <family val="2"/>
    </font>
    <font>
      <b/>
      <sz val="10"/>
      <name val="Arial"/>
      <family val="2"/>
    </font>
    <font>
      <b/>
      <sz val="11"/>
      <name val="Arial"/>
      <family val="2"/>
    </font>
    <font>
      <b/>
      <sz val="12"/>
      <name val="Arial"/>
      <family val="2"/>
    </font>
  </fonts>
  <fills count="9">
    <fill>
      <patternFill patternType="none"/>
    </fill>
    <fill>
      <patternFill patternType="gray125"/>
    </fill>
    <fill>
      <patternFill patternType="solid">
        <fgColor indexed="55"/>
        <bgColor indexed="64"/>
      </patternFill>
    </fill>
    <fill>
      <patternFill patternType="solid">
        <fgColor theme="0"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theme="3" tint="-0.499984740745262"/>
        <bgColor indexed="64"/>
      </patternFill>
    </fill>
    <fill>
      <patternFill patternType="solid">
        <fgColor rgb="FF92D05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s>
  <cellStyleXfs count="3">
    <xf numFmtId="0" fontId="0" fillId="0" borderId="0"/>
    <xf numFmtId="44" fontId="18" fillId="0" borderId="0" applyFont="0" applyFill="0" applyBorder="0" applyAlignment="0" applyProtection="0"/>
    <xf numFmtId="9" fontId="18" fillId="0" borderId="0" applyFont="0" applyFill="0" applyBorder="0" applyAlignment="0" applyProtection="0"/>
  </cellStyleXfs>
  <cellXfs count="102">
    <xf numFmtId="0" fontId="0" fillId="0" borderId="0" xfId="0"/>
    <xf numFmtId="0" fontId="1" fillId="0" borderId="0" xfId="0" applyFont="1" applyAlignment="1">
      <alignment vertical="center"/>
    </xf>
    <xf numFmtId="0" fontId="5" fillId="0" borderId="0" xfId="0" applyFont="1" applyAlignment="1">
      <alignment horizontal="center" vertical="center"/>
    </xf>
    <xf numFmtId="0" fontId="8" fillId="6" borderId="1" xfId="0" applyFont="1" applyFill="1" applyBorder="1" applyAlignment="1">
      <alignment horizontal="right" vertical="center" wrapText="1"/>
    </xf>
    <xf numFmtId="0" fontId="8" fillId="6" borderId="1" xfId="0" applyFont="1" applyFill="1" applyBorder="1" applyAlignment="1">
      <alignment horizontal="right" vertical="center"/>
    </xf>
    <xf numFmtId="0" fontId="2" fillId="0" borderId="0" xfId="0" applyFont="1" applyAlignment="1">
      <alignment horizontal="right" vertical="center"/>
    </xf>
    <xf numFmtId="0" fontId="2" fillId="0" borderId="0" xfId="0" applyFont="1" applyAlignment="1">
      <alignment vertical="center"/>
    </xf>
    <xf numFmtId="0" fontId="2" fillId="0" borderId="0" xfId="0" applyFont="1" applyAlignment="1">
      <alignment horizontal="right" vertical="center" wrapText="1"/>
    </xf>
    <xf numFmtId="164" fontId="2" fillId="0" borderId="0" xfId="0" applyNumberFormat="1" applyFont="1" applyAlignment="1">
      <alignment horizontal="right" vertical="center"/>
    </xf>
    <xf numFmtId="0" fontId="5" fillId="0" borderId="1" xfId="0" applyFont="1" applyBorder="1" applyAlignment="1">
      <alignment horizontal="right" vertical="center" wrapText="1"/>
    </xf>
    <xf numFmtId="0" fontId="5" fillId="0" borderId="1" xfId="0" applyFont="1" applyBorder="1" applyAlignment="1">
      <alignment horizontal="right" vertical="center"/>
    </xf>
    <xf numFmtId="164" fontId="5" fillId="0" borderId="1" xfId="0" applyNumberFormat="1" applyFont="1" applyBorder="1" applyAlignment="1">
      <alignment horizontal="right" vertical="center"/>
    </xf>
    <xf numFmtId="0" fontId="5" fillId="2" borderId="1" xfId="0" applyFont="1" applyFill="1" applyBorder="1" applyAlignment="1">
      <alignment horizontal="right" vertical="center"/>
    </xf>
    <xf numFmtId="0" fontId="5" fillId="4" borderId="1" xfId="0" applyFont="1" applyFill="1" applyBorder="1" applyAlignment="1">
      <alignment horizontal="right" vertical="center"/>
    </xf>
    <xf numFmtId="0" fontId="5" fillId="3" borderId="1" xfId="0" applyFont="1" applyFill="1" applyBorder="1" applyAlignment="1">
      <alignment horizontal="right" vertical="center"/>
    </xf>
    <xf numFmtId="0" fontId="6" fillId="0" borderId="1" xfId="0" applyFont="1" applyBorder="1" applyAlignment="1" applyProtection="1">
      <alignment horizontal="right" vertical="center"/>
      <protection locked="0"/>
    </xf>
    <xf numFmtId="164" fontId="6" fillId="0" borderId="1" xfId="0" applyNumberFormat="1" applyFont="1" applyBorder="1" applyAlignment="1">
      <alignment horizontal="right" vertical="center"/>
    </xf>
    <xf numFmtId="164" fontId="6" fillId="0" borderId="1" xfId="0" applyNumberFormat="1" applyFont="1" applyBorder="1" applyAlignment="1" applyProtection="1">
      <alignment horizontal="right" vertical="center"/>
      <protection locked="0"/>
    </xf>
    <xf numFmtId="0" fontId="6" fillId="2" borderId="1" xfId="0" applyFont="1" applyFill="1" applyBorder="1" applyAlignment="1" applyProtection="1">
      <alignment horizontal="right" vertical="center"/>
      <protection locked="0"/>
    </xf>
    <xf numFmtId="164" fontId="6" fillId="4" borderId="1" xfId="0" applyNumberFormat="1" applyFont="1" applyFill="1" applyBorder="1" applyAlignment="1" applyProtection="1">
      <alignment horizontal="right" vertical="center"/>
      <protection locked="0"/>
    </xf>
    <xf numFmtId="0" fontId="6" fillId="3" borderId="1" xfId="0" applyFont="1" applyFill="1" applyBorder="1" applyAlignment="1" applyProtection="1">
      <alignment horizontal="right" vertical="center"/>
      <protection locked="0"/>
    </xf>
    <xf numFmtId="0" fontId="6" fillId="0" borderId="0" xfId="0" applyFont="1" applyAlignment="1">
      <alignment vertical="center"/>
    </xf>
    <xf numFmtId="0" fontId="7" fillId="5" borderId="1" xfId="0" applyFont="1" applyFill="1" applyBorder="1" applyAlignment="1" applyProtection="1">
      <alignment horizontal="right" vertical="center" wrapText="1"/>
      <protection locked="0"/>
    </xf>
    <xf numFmtId="0" fontId="7" fillId="5" borderId="1" xfId="0" applyFont="1" applyFill="1" applyBorder="1" applyAlignment="1" applyProtection="1">
      <alignment horizontal="right" vertical="center"/>
      <protection locked="0"/>
    </xf>
    <xf numFmtId="164" fontId="7" fillId="5" borderId="1" xfId="0" applyNumberFormat="1" applyFont="1" applyFill="1" applyBorder="1" applyAlignment="1" applyProtection="1">
      <alignment horizontal="right" vertical="center"/>
      <protection locked="0"/>
    </xf>
    <xf numFmtId="0" fontId="7" fillId="3" borderId="1" xfId="0" applyFont="1" applyFill="1" applyBorder="1" applyAlignment="1" applyProtection="1">
      <alignment horizontal="right" vertical="center"/>
      <protection locked="0"/>
    </xf>
    <xf numFmtId="0" fontId="7" fillId="0" borderId="0" xfId="0" applyFont="1" applyAlignment="1">
      <alignment vertical="center"/>
    </xf>
    <xf numFmtId="0" fontId="6" fillId="0" borderId="1" xfId="0" applyFont="1" applyBorder="1" applyAlignment="1">
      <alignment horizontal="right" vertical="center" wrapText="1"/>
    </xf>
    <xf numFmtId="0" fontId="6" fillId="0" borderId="1" xfId="0" applyFont="1" applyBorder="1" applyAlignment="1">
      <alignment horizontal="right" vertical="center"/>
    </xf>
    <xf numFmtId="0" fontId="5" fillId="0" borderId="0" xfId="0" applyFont="1" applyAlignment="1">
      <alignment vertical="center"/>
    </xf>
    <xf numFmtId="164" fontId="5" fillId="0" borderId="1" xfId="0" applyNumberFormat="1" applyFont="1" applyBorder="1" applyAlignment="1">
      <alignment horizontal="right" vertical="center" wrapText="1"/>
    </xf>
    <xf numFmtId="0" fontId="5" fillId="2" borderId="1" xfId="0" applyFont="1" applyFill="1" applyBorder="1" applyAlignment="1">
      <alignment horizontal="right" vertical="center" wrapText="1"/>
    </xf>
    <xf numFmtId="0" fontId="5" fillId="4" borderId="1" xfId="0" applyFont="1" applyFill="1" applyBorder="1" applyAlignment="1">
      <alignment horizontal="right" vertical="center" wrapText="1"/>
    </xf>
    <xf numFmtId="0" fontId="5" fillId="3" borderId="1" xfId="0" applyFont="1" applyFill="1" applyBorder="1" applyAlignment="1">
      <alignment horizontal="right" vertical="center" wrapText="1"/>
    </xf>
    <xf numFmtId="0" fontId="5" fillId="0" borderId="0" xfId="0" applyFont="1" applyAlignment="1">
      <alignment vertical="center" wrapText="1"/>
    </xf>
    <xf numFmtId="165" fontId="6" fillId="0" borderId="1" xfId="0" applyNumberFormat="1" applyFont="1" applyBorder="1" applyAlignment="1">
      <alignment horizontal="right" vertical="center"/>
    </xf>
    <xf numFmtId="164" fontId="6" fillId="0" borderId="1" xfId="0" quotePrefix="1" applyNumberFormat="1" applyFont="1" applyBorder="1" applyAlignment="1">
      <alignment horizontal="right" vertical="center"/>
    </xf>
    <xf numFmtId="165" fontId="7" fillId="5" borderId="1" xfId="0" applyNumberFormat="1" applyFont="1" applyFill="1" applyBorder="1" applyAlignment="1" applyProtection="1">
      <alignment horizontal="right" vertical="center"/>
      <protection locked="0"/>
    </xf>
    <xf numFmtId="0" fontId="5" fillId="7" borderId="1" xfId="0" applyFont="1" applyFill="1" applyBorder="1" applyAlignment="1">
      <alignment horizontal="right" vertical="center" wrapText="1"/>
    </xf>
    <xf numFmtId="0" fontId="5" fillId="7" borderId="1" xfId="0" applyFont="1" applyFill="1" applyBorder="1" applyAlignment="1">
      <alignment horizontal="right" vertical="center"/>
    </xf>
    <xf numFmtId="164" fontId="5" fillId="7" borderId="1" xfId="0" applyNumberFormat="1" applyFont="1" applyFill="1" applyBorder="1" applyAlignment="1">
      <alignment horizontal="right" vertical="center"/>
    </xf>
    <xf numFmtId="165" fontId="4" fillId="0" borderId="0" xfId="0" applyNumberFormat="1" applyFont="1" applyAlignment="1">
      <alignment horizontal="right" vertical="center" wrapText="1"/>
    </xf>
    <xf numFmtId="0" fontId="4" fillId="0" borderId="0" xfId="0" applyFont="1" applyAlignment="1">
      <alignment horizontal="right" vertical="center"/>
    </xf>
    <xf numFmtId="164" fontId="3" fillId="0" borderId="1" xfId="0" applyNumberFormat="1" applyFont="1" applyBorder="1" applyAlignment="1">
      <alignment horizontal="right" vertical="center"/>
    </xf>
    <xf numFmtId="0" fontId="9" fillId="0" borderId="1" xfId="0" applyFont="1" applyBorder="1" applyAlignment="1" applyProtection="1">
      <alignment horizontal="right" vertical="center"/>
      <protection locked="0"/>
    </xf>
    <xf numFmtId="0" fontId="11" fillId="0" borderId="1" xfId="0" applyFont="1" applyBorder="1" applyAlignment="1" applyProtection="1">
      <alignment horizontal="right" vertical="center" wrapText="1"/>
      <protection locked="0"/>
    </xf>
    <xf numFmtId="0" fontId="14" fillId="0" borderId="1" xfId="0" applyFont="1" applyBorder="1" applyAlignment="1">
      <alignment horizontal="right" vertical="center" wrapText="1"/>
    </xf>
    <xf numFmtId="0" fontId="14" fillId="0" borderId="1" xfId="0" applyFont="1" applyBorder="1" applyAlignment="1" applyProtection="1">
      <alignment horizontal="right" vertical="center"/>
      <protection locked="0"/>
    </xf>
    <xf numFmtId="164" fontId="14" fillId="0" borderId="1" xfId="0" applyNumberFormat="1" applyFont="1" applyBorder="1" applyAlignment="1">
      <alignment horizontal="right" vertical="center"/>
    </xf>
    <xf numFmtId="0" fontId="14" fillId="2" borderId="1" xfId="0" applyFont="1" applyFill="1" applyBorder="1" applyAlignment="1" applyProtection="1">
      <alignment horizontal="right" vertical="center"/>
      <protection locked="0"/>
    </xf>
    <xf numFmtId="0" fontId="14" fillId="3" borderId="1" xfId="0" applyFont="1" applyFill="1" applyBorder="1" applyAlignment="1" applyProtection="1">
      <alignment horizontal="right" vertical="center"/>
      <protection locked="0"/>
    </xf>
    <xf numFmtId="3" fontId="14" fillId="0" borderId="1" xfId="0" applyNumberFormat="1" applyFont="1" applyBorder="1" applyAlignment="1">
      <alignment horizontal="right" vertical="center"/>
    </xf>
    <xf numFmtId="0" fontId="15" fillId="2" borderId="1" xfId="0" applyFont="1" applyFill="1" applyBorder="1" applyAlignment="1">
      <alignment horizontal="right" vertical="center"/>
    </xf>
    <xf numFmtId="0" fontId="14" fillId="0" borderId="1" xfId="0" applyFont="1" applyBorder="1" applyAlignment="1">
      <alignment horizontal="right" vertical="center"/>
    </xf>
    <xf numFmtId="165" fontId="14" fillId="0" borderId="1" xfId="0" quotePrefix="1" applyNumberFormat="1" applyFont="1" applyBorder="1" applyAlignment="1">
      <alignment horizontal="right" vertical="center"/>
    </xf>
    <xf numFmtId="165" fontId="14" fillId="0" borderId="1" xfId="0" applyNumberFormat="1" applyFont="1" applyBorder="1" applyAlignment="1">
      <alignment horizontal="right" vertical="center"/>
    </xf>
    <xf numFmtId="165" fontId="14" fillId="0" borderId="1" xfId="0" applyNumberFormat="1" applyFont="1" applyBorder="1" applyAlignment="1">
      <alignment horizontal="left" vertical="center"/>
    </xf>
    <xf numFmtId="0" fontId="16" fillId="0" borderId="1" xfId="0" applyFont="1" applyBorder="1" applyAlignment="1" applyProtection="1">
      <alignment horizontal="right" vertical="center" wrapText="1"/>
      <protection locked="0"/>
    </xf>
    <xf numFmtId="0" fontId="10" fillId="0" borderId="1" xfId="0" applyFont="1" applyBorder="1" applyAlignment="1" applyProtection="1">
      <alignment horizontal="left" vertical="top"/>
      <protection locked="0"/>
    </xf>
    <xf numFmtId="0" fontId="10" fillId="0" borderId="2" xfId="0" applyFont="1" applyBorder="1" applyAlignment="1" applyProtection="1">
      <alignment horizontal="left" vertical="center"/>
      <protection locked="0"/>
    </xf>
    <xf numFmtId="0" fontId="10" fillId="0" borderId="4" xfId="0" applyFont="1" applyBorder="1" applyAlignment="1" applyProtection="1">
      <alignment horizontal="left" vertical="center"/>
      <protection locked="0"/>
    </xf>
    <xf numFmtId="0" fontId="10" fillId="0" borderId="3" xfId="0" applyFont="1" applyBorder="1" applyAlignment="1" applyProtection="1">
      <alignment horizontal="left" vertical="center"/>
      <protection locked="0"/>
    </xf>
    <xf numFmtId="0" fontId="0" fillId="0" borderId="0" xfId="0" applyAlignment="1">
      <alignment vertical="top"/>
    </xf>
    <xf numFmtId="164" fontId="19" fillId="0" borderId="0" xfId="0" applyNumberFormat="1" applyFont="1" applyAlignment="1">
      <alignment horizontal="right" vertical="center"/>
    </xf>
    <xf numFmtId="9" fontId="19" fillId="0" borderId="0" xfId="2" applyFont="1" applyAlignment="1">
      <alignment horizontal="right" vertical="center"/>
    </xf>
    <xf numFmtId="9" fontId="2" fillId="0" borderId="0" xfId="2" applyFont="1" applyAlignment="1">
      <alignment horizontal="right" vertical="center"/>
    </xf>
    <xf numFmtId="0" fontId="23" fillId="0" borderId="5" xfId="0" applyFont="1" applyBorder="1"/>
    <xf numFmtId="44" fontId="0" fillId="0" borderId="5" xfId="1" applyFont="1" applyBorder="1"/>
    <xf numFmtId="9" fontId="0" fillId="0" borderId="5" xfId="2" applyFont="1" applyBorder="1"/>
    <xf numFmtId="9" fontId="23" fillId="0" borderId="5" xfId="2" applyFont="1" applyBorder="1"/>
    <xf numFmtId="0" fontId="23" fillId="0" borderId="5" xfId="0" applyFont="1" applyBorder="1" applyAlignment="1">
      <alignment horizontal="right"/>
    </xf>
    <xf numFmtId="0" fontId="23" fillId="0" borderId="5" xfId="0" applyFont="1" applyBorder="1" applyAlignment="1">
      <alignment horizontal="right" wrapText="1"/>
    </xf>
    <xf numFmtId="44" fontId="24" fillId="8" borderId="5" xfId="0" applyNumberFormat="1" applyFont="1" applyFill="1" applyBorder="1"/>
    <xf numFmtId="0" fontId="22" fillId="0" borderId="5" xfId="0" applyFont="1" applyBorder="1" applyAlignment="1">
      <alignment horizontal="right"/>
    </xf>
    <xf numFmtId="44" fontId="25" fillId="7" borderId="5" xfId="1" applyFont="1" applyFill="1" applyBorder="1"/>
    <xf numFmtId="0" fontId="8" fillId="6" borderId="1" xfId="0" applyFont="1" applyFill="1" applyBorder="1" applyAlignment="1">
      <alignment horizontal="right" vertical="center"/>
    </xf>
    <xf numFmtId="0" fontId="12" fillId="0" borderId="1" xfId="0" applyFont="1" applyBorder="1" applyAlignment="1">
      <alignment horizontal="left" vertical="center"/>
    </xf>
    <xf numFmtId="0" fontId="13" fillId="0" borderId="1" xfId="0" applyFont="1" applyBorder="1" applyAlignment="1">
      <alignment horizontal="left" vertical="center"/>
    </xf>
    <xf numFmtId="0" fontId="10" fillId="0" borderId="1" xfId="0" applyFont="1" applyBorder="1" applyAlignment="1" applyProtection="1">
      <alignment horizontal="left" vertical="top"/>
      <protection locked="0"/>
    </xf>
    <xf numFmtId="0" fontId="9" fillId="0" borderId="1" xfId="0" applyFont="1" applyBorder="1" applyAlignment="1" applyProtection="1">
      <alignment horizontal="right" vertical="center"/>
      <protection locked="0"/>
    </xf>
    <xf numFmtId="0" fontId="10" fillId="0" borderId="2" xfId="0" applyFont="1" applyBorder="1" applyAlignment="1" applyProtection="1">
      <alignment horizontal="left" vertical="center"/>
      <protection locked="0"/>
    </xf>
    <xf numFmtId="0" fontId="10" fillId="0" borderId="4" xfId="0" applyFont="1" applyBorder="1" applyAlignment="1" applyProtection="1">
      <alignment horizontal="left" vertical="center"/>
      <protection locked="0"/>
    </xf>
    <xf numFmtId="0" fontId="10" fillId="0" borderId="3" xfId="0" applyFont="1" applyBorder="1" applyAlignment="1" applyProtection="1">
      <alignment horizontal="left" vertical="center"/>
      <protection locked="0"/>
    </xf>
    <xf numFmtId="14" fontId="10" fillId="0" borderId="1" xfId="0" applyNumberFormat="1" applyFont="1" applyBorder="1" applyAlignment="1" applyProtection="1">
      <alignment horizontal="left" vertical="top"/>
      <protection locked="0"/>
    </xf>
    <xf numFmtId="0" fontId="10" fillId="0" borderId="2" xfId="0" applyFont="1" applyBorder="1" applyAlignment="1" applyProtection="1">
      <alignment horizontal="left" vertical="top"/>
      <protection locked="0"/>
    </xf>
    <xf numFmtId="0" fontId="10" fillId="0" borderId="4" xfId="0" applyFont="1" applyBorder="1" applyAlignment="1" applyProtection="1">
      <alignment horizontal="left" vertical="top"/>
      <protection locked="0"/>
    </xf>
    <xf numFmtId="0" fontId="10" fillId="0" borderId="3" xfId="0" applyFont="1" applyBorder="1" applyAlignment="1" applyProtection="1">
      <alignment horizontal="left" vertical="top"/>
      <protection locked="0"/>
    </xf>
    <xf numFmtId="14" fontId="11" fillId="0" borderId="1" xfId="0" applyNumberFormat="1" applyFont="1" applyBorder="1" applyAlignment="1" applyProtection="1">
      <alignment horizontal="left" vertical="center"/>
      <protection locked="0"/>
    </xf>
    <xf numFmtId="0" fontId="11" fillId="0" borderId="1" xfId="0" applyFont="1" applyBorder="1" applyAlignment="1" applyProtection="1">
      <alignment horizontal="left" vertical="center"/>
      <protection locked="0"/>
    </xf>
    <xf numFmtId="0" fontId="21" fillId="0" borderId="6" xfId="0" applyFont="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20" fillId="0" borderId="6" xfId="0" applyFont="1"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0" xfId="0" applyAlignment="1">
      <alignment vertical="top"/>
    </xf>
    <xf numFmtId="0" fontId="0" fillId="0" borderId="10" xfId="0" applyBorder="1" applyAlignment="1">
      <alignment vertical="top"/>
    </xf>
    <xf numFmtId="0" fontId="25" fillId="0" borderId="11" xfId="0" applyFont="1" applyBorder="1" applyAlignment="1">
      <alignment horizontal="center" vertical="top"/>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1</xdr:col>
          <xdr:colOff>352425</xdr:colOff>
          <xdr:row>6</xdr:row>
          <xdr:rowOff>14288</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2485-AE64-4185-B162-0D1BB5D81B38}">
  <sheetPr>
    <tabColor rgb="FF92D050"/>
  </sheetPr>
  <dimension ref="A1:BX43"/>
  <sheetViews>
    <sheetView zoomScale="60" zoomScaleNormal="60" workbookViewId="0">
      <pane xSplit="1" ySplit="7" topLeftCell="B8" activePane="bottomRight" state="frozen"/>
      <selection pane="topRight" activeCell="B1" sqref="B1"/>
      <selection pane="bottomLeft" activeCell="A7" sqref="A7"/>
      <selection pane="bottomRight" activeCell="S43" sqref="S43"/>
    </sheetView>
  </sheetViews>
  <sheetFormatPr defaultColWidth="0" defaultRowHeight="13.15" zeroHeight="1" x14ac:dyDescent="0.35"/>
  <cols>
    <col min="1" max="1" width="26" style="7" customWidth="1"/>
    <col min="2" max="2" width="9.265625" style="5" customWidth="1"/>
    <col min="3" max="3" width="10.796875" style="8" bestFit="1" customWidth="1"/>
    <col min="4" max="4" width="16.796875" style="8" customWidth="1"/>
    <col min="5" max="5" width="1.73046875" style="5" customWidth="1"/>
    <col min="6" max="6" width="9" style="5" bestFit="1" customWidth="1"/>
    <col min="7" max="7" width="13.19921875" style="5" customWidth="1"/>
    <col min="8" max="8" width="13.73046875" style="5" customWidth="1"/>
    <col min="9" max="9" width="1.73046875" style="5" customWidth="1"/>
    <col min="10" max="10" width="9" style="5" bestFit="1" customWidth="1"/>
    <col min="11" max="11" width="9.796875" style="5" bestFit="1" customWidth="1"/>
    <col min="12" max="12" width="12.73046875" style="5" bestFit="1" customWidth="1"/>
    <col min="13" max="13" width="1.73046875" style="5" customWidth="1"/>
    <col min="14" max="14" width="9" style="5" bestFit="1" customWidth="1"/>
    <col min="15" max="15" width="11.19921875" style="5" customWidth="1"/>
    <col min="16" max="16" width="14.796875" style="5" customWidth="1"/>
    <col min="17" max="17" width="1.73046875" style="5" customWidth="1"/>
    <col min="18" max="18" width="9" style="5" bestFit="1" customWidth="1"/>
    <col min="19" max="19" width="12.265625" style="5" bestFit="1" customWidth="1"/>
    <col min="20" max="20" width="13.73046875" style="5" customWidth="1"/>
    <col min="21" max="21" width="1.796875" style="6" customWidth="1"/>
    <col min="22" max="16384" width="1.796875" style="6" hidden="1"/>
  </cols>
  <sheetData>
    <row r="1" spans="1:20" ht="21" x14ac:dyDescent="0.35">
      <c r="A1" s="76" t="s">
        <v>0</v>
      </c>
      <c r="B1" s="77"/>
      <c r="C1" s="77"/>
      <c r="D1" s="77"/>
      <c r="E1" s="77"/>
      <c r="F1" s="77"/>
      <c r="G1" s="77"/>
      <c r="H1" s="77"/>
      <c r="I1" s="77"/>
      <c r="J1" s="77"/>
      <c r="K1" s="77"/>
      <c r="L1" s="77"/>
      <c r="M1" s="77"/>
      <c r="N1" s="77"/>
      <c r="O1" s="77"/>
      <c r="P1" s="77"/>
      <c r="Q1" s="77"/>
      <c r="R1" s="77"/>
      <c r="S1" s="77"/>
      <c r="T1" s="77"/>
    </row>
    <row r="2" spans="1:20" ht="15.75" x14ac:dyDescent="0.35">
      <c r="A2" s="44" t="s">
        <v>1</v>
      </c>
      <c r="B2" s="78" t="s">
        <v>2</v>
      </c>
      <c r="C2" s="78"/>
      <c r="D2" s="78"/>
      <c r="E2" s="78"/>
      <c r="F2" s="78"/>
      <c r="G2" s="78"/>
      <c r="H2" s="79" t="s">
        <v>3</v>
      </c>
      <c r="I2" s="79"/>
      <c r="J2" s="80" t="s">
        <v>4</v>
      </c>
      <c r="K2" s="81"/>
      <c r="L2" s="81"/>
      <c r="M2" s="81"/>
      <c r="N2" s="81"/>
      <c r="O2" s="81"/>
      <c r="P2" s="81"/>
      <c r="Q2" s="81"/>
      <c r="R2" s="81"/>
      <c r="S2" s="81"/>
      <c r="T2" s="82"/>
    </row>
    <row r="3" spans="1:20" ht="15.75" x14ac:dyDescent="0.35">
      <c r="A3" s="44"/>
      <c r="B3" s="58"/>
      <c r="C3" s="58"/>
      <c r="D3" s="58"/>
      <c r="E3" s="58"/>
      <c r="F3" s="58"/>
      <c r="G3" s="58"/>
      <c r="H3" s="44"/>
      <c r="I3" s="44"/>
      <c r="J3" s="59"/>
      <c r="K3" s="60"/>
      <c r="L3" s="60"/>
      <c r="M3" s="60"/>
      <c r="N3" s="60"/>
      <c r="O3" s="60"/>
      <c r="P3" s="60"/>
      <c r="Q3" s="60"/>
      <c r="R3" s="60"/>
      <c r="S3" s="60"/>
      <c r="T3" s="61"/>
    </row>
    <row r="4" spans="1:20" ht="15.75" x14ac:dyDescent="0.35">
      <c r="A4" s="44" t="s">
        <v>5</v>
      </c>
      <c r="B4" s="83">
        <v>45505</v>
      </c>
      <c r="C4" s="78"/>
      <c r="D4" s="78"/>
      <c r="E4" s="78"/>
      <c r="F4" s="78"/>
      <c r="G4" s="78"/>
      <c r="H4" s="79" t="s">
        <v>6</v>
      </c>
      <c r="I4" s="79"/>
      <c r="J4" s="84" t="s">
        <v>7</v>
      </c>
      <c r="K4" s="85"/>
      <c r="L4" s="85"/>
      <c r="M4" s="85"/>
      <c r="N4" s="85"/>
      <c r="O4" s="85"/>
      <c r="P4" s="85"/>
      <c r="Q4" s="85"/>
      <c r="R4" s="85"/>
      <c r="S4" s="85"/>
      <c r="T4" s="86"/>
    </row>
    <row r="5" spans="1:20" ht="21" x14ac:dyDescent="0.35">
      <c r="A5" s="45" t="s">
        <v>8</v>
      </c>
      <c r="B5" s="87" t="s">
        <v>9</v>
      </c>
      <c r="C5" s="88"/>
      <c r="D5" s="88"/>
      <c r="E5" s="88"/>
      <c r="F5" s="88"/>
      <c r="G5" s="88"/>
    </row>
    <row r="6" spans="1:20" s="1" customFormat="1" ht="15.75" customHeight="1" x14ac:dyDescent="0.35">
      <c r="A6" s="3"/>
      <c r="B6" s="75" t="s">
        <v>10</v>
      </c>
      <c r="C6" s="75"/>
      <c r="D6" s="75"/>
      <c r="E6" s="4"/>
      <c r="F6" s="75" t="s">
        <v>11</v>
      </c>
      <c r="G6" s="75"/>
      <c r="H6" s="75"/>
      <c r="I6" s="4"/>
      <c r="J6" s="75" t="s">
        <v>12</v>
      </c>
      <c r="K6" s="75"/>
      <c r="L6" s="75"/>
      <c r="M6" s="4"/>
      <c r="N6" s="75" t="s">
        <v>13</v>
      </c>
      <c r="O6" s="75"/>
      <c r="P6" s="75"/>
      <c r="Q6" s="4"/>
      <c r="R6" s="75" t="s">
        <v>14</v>
      </c>
      <c r="S6" s="75"/>
      <c r="T6" s="75"/>
    </row>
    <row r="7" spans="1:20" s="2" customFormat="1" ht="28.5" customHeight="1" x14ac:dyDescent="0.35">
      <c r="A7" s="38" t="s">
        <v>15</v>
      </c>
      <c r="B7" s="39" t="s">
        <v>16</v>
      </c>
      <c r="C7" s="40" t="s">
        <v>17</v>
      </c>
      <c r="D7" s="40" t="s">
        <v>18</v>
      </c>
      <c r="E7" s="12"/>
      <c r="F7" s="39" t="s">
        <v>19</v>
      </c>
      <c r="G7" s="39" t="s">
        <v>17</v>
      </c>
      <c r="H7" s="39" t="s">
        <v>18</v>
      </c>
      <c r="I7" s="12"/>
      <c r="J7" s="39" t="s">
        <v>16</v>
      </c>
      <c r="K7" s="39" t="s">
        <v>17</v>
      </c>
      <c r="L7" s="39" t="s">
        <v>18</v>
      </c>
      <c r="M7" s="12"/>
      <c r="N7" s="39" t="s">
        <v>16</v>
      </c>
      <c r="O7" s="39" t="s">
        <v>17</v>
      </c>
      <c r="P7" s="39" t="s">
        <v>18</v>
      </c>
      <c r="Q7" s="14"/>
      <c r="R7" s="39" t="s">
        <v>16</v>
      </c>
      <c r="S7" s="39" t="s">
        <v>17</v>
      </c>
      <c r="T7" s="39" t="s">
        <v>18</v>
      </c>
    </row>
    <row r="8" spans="1:20" s="21" customFormat="1" ht="25.5" customHeight="1" x14ac:dyDescent="0.35">
      <c r="A8" s="57" t="s">
        <v>20</v>
      </c>
      <c r="B8" s="15">
        <v>400</v>
      </c>
      <c r="C8" s="16">
        <v>153.65</v>
      </c>
      <c r="D8" s="17">
        <f>B8*C8</f>
        <v>61460</v>
      </c>
      <c r="E8" s="18"/>
      <c r="F8" s="15">
        <v>400</v>
      </c>
      <c r="G8" s="16">
        <f>C8*1.03</f>
        <v>158.2595</v>
      </c>
      <c r="H8" s="17">
        <f>F8*G8</f>
        <v>63303.8</v>
      </c>
      <c r="I8" s="18"/>
      <c r="J8" s="15">
        <v>400</v>
      </c>
      <c r="K8" s="16">
        <f>G8*1.03</f>
        <v>163.007285</v>
      </c>
      <c r="L8" s="17">
        <f>J8*K8</f>
        <v>65202.913999999997</v>
      </c>
      <c r="M8" s="18"/>
      <c r="N8" s="15">
        <v>400</v>
      </c>
      <c r="O8" s="16">
        <f>K8*1.03</f>
        <v>167.89750355000001</v>
      </c>
      <c r="P8" s="19">
        <f>N8*O8</f>
        <v>67159.001420000001</v>
      </c>
      <c r="Q8" s="20"/>
      <c r="R8" s="15">
        <v>400</v>
      </c>
      <c r="S8" s="16">
        <f>O8*1.03</f>
        <v>172.93442865650002</v>
      </c>
      <c r="T8" s="19">
        <f>R8*S8</f>
        <v>69173.771462600009</v>
      </c>
    </row>
    <row r="9" spans="1:20" s="21" customFormat="1" ht="27" customHeight="1" x14ac:dyDescent="0.35">
      <c r="A9" s="57" t="s">
        <v>21</v>
      </c>
      <c r="B9" s="15">
        <v>1920</v>
      </c>
      <c r="C9" s="16">
        <v>141.97999999999999</v>
      </c>
      <c r="D9" s="17">
        <f>B9*C9</f>
        <v>272601.59999999998</v>
      </c>
      <c r="E9" s="18"/>
      <c r="F9" s="15">
        <v>1920</v>
      </c>
      <c r="G9" s="16">
        <f>C9*1.03</f>
        <v>146.23939999999999</v>
      </c>
      <c r="H9" s="17">
        <f t="shared" ref="H9:H10" si="0">F9*G9</f>
        <v>280779.64799999999</v>
      </c>
      <c r="I9" s="18"/>
      <c r="J9" s="15">
        <v>1920</v>
      </c>
      <c r="K9" s="16">
        <f>G9*1.03</f>
        <v>150.62658199999998</v>
      </c>
      <c r="L9" s="17">
        <f>J9*K9</f>
        <v>289203.03743999999</v>
      </c>
      <c r="M9" s="18"/>
      <c r="N9" s="15">
        <v>1920</v>
      </c>
      <c r="O9" s="16">
        <f t="shared" ref="O9:O11" si="1">K9*1.03</f>
        <v>155.14537945999999</v>
      </c>
      <c r="P9" s="19">
        <f>N9*O9</f>
        <v>297879.12856319995</v>
      </c>
      <c r="Q9" s="20"/>
      <c r="R9" s="15">
        <v>1920</v>
      </c>
      <c r="S9" s="16">
        <f t="shared" ref="S9:S12" si="2">O9*1.03</f>
        <v>159.79974084379998</v>
      </c>
      <c r="T9" s="19">
        <f>R9*S9</f>
        <v>306815.50242009596</v>
      </c>
    </row>
    <row r="10" spans="1:20" s="21" customFormat="1" ht="29.25" customHeight="1" x14ac:dyDescent="0.35">
      <c r="A10" s="57" t="s">
        <v>22</v>
      </c>
      <c r="B10" s="15">
        <v>1920</v>
      </c>
      <c r="C10" s="16">
        <v>141.97999999999999</v>
      </c>
      <c r="D10" s="17">
        <f>B10*C10</f>
        <v>272601.59999999998</v>
      </c>
      <c r="E10" s="18"/>
      <c r="F10" s="15">
        <v>1920</v>
      </c>
      <c r="G10" s="16">
        <f>C10*1.03</f>
        <v>146.23939999999999</v>
      </c>
      <c r="H10" s="17">
        <f t="shared" si="0"/>
        <v>280779.64799999999</v>
      </c>
      <c r="I10" s="18"/>
      <c r="J10" s="15">
        <v>1920</v>
      </c>
      <c r="K10" s="16">
        <f>G10*1.03</f>
        <v>150.62658199999998</v>
      </c>
      <c r="L10" s="17">
        <f t="shared" ref="L10:L12" si="3">J10*K10</f>
        <v>289203.03743999999</v>
      </c>
      <c r="M10" s="18"/>
      <c r="N10" s="15">
        <v>1920</v>
      </c>
      <c r="O10" s="16">
        <f t="shared" si="1"/>
        <v>155.14537945999999</v>
      </c>
      <c r="P10" s="19">
        <f t="shared" ref="P10:P12" si="4">N10*O10</f>
        <v>297879.12856319995</v>
      </c>
      <c r="Q10" s="20"/>
      <c r="R10" s="15">
        <v>1920</v>
      </c>
      <c r="S10" s="16">
        <f t="shared" si="2"/>
        <v>159.79974084379998</v>
      </c>
      <c r="T10" s="19">
        <f t="shared" ref="T10:T12" si="5">R10*S10</f>
        <v>306815.50242009596</v>
      </c>
    </row>
    <row r="11" spans="1:20" s="21" customFormat="1" ht="25.5" customHeight="1" x14ac:dyDescent="0.35">
      <c r="A11" s="57" t="s">
        <v>23</v>
      </c>
      <c r="B11" s="15">
        <v>1920</v>
      </c>
      <c r="C11" s="16">
        <v>120.58</v>
      </c>
      <c r="D11" s="17">
        <f t="shared" ref="D11:D12" si="6">B11*C11</f>
        <v>231513.60000000001</v>
      </c>
      <c r="E11" s="18"/>
      <c r="F11" s="15">
        <v>1920</v>
      </c>
      <c r="G11" s="16">
        <f>120.58*1.03</f>
        <v>124.1974</v>
      </c>
      <c r="H11" s="17">
        <f t="shared" ref="H11:H12" si="7">F11*G11</f>
        <v>238459.008</v>
      </c>
      <c r="I11" s="18"/>
      <c r="J11" s="15">
        <v>1920</v>
      </c>
      <c r="K11" s="16">
        <f>G11*1.03</f>
        <v>127.923322</v>
      </c>
      <c r="L11" s="17">
        <f t="shared" si="3"/>
        <v>245612.77823999999</v>
      </c>
      <c r="M11" s="18"/>
      <c r="N11" s="15">
        <v>1920</v>
      </c>
      <c r="O11" s="16">
        <f t="shared" si="1"/>
        <v>131.76102166000001</v>
      </c>
      <c r="P11" s="19">
        <f t="shared" si="4"/>
        <v>252981.16158720001</v>
      </c>
      <c r="Q11" s="20"/>
      <c r="R11" s="15">
        <v>1920</v>
      </c>
      <c r="S11" s="16">
        <f t="shared" si="2"/>
        <v>135.71385230980002</v>
      </c>
      <c r="T11" s="19">
        <f t="shared" si="5"/>
        <v>260570.59643481602</v>
      </c>
    </row>
    <row r="12" spans="1:20" s="21" customFormat="1" ht="33" customHeight="1" x14ac:dyDescent="0.35">
      <c r="A12" s="57" t="s">
        <v>24</v>
      </c>
      <c r="B12" s="15">
        <v>1920</v>
      </c>
      <c r="C12" s="16">
        <v>95.79</v>
      </c>
      <c r="D12" s="17">
        <f t="shared" si="6"/>
        <v>183916.80000000002</v>
      </c>
      <c r="E12" s="18"/>
      <c r="F12" s="15">
        <v>1920</v>
      </c>
      <c r="G12" s="16">
        <f xml:space="preserve"> C12*1.03</f>
        <v>98.663700000000006</v>
      </c>
      <c r="H12" s="17">
        <f t="shared" si="7"/>
        <v>189434.304</v>
      </c>
      <c r="I12" s="18"/>
      <c r="J12" s="15">
        <v>1920</v>
      </c>
      <c r="K12" s="16">
        <f>G12*1.03</f>
        <v>101.62361100000001</v>
      </c>
      <c r="L12" s="17">
        <f t="shared" si="3"/>
        <v>195117.33312000002</v>
      </c>
      <c r="M12" s="18"/>
      <c r="N12" s="15">
        <v>1920</v>
      </c>
      <c r="O12" s="16">
        <f>K12*1.03</f>
        <v>104.67231933000001</v>
      </c>
      <c r="P12" s="19">
        <f t="shared" si="4"/>
        <v>200970.85311360002</v>
      </c>
      <c r="Q12" s="20"/>
      <c r="R12" s="15">
        <v>1920</v>
      </c>
      <c r="S12" s="16">
        <f t="shared" si="2"/>
        <v>107.81248890990001</v>
      </c>
      <c r="T12" s="19">
        <f t="shared" si="5"/>
        <v>206999.97870700803</v>
      </c>
    </row>
    <row r="13" spans="1:20" s="21" customFormat="1" ht="19.5" customHeight="1" x14ac:dyDescent="0.35">
      <c r="A13" s="46" t="s">
        <v>25</v>
      </c>
      <c r="B13" s="47">
        <v>1920</v>
      </c>
      <c r="C13" s="48">
        <v>0</v>
      </c>
      <c r="D13" s="48">
        <v>0</v>
      </c>
      <c r="E13" s="49"/>
      <c r="F13" s="47">
        <v>1920</v>
      </c>
      <c r="G13" s="48">
        <v>0</v>
      </c>
      <c r="H13" s="48">
        <v>0</v>
      </c>
      <c r="I13" s="49"/>
      <c r="J13" s="47">
        <v>1920</v>
      </c>
      <c r="K13" s="48">
        <v>0</v>
      </c>
      <c r="L13" s="48">
        <v>0</v>
      </c>
      <c r="M13" s="49"/>
      <c r="N13" s="47">
        <v>1920</v>
      </c>
      <c r="O13" s="48">
        <v>0</v>
      </c>
      <c r="P13" s="48">
        <v>0</v>
      </c>
      <c r="Q13" s="50"/>
      <c r="R13" s="47">
        <v>1920</v>
      </c>
      <c r="S13" s="48">
        <v>0</v>
      </c>
      <c r="T13" s="48">
        <v>0</v>
      </c>
    </row>
    <row r="14" spans="1:20" s="21" customFormat="1" ht="15.75" customHeight="1" x14ac:dyDescent="0.35">
      <c r="A14" s="46" t="s">
        <v>26</v>
      </c>
      <c r="B14" s="47">
        <v>1920</v>
      </c>
      <c r="C14" s="48">
        <v>0</v>
      </c>
      <c r="D14" s="48">
        <v>0</v>
      </c>
      <c r="E14" s="49"/>
      <c r="F14" s="47">
        <v>1920</v>
      </c>
      <c r="G14" s="48">
        <v>0</v>
      </c>
      <c r="H14" s="48">
        <v>0</v>
      </c>
      <c r="I14" s="49"/>
      <c r="J14" s="47">
        <v>1920</v>
      </c>
      <c r="K14" s="48">
        <v>0</v>
      </c>
      <c r="L14" s="48">
        <v>0</v>
      </c>
      <c r="M14" s="49"/>
      <c r="N14" s="47">
        <v>1920</v>
      </c>
      <c r="O14" s="48">
        <v>0</v>
      </c>
      <c r="P14" s="48">
        <v>0</v>
      </c>
      <c r="Q14" s="50"/>
      <c r="R14" s="47">
        <v>1920</v>
      </c>
      <c r="S14" s="48">
        <v>0</v>
      </c>
      <c r="T14" s="48">
        <v>0</v>
      </c>
    </row>
    <row r="15" spans="1:20" s="21" customFormat="1" x14ac:dyDescent="0.35">
      <c r="A15" s="46" t="s">
        <v>27</v>
      </c>
      <c r="B15" s="47">
        <v>1920</v>
      </c>
      <c r="C15" s="48">
        <v>0</v>
      </c>
      <c r="D15" s="48">
        <v>0</v>
      </c>
      <c r="E15" s="49"/>
      <c r="F15" s="47">
        <v>1920</v>
      </c>
      <c r="G15" s="48">
        <v>0</v>
      </c>
      <c r="H15" s="48">
        <v>0</v>
      </c>
      <c r="I15" s="49"/>
      <c r="J15" s="47">
        <v>1920</v>
      </c>
      <c r="K15" s="48">
        <v>0</v>
      </c>
      <c r="L15" s="48">
        <v>0</v>
      </c>
      <c r="M15" s="49"/>
      <c r="N15" s="47">
        <v>1920</v>
      </c>
      <c r="O15" s="48">
        <v>0</v>
      </c>
      <c r="P15" s="48">
        <v>0</v>
      </c>
      <c r="Q15" s="50"/>
      <c r="R15" s="47">
        <v>1920</v>
      </c>
      <c r="S15" s="48">
        <v>0</v>
      </c>
      <c r="T15" s="48">
        <v>0</v>
      </c>
    </row>
    <row r="16" spans="1:20" s="21" customFormat="1" ht="26.25" x14ac:dyDescent="0.35">
      <c r="A16" s="46" t="s">
        <v>28</v>
      </c>
      <c r="B16" s="47">
        <v>1920</v>
      </c>
      <c r="C16" s="48">
        <v>0</v>
      </c>
      <c r="D16" s="48">
        <v>0</v>
      </c>
      <c r="E16" s="49"/>
      <c r="F16" s="47">
        <v>1920</v>
      </c>
      <c r="G16" s="48">
        <v>0</v>
      </c>
      <c r="H16" s="48">
        <v>0</v>
      </c>
      <c r="I16" s="49"/>
      <c r="J16" s="47">
        <v>1920</v>
      </c>
      <c r="K16" s="48">
        <v>0</v>
      </c>
      <c r="L16" s="48">
        <v>0</v>
      </c>
      <c r="M16" s="49"/>
      <c r="N16" s="47">
        <v>1920</v>
      </c>
      <c r="O16" s="48">
        <v>0</v>
      </c>
      <c r="P16" s="48">
        <v>0</v>
      </c>
      <c r="Q16" s="50"/>
      <c r="R16" s="47">
        <v>1920</v>
      </c>
      <c r="S16" s="48">
        <v>0</v>
      </c>
      <c r="T16" s="48">
        <v>0</v>
      </c>
    </row>
    <row r="17" spans="1:20" s="26" customFormat="1" ht="14.25" x14ac:dyDescent="0.35">
      <c r="A17" s="22" t="s">
        <v>29</v>
      </c>
      <c r="B17" s="23"/>
      <c r="C17" s="24"/>
      <c r="D17" s="24">
        <f>SUM(D8:D15)</f>
        <v>1022093.6</v>
      </c>
      <c r="E17" s="25"/>
      <c r="F17" s="23"/>
      <c r="G17" s="23"/>
      <c r="H17" s="24">
        <f>SUM(H8:H16)</f>
        <v>1052756.4079999998</v>
      </c>
      <c r="I17" s="25"/>
      <c r="J17" s="23"/>
      <c r="K17" s="23"/>
      <c r="L17" s="24">
        <f>SUM(L8:L16)</f>
        <v>1084339.1002400001</v>
      </c>
      <c r="M17" s="25"/>
      <c r="N17" s="23"/>
      <c r="O17" s="23"/>
      <c r="P17" s="24">
        <f>SUM(P8:P16)</f>
        <v>1116869.2732471998</v>
      </c>
      <c r="Q17" s="25"/>
      <c r="R17" s="23"/>
      <c r="S17" s="23"/>
      <c r="T17" s="24">
        <f>SUM(T8:T16)</f>
        <v>1150375.351444616</v>
      </c>
    </row>
    <row r="18" spans="1:20" s="21" customFormat="1" ht="7.5" customHeight="1" x14ac:dyDescent="0.35">
      <c r="A18" s="18"/>
      <c r="B18" s="18"/>
      <c r="C18" s="18"/>
      <c r="D18" s="18"/>
      <c r="E18" s="18"/>
      <c r="F18" s="18"/>
      <c r="G18" s="18"/>
      <c r="H18" s="18"/>
      <c r="I18" s="18"/>
      <c r="J18" s="18"/>
      <c r="K18" s="18"/>
      <c r="L18" s="18"/>
      <c r="M18" s="18"/>
      <c r="N18" s="18"/>
      <c r="O18" s="18"/>
      <c r="P18" s="18"/>
      <c r="Q18" s="18"/>
      <c r="R18" s="18"/>
      <c r="S18" s="18"/>
      <c r="T18" s="18"/>
    </row>
    <row r="19" spans="1:20" s="2" customFormat="1" ht="28.5" customHeight="1" x14ac:dyDescent="0.35">
      <c r="A19" s="9" t="s">
        <v>30</v>
      </c>
      <c r="B19" s="10" t="s">
        <v>31</v>
      </c>
      <c r="C19" s="11" t="s">
        <v>17</v>
      </c>
      <c r="D19" s="11" t="s">
        <v>18</v>
      </c>
      <c r="E19" s="12"/>
      <c r="F19" s="10" t="s">
        <v>32</v>
      </c>
      <c r="G19" s="10" t="s">
        <v>17</v>
      </c>
      <c r="H19" s="10" t="s">
        <v>18</v>
      </c>
      <c r="I19" s="12"/>
      <c r="J19" s="10" t="s">
        <v>32</v>
      </c>
      <c r="K19" s="10" t="s">
        <v>17</v>
      </c>
      <c r="L19" s="10" t="s">
        <v>18</v>
      </c>
      <c r="M19" s="12"/>
      <c r="N19" s="10" t="s">
        <v>32</v>
      </c>
      <c r="O19" s="13" t="s">
        <v>17</v>
      </c>
      <c r="P19" s="13" t="s">
        <v>18</v>
      </c>
      <c r="Q19" s="14"/>
      <c r="R19" s="10" t="s">
        <v>32</v>
      </c>
      <c r="S19" s="13" t="s">
        <v>17</v>
      </c>
      <c r="T19" s="13" t="s">
        <v>18</v>
      </c>
    </row>
    <row r="20" spans="1:20" s="21" customFormat="1" ht="26.25" x14ac:dyDescent="0.35">
      <c r="A20" s="27" t="s">
        <v>33</v>
      </c>
      <c r="B20" s="28">
        <v>150</v>
      </c>
      <c r="C20" s="16">
        <v>1345.94</v>
      </c>
      <c r="D20" s="16">
        <f>B20*C20</f>
        <v>201891</v>
      </c>
      <c r="E20" s="12"/>
      <c r="F20" s="28">
        <v>150</v>
      </c>
      <c r="G20" s="16">
        <v>1413.23</v>
      </c>
      <c r="H20" s="16">
        <f>F20*G20</f>
        <v>211984.5</v>
      </c>
      <c r="I20" s="12"/>
      <c r="J20" s="28">
        <v>150</v>
      </c>
      <c r="K20" s="16">
        <v>1540.42</v>
      </c>
      <c r="L20" s="16">
        <f>J20*K20</f>
        <v>231063</v>
      </c>
      <c r="M20" s="12"/>
      <c r="N20" s="28">
        <v>150</v>
      </c>
      <c r="O20" s="16">
        <v>1679.06</v>
      </c>
      <c r="P20" s="16">
        <f>N20*O20</f>
        <v>251859</v>
      </c>
      <c r="Q20" s="12"/>
      <c r="R20" s="28">
        <v>150</v>
      </c>
      <c r="S20" s="16">
        <v>1830.18</v>
      </c>
      <c r="T20" s="16">
        <f>R20*S20</f>
        <v>274527</v>
      </c>
    </row>
    <row r="21" spans="1:20" s="21" customFormat="1" ht="26.25" x14ac:dyDescent="0.35">
      <c r="A21" s="27" t="s">
        <v>34</v>
      </c>
      <c r="B21" s="28">
        <v>50</v>
      </c>
      <c r="C21" s="16">
        <v>277.89</v>
      </c>
      <c r="D21" s="16">
        <f t="shared" ref="D21:D24" si="8">B21*C21</f>
        <v>13894.5</v>
      </c>
      <c r="E21" s="12"/>
      <c r="F21" s="28">
        <v>50</v>
      </c>
      <c r="G21" s="16">
        <v>291.79000000000002</v>
      </c>
      <c r="H21" s="16">
        <f t="shared" ref="H21:H25" si="9">F21*G21</f>
        <v>14589.500000000002</v>
      </c>
      <c r="I21" s="12"/>
      <c r="J21" s="28">
        <v>50</v>
      </c>
      <c r="K21" s="16">
        <v>318.05</v>
      </c>
      <c r="L21" s="16">
        <f t="shared" ref="L21:L25" si="10">J21*K21</f>
        <v>15902.5</v>
      </c>
      <c r="M21" s="12"/>
      <c r="N21" s="28">
        <v>50</v>
      </c>
      <c r="O21" s="16">
        <v>346.68</v>
      </c>
      <c r="P21" s="16">
        <f t="shared" ref="P21:P25" si="11">N21*O21</f>
        <v>17334</v>
      </c>
      <c r="Q21" s="12"/>
      <c r="R21" s="28">
        <v>50</v>
      </c>
      <c r="S21" s="16">
        <v>377.88</v>
      </c>
      <c r="T21" s="16">
        <f t="shared" ref="T21:T25" si="12">R21*S21</f>
        <v>18894</v>
      </c>
    </row>
    <row r="22" spans="1:20" s="21" customFormat="1" ht="26.25" x14ac:dyDescent="0.35">
      <c r="A22" s="27" t="s">
        <v>35</v>
      </c>
      <c r="B22" s="28">
        <v>15</v>
      </c>
      <c r="C22" s="16">
        <v>1611.47</v>
      </c>
      <c r="D22" s="16">
        <f t="shared" si="8"/>
        <v>24172.05</v>
      </c>
      <c r="E22" s="12"/>
      <c r="F22" s="28">
        <v>15</v>
      </c>
      <c r="G22" s="16">
        <v>1692.05</v>
      </c>
      <c r="H22" s="16">
        <f t="shared" si="9"/>
        <v>25380.75</v>
      </c>
      <c r="I22" s="12"/>
      <c r="J22" s="28">
        <v>15</v>
      </c>
      <c r="K22" s="16">
        <v>1844.33</v>
      </c>
      <c r="L22" s="16">
        <f t="shared" si="10"/>
        <v>27664.949999999997</v>
      </c>
      <c r="M22" s="12"/>
      <c r="N22" s="28">
        <v>15</v>
      </c>
      <c r="O22" s="16">
        <v>2010.32</v>
      </c>
      <c r="P22" s="16">
        <f t="shared" si="11"/>
        <v>30154.799999999999</v>
      </c>
      <c r="Q22" s="12"/>
      <c r="R22" s="28">
        <v>15</v>
      </c>
      <c r="S22" s="16">
        <v>2191.25</v>
      </c>
      <c r="T22" s="16">
        <f t="shared" si="12"/>
        <v>32868.75</v>
      </c>
    </row>
    <row r="23" spans="1:20" s="21" customFormat="1" ht="26.25" x14ac:dyDescent="0.35">
      <c r="A23" s="27" t="s">
        <v>36</v>
      </c>
      <c r="B23" s="28">
        <v>1</v>
      </c>
      <c r="C23" s="16">
        <v>17406.57</v>
      </c>
      <c r="D23" s="16">
        <f t="shared" si="8"/>
        <v>17406.57</v>
      </c>
      <c r="E23" s="12"/>
      <c r="F23" s="28">
        <v>1</v>
      </c>
      <c r="G23" s="16">
        <v>18276.900000000001</v>
      </c>
      <c r="H23" s="16">
        <f t="shared" si="9"/>
        <v>18276.900000000001</v>
      </c>
      <c r="I23" s="12"/>
      <c r="J23" s="28">
        <v>1</v>
      </c>
      <c r="K23" s="16">
        <v>19921.82</v>
      </c>
      <c r="L23" s="16">
        <f t="shared" si="10"/>
        <v>19921.82</v>
      </c>
      <c r="M23" s="12"/>
      <c r="N23" s="28">
        <v>1</v>
      </c>
      <c r="O23" s="16">
        <v>21714.78</v>
      </c>
      <c r="P23" s="16">
        <f t="shared" si="11"/>
        <v>21714.78</v>
      </c>
      <c r="Q23" s="12"/>
      <c r="R23" s="28">
        <v>1</v>
      </c>
      <c r="S23" s="16">
        <v>23669.11</v>
      </c>
      <c r="T23" s="16">
        <f t="shared" si="12"/>
        <v>23669.11</v>
      </c>
    </row>
    <row r="24" spans="1:20" s="21" customFormat="1" ht="26.25" x14ac:dyDescent="0.35">
      <c r="A24" s="27" t="s">
        <v>37</v>
      </c>
      <c r="B24" s="28">
        <v>1</v>
      </c>
      <c r="C24" s="16">
        <v>86714.91</v>
      </c>
      <c r="D24" s="16">
        <f t="shared" si="8"/>
        <v>86714.91</v>
      </c>
      <c r="E24" s="12"/>
      <c r="F24" s="28">
        <v>1</v>
      </c>
      <c r="G24" s="16">
        <v>91050.65</v>
      </c>
      <c r="H24" s="16">
        <f t="shared" si="9"/>
        <v>91050.65</v>
      </c>
      <c r="I24" s="12"/>
      <c r="J24" s="28">
        <v>1</v>
      </c>
      <c r="K24" s="16">
        <v>99245.21</v>
      </c>
      <c r="L24" s="16">
        <f t="shared" si="10"/>
        <v>99245.21</v>
      </c>
      <c r="M24" s="12"/>
      <c r="N24" s="28">
        <v>1</v>
      </c>
      <c r="O24" s="16">
        <v>108177.28</v>
      </c>
      <c r="P24" s="16">
        <f t="shared" si="11"/>
        <v>108177.28</v>
      </c>
      <c r="Q24" s="12"/>
      <c r="R24" s="28">
        <v>1</v>
      </c>
      <c r="S24" s="16">
        <v>117913.23</v>
      </c>
      <c r="T24" s="16">
        <f t="shared" si="12"/>
        <v>117913.23</v>
      </c>
    </row>
    <row r="25" spans="1:20" s="21" customFormat="1" ht="26.25" x14ac:dyDescent="0.35">
      <c r="A25" s="27" t="s">
        <v>38</v>
      </c>
      <c r="B25" s="28">
        <v>1</v>
      </c>
      <c r="C25" s="16">
        <v>34506.980000000003</v>
      </c>
      <c r="D25" s="16">
        <f>B25*C25</f>
        <v>34506.980000000003</v>
      </c>
      <c r="E25" s="12"/>
      <c r="F25" s="28">
        <v>1</v>
      </c>
      <c r="G25" s="16">
        <v>36232.33</v>
      </c>
      <c r="H25" s="16">
        <f t="shared" si="9"/>
        <v>36232.33</v>
      </c>
      <c r="I25" s="12"/>
      <c r="J25" s="28">
        <v>1</v>
      </c>
      <c r="K25" s="16">
        <v>39493.24</v>
      </c>
      <c r="L25" s="16">
        <f t="shared" si="10"/>
        <v>39493.24</v>
      </c>
      <c r="M25" s="12"/>
      <c r="N25" s="28">
        <v>1</v>
      </c>
      <c r="O25" s="16">
        <v>43047.63</v>
      </c>
      <c r="P25" s="16">
        <f t="shared" si="11"/>
        <v>43047.63</v>
      </c>
      <c r="Q25" s="12"/>
      <c r="R25" s="28">
        <v>1</v>
      </c>
      <c r="S25" s="16">
        <v>46921.919999999998</v>
      </c>
      <c r="T25" s="16">
        <f t="shared" si="12"/>
        <v>46921.919999999998</v>
      </c>
    </row>
    <row r="26" spans="1:20" s="21" customFormat="1" x14ac:dyDescent="0.35">
      <c r="A26" s="46" t="s">
        <v>39</v>
      </c>
      <c r="B26" s="51">
        <v>10000</v>
      </c>
      <c r="C26" s="48">
        <v>0</v>
      </c>
      <c r="D26" s="48">
        <v>37253.57</v>
      </c>
      <c r="E26" s="52"/>
      <c r="F26" s="51">
        <v>10000</v>
      </c>
      <c r="G26" s="48">
        <v>0</v>
      </c>
      <c r="H26" s="48">
        <v>39116.26</v>
      </c>
      <c r="I26" s="52"/>
      <c r="J26" s="51">
        <v>10000</v>
      </c>
      <c r="K26" s="48">
        <v>0</v>
      </c>
      <c r="L26" s="48">
        <v>42636.69</v>
      </c>
      <c r="M26" s="52"/>
      <c r="N26" s="51">
        <v>10000</v>
      </c>
      <c r="O26" s="48">
        <v>0</v>
      </c>
      <c r="P26" s="48">
        <v>46474.03</v>
      </c>
      <c r="Q26" s="52"/>
      <c r="R26" s="51">
        <v>10000</v>
      </c>
      <c r="S26" s="48">
        <v>0</v>
      </c>
      <c r="T26" s="48">
        <v>50656.71</v>
      </c>
    </row>
    <row r="27" spans="1:20" s="21" customFormat="1" ht="38.25" customHeight="1" x14ac:dyDescent="0.35">
      <c r="A27" s="46" t="s">
        <v>40</v>
      </c>
      <c r="B27" s="46" t="s">
        <v>41</v>
      </c>
      <c r="C27" s="48">
        <v>0</v>
      </c>
      <c r="D27" s="48">
        <v>282063.59999999998</v>
      </c>
      <c r="E27" s="52"/>
      <c r="F27" s="46" t="s">
        <v>41</v>
      </c>
      <c r="G27" s="48">
        <v>0</v>
      </c>
      <c r="H27" s="48">
        <v>307449.34000000003</v>
      </c>
      <c r="I27" s="52"/>
      <c r="J27" s="46" t="s">
        <v>41</v>
      </c>
      <c r="K27" s="48">
        <v>0</v>
      </c>
      <c r="L27" s="48">
        <v>335119.76</v>
      </c>
      <c r="M27" s="52"/>
      <c r="N27" s="46" t="s">
        <v>41</v>
      </c>
      <c r="O27" s="48">
        <v>0</v>
      </c>
      <c r="P27" s="48">
        <v>365280.53</v>
      </c>
      <c r="Q27" s="52"/>
      <c r="R27" s="46" t="s">
        <v>41</v>
      </c>
      <c r="S27" s="48">
        <v>0</v>
      </c>
      <c r="T27" s="48">
        <v>398155.8</v>
      </c>
    </row>
    <row r="28" spans="1:20" s="21" customFormat="1" ht="13.5" customHeight="1" x14ac:dyDescent="0.35">
      <c r="A28" s="46" t="s">
        <v>42</v>
      </c>
      <c r="B28" s="53" t="s">
        <v>43</v>
      </c>
      <c r="C28" s="48">
        <v>0</v>
      </c>
      <c r="D28" s="48">
        <v>0</v>
      </c>
      <c r="E28" s="52"/>
      <c r="F28" s="53" t="str">
        <f t="shared" ref="F28:F29" si="13">B28</f>
        <v>20-100</v>
      </c>
      <c r="G28" s="48">
        <v>0</v>
      </c>
      <c r="H28" s="48">
        <v>0</v>
      </c>
      <c r="I28" s="52"/>
      <c r="J28" s="53" t="str">
        <f t="shared" ref="J28:J29" si="14">F28</f>
        <v>20-100</v>
      </c>
      <c r="K28" s="48">
        <v>0</v>
      </c>
      <c r="L28" s="48">
        <v>0</v>
      </c>
      <c r="M28" s="52"/>
      <c r="N28" s="53" t="str">
        <f t="shared" ref="N28:N29" si="15">J28</f>
        <v>20-100</v>
      </c>
      <c r="O28" s="48">
        <v>0</v>
      </c>
      <c r="P28" s="48">
        <v>0</v>
      </c>
      <c r="Q28" s="52"/>
      <c r="R28" s="53" t="str">
        <f t="shared" ref="R28:R29" si="16">N28</f>
        <v>20-100</v>
      </c>
      <c r="S28" s="48">
        <v>0</v>
      </c>
      <c r="T28" s="48">
        <v>0</v>
      </c>
    </row>
    <row r="29" spans="1:20" s="21" customFormat="1" x14ac:dyDescent="0.35">
      <c r="A29" s="46" t="s">
        <v>27</v>
      </c>
      <c r="B29" s="53" t="s">
        <v>44</v>
      </c>
      <c r="C29" s="48">
        <v>0</v>
      </c>
      <c r="D29" s="48">
        <v>0</v>
      </c>
      <c r="E29" s="52"/>
      <c r="F29" s="53" t="str">
        <f t="shared" si="13"/>
        <v>TBD</v>
      </c>
      <c r="G29" s="48">
        <v>0</v>
      </c>
      <c r="H29" s="48">
        <v>0</v>
      </c>
      <c r="I29" s="52"/>
      <c r="J29" s="53" t="str">
        <f t="shared" si="14"/>
        <v>TBD</v>
      </c>
      <c r="K29" s="48">
        <v>0</v>
      </c>
      <c r="L29" s="48">
        <v>0</v>
      </c>
      <c r="M29" s="52"/>
      <c r="N29" s="53" t="str">
        <f t="shared" si="15"/>
        <v>TBD</v>
      </c>
      <c r="O29" s="48">
        <v>0</v>
      </c>
      <c r="P29" s="48">
        <v>0</v>
      </c>
      <c r="Q29" s="52"/>
      <c r="R29" s="53" t="str">
        <f t="shared" si="16"/>
        <v>TBD</v>
      </c>
      <c r="S29" s="48">
        <v>0</v>
      </c>
      <c r="T29" s="48">
        <v>0</v>
      </c>
    </row>
    <row r="30" spans="1:20" s="26" customFormat="1" ht="14.25" x14ac:dyDescent="0.35">
      <c r="A30" s="22" t="s">
        <v>45</v>
      </c>
      <c r="B30" s="23"/>
      <c r="C30" s="24"/>
      <c r="D30" s="24">
        <f>SUM(D20:D29)</f>
        <v>697903.17999999993</v>
      </c>
      <c r="E30" s="25"/>
      <c r="F30" s="23"/>
      <c r="G30" s="23"/>
      <c r="H30" s="24">
        <f>SUM(H20:H29)</f>
        <v>744080.2300000001</v>
      </c>
      <c r="I30" s="25"/>
      <c r="J30" s="23"/>
      <c r="K30" s="23"/>
      <c r="L30" s="24">
        <f>SUM(L20:L29)</f>
        <v>811047.17</v>
      </c>
      <c r="M30" s="25"/>
      <c r="N30" s="23"/>
      <c r="O30" s="23"/>
      <c r="P30" s="24">
        <f>SUM(P20:P29)</f>
        <v>884042.05</v>
      </c>
      <c r="Q30" s="25"/>
      <c r="R30" s="23"/>
      <c r="S30" s="23"/>
      <c r="T30" s="24">
        <f>SUM(T20:T29)</f>
        <v>963606.52</v>
      </c>
    </row>
    <row r="31" spans="1:20" s="29" customFormat="1" ht="7.5" customHeight="1" x14ac:dyDescent="0.35">
      <c r="A31" s="18"/>
      <c r="B31" s="18"/>
      <c r="C31" s="18"/>
      <c r="D31" s="18"/>
      <c r="E31" s="18"/>
      <c r="F31" s="18"/>
      <c r="G31" s="18"/>
      <c r="H31" s="18"/>
      <c r="I31" s="18"/>
      <c r="J31" s="18"/>
      <c r="K31" s="18"/>
      <c r="L31" s="18"/>
      <c r="M31" s="18"/>
      <c r="N31" s="18"/>
      <c r="O31" s="18"/>
      <c r="P31" s="18"/>
      <c r="Q31" s="18"/>
      <c r="R31" s="18"/>
      <c r="S31" s="18"/>
      <c r="T31" s="18"/>
    </row>
    <row r="32" spans="1:20" s="34" customFormat="1" ht="26.25" x14ac:dyDescent="0.35">
      <c r="A32" s="9" t="s">
        <v>46</v>
      </c>
      <c r="B32" s="9" t="s">
        <v>47</v>
      </c>
      <c r="C32" s="30" t="s">
        <v>17</v>
      </c>
      <c r="D32" s="30" t="s">
        <v>18</v>
      </c>
      <c r="E32" s="31"/>
      <c r="F32" s="9" t="s">
        <v>47</v>
      </c>
      <c r="G32" s="9" t="s">
        <v>17</v>
      </c>
      <c r="H32" s="9" t="s">
        <v>18</v>
      </c>
      <c r="I32" s="31"/>
      <c r="J32" s="9" t="s">
        <v>47</v>
      </c>
      <c r="K32" s="9" t="s">
        <v>17</v>
      </c>
      <c r="L32" s="9" t="s">
        <v>18</v>
      </c>
      <c r="M32" s="31"/>
      <c r="N32" s="9" t="s">
        <v>47</v>
      </c>
      <c r="O32" s="32" t="s">
        <v>17</v>
      </c>
      <c r="P32" s="32" t="s">
        <v>18</v>
      </c>
      <c r="Q32" s="33"/>
      <c r="R32" s="9" t="s">
        <v>47</v>
      </c>
      <c r="S32" s="32" t="s">
        <v>17</v>
      </c>
      <c r="T32" s="32" t="s">
        <v>18</v>
      </c>
    </row>
    <row r="33" spans="1:76" s="29" customFormat="1" ht="39.4" x14ac:dyDescent="0.35">
      <c r="A33" s="27" t="s">
        <v>48</v>
      </c>
      <c r="B33" s="35">
        <v>95000</v>
      </c>
      <c r="C33" s="36" t="s">
        <v>49</v>
      </c>
      <c r="D33" s="43">
        <v>18528.419999999998</v>
      </c>
      <c r="E33" s="12"/>
      <c r="F33" s="35">
        <v>95000</v>
      </c>
      <c r="G33" s="36" t="s">
        <v>49</v>
      </c>
      <c r="H33" s="11">
        <v>57809.81</v>
      </c>
      <c r="I33" s="12"/>
      <c r="J33" s="35">
        <v>95000</v>
      </c>
      <c r="K33" s="36" t="s">
        <v>49</v>
      </c>
      <c r="L33" s="11">
        <v>60122.2</v>
      </c>
      <c r="M33" s="12"/>
      <c r="N33" s="35">
        <v>95000</v>
      </c>
      <c r="O33" s="36" t="s">
        <v>49</v>
      </c>
      <c r="P33" s="11">
        <v>62527.09</v>
      </c>
      <c r="Q33" s="12"/>
      <c r="R33" s="35">
        <v>95000</v>
      </c>
      <c r="S33" s="36" t="s">
        <v>49</v>
      </c>
      <c r="T33" s="11">
        <v>65028.18</v>
      </c>
    </row>
    <row r="34" spans="1:76" s="29" customFormat="1" ht="39.4" x14ac:dyDescent="0.35">
      <c r="A34" s="27" t="s">
        <v>50</v>
      </c>
      <c r="B34" s="35">
        <v>5000</v>
      </c>
      <c r="C34" s="36" t="s">
        <v>49</v>
      </c>
      <c r="D34" s="43">
        <v>0</v>
      </c>
      <c r="E34" s="12"/>
      <c r="F34" s="35">
        <v>5000</v>
      </c>
      <c r="G34" s="36" t="s">
        <v>49</v>
      </c>
      <c r="H34" s="11">
        <v>0</v>
      </c>
      <c r="I34" s="12"/>
      <c r="J34" s="35">
        <v>5000</v>
      </c>
      <c r="K34" s="36" t="s">
        <v>49</v>
      </c>
      <c r="L34" s="11">
        <v>0</v>
      </c>
      <c r="M34" s="12"/>
      <c r="N34" s="35">
        <v>5000</v>
      </c>
      <c r="O34" s="36" t="s">
        <v>49</v>
      </c>
      <c r="P34" s="11">
        <v>0</v>
      </c>
      <c r="Q34" s="12"/>
      <c r="R34" s="35">
        <v>5000</v>
      </c>
      <c r="S34" s="36" t="s">
        <v>49</v>
      </c>
      <c r="T34" s="11">
        <v>0</v>
      </c>
    </row>
    <row r="35" spans="1:76" s="29" customFormat="1" x14ac:dyDescent="0.35">
      <c r="A35" s="46" t="s">
        <v>51</v>
      </c>
      <c r="B35" s="54" t="s">
        <v>52</v>
      </c>
      <c r="C35" s="48">
        <v>0</v>
      </c>
      <c r="D35" s="48">
        <v>49086.93</v>
      </c>
      <c r="E35" s="52"/>
      <c r="F35" s="55" t="str">
        <f>B35</f>
        <v>8 - 20</v>
      </c>
      <c r="G35" s="48">
        <v>0</v>
      </c>
      <c r="H35" s="48">
        <v>51541.87</v>
      </c>
      <c r="I35" s="52"/>
      <c r="J35" s="55" t="str">
        <f>F35</f>
        <v>8 - 20</v>
      </c>
      <c r="K35" s="48">
        <v>0</v>
      </c>
      <c r="L35" s="48">
        <v>54118.89</v>
      </c>
      <c r="M35" s="52"/>
      <c r="N35" s="55" t="str">
        <f>J35</f>
        <v>8 - 20</v>
      </c>
      <c r="O35" s="48">
        <v>0</v>
      </c>
      <c r="P35" s="48">
        <v>55779.31</v>
      </c>
      <c r="Q35" s="52"/>
      <c r="R35" s="55" t="str">
        <f>N35</f>
        <v>8 - 20</v>
      </c>
      <c r="S35" s="48">
        <v>0</v>
      </c>
      <c r="T35" s="48">
        <v>55779.31</v>
      </c>
    </row>
    <row r="36" spans="1:76" s="29" customFormat="1" x14ac:dyDescent="0.35">
      <c r="A36" s="46" t="s">
        <v>53</v>
      </c>
      <c r="B36" s="56">
        <v>150</v>
      </c>
      <c r="C36" s="48">
        <v>0</v>
      </c>
      <c r="D36" s="48">
        <v>20130.28</v>
      </c>
      <c r="E36" s="52"/>
      <c r="F36" s="55">
        <f t="shared" ref="F36:F37" si="17">B36</f>
        <v>150</v>
      </c>
      <c r="G36" s="48">
        <v>0</v>
      </c>
      <c r="H36" s="48">
        <v>21944.94</v>
      </c>
      <c r="I36" s="52"/>
      <c r="J36" s="55">
        <f t="shared" ref="J36:J37" si="18">F36</f>
        <v>150</v>
      </c>
      <c r="K36" s="48">
        <v>0</v>
      </c>
      <c r="L36" s="48">
        <v>23920</v>
      </c>
      <c r="M36" s="52"/>
      <c r="N36" s="55">
        <f t="shared" ref="N36:N37" si="19">J36</f>
        <v>150</v>
      </c>
      <c r="O36" s="48">
        <v>0</v>
      </c>
      <c r="P36" s="48">
        <v>26069.96</v>
      </c>
      <c r="Q36" s="52"/>
      <c r="R36" s="55">
        <f t="shared" ref="R36:R37" si="20">N36</f>
        <v>150</v>
      </c>
      <c r="S36" s="48">
        <v>0</v>
      </c>
      <c r="T36" s="48">
        <v>28419.08</v>
      </c>
    </row>
    <row r="37" spans="1:76" s="29" customFormat="1" x14ac:dyDescent="0.35">
      <c r="A37" s="46" t="s">
        <v>27</v>
      </c>
      <c r="B37" s="55" t="s">
        <v>44</v>
      </c>
      <c r="C37" s="48">
        <v>0</v>
      </c>
      <c r="D37" s="48">
        <v>0</v>
      </c>
      <c r="E37" s="52"/>
      <c r="F37" s="55" t="str">
        <f t="shared" si="17"/>
        <v>TBD</v>
      </c>
      <c r="G37" s="48">
        <v>0</v>
      </c>
      <c r="H37" s="48">
        <v>0</v>
      </c>
      <c r="I37" s="52"/>
      <c r="J37" s="55" t="str">
        <f t="shared" si="18"/>
        <v>TBD</v>
      </c>
      <c r="K37" s="48">
        <v>0</v>
      </c>
      <c r="L37" s="48">
        <v>0</v>
      </c>
      <c r="M37" s="52"/>
      <c r="N37" s="55" t="str">
        <f t="shared" si="19"/>
        <v>TBD</v>
      </c>
      <c r="O37" s="48">
        <v>0</v>
      </c>
      <c r="P37" s="48">
        <v>0</v>
      </c>
      <c r="Q37" s="52"/>
      <c r="R37" s="55" t="str">
        <f t="shared" si="20"/>
        <v>TBD</v>
      </c>
      <c r="S37" s="48">
        <v>0</v>
      </c>
      <c r="T37" s="48">
        <v>0</v>
      </c>
    </row>
    <row r="38" spans="1:76" s="26" customFormat="1" ht="28.5" x14ac:dyDescent="0.35">
      <c r="A38" s="22" t="s">
        <v>54</v>
      </c>
      <c r="B38" s="37"/>
      <c r="C38" s="24"/>
      <c r="D38" s="24">
        <f>SUM(D33:D37)</f>
        <v>87745.63</v>
      </c>
      <c r="E38" s="25"/>
      <c r="F38" s="37"/>
      <c r="G38" s="23"/>
      <c r="H38" s="24">
        <f>SUM(H33:H37)</f>
        <v>131296.62</v>
      </c>
      <c r="I38" s="25"/>
      <c r="J38" s="37"/>
      <c r="K38" s="23"/>
      <c r="L38" s="24">
        <f>SUM(L33:L37)</f>
        <v>138161.09</v>
      </c>
      <c r="M38" s="25"/>
      <c r="N38" s="37"/>
      <c r="O38" s="23"/>
      <c r="P38" s="24">
        <f>SUM(P33:P37)</f>
        <v>144376.35999999999</v>
      </c>
      <c r="Q38" s="25"/>
      <c r="R38" s="37"/>
      <c r="S38" s="23"/>
      <c r="T38" s="24">
        <f>SUM(T33:T37)</f>
        <v>149226.57</v>
      </c>
    </row>
    <row r="39" spans="1:76" s="29" customFormat="1" ht="7.5" customHeight="1" x14ac:dyDescent="0.35">
      <c r="A39" s="18"/>
      <c r="B39" s="18"/>
      <c r="C39" s="18"/>
      <c r="D39" s="18"/>
      <c r="E39" s="18"/>
      <c r="F39" s="18"/>
      <c r="G39" s="18"/>
      <c r="H39" s="18"/>
      <c r="I39" s="18"/>
      <c r="J39" s="18"/>
      <c r="K39" s="18"/>
      <c r="L39" s="18"/>
      <c r="M39" s="18"/>
      <c r="N39" s="18"/>
      <c r="O39" s="18"/>
      <c r="P39" s="18"/>
      <c r="Q39" s="18"/>
      <c r="R39" s="18"/>
      <c r="S39" s="18"/>
      <c r="T39" s="18"/>
    </row>
    <row r="40" spans="1:76" s="29" customFormat="1" ht="26.25" x14ac:dyDescent="0.35">
      <c r="A40" s="38" t="s">
        <v>55</v>
      </c>
      <c r="B40" s="39"/>
      <c r="C40" s="40"/>
      <c r="D40" s="40">
        <f>D17+D30+D38</f>
        <v>1807742.4099999997</v>
      </c>
      <c r="E40" s="25"/>
      <c r="F40" s="39"/>
      <c r="G40" s="39"/>
      <c r="H40" s="40">
        <f>H17+H30+H38</f>
        <v>1928133.2579999999</v>
      </c>
      <c r="I40" s="25"/>
      <c r="J40" s="39"/>
      <c r="K40" s="39"/>
      <c r="L40" s="40">
        <f>L17+L30+L38</f>
        <v>2033547.3602400001</v>
      </c>
      <c r="M40" s="25"/>
      <c r="N40" s="39"/>
      <c r="O40" s="39"/>
      <c r="P40" s="40">
        <f>P17+P30+P38</f>
        <v>2145287.6832471997</v>
      </c>
      <c r="Q40" s="25"/>
      <c r="R40" s="39"/>
      <c r="S40" s="39"/>
      <c r="T40" s="40">
        <f>T17+T30+T38</f>
        <v>2263208.4414446158</v>
      </c>
    </row>
    <row r="41" spans="1:76" x14ac:dyDescent="0.35">
      <c r="A41" s="3"/>
      <c r="B41" s="75" t="s">
        <v>10</v>
      </c>
      <c r="C41" s="75"/>
      <c r="D41" s="75"/>
      <c r="E41" s="4"/>
      <c r="F41" s="75" t="s">
        <v>11</v>
      </c>
      <c r="G41" s="75"/>
      <c r="H41" s="75"/>
      <c r="I41" s="4"/>
      <c r="J41" s="75" t="s">
        <v>12</v>
      </c>
      <c r="K41" s="75"/>
      <c r="L41" s="75"/>
      <c r="M41" s="4"/>
      <c r="N41" s="75" t="s">
        <v>13</v>
      </c>
      <c r="O41" s="75"/>
      <c r="P41" s="75"/>
      <c r="Q41" s="4"/>
      <c r="R41" s="75" t="s">
        <v>14</v>
      </c>
      <c r="S41" s="75"/>
      <c r="T41" s="75"/>
    </row>
    <row r="42" spans="1:76" x14ac:dyDescent="0.35">
      <c r="A42" s="41"/>
      <c r="B42" s="42"/>
      <c r="C42" s="63"/>
      <c r="D42" s="64"/>
      <c r="G42" s="63"/>
      <c r="H42" s="64"/>
      <c r="K42" s="63"/>
      <c r="L42" s="64"/>
      <c r="O42" s="63"/>
      <c r="P42" s="64"/>
      <c r="S42" s="63"/>
      <c r="T42" s="64"/>
    </row>
    <row r="43" spans="1:76" x14ac:dyDescent="0.35">
      <c r="C43" s="65"/>
      <c r="E43" s="8"/>
      <c r="F43" s="8"/>
      <c r="G43" s="8"/>
      <c r="H43" s="8"/>
      <c r="I43" s="8"/>
      <c r="J43" s="8"/>
      <c r="K43" s="8"/>
      <c r="L43" s="8"/>
      <c r="M43" s="8"/>
      <c r="N43" s="8"/>
      <c r="O43" s="8"/>
      <c r="P43" s="8"/>
      <c r="Q43" s="8"/>
      <c r="R43" s="8"/>
      <c r="S43" s="8"/>
      <c r="T43" s="8"/>
      <c r="U43" s="8"/>
      <c r="V43" s="8"/>
      <c r="W43" s="8"/>
      <c r="X43" s="8"/>
      <c r="Y43" s="8"/>
      <c r="Z43" s="8"/>
      <c r="AA43" s="8"/>
      <c r="AB43" s="8" t="e">
        <f t="shared" ref="AB43:BG43" si="21">(AB30+AB38)/AB40</f>
        <v>#DIV/0!</v>
      </c>
      <c r="AC43" s="8" t="e">
        <f t="shared" si="21"/>
        <v>#DIV/0!</v>
      </c>
      <c r="AD43" s="8" t="e">
        <f t="shared" si="21"/>
        <v>#DIV/0!</v>
      </c>
      <c r="AE43" s="8" t="e">
        <f t="shared" si="21"/>
        <v>#DIV/0!</v>
      </c>
      <c r="AF43" s="8" t="e">
        <f t="shared" si="21"/>
        <v>#DIV/0!</v>
      </c>
      <c r="AG43" s="8" t="e">
        <f t="shared" si="21"/>
        <v>#DIV/0!</v>
      </c>
      <c r="AH43" s="8" t="e">
        <f t="shared" si="21"/>
        <v>#DIV/0!</v>
      </c>
      <c r="AI43" s="8" t="e">
        <f t="shared" si="21"/>
        <v>#DIV/0!</v>
      </c>
      <c r="AJ43" s="8" t="e">
        <f t="shared" si="21"/>
        <v>#DIV/0!</v>
      </c>
      <c r="AK43" s="8" t="e">
        <f t="shared" si="21"/>
        <v>#DIV/0!</v>
      </c>
      <c r="AL43" s="8" t="e">
        <f t="shared" si="21"/>
        <v>#DIV/0!</v>
      </c>
      <c r="AM43" s="8" t="e">
        <f t="shared" si="21"/>
        <v>#DIV/0!</v>
      </c>
      <c r="AN43" s="8" t="e">
        <f t="shared" si="21"/>
        <v>#DIV/0!</v>
      </c>
      <c r="AO43" s="8" t="e">
        <f t="shared" si="21"/>
        <v>#DIV/0!</v>
      </c>
      <c r="AP43" s="8" t="e">
        <f t="shared" si="21"/>
        <v>#DIV/0!</v>
      </c>
      <c r="AQ43" s="8" t="e">
        <f t="shared" si="21"/>
        <v>#DIV/0!</v>
      </c>
      <c r="AR43" s="8" t="e">
        <f t="shared" si="21"/>
        <v>#DIV/0!</v>
      </c>
      <c r="AS43" s="8" t="e">
        <f t="shared" si="21"/>
        <v>#DIV/0!</v>
      </c>
      <c r="AT43" s="8" t="e">
        <f t="shared" si="21"/>
        <v>#DIV/0!</v>
      </c>
      <c r="AU43" s="8" t="e">
        <f t="shared" si="21"/>
        <v>#DIV/0!</v>
      </c>
      <c r="AV43" s="8" t="e">
        <f t="shared" si="21"/>
        <v>#DIV/0!</v>
      </c>
      <c r="AW43" s="8" t="e">
        <f t="shared" si="21"/>
        <v>#DIV/0!</v>
      </c>
      <c r="AX43" s="8" t="e">
        <f t="shared" si="21"/>
        <v>#DIV/0!</v>
      </c>
      <c r="AY43" s="8" t="e">
        <f t="shared" si="21"/>
        <v>#DIV/0!</v>
      </c>
      <c r="AZ43" s="8" t="e">
        <f t="shared" si="21"/>
        <v>#DIV/0!</v>
      </c>
      <c r="BA43" s="8" t="e">
        <f t="shared" si="21"/>
        <v>#DIV/0!</v>
      </c>
      <c r="BB43" s="8" t="e">
        <f t="shared" si="21"/>
        <v>#DIV/0!</v>
      </c>
      <c r="BC43" s="8" t="e">
        <f t="shared" si="21"/>
        <v>#DIV/0!</v>
      </c>
      <c r="BD43" s="8" t="e">
        <f t="shared" si="21"/>
        <v>#DIV/0!</v>
      </c>
      <c r="BE43" s="8" t="e">
        <f t="shared" si="21"/>
        <v>#DIV/0!</v>
      </c>
      <c r="BF43" s="8" t="e">
        <f t="shared" si="21"/>
        <v>#DIV/0!</v>
      </c>
      <c r="BG43" s="8" t="e">
        <f t="shared" si="21"/>
        <v>#DIV/0!</v>
      </c>
      <c r="BH43" s="8" t="e">
        <f t="shared" ref="BH43:BX43" si="22">(BH30+BH38)/BH40</f>
        <v>#DIV/0!</v>
      </c>
      <c r="BI43" s="8" t="e">
        <f t="shared" si="22"/>
        <v>#DIV/0!</v>
      </c>
      <c r="BJ43" s="8" t="e">
        <f t="shared" si="22"/>
        <v>#DIV/0!</v>
      </c>
      <c r="BK43" s="8" t="e">
        <f t="shared" si="22"/>
        <v>#DIV/0!</v>
      </c>
      <c r="BL43" s="8" t="e">
        <f t="shared" si="22"/>
        <v>#DIV/0!</v>
      </c>
      <c r="BM43" s="8" t="e">
        <f t="shared" si="22"/>
        <v>#DIV/0!</v>
      </c>
      <c r="BN43" s="8" t="e">
        <f t="shared" si="22"/>
        <v>#DIV/0!</v>
      </c>
      <c r="BO43" s="8" t="e">
        <f t="shared" si="22"/>
        <v>#DIV/0!</v>
      </c>
      <c r="BP43" s="8" t="e">
        <f t="shared" si="22"/>
        <v>#DIV/0!</v>
      </c>
      <c r="BQ43" s="8" t="e">
        <f t="shared" si="22"/>
        <v>#DIV/0!</v>
      </c>
      <c r="BR43" s="8" t="e">
        <f t="shared" si="22"/>
        <v>#DIV/0!</v>
      </c>
      <c r="BS43" s="8" t="e">
        <f t="shared" si="22"/>
        <v>#DIV/0!</v>
      </c>
      <c r="BT43" s="8" t="e">
        <f t="shared" si="22"/>
        <v>#DIV/0!</v>
      </c>
      <c r="BU43" s="8" t="e">
        <f t="shared" si="22"/>
        <v>#DIV/0!</v>
      </c>
      <c r="BV43" s="8" t="e">
        <f t="shared" si="22"/>
        <v>#DIV/0!</v>
      </c>
      <c r="BW43" s="8" t="e">
        <f t="shared" si="22"/>
        <v>#DIV/0!</v>
      </c>
      <c r="BX43" s="8" t="e">
        <f t="shared" si="22"/>
        <v>#DIV/0!</v>
      </c>
    </row>
  </sheetData>
  <mergeCells count="18">
    <mergeCell ref="B41:D41"/>
    <mergeCell ref="F41:H41"/>
    <mergeCell ref="J41:L41"/>
    <mergeCell ref="N41:P41"/>
    <mergeCell ref="R41:T41"/>
    <mergeCell ref="R6:T6"/>
    <mergeCell ref="A1:T1"/>
    <mergeCell ref="B2:G2"/>
    <mergeCell ref="H2:I2"/>
    <mergeCell ref="J2:T2"/>
    <mergeCell ref="B4:G4"/>
    <mergeCell ref="H4:I4"/>
    <mergeCell ref="J4:T4"/>
    <mergeCell ref="B5:G5"/>
    <mergeCell ref="B6:D6"/>
    <mergeCell ref="F6:H6"/>
    <mergeCell ref="J6:L6"/>
    <mergeCell ref="N6:P6"/>
  </mergeCells>
  <pageMargins left="0.7" right="0.7" top="0.75" bottom="0.75" header="0.3" footer="0.3"/>
  <pageSetup orientation="portrait" horizontalDpi="1200" verticalDpi="1200" r:id="rId1"/>
  <ignoredErrors>
    <ignoredError sqref="D13:D17 T13:T17 P13:P17 L13:L17 H13:H17 D30 H30 L30 P30 T30 D38 H38 L38 P38 H8 L8 P8 T8 D8 H11:H12 L10:L12 P10:P12 T10:T12 D10:D12"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B1F7-1254-4806-99F3-126D8CA508A6}">
  <dimension ref="A1:J24"/>
  <sheetViews>
    <sheetView tabSelected="1" workbookViewId="0">
      <selection activeCell="H24" sqref="H24"/>
    </sheetView>
  </sheetViews>
  <sheetFormatPr defaultRowHeight="12.75" x14ac:dyDescent="0.35"/>
  <cols>
    <col min="3" max="3" width="53.796875" customWidth="1"/>
    <col min="4" max="4" width="17.53125" bestFit="1" customWidth="1"/>
    <col min="5" max="5" width="13.53125" bestFit="1" customWidth="1"/>
    <col min="15" max="15" width="41.73046875" customWidth="1"/>
    <col min="16" max="16" width="19.796875" customWidth="1"/>
    <col min="17" max="17" width="20.796875" customWidth="1"/>
  </cols>
  <sheetData>
    <row r="1" spans="1:10" x14ac:dyDescent="0.35">
      <c r="A1" s="89" t="s">
        <v>65</v>
      </c>
      <c r="B1" s="90"/>
      <c r="C1" s="90"/>
      <c r="D1" s="90"/>
      <c r="E1" s="90"/>
      <c r="F1" s="90"/>
      <c r="G1" s="90"/>
      <c r="H1" s="90"/>
      <c r="I1" s="90"/>
      <c r="J1" s="91"/>
    </row>
    <row r="2" spans="1:10" x14ac:dyDescent="0.35">
      <c r="A2" s="92"/>
      <c r="B2" s="93"/>
      <c r="C2" s="93"/>
      <c r="D2" s="93"/>
      <c r="E2" s="93"/>
      <c r="F2" s="93"/>
      <c r="G2" s="93"/>
      <c r="H2" s="93"/>
      <c r="I2" s="93"/>
      <c r="J2" s="94"/>
    </row>
    <row r="3" spans="1:10" x14ac:dyDescent="0.35">
      <c r="A3" s="92"/>
      <c r="B3" s="93"/>
      <c r="C3" s="93"/>
      <c r="D3" s="93"/>
      <c r="E3" s="93"/>
      <c r="F3" s="93"/>
      <c r="G3" s="93"/>
      <c r="H3" s="93"/>
      <c r="I3" s="93"/>
      <c r="J3" s="94"/>
    </row>
    <row r="4" spans="1:10" x14ac:dyDescent="0.35">
      <c r="A4" s="92"/>
      <c r="B4" s="93"/>
      <c r="C4" s="93"/>
      <c r="D4" s="93"/>
      <c r="E4" s="93"/>
      <c r="F4" s="93"/>
      <c r="G4" s="93"/>
      <c r="H4" s="93"/>
      <c r="I4" s="93"/>
      <c r="J4" s="94"/>
    </row>
    <row r="5" spans="1:10" x14ac:dyDescent="0.35">
      <c r="A5" s="92"/>
      <c r="B5" s="93"/>
      <c r="C5" s="93"/>
      <c r="D5" s="93"/>
      <c r="E5" s="93"/>
      <c r="F5" s="93"/>
      <c r="G5" s="93"/>
      <c r="H5" s="93"/>
      <c r="I5" s="93"/>
      <c r="J5" s="94"/>
    </row>
    <row r="6" spans="1:10" x14ac:dyDescent="0.35">
      <c r="A6" s="92"/>
      <c r="B6" s="93"/>
      <c r="C6" s="93"/>
      <c r="D6" s="93"/>
      <c r="E6" s="93"/>
      <c r="F6" s="93"/>
      <c r="G6" s="93"/>
      <c r="H6" s="93"/>
      <c r="I6" s="93"/>
      <c r="J6" s="94"/>
    </row>
    <row r="7" spans="1:10" x14ac:dyDescent="0.35">
      <c r="A7" s="92"/>
      <c r="B7" s="93"/>
      <c r="C7" s="93"/>
      <c r="D7" s="93"/>
      <c r="E7" s="93"/>
      <c r="F7" s="93"/>
      <c r="G7" s="93"/>
      <c r="H7" s="93"/>
      <c r="I7" s="93"/>
      <c r="J7" s="94"/>
    </row>
    <row r="8" spans="1:10" x14ac:dyDescent="0.35">
      <c r="A8" s="92"/>
      <c r="B8" s="93"/>
      <c r="C8" s="93"/>
      <c r="D8" s="93"/>
      <c r="E8" s="93"/>
      <c r="F8" s="93"/>
      <c r="G8" s="93"/>
      <c r="H8" s="93"/>
      <c r="I8" s="93"/>
      <c r="J8" s="94"/>
    </row>
    <row r="9" spans="1:10" x14ac:dyDescent="0.35">
      <c r="A9" s="92"/>
      <c r="B9" s="93"/>
      <c r="C9" s="93"/>
      <c r="D9" s="93"/>
      <c r="E9" s="93"/>
      <c r="F9" s="93"/>
      <c r="G9" s="93"/>
      <c r="H9" s="93"/>
      <c r="I9" s="93"/>
      <c r="J9" s="94"/>
    </row>
    <row r="10" spans="1:10" ht="13.15" thickBot="1" x14ac:dyDescent="0.4">
      <c r="A10" s="92"/>
      <c r="B10" s="93"/>
      <c r="C10" s="93"/>
      <c r="D10" s="93"/>
      <c r="E10" s="93"/>
      <c r="F10" s="93"/>
      <c r="G10" s="93"/>
      <c r="H10" s="93"/>
      <c r="I10" s="93"/>
      <c r="J10" s="94"/>
    </row>
    <row r="11" spans="1:10" x14ac:dyDescent="0.35">
      <c r="A11" s="95" t="s">
        <v>66</v>
      </c>
      <c r="B11" s="96"/>
      <c r="C11" s="96"/>
      <c r="D11" s="96"/>
      <c r="E11" s="96"/>
      <c r="F11" s="96"/>
      <c r="G11" s="96"/>
      <c r="H11" s="96"/>
      <c r="I11" s="96"/>
      <c r="J11" s="97"/>
    </row>
    <row r="12" spans="1:10" x14ac:dyDescent="0.35">
      <c r="A12" s="98"/>
      <c r="B12" s="99"/>
      <c r="C12" s="99"/>
      <c r="D12" s="99"/>
      <c r="E12" s="99"/>
      <c r="F12" s="99"/>
      <c r="G12" s="99"/>
      <c r="H12" s="99"/>
      <c r="I12" s="99"/>
      <c r="J12" s="100"/>
    </row>
    <row r="13" spans="1:10" x14ac:dyDescent="0.35">
      <c r="A13" s="98"/>
      <c r="B13" s="99"/>
      <c r="C13" s="99"/>
      <c r="D13" s="99"/>
      <c r="E13" s="99"/>
      <c r="F13" s="99"/>
      <c r="G13" s="99"/>
      <c r="H13" s="99"/>
      <c r="I13" s="99"/>
      <c r="J13" s="100"/>
    </row>
    <row r="14" spans="1:10" x14ac:dyDescent="0.35">
      <c r="A14" s="98"/>
      <c r="B14" s="99"/>
      <c r="C14" s="99"/>
      <c r="D14" s="99"/>
      <c r="E14" s="99"/>
      <c r="F14" s="99"/>
      <c r="G14" s="99"/>
      <c r="H14" s="99"/>
      <c r="I14" s="99"/>
      <c r="J14" s="100"/>
    </row>
    <row r="15" spans="1:10" x14ac:dyDescent="0.35">
      <c r="A15" s="98"/>
      <c r="B15" s="99"/>
      <c r="C15" s="99"/>
      <c r="D15" s="99"/>
      <c r="E15" s="99"/>
      <c r="F15" s="99"/>
      <c r="G15" s="99"/>
      <c r="H15" s="99"/>
      <c r="I15" s="99"/>
      <c r="J15" s="100"/>
    </row>
    <row r="16" spans="1:10" x14ac:dyDescent="0.35">
      <c r="A16" s="98"/>
      <c r="B16" s="99"/>
      <c r="C16" s="99"/>
      <c r="D16" s="99"/>
      <c r="E16" s="99"/>
      <c r="F16" s="99"/>
      <c r="G16" s="99"/>
      <c r="H16" s="99"/>
      <c r="I16" s="99"/>
      <c r="J16" s="100"/>
    </row>
    <row r="17" spans="1:10" x14ac:dyDescent="0.35">
      <c r="A17" s="98"/>
      <c r="B17" s="99"/>
      <c r="C17" s="99"/>
      <c r="D17" s="99"/>
      <c r="E17" s="99"/>
      <c r="F17" s="99"/>
      <c r="G17" s="99"/>
      <c r="H17" s="99"/>
      <c r="I17" s="99"/>
      <c r="J17" s="100"/>
    </row>
    <row r="18" spans="1:10" ht="17.25" customHeight="1" thickBot="1" x14ac:dyDescent="0.4">
      <c r="A18" s="62"/>
      <c r="B18" s="62"/>
      <c r="C18" s="101" t="s">
        <v>62</v>
      </c>
      <c r="D18" s="101"/>
      <c r="E18" s="101"/>
      <c r="F18" s="62"/>
      <c r="G18" s="62"/>
      <c r="H18" s="62"/>
      <c r="I18" s="62"/>
      <c r="J18" s="62"/>
    </row>
    <row r="19" spans="1:10" ht="13.5" thickBot="1" x14ac:dyDescent="0.45">
      <c r="C19" s="66" t="s">
        <v>60</v>
      </c>
      <c r="D19" s="66" t="s">
        <v>61</v>
      </c>
      <c r="E19" s="66" t="s">
        <v>64</v>
      </c>
    </row>
    <row r="20" spans="1:10" ht="13.5" thickBot="1" x14ac:dyDescent="0.45">
      <c r="C20" s="73" t="s">
        <v>56</v>
      </c>
      <c r="D20" s="67">
        <f>SUM('Salesforce Pricing Sheet'!D17,'Salesforce Pricing Sheet'!H17,'Salesforce Pricing Sheet'!L17,'Salesforce Pricing Sheet'!P17,'Salesforce Pricing Sheet'!T17)</f>
        <v>5426433.732931816</v>
      </c>
      <c r="E20" s="69">
        <f>D20/D24</f>
        <v>0.53315748056111212</v>
      </c>
    </row>
    <row r="21" spans="1:10" ht="13.5" thickBot="1" x14ac:dyDescent="0.45">
      <c r="C21" s="73" t="s">
        <v>57</v>
      </c>
      <c r="D21" s="67">
        <f>SUM('Salesforce Pricing Sheet'!D20:D25,'Salesforce Pricing Sheet'!D33:D34,'Salesforce Pricing Sheet'!H20:H25,'Salesforce Pricing Sheet'!H33:H34,'Salesforce Pricing Sheet'!L20:L25,'Salesforce Pricing Sheet'!L33:L34,'Salesforce Pricing Sheet'!P20:P25,'Salesforce Pricing Sheet'!P33:P34,'Salesforce Pricing Sheet'!T20:T25,'Salesforce Pricing Sheet'!T33:T34)</f>
        <v>2460488.56</v>
      </c>
      <c r="E21" s="69">
        <f>D21/D24</f>
        <v>0.24174770137481785</v>
      </c>
    </row>
    <row r="22" spans="1:10" ht="21" customHeight="1" thickBot="1" x14ac:dyDescent="0.45">
      <c r="C22" s="70" t="s">
        <v>59</v>
      </c>
      <c r="D22" s="74">
        <f>SUM(D20:D21)</f>
        <v>7886922.2929318156</v>
      </c>
      <c r="E22" s="68"/>
    </row>
    <row r="23" spans="1:10" ht="18" customHeight="1" thickBot="1" x14ac:dyDescent="0.45">
      <c r="C23" s="73" t="s">
        <v>58</v>
      </c>
      <c r="D23" s="67">
        <f>D24-D22</f>
        <v>2290996.8600000013</v>
      </c>
      <c r="E23" s="69">
        <f>D23/D24</f>
        <v>0.22509481806407006</v>
      </c>
    </row>
    <row r="24" spans="1:10" ht="35.25" customHeight="1" thickBot="1" x14ac:dyDescent="0.45">
      <c r="C24" s="71" t="s">
        <v>63</v>
      </c>
      <c r="D24" s="72">
        <f>SUM('Salesforce Pricing Sheet'!D40,'Salesforce Pricing Sheet'!H40,'Salesforce Pricing Sheet'!L40,'Salesforce Pricing Sheet'!P40,'Salesforce Pricing Sheet'!T40)</f>
        <v>10177919.152931817</v>
      </c>
      <c r="E24" s="68"/>
    </row>
  </sheetData>
  <mergeCells count="3">
    <mergeCell ref="A1:J10"/>
    <mergeCell ref="A11:J17"/>
    <mergeCell ref="C18:E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28E5-080D-431F-B410-C4D31055EEFA}">
  <dimension ref="A1"/>
  <sheetViews>
    <sheetView workbookViewId="0">
      <selection activeCell="B10" sqref="B10"/>
    </sheetView>
  </sheetViews>
  <sheetFormatPr defaultRowHeight="12.75" x14ac:dyDescent="0.35"/>
  <sheetData/>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025" r:id="rId4">
          <objectPr defaultSize="0" autoPict="0" r:id="rId5">
            <anchor moveWithCells="1">
              <from>
                <xdr:col>0</xdr:col>
                <xdr:colOff>9525</xdr:colOff>
                <xdr:row>1</xdr:row>
                <xdr:rowOff>123825</xdr:rowOff>
              </from>
              <to>
                <xdr:col>1</xdr:col>
                <xdr:colOff>352425</xdr:colOff>
                <xdr:row>6</xdr:row>
                <xdr:rowOff>14288</xdr:rowOff>
              </to>
            </anchor>
          </objectPr>
        </oleObject>
      </mc:Choice>
      <mc:Fallback>
        <oleObject progId="Acrobat Document" dvAspect="DVASPECT_ICON" shapeId="1025"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25099bb4-f3d9-4612-bc47-fddcd7f34272">
      <Terms xmlns="http://schemas.microsoft.com/office/infopath/2007/PartnerControls"/>
    </lcf76f155ced4ddcb4097134ff3c332f>
    <TaxCatchAll xmlns="012dfaf2-0648-4b7c-affc-747545cf8c05" xsi:nil="true"/>
    <Comments xmlns="25099bb4-f3d9-4612-bc47-fddcd7f3427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4B8782C6255EA4BBB4FAE2460AD2927" ma:contentTypeVersion="19" ma:contentTypeDescription="Create a new document." ma:contentTypeScope="" ma:versionID="709b3eb2aaf7d25f220a360a8e47732e">
  <xsd:schema xmlns:xsd="http://www.w3.org/2001/XMLSchema" xmlns:xs="http://www.w3.org/2001/XMLSchema" xmlns:p="http://schemas.microsoft.com/office/2006/metadata/properties" xmlns:ns2="012dfaf2-0648-4b7c-affc-747545cf8c05" xmlns:ns3="25099bb4-f3d9-4612-bc47-fddcd7f34272" targetNamespace="http://schemas.microsoft.com/office/2006/metadata/properties" ma:root="true" ma:fieldsID="03e4cdf20b3be6e0d6dcc890021de382" ns2:_="" ns3:_="">
    <xsd:import namespace="012dfaf2-0648-4b7c-affc-747545cf8c05"/>
    <xsd:import namespace="25099bb4-f3d9-4612-bc47-fddcd7f3427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element ref="ns3:MediaServiceObjectDetectorVersions" minOccurs="0"/>
                <xsd:element ref="ns3:MediaLengthInSeconds" minOccurs="0"/>
                <xsd:element ref="ns3:MediaServiceSearchProperties" minOccurs="0"/>
                <xsd:element ref="ns3: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dfaf2-0648-4b7c-affc-747545cf8c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ba2ffc4-fdd9-4de2-b877-14ab9152a4f5}" ma:internalName="TaxCatchAll" ma:showField="CatchAllData" ma:web="012dfaf2-0648-4b7c-affc-747545cf8c0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5099bb4-f3d9-4612-bc47-fddcd7f3427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a73619f-64f5-4268-8263-66187efbd2c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Comments" ma:index="25" nillable="true" ma:displayName="Comments" ma:format="Dropdown" ma:internalName="Comment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FA2489-D6CB-49FA-8DB0-DB372F87FCB1}">
  <ds:schemaRefs>
    <ds:schemaRef ds:uri="http://schemas.microsoft.com/office/2006/metadata/properties"/>
    <ds:schemaRef ds:uri="25099bb4-f3d9-4612-bc47-fddcd7f34272"/>
    <ds:schemaRef ds:uri="http://schemas.microsoft.com/office/infopath/2007/PartnerControls"/>
    <ds:schemaRef ds:uri="012dfaf2-0648-4b7c-affc-747545cf8c05"/>
  </ds:schemaRefs>
</ds:datastoreItem>
</file>

<file path=customXml/itemProps2.xml><?xml version="1.0" encoding="utf-8"?>
<ds:datastoreItem xmlns:ds="http://schemas.openxmlformats.org/officeDocument/2006/customXml" ds:itemID="{1A7AF80C-7507-43F7-8AB0-1E22470A067E}"/>
</file>

<file path=customXml/itemProps3.xml><?xml version="1.0" encoding="utf-8"?>
<ds:datastoreItem xmlns:ds="http://schemas.openxmlformats.org/officeDocument/2006/customXml" ds:itemID="{517372EE-4858-4FCD-BD6F-04A9454834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Salesforce Pricing Sheet</vt:lpstr>
      <vt:lpstr>Assumptions</vt:lpstr>
      <vt:lpstr>Carahsoft Licensing Quote</vt:lpstr>
    </vt:vector>
  </TitlesOfParts>
  <Manager/>
  <Company>Defense Manpower Data Center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Dropam</dc:creator>
  <cp:keywords/>
  <dc:description/>
  <cp:lastModifiedBy>Raj Shekhar</cp:lastModifiedBy>
  <cp:revision/>
  <dcterms:created xsi:type="dcterms:W3CDTF">2009-11-02T18:36:55Z</dcterms:created>
  <dcterms:modified xsi:type="dcterms:W3CDTF">2024-08-01T20:52:24Z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0x01010094B8782C6255EA4BBB4FAE2460AD2927</vt:lpwstr>
  </property>
  <property fmtid="{D5CDD505-2E9C-101B-9397-08002B2CF9AE}" pid="3" name="MediaServiceImageTags">
    <vt:lpwstr/>
  </property>
</Properties>
</file>