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oshmd\Documents\GitHub\OpenAgEcon-Kern\District Level Model\"/>
    </mc:Choice>
  </mc:AlternateContent>
  <bookViews>
    <workbookView xWindow="0" yWindow="465" windowWidth="19200" windowHeight="6345" activeTab="1"/>
  </bookViews>
  <sheets>
    <sheet name="WSOU" sheetId="11" r:id="rId1"/>
    <sheet name="WCST" sheetId="10" r:id="rId2"/>
    <sheet name="READ_ME" sheetId="2" r:id="rId3"/>
    <sheet name="PRICE" sheetId="7" r:id="rId4"/>
    <sheet name="YIELD" sheetId="4" r:id="rId5"/>
    <sheet name="LANDCOST" sheetId="8" r:id="rId6"/>
    <sheet name="LABOR" sheetId="5" r:id="rId7"/>
    <sheet name="SUPPL" sheetId="6" r:id="rId8"/>
    <sheet name="LANDUSE" sheetId="1" r:id="rId9"/>
    <sheet name="AW" sheetId="3" r:id="rId10"/>
    <sheet name="land-aw check" sheetId="9" r:id="rId11"/>
    <sheet name="Wsource" sheetId="12" r:id="rId12"/>
  </sheets>
  <definedNames>
    <definedName name="watercost">READ_ME!$F$12:$G$29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2" i="12" l="1"/>
  <c r="K12" i="12"/>
  <c r="F13" i="11" s="1"/>
  <c r="C5" i="11"/>
  <c r="D5" i="11"/>
  <c r="E5" i="11"/>
  <c r="F5" i="11"/>
  <c r="G5" i="11"/>
  <c r="H5" i="11"/>
  <c r="C6" i="11"/>
  <c r="D6" i="11"/>
  <c r="E6" i="11"/>
  <c r="F6" i="11"/>
  <c r="G6" i="11"/>
  <c r="H6" i="11"/>
  <c r="C7" i="11"/>
  <c r="D7" i="11"/>
  <c r="E7" i="11"/>
  <c r="F7" i="11"/>
  <c r="G7" i="11"/>
  <c r="H7" i="11"/>
  <c r="C8" i="11"/>
  <c r="D8" i="11"/>
  <c r="E8" i="11"/>
  <c r="F8" i="11"/>
  <c r="G8" i="11"/>
  <c r="H8" i="11"/>
  <c r="C9" i="11"/>
  <c r="D9" i="11"/>
  <c r="E9" i="11"/>
  <c r="F9" i="11"/>
  <c r="G9" i="11"/>
  <c r="H9" i="11"/>
  <c r="C10" i="11"/>
  <c r="D10" i="11"/>
  <c r="E10" i="11"/>
  <c r="F10" i="11"/>
  <c r="G10" i="11"/>
  <c r="H10" i="11"/>
  <c r="C11" i="11"/>
  <c r="D11" i="11"/>
  <c r="E11" i="11"/>
  <c r="F11" i="11"/>
  <c r="G11" i="11"/>
  <c r="H11" i="11"/>
  <c r="C12" i="11"/>
  <c r="D12" i="11"/>
  <c r="E12" i="11"/>
  <c r="F12" i="11"/>
  <c r="G12" i="11"/>
  <c r="H12" i="11"/>
  <c r="C14" i="11"/>
  <c r="D14" i="11"/>
  <c r="E14" i="11"/>
  <c r="F14" i="11"/>
  <c r="G14" i="11"/>
  <c r="H14" i="11"/>
  <c r="C15" i="11"/>
  <c r="D15" i="11"/>
  <c r="E15" i="11"/>
  <c r="F15" i="11"/>
  <c r="G15" i="11"/>
  <c r="H15" i="11"/>
  <c r="C16" i="11"/>
  <c r="D16" i="11"/>
  <c r="E16" i="11"/>
  <c r="F16" i="11"/>
  <c r="G16" i="11"/>
  <c r="H16" i="11"/>
  <c r="C17" i="11"/>
  <c r="D17" i="11"/>
  <c r="E17" i="11"/>
  <c r="F17" i="11"/>
  <c r="G17" i="11"/>
  <c r="H17" i="11"/>
  <c r="C18" i="11"/>
  <c r="D18" i="11"/>
  <c r="E18" i="11"/>
  <c r="F18" i="11"/>
  <c r="G18" i="11"/>
  <c r="H18" i="11"/>
  <c r="C19" i="11"/>
  <c r="D19" i="11"/>
  <c r="E19" i="11"/>
  <c r="F19" i="11"/>
  <c r="G19" i="11"/>
  <c r="H19" i="11"/>
  <c r="C20" i="11"/>
  <c r="D20" i="11"/>
  <c r="E20" i="11"/>
  <c r="F20" i="11"/>
  <c r="G20" i="11"/>
  <c r="H20" i="11"/>
  <c r="C21" i="11"/>
  <c r="D21" i="11"/>
  <c r="E21" i="11"/>
  <c r="F21" i="11"/>
  <c r="G21" i="11"/>
  <c r="H21" i="11"/>
  <c r="C22" i="11"/>
  <c r="D22" i="11"/>
  <c r="E22" i="11"/>
  <c r="F22" i="11"/>
  <c r="G22" i="11"/>
  <c r="H22" i="11"/>
  <c r="C23" i="11"/>
  <c r="D23" i="11"/>
  <c r="E23" i="11"/>
  <c r="F23" i="11"/>
  <c r="G23" i="11"/>
  <c r="H23" i="11"/>
  <c r="C24" i="11"/>
  <c r="D24" i="11"/>
  <c r="E24" i="11"/>
  <c r="F24" i="11"/>
  <c r="G24" i="11"/>
  <c r="H24" i="11"/>
  <c r="C25" i="11"/>
  <c r="D25" i="11"/>
  <c r="E25" i="11"/>
  <c r="F25" i="11"/>
  <c r="G25" i="11"/>
  <c r="H25" i="11"/>
  <c r="C26" i="11"/>
  <c r="D26" i="11"/>
  <c r="E26" i="11"/>
  <c r="F26" i="11"/>
  <c r="G26" i="11"/>
  <c r="H26" i="11"/>
  <c r="C27" i="11"/>
  <c r="D27" i="11"/>
  <c r="E27" i="11"/>
  <c r="F27" i="11"/>
  <c r="G27" i="11"/>
  <c r="H27" i="11"/>
  <c r="C28" i="11"/>
  <c r="D28" i="11"/>
  <c r="E28" i="11"/>
  <c r="F28" i="11"/>
  <c r="G28" i="11"/>
  <c r="H28" i="11"/>
  <c r="C29" i="11"/>
  <c r="D29" i="11"/>
  <c r="E29" i="11"/>
  <c r="F29" i="11"/>
  <c r="G29" i="11"/>
  <c r="H29" i="11"/>
  <c r="C30" i="11"/>
  <c r="D30" i="11"/>
  <c r="E30" i="11"/>
  <c r="F30" i="11"/>
  <c r="G30" i="11"/>
  <c r="H30" i="11"/>
  <c r="C31" i="11"/>
  <c r="D31" i="11"/>
  <c r="E31" i="11"/>
  <c r="F31" i="11"/>
  <c r="G31" i="11"/>
  <c r="H31" i="11"/>
  <c r="D4" i="11"/>
  <c r="E4" i="11"/>
  <c r="F4" i="11"/>
  <c r="G4" i="11"/>
  <c r="H4" i="11"/>
  <c r="C4" i="11"/>
  <c r="B39" i="12"/>
  <c r="K30" i="12"/>
  <c r="K28" i="12"/>
  <c r="J27" i="12"/>
  <c r="K27" i="12" s="1"/>
  <c r="D27" i="12"/>
  <c r="K26" i="12"/>
  <c r="K25" i="12"/>
  <c r="K24" i="12"/>
  <c r="J24" i="12"/>
  <c r="D24" i="12"/>
  <c r="K23" i="12"/>
  <c r="D23" i="12"/>
  <c r="K22" i="12"/>
  <c r="K21" i="12"/>
  <c r="K20" i="12"/>
  <c r="D20" i="12"/>
  <c r="K19" i="12"/>
  <c r="D19" i="12"/>
  <c r="F18" i="12"/>
  <c r="K18" i="12" s="1"/>
  <c r="D18" i="12"/>
  <c r="K17" i="12"/>
  <c r="F17" i="12"/>
  <c r="K16" i="12"/>
  <c r="D16" i="12"/>
  <c r="K15" i="12"/>
  <c r="K14" i="12"/>
  <c r="D14" i="12"/>
  <c r="K13" i="12"/>
  <c r="J13" i="12"/>
  <c r="E13" i="12"/>
  <c r="D13" i="12"/>
  <c r="D29" i="12" s="1"/>
  <c r="K11" i="12"/>
  <c r="D11" i="12"/>
  <c r="E10" i="12"/>
  <c r="K10" i="12" s="1"/>
  <c r="K9" i="12"/>
  <c r="I8" i="12"/>
  <c r="K8" i="12" s="1"/>
  <c r="K7" i="12"/>
  <c r="D7" i="12"/>
  <c r="I6" i="12"/>
  <c r="E6" i="12"/>
  <c r="K6" i="12" s="1"/>
  <c r="I5" i="12"/>
  <c r="K5" i="12" s="1"/>
  <c r="K4" i="12"/>
  <c r="I4" i="12"/>
  <c r="E4" i="12"/>
  <c r="D4" i="12"/>
  <c r="D6" i="12" s="1"/>
  <c r="K3" i="12"/>
  <c r="D3" i="12"/>
  <c r="E13" i="11" l="1"/>
  <c r="H13" i="11"/>
  <c r="D13" i="11"/>
  <c r="G13" i="11"/>
  <c r="C13" i="11"/>
  <c r="J29" i="12"/>
  <c r="K29" i="12" s="1"/>
  <c r="N4" i="6" l="1"/>
  <c r="N5" i="6"/>
  <c r="N6" i="6"/>
  <c r="N7" i="6"/>
  <c r="N8" i="6"/>
  <c r="N9" i="6"/>
  <c r="N10" i="6"/>
  <c r="N11" i="6"/>
  <c r="N12" i="6"/>
  <c r="N13" i="6"/>
  <c r="N14" i="6"/>
  <c r="N15" i="6"/>
  <c r="N16" i="6"/>
  <c r="N17" i="6"/>
  <c r="N18" i="6"/>
  <c r="N19" i="6"/>
  <c r="N20" i="6"/>
  <c r="N21" i="6"/>
  <c r="N22" i="6"/>
  <c r="N23" i="6"/>
  <c r="N24" i="6"/>
  <c r="N25" i="6"/>
  <c r="N26" i="6"/>
  <c r="N27" i="6"/>
  <c r="N28" i="6"/>
  <c r="N29" i="6"/>
  <c r="N3" i="6"/>
  <c r="L4" i="6"/>
  <c r="L5" i="6"/>
  <c r="L6" i="6"/>
  <c r="L7" i="6"/>
  <c r="L8" i="6"/>
  <c r="L9" i="6"/>
  <c r="L10" i="6"/>
  <c r="L11" i="6"/>
  <c r="L12" i="6"/>
  <c r="L13" i="6"/>
  <c r="L14" i="6"/>
  <c r="L15" i="6"/>
  <c r="L16" i="6"/>
  <c r="L17" i="6"/>
  <c r="L18" i="6"/>
  <c r="L19" i="6"/>
  <c r="L20" i="6"/>
  <c r="L21" i="6"/>
  <c r="L22" i="6"/>
  <c r="L23" i="6"/>
  <c r="L24" i="6"/>
  <c r="L25" i="6"/>
  <c r="L26" i="6"/>
  <c r="L27" i="6"/>
  <c r="L28" i="6"/>
  <c r="L29" i="6"/>
  <c r="L3" i="6"/>
  <c r="N4" i="5"/>
  <c r="N5" i="5"/>
  <c r="N6" i="5"/>
  <c r="N7" i="5"/>
  <c r="N8" i="5"/>
  <c r="N9" i="5"/>
  <c r="N10" i="5"/>
  <c r="N11" i="5"/>
  <c r="N12" i="5"/>
  <c r="N13" i="5"/>
  <c r="N14" i="5"/>
  <c r="N15" i="5"/>
  <c r="N16" i="5"/>
  <c r="N17" i="5"/>
  <c r="N18" i="5"/>
  <c r="N19" i="5"/>
  <c r="N20" i="5"/>
  <c r="N21" i="5"/>
  <c r="N22" i="5"/>
  <c r="N23" i="5"/>
  <c r="N24" i="5"/>
  <c r="N25" i="5"/>
  <c r="N26" i="5"/>
  <c r="N27" i="5"/>
  <c r="N28" i="5"/>
  <c r="N29" i="5"/>
  <c r="L4" i="5"/>
  <c r="L5" i="5"/>
  <c r="L6" i="5"/>
  <c r="L7" i="5"/>
  <c r="L8" i="5"/>
  <c r="L9" i="5"/>
  <c r="L10" i="5"/>
  <c r="L11" i="5"/>
  <c r="L12" i="5"/>
  <c r="L13" i="5"/>
  <c r="L14" i="5"/>
  <c r="L15" i="5"/>
  <c r="L16" i="5"/>
  <c r="L17" i="5"/>
  <c r="L18" i="5"/>
  <c r="L19" i="5"/>
  <c r="L20" i="5"/>
  <c r="L21" i="5"/>
  <c r="L22" i="5"/>
  <c r="L23" i="5"/>
  <c r="L24" i="5"/>
  <c r="L25" i="5"/>
  <c r="L26" i="5"/>
  <c r="L27" i="5"/>
  <c r="L28" i="5"/>
  <c r="L29" i="5"/>
  <c r="N3" i="5"/>
  <c r="L3" i="5"/>
  <c r="L4" i="8"/>
  <c r="L5" i="8"/>
  <c r="L6" i="8"/>
  <c r="L7" i="8"/>
  <c r="L8" i="8"/>
  <c r="L9" i="8"/>
  <c r="L10" i="8"/>
  <c r="L11" i="8"/>
  <c r="L12" i="8"/>
  <c r="L13" i="8"/>
  <c r="L14" i="8"/>
  <c r="L15" i="8"/>
  <c r="L16" i="8"/>
  <c r="L17" i="8"/>
  <c r="L18" i="8"/>
  <c r="L19" i="8"/>
  <c r="L20" i="8"/>
  <c r="L21" i="8"/>
  <c r="L22" i="8"/>
  <c r="L23" i="8"/>
  <c r="L24" i="8"/>
  <c r="L25" i="8"/>
  <c r="L26" i="8"/>
  <c r="L27" i="8"/>
  <c r="L28" i="8"/>
  <c r="L29" i="8"/>
  <c r="L3" i="8"/>
  <c r="Q16" i="9" l="1"/>
  <c r="B4" i="9"/>
  <c r="C4" i="9"/>
  <c r="D4" i="9"/>
  <c r="E4" i="9"/>
  <c r="F4" i="9"/>
  <c r="G4" i="9"/>
  <c r="H4" i="9"/>
  <c r="I4" i="9"/>
  <c r="J4" i="9"/>
  <c r="K4" i="9"/>
  <c r="L4" i="9"/>
  <c r="M4" i="9"/>
  <c r="N4" i="9"/>
  <c r="O4" i="9"/>
  <c r="P4" i="9"/>
  <c r="Q4" i="9"/>
  <c r="R4" i="9"/>
  <c r="S4" i="9"/>
  <c r="T4" i="9"/>
  <c r="U4" i="9"/>
  <c r="B5" i="9"/>
  <c r="C5" i="9"/>
  <c r="D5" i="9"/>
  <c r="E5" i="9"/>
  <c r="F5" i="9"/>
  <c r="G5" i="9"/>
  <c r="H5" i="9"/>
  <c r="I5" i="9"/>
  <c r="J5" i="9"/>
  <c r="K5" i="9"/>
  <c r="L5" i="9"/>
  <c r="M5" i="9"/>
  <c r="N5" i="9"/>
  <c r="O5" i="9"/>
  <c r="P5" i="9"/>
  <c r="Q5" i="9"/>
  <c r="R5" i="9"/>
  <c r="S5" i="9"/>
  <c r="T5" i="9"/>
  <c r="U5" i="9"/>
  <c r="B6" i="9"/>
  <c r="C6" i="9"/>
  <c r="D6" i="9"/>
  <c r="E6" i="9"/>
  <c r="F6" i="9"/>
  <c r="G6" i="9"/>
  <c r="H6" i="9"/>
  <c r="I6" i="9"/>
  <c r="J6" i="9"/>
  <c r="K6" i="9"/>
  <c r="L6" i="9"/>
  <c r="M6" i="9"/>
  <c r="N6" i="9"/>
  <c r="O6" i="9"/>
  <c r="P6" i="9"/>
  <c r="Q6" i="9"/>
  <c r="R6" i="9"/>
  <c r="S6" i="9"/>
  <c r="T6" i="9"/>
  <c r="U6" i="9"/>
  <c r="B7" i="9"/>
  <c r="C7" i="9"/>
  <c r="D7" i="9"/>
  <c r="E7" i="9"/>
  <c r="F7" i="9"/>
  <c r="G7" i="9"/>
  <c r="H7" i="9"/>
  <c r="I7" i="9"/>
  <c r="J7" i="9"/>
  <c r="K7" i="9"/>
  <c r="L7" i="9"/>
  <c r="M7" i="9"/>
  <c r="N7" i="9"/>
  <c r="O7" i="9"/>
  <c r="P7" i="9"/>
  <c r="Q7" i="9"/>
  <c r="R7" i="9"/>
  <c r="S7" i="9"/>
  <c r="T7" i="9"/>
  <c r="U7" i="9"/>
  <c r="B8" i="9"/>
  <c r="C8" i="9"/>
  <c r="D8" i="9"/>
  <c r="E8" i="9"/>
  <c r="F8" i="9"/>
  <c r="G8" i="9"/>
  <c r="H8" i="9"/>
  <c r="I8" i="9"/>
  <c r="J8" i="9"/>
  <c r="K8" i="9"/>
  <c r="L8" i="9"/>
  <c r="M8" i="9"/>
  <c r="N8" i="9"/>
  <c r="O8" i="9"/>
  <c r="P8" i="9"/>
  <c r="Q8" i="9"/>
  <c r="R8" i="9"/>
  <c r="S8" i="9"/>
  <c r="T8" i="9"/>
  <c r="U8" i="9"/>
  <c r="B9" i="9"/>
  <c r="C9" i="9"/>
  <c r="D9" i="9"/>
  <c r="E9" i="9"/>
  <c r="F9" i="9"/>
  <c r="G9" i="9"/>
  <c r="H9" i="9"/>
  <c r="I9" i="9"/>
  <c r="J9" i="9"/>
  <c r="K9" i="9"/>
  <c r="L9" i="9"/>
  <c r="M9" i="9"/>
  <c r="N9" i="9"/>
  <c r="O9" i="9"/>
  <c r="P9" i="9"/>
  <c r="Q9" i="9"/>
  <c r="R9" i="9"/>
  <c r="S9" i="9"/>
  <c r="T9" i="9"/>
  <c r="U9" i="9"/>
  <c r="B10" i="9"/>
  <c r="C10" i="9"/>
  <c r="D10" i="9"/>
  <c r="E10" i="9"/>
  <c r="F10" i="9"/>
  <c r="G10" i="9"/>
  <c r="H10" i="9"/>
  <c r="I10" i="9"/>
  <c r="J10" i="9"/>
  <c r="K10" i="9"/>
  <c r="L10" i="9"/>
  <c r="M10" i="9"/>
  <c r="N10" i="9"/>
  <c r="O10" i="9"/>
  <c r="P10" i="9"/>
  <c r="Q10" i="9"/>
  <c r="R10" i="9"/>
  <c r="S10" i="9"/>
  <c r="T10" i="9"/>
  <c r="U10" i="9"/>
  <c r="B11" i="9"/>
  <c r="C11" i="9"/>
  <c r="D11" i="9"/>
  <c r="E11" i="9"/>
  <c r="F11" i="9"/>
  <c r="G11" i="9"/>
  <c r="H11" i="9"/>
  <c r="I11" i="9"/>
  <c r="J11" i="9"/>
  <c r="K11" i="9"/>
  <c r="L11" i="9"/>
  <c r="M11" i="9"/>
  <c r="N11" i="9"/>
  <c r="O11" i="9"/>
  <c r="P11" i="9"/>
  <c r="Q11" i="9"/>
  <c r="R11" i="9"/>
  <c r="S11" i="9"/>
  <c r="T11" i="9"/>
  <c r="U11" i="9"/>
  <c r="B12" i="9"/>
  <c r="C12" i="9"/>
  <c r="D12" i="9"/>
  <c r="E12" i="9"/>
  <c r="F12" i="9"/>
  <c r="G12" i="9"/>
  <c r="H12" i="9"/>
  <c r="I12" i="9"/>
  <c r="J12" i="9"/>
  <c r="K12" i="9"/>
  <c r="L12" i="9"/>
  <c r="M12" i="9"/>
  <c r="N12" i="9"/>
  <c r="O12" i="9"/>
  <c r="P12" i="9"/>
  <c r="Q12" i="9"/>
  <c r="R12" i="9"/>
  <c r="S12" i="9"/>
  <c r="T12" i="9"/>
  <c r="U12" i="9"/>
  <c r="B13" i="9"/>
  <c r="C13" i="9"/>
  <c r="D13" i="9"/>
  <c r="E13" i="9"/>
  <c r="F13" i="9"/>
  <c r="G13" i="9"/>
  <c r="H13" i="9"/>
  <c r="I13" i="9"/>
  <c r="J13" i="9"/>
  <c r="K13" i="9"/>
  <c r="L13" i="9"/>
  <c r="M13" i="9"/>
  <c r="N13" i="9"/>
  <c r="O13" i="9"/>
  <c r="P13" i="9"/>
  <c r="Q13" i="9"/>
  <c r="R13" i="9"/>
  <c r="S13" i="9"/>
  <c r="T13" i="9"/>
  <c r="U13" i="9"/>
  <c r="B14" i="9"/>
  <c r="C14" i="9"/>
  <c r="D14" i="9"/>
  <c r="E14" i="9"/>
  <c r="F14" i="9"/>
  <c r="G14" i="9"/>
  <c r="H14" i="9"/>
  <c r="I14" i="9"/>
  <c r="J14" i="9"/>
  <c r="K14" i="9"/>
  <c r="L14" i="9"/>
  <c r="M14" i="9"/>
  <c r="N14" i="9"/>
  <c r="O14" i="9"/>
  <c r="P14" i="9"/>
  <c r="Q14" i="9"/>
  <c r="R14" i="9"/>
  <c r="S14" i="9"/>
  <c r="T14" i="9"/>
  <c r="U14" i="9"/>
  <c r="B15" i="9"/>
  <c r="C15" i="9"/>
  <c r="D15" i="9"/>
  <c r="E15" i="9"/>
  <c r="F15" i="9"/>
  <c r="G15" i="9"/>
  <c r="H15" i="9"/>
  <c r="I15" i="9"/>
  <c r="J15" i="9"/>
  <c r="K15" i="9"/>
  <c r="L15" i="9"/>
  <c r="M15" i="9"/>
  <c r="N15" i="9"/>
  <c r="O15" i="9"/>
  <c r="P15" i="9"/>
  <c r="Q15" i="9"/>
  <c r="R15" i="9"/>
  <c r="S15" i="9"/>
  <c r="T15" i="9"/>
  <c r="U15" i="9"/>
  <c r="B16" i="9"/>
  <c r="C16" i="9"/>
  <c r="D16" i="9"/>
  <c r="E16" i="9"/>
  <c r="F16" i="9"/>
  <c r="G16" i="9"/>
  <c r="H16" i="9"/>
  <c r="I16" i="9"/>
  <c r="J16" i="9"/>
  <c r="K16" i="9"/>
  <c r="L16" i="9"/>
  <c r="M16" i="9"/>
  <c r="N16" i="9"/>
  <c r="O16" i="9"/>
  <c r="P16" i="9"/>
  <c r="R16" i="9"/>
  <c r="S16" i="9"/>
  <c r="T16" i="9"/>
  <c r="U16" i="9"/>
  <c r="B17" i="9"/>
  <c r="C17" i="9"/>
  <c r="D17" i="9"/>
  <c r="E17" i="9"/>
  <c r="F17" i="9"/>
  <c r="G17" i="9"/>
  <c r="H17" i="9"/>
  <c r="I17" i="9"/>
  <c r="J17" i="9"/>
  <c r="K17" i="9"/>
  <c r="L17" i="9"/>
  <c r="M17" i="9"/>
  <c r="N17" i="9"/>
  <c r="O17" i="9"/>
  <c r="P17" i="9"/>
  <c r="Q17" i="9"/>
  <c r="R17" i="9"/>
  <c r="S17" i="9"/>
  <c r="T17" i="9"/>
  <c r="U17" i="9"/>
  <c r="B18" i="9"/>
  <c r="C18" i="9"/>
  <c r="D18" i="9"/>
  <c r="E18" i="9"/>
  <c r="F18" i="9"/>
  <c r="G18" i="9"/>
  <c r="H18" i="9"/>
  <c r="I18" i="9"/>
  <c r="J18" i="9"/>
  <c r="K18" i="9"/>
  <c r="L18" i="9"/>
  <c r="M18" i="9"/>
  <c r="N18" i="9"/>
  <c r="O18" i="9"/>
  <c r="P18" i="9"/>
  <c r="Q18" i="9"/>
  <c r="R18" i="9"/>
  <c r="S18" i="9"/>
  <c r="T18" i="9"/>
  <c r="U18" i="9"/>
  <c r="B19" i="9"/>
  <c r="C19" i="9"/>
  <c r="D19" i="9"/>
  <c r="E19" i="9"/>
  <c r="F19" i="9"/>
  <c r="G19" i="9"/>
  <c r="H19" i="9"/>
  <c r="I19" i="9"/>
  <c r="J19" i="9"/>
  <c r="K19" i="9"/>
  <c r="L19" i="9"/>
  <c r="M19" i="9"/>
  <c r="N19" i="9"/>
  <c r="O19" i="9"/>
  <c r="P19" i="9"/>
  <c r="Q19" i="9"/>
  <c r="R19" i="9"/>
  <c r="S19" i="9"/>
  <c r="T19" i="9"/>
  <c r="U19" i="9"/>
  <c r="B20" i="9"/>
  <c r="C20" i="9"/>
  <c r="D20" i="9"/>
  <c r="E20" i="9"/>
  <c r="F20" i="9"/>
  <c r="G20" i="9"/>
  <c r="H20" i="9"/>
  <c r="I20" i="9"/>
  <c r="J20" i="9"/>
  <c r="K20" i="9"/>
  <c r="L20" i="9"/>
  <c r="M20" i="9"/>
  <c r="N20" i="9"/>
  <c r="O20" i="9"/>
  <c r="P20" i="9"/>
  <c r="Q20" i="9"/>
  <c r="R20" i="9"/>
  <c r="S20" i="9"/>
  <c r="T20" i="9"/>
  <c r="U20" i="9"/>
  <c r="B21" i="9"/>
  <c r="C21" i="9"/>
  <c r="D21" i="9"/>
  <c r="E21" i="9"/>
  <c r="F21" i="9"/>
  <c r="G21" i="9"/>
  <c r="H21" i="9"/>
  <c r="I21" i="9"/>
  <c r="J21" i="9"/>
  <c r="K21" i="9"/>
  <c r="L21" i="9"/>
  <c r="M21" i="9"/>
  <c r="N21" i="9"/>
  <c r="O21" i="9"/>
  <c r="P21" i="9"/>
  <c r="Q21" i="9"/>
  <c r="R21" i="9"/>
  <c r="S21" i="9"/>
  <c r="T21" i="9"/>
  <c r="U21" i="9"/>
  <c r="B22" i="9"/>
  <c r="C22" i="9"/>
  <c r="D22" i="9"/>
  <c r="E22" i="9"/>
  <c r="F22" i="9"/>
  <c r="G22" i="9"/>
  <c r="H22" i="9"/>
  <c r="I22" i="9"/>
  <c r="J22" i="9"/>
  <c r="K22" i="9"/>
  <c r="L22" i="9"/>
  <c r="M22" i="9"/>
  <c r="N22" i="9"/>
  <c r="O22" i="9"/>
  <c r="P22" i="9"/>
  <c r="Q22" i="9"/>
  <c r="R22" i="9"/>
  <c r="S22" i="9"/>
  <c r="T22" i="9"/>
  <c r="U22" i="9"/>
  <c r="B23" i="9"/>
  <c r="C23" i="9"/>
  <c r="D23" i="9"/>
  <c r="E23" i="9"/>
  <c r="F23" i="9"/>
  <c r="G23" i="9"/>
  <c r="H23" i="9"/>
  <c r="I23" i="9"/>
  <c r="J23" i="9"/>
  <c r="K23" i="9"/>
  <c r="L23" i="9"/>
  <c r="M23" i="9"/>
  <c r="N23" i="9"/>
  <c r="O23" i="9"/>
  <c r="P23" i="9"/>
  <c r="Q23" i="9"/>
  <c r="R23" i="9"/>
  <c r="S23" i="9"/>
  <c r="T23" i="9"/>
  <c r="U23" i="9"/>
  <c r="B24" i="9"/>
  <c r="C24" i="9"/>
  <c r="D24" i="9"/>
  <c r="E24" i="9"/>
  <c r="F24" i="9"/>
  <c r="G24" i="9"/>
  <c r="H24" i="9"/>
  <c r="I24" i="9"/>
  <c r="J24" i="9"/>
  <c r="K24" i="9"/>
  <c r="L24" i="9"/>
  <c r="M24" i="9"/>
  <c r="N24" i="9"/>
  <c r="O24" i="9"/>
  <c r="P24" i="9"/>
  <c r="Q24" i="9"/>
  <c r="R24" i="9"/>
  <c r="S24" i="9"/>
  <c r="T24" i="9"/>
  <c r="U24" i="9"/>
  <c r="B25" i="9"/>
  <c r="C25" i="9"/>
  <c r="D25" i="9"/>
  <c r="E25" i="9"/>
  <c r="F25" i="9"/>
  <c r="G25" i="9"/>
  <c r="H25" i="9"/>
  <c r="I25" i="9"/>
  <c r="J25" i="9"/>
  <c r="K25" i="9"/>
  <c r="L25" i="9"/>
  <c r="M25" i="9"/>
  <c r="N25" i="9"/>
  <c r="O25" i="9"/>
  <c r="P25" i="9"/>
  <c r="Q25" i="9"/>
  <c r="R25" i="9"/>
  <c r="S25" i="9"/>
  <c r="T25" i="9"/>
  <c r="U25" i="9"/>
  <c r="B26" i="9"/>
  <c r="C26" i="9"/>
  <c r="D26" i="9"/>
  <c r="E26" i="9"/>
  <c r="F26" i="9"/>
  <c r="G26" i="9"/>
  <c r="H26" i="9"/>
  <c r="I26" i="9"/>
  <c r="J26" i="9"/>
  <c r="K26" i="9"/>
  <c r="L26" i="9"/>
  <c r="M26" i="9"/>
  <c r="N26" i="9"/>
  <c r="O26" i="9"/>
  <c r="P26" i="9"/>
  <c r="Q26" i="9"/>
  <c r="R26" i="9"/>
  <c r="S26" i="9"/>
  <c r="T26" i="9"/>
  <c r="U26" i="9"/>
  <c r="B27" i="9"/>
  <c r="C27" i="9"/>
  <c r="D27" i="9"/>
  <c r="E27" i="9"/>
  <c r="F27" i="9"/>
  <c r="G27" i="9"/>
  <c r="H27" i="9"/>
  <c r="I27" i="9"/>
  <c r="J27" i="9"/>
  <c r="K27" i="9"/>
  <c r="L27" i="9"/>
  <c r="M27" i="9"/>
  <c r="N27" i="9"/>
  <c r="O27" i="9"/>
  <c r="P27" i="9"/>
  <c r="Q27" i="9"/>
  <c r="R27" i="9"/>
  <c r="S27" i="9"/>
  <c r="T27" i="9"/>
  <c r="U27" i="9"/>
  <c r="B28" i="9"/>
  <c r="C28" i="9"/>
  <c r="D28" i="9"/>
  <c r="E28" i="9"/>
  <c r="F28" i="9"/>
  <c r="G28" i="9"/>
  <c r="H28" i="9"/>
  <c r="I28" i="9"/>
  <c r="J28" i="9"/>
  <c r="K28" i="9"/>
  <c r="L28" i="9"/>
  <c r="M28" i="9"/>
  <c r="N28" i="9"/>
  <c r="O28" i="9"/>
  <c r="P28" i="9"/>
  <c r="Q28" i="9"/>
  <c r="R28" i="9"/>
  <c r="S28" i="9"/>
  <c r="T28" i="9"/>
  <c r="U28" i="9"/>
  <c r="B29" i="9"/>
  <c r="C29" i="9"/>
  <c r="D29" i="9"/>
  <c r="E29" i="9"/>
  <c r="F29" i="9"/>
  <c r="G29" i="9"/>
  <c r="H29" i="9"/>
  <c r="I29" i="9"/>
  <c r="J29" i="9"/>
  <c r="K29" i="9"/>
  <c r="L29" i="9"/>
  <c r="M29" i="9"/>
  <c r="N29" i="9"/>
  <c r="O29" i="9"/>
  <c r="P29" i="9"/>
  <c r="Q29" i="9"/>
  <c r="R29" i="9"/>
  <c r="S29" i="9"/>
  <c r="T29" i="9"/>
  <c r="U29" i="9"/>
  <c r="C3" i="9"/>
  <c r="D3" i="9"/>
  <c r="E3" i="9"/>
  <c r="F3" i="9"/>
  <c r="G3" i="9"/>
  <c r="H3" i="9"/>
  <c r="I3" i="9"/>
  <c r="J3" i="9"/>
  <c r="K3" i="9"/>
  <c r="L3" i="9"/>
  <c r="M3" i="9"/>
  <c r="N3" i="9"/>
  <c r="O3" i="9"/>
  <c r="P3" i="9"/>
  <c r="Q3" i="9"/>
  <c r="R3" i="9"/>
  <c r="S3" i="9"/>
  <c r="T3" i="9"/>
  <c r="U3" i="9"/>
  <c r="B3" i="9"/>
</calcChain>
</file>

<file path=xl/comments1.xml><?xml version="1.0" encoding="utf-8"?>
<comments xmlns="http://schemas.openxmlformats.org/spreadsheetml/2006/main">
  <authors>
    <author>tc={1EB26582-E7DB-654B-A969-D319FA015209}</author>
    <author>tc={C4669CA6-236C-A44C-9A2C-EE62DC42B9AF}</author>
    <author>tc={06635C5D-E596-B64C-813A-7AB2D42022A2}</author>
    <author>tc={7E9F8EA9-C8FF-B646-81FD-4E51A03C855D}</author>
    <author>tc={EECFC743-BA6C-9B46-8BAB-7134A226716B}</author>
    <author>tc={3C613BEE-A6BC-084B-8711-16C32F8B7FDC}</author>
    <author>tc={CE758A63-C935-6F4A-A0AC-8AAC4C9EFB79}</author>
    <author>tc={E8814A01-219C-F74C-8149-D8577FAA7CE3}</author>
    <author>tc={DBE0FDCE-0A02-3D4E-87BA-14154833B4D5}</author>
    <author>tc={CB649ED7-909E-0248-BFC9-CD2AFF0D9567}</author>
    <author>tc={F0850D88-6C7F-6D42-811C-9DEFE50AF529}</author>
    <author>tc={9557220B-75B9-8C4E-A5B8-358B78D6DECC}</author>
    <author>tc={0D898317-D635-F040-8DA4-AF8F08933A65}</author>
    <author>tc={8E2999B8-5450-AE4B-ABEC-0DCD0C6613CE}</author>
    <author>tc={716E710F-C4C4-AC4D-868F-F7E07E69C626}</author>
    <author>tc={1C68F31A-535B-D143-88ED-3D869019B8ED}</author>
    <author>tc={DCE48151-FCCF-B943-B258-7FC7D5414D20}</author>
    <author>tc={B35701BE-7237-054E-8F34-7E51ABF8BFD5}</author>
    <author>tc={430F02DA-D78E-994B-BFF1-D5D98CA0D6EC}</author>
    <author>tc={D30CF4C1-5B07-3C40-B3F3-D3197B04834C}</author>
    <author>tc={6967E4A8-9DDE-7447-B1B0-34C8F54207E7}</author>
    <author>tc={91BEEB49-0F84-1B4B-B5F6-4D30E3E43750}</author>
    <author>tc={50D63D1E-4F69-C548-998A-0DDDC458F262}</author>
  </authors>
  <commentList>
    <comment ref="H3"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V21B</t>
        </r>
      </text>
    </comment>
    <comment ref="G4"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V21A</t>
        </r>
      </text>
    </comment>
    <comment ref="H4" authorId="2"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V21B</t>
        </r>
      </text>
    </comment>
    <comment ref="L4" authorId="3"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V21A</t>
        </r>
      </text>
    </comment>
    <comment ref="P4" authorId="4"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V21A</t>
        </r>
      </text>
    </comment>
    <comment ref="G6" authorId="5"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V19B</t>
        </r>
      </text>
    </comment>
    <comment ref="L6" authorId="6"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V19B</t>
        </r>
      </text>
    </comment>
    <comment ref="F7" authorId="7"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V19A</t>
        </r>
      </text>
    </comment>
    <comment ref="G7" authorId="8"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V20</t>
        </r>
      </text>
    </comment>
    <comment ref="H7" authorId="9"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V19A</t>
        </r>
      </text>
    </comment>
    <comment ref="R7" authorId="1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V19A</t>
        </r>
      </text>
    </comment>
    <comment ref="H8" authorId="1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V21B</t>
        </r>
      </text>
    </comment>
    <comment ref="T8" authorId="12"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V21B</t>
        </r>
      </text>
    </comment>
    <comment ref="F9" authorId="13"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V19A</t>
        </r>
      </text>
    </comment>
    <comment ref="F10" authorId="14"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V18</t>
        </r>
      </text>
    </comment>
    <comment ref="N12" authorId="15"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V19B</t>
        </r>
      </text>
    </comment>
    <comment ref="O15" authorId="16"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V20</t>
        </r>
      </text>
    </comment>
    <comment ref="J16" authorId="17"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V20</t>
        </r>
      </text>
    </comment>
    <comment ref="R16" authorId="18"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V21A</t>
        </r>
      </text>
    </comment>
    <comment ref="F25" authorId="19"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V21A</t>
        </r>
      </text>
    </comment>
    <comment ref="R25" authorId="2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V21A</t>
        </r>
      </text>
    </comment>
    <comment ref="F27" authorId="2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V21A</t>
        </r>
      </text>
    </comment>
    <comment ref="R27" authorId="22"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V21A</t>
        </r>
      </text>
    </comment>
  </commentList>
</comments>
</file>

<file path=xl/sharedStrings.xml><?xml version="1.0" encoding="utf-8"?>
<sst xmlns="http://schemas.openxmlformats.org/spreadsheetml/2006/main" count="708" uniqueCount="184">
  <si>
    <t>Table XLAND(GG,I) LAND USE</t>
  </si>
  <si>
    <t>ALFAL</t>
  </si>
  <si>
    <t>ALPIS</t>
  </si>
  <si>
    <t>CORN</t>
  </si>
  <si>
    <t>COTTN</t>
  </si>
  <si>
    <t>CUCUR</t>
  </si>
  <si>
    <t>DRYBN</t>
  </si>
  <si>
    <t>FRTOM</t>
  </si>
  <si>
    <t>GRAIN</t>
  </si>
  <si>
    <t>ONGAR</t>
  </si>
  <si>
    <t>OTHDEC</t>
  </si>
  <si>
    <t>OTHFLD</t>
  </si>
  <si>
    <t>OTHTRK</t>
  </si>
  <si>
    <t>PASTR</t>
  </si>
  <si>
    <t>POTATO</t>
  </si>
  <si>
    <t>PRTOM</t>
  </si>
  <si>
    <t>RICE</t>
  </si>
  <si>
    <t>SAFLR</t>
  </si>
  <si>
    <t>SBEET</t>
  </si>
  <si>
    <t>SUBTRP</t>
  </si>
  <si>
    <t>VINE</t>
  </si>
  <si>
    <t>D01</t>
  </si>
  <si>
    <t>D02</t>
  </si>
  <si>
    <t>D03</t>
  </si>
  <si>
    <t>D04</t>
  </si>
  <si>
    <t>D05</t>
  </si>
  <si>
    <t>D06</t>
  </si>
  <si>
    <t>D07</t>
  </si>
  <si>
    <t>D08</t>
  </si>
  <si>
    <t>D09</t>
  </si>
  <si>
    <t>D10</t>
  </si>
  <si>
    <t>D11</t>
  </si>
  <si>
    <t>District Code</t>
  </si>
  <si>
    <t>District Name</t>
  </si>
  <si>
    <t>CVPM Region</t>
  </si>
  <si>
    <t>TABLE AW(GG,I) APPLIED WATER</t>
  </si>
  <si>
    <t>Belridge Water Storage District</t>
  </si>
  <si>
    <t>19A</t>
  </si>
  <si>
    <t>Kern Delta Water District</t>
  </si>
  <si>
    <t>21A</t>
  </si>
  <si>
    <t>Wheeler Ridge - Maricopa Water Storage District</t>
  </si>
  <si>
    <t>21C</t>
  </si>
  <si>
    <t>West Kern Water District</t>
  </si>
  <si>
    <t>Berrenda Mesa Water District</t>
  </si>
  <si>
    <t>Semitropic Water Service District</t>
  </si>
  <si>
    <t>19B</t>
  </si>
  <si>
    <t>Rosedale - Rio Bravo Water Storage District</t>
  </si>
  <si>
    <t>Buena Vista Water Storage District</t>
  </si>
  <si>
    <t>Cawelo Water District</t>
  </si>
  <si>
    <t>Henry Miller Water District</t>
  </si>
  <si>
    <t>Lost Hills Water District</t>
  </si>
  <si>
    <t>Costs data taken for 2015 (adjusted to $2015) from UC Davis Cost Studies</t>
  </si>
  <si>
    <t>Price data taken for 2015 (?) from Josue CAAPM_SJV_V03 sheet</t>
  </si>
  <si>
    <t>Yield data taken for 2013 (?) from Josue CAAPM_SJV_V03 sheet</t>
  </si>
  <si>
    <t>TABLE YLD(GG,I) YIELDS</t>
  </si>
  <si>
    <t>TABLE LABOR(GG,I) LABOR</t>
  </si>
  <si>
    <t xml:space="preserve">TABLE XSUPL(GG,I) SUPPLIES </t>
  </si>
  <si>
    <t>TABLE PRICE(GG,I) CROP PRICES</t>
  </si>
  <si>
    <t>NOTE: check comments on CAAPM_SJV_V03 sheet for data sources where indicated</t>
  </si>
  <si>
    <t>20</t>
  </si>
  <si>
    <t>fk13</t>
  </si>
  <si>
    <t>18</t>
  </si>
  <si>
    <t>Tulare Irrigation District</t>
  </si>
  <si>
    <t>fk08</t>
  </si>
  <si>
    <t>Saucelito Irrigation District</t>
  </si>
  <si>
    <t>fk01</t>
  </si>
  <si>
    <t>Delano - Earlimart Irrigation District</t>
  </si>
  <si>
    <t>fk06</t>
  </si>
  <si>
    <t>Lower Tule River Irrigation District</t>
  </si>
  <si>
    <t>fk03</t>
  </si>
  <si>
    <t>Kern - Tulare Water District</t>
  </si>
  <si>
    <t>fk05</t>
  </si>
  <si>
    <t>Lindsay - Strathmore Irrigation District</t>
  </si>
  <si>
    <t>fk02</t>
  </si>
  <si>
    <t>Exeter Irrigation District</t>
  </si>
  <si>
    <t>fk04</t>
  </si>
  <si>
    <t>Lindmore Irrigation District</t>
  </si>
  <si>
    <t>fk07</t>
  </si>
  <si>
    <t>Porterville Irrigation District</t>
  </si>
  <si>
    <t>fk11</t>
  </si>
  <si>
    <t>Tea Pot Dome Water District</t>
  </si>
  <si>
    <t>fk14</t>
  </si>
  <si>
    <t>Vandalia Irrigation District</t>
  </si>
  <si>
    <t>fk12</t>
  </si>
  <si>
    <t>Terra Bella Irrigation District</t>
  </si>
  <si>
    <t>fk10</t>
  </si>
  <si>
    <t>Southern San Joaquin Municipal Utility District</t>
  </si>
  <si>
    <t>fk09</t>
  </si>
  <si>
    <t>Shafter - Wasco Irrigation District</t>
  </si>
  <si>
    <t>ot2</t>
  </si>
  <si>
    <t>North Kern Water Storage District</t>
  </si>
  <si>
    <t>ot3</t>
  </si>
  <si>
    <t>Olcese Water District</t>
  </si>
  <si>
    <t>ot1</t>
  </si>
  <si>
    <t>15B</t>
  </si>
  <si>
    <t>Dudley Ridge Water District</t>
  </si>
  <si>
    <t>Landuse data data for all other districts  taken for year 2014 from DWR Land IQ data</t>
  </si>
  <si>
    <t>Applied water (AW) data taken from compiled DAU level mothly data supplied by DWR and assigned according to district overlap with CVPM regions; averaged for 2011-2013, ignoring zero values</t>
  </si>
  <si>
    <t>TABLE LANDCOST(GG,I) LAND COST</t>
  </si>
  <si>
    <t>Landuse data data for districts D02 through D11 as well as fk09, fk10, ot02 and ot03 averaged from 2011-2013 Kern County GIS data, ignoring zero values</t>
  </si>
  <si>
    <t>CHECK</t>
  </si>
  <si>
    <t>GREEN = no problem</t>
  </si>
  <si>
    <t>YELLOW = landuse = aw = 0</t>
  </si>
  <si>
    <t>ORANGE = aw &lt;&gt; 0, landuse = 0</t>
  </si>
  <si>
    <t>RED = landuse &lt;&gt; 0, aw = 0</t>
  </si>
  <si>
    <t>For districts with irrigated land but no applied water, applied water taken from other CVPM in geographical proximity to that assigned to the district (as noted in AW sheet with comments)</t>
  </si>
  <si>
    <t>District</t>
  </si>
  <si>
    <t>CVPM</t>
  </si>
  <si>
    <t>Cost ($/Acre-Foot)</t>
  </si>
  <si>
    <t>Agriculture water use per AF in a Year</t>
  </si>
  <si>
    <t>Notes</t>
  </si>
  <si>
    <t>Links</t>
  </si>
  <si>
    <t>SWP</t>
  </si>
  <si>
    <t>CVP</t>
  </si>
  <si>
    <t>class1</t>
  </si>
  <si>
    <t>class2</t>
  </si>
  <si>
    <t>groundwater</t>
  </si>
  <si>
    <t>Local Diversion</t>
  </si>
  <si>
    <t>Total water use per AF</t>
  </si>
  <si>
    <t xml:space="preserve">Note: </t>
  </si>
  <si>
    <t>* base line between 121-170, depeniding upon point of delevery, Table 18</t>
  </si>
  <si>
    <t>https://water.ca.gov/LegacyFiles/wateruseefficiency/sb7/docs/2014/plans/Belridge%20WSD%202012%20AWMP%20-%20Final.pdf</t>
  </si>
  <si>
    <t xml:space="preserve">pg 2-2 (Source) , irrigatted acres </t>
  </si>
  <si>
    <t>https://water.ca.gov/LegacyFiles/wateruseefficiency/sb7/docs/2015/plans/KernDelta%20WD%202015%20AWMP.pdf</t>
  </si>
  <si>
    <t>*  100 under contract, or $50 dollars daily fee (pg 112)</t>
  </si>
  <si>
    <t>https://water.ca.gov/LegacyFiles/wateruseefficiency/sb7/docs/2016/Wheeler%20Ridge-Maricopa%20WSD%202015%20AWMP.pdf</t>
  </si>
  <si>
    <t xml:space="preserve">* average was taken from the two closest districts to calculate cost and water usuage data was unaviablable </t>
  </si>
  <si>
    <t>http://www.wkwd.org/filelibrary/2019%20FEES%20%20CHARGES%20-%20(Public).pdf</t>
  </si>
  <si>
    <t>Pg 17</t>
  </si>
  <si>
    <t>https://water.ca.gov/LegacyFiles/wateruseefficiency/sb7/docs/2014/plans/Berrenda%20Mesa%20WD%202012%20AWMP%20-%20Final.pdf</t>
  </si>
  <si>
    <t>http://wuedata.water.ca.gov/public/awmp_attachments/4609525382/Semitropic%20WSD%202015%20AWMP.pdf</t>
  </si>
  <si>
    <t xml:space="preserve">Kern River </t>
  </si>
  <si>
    <t xml:space="preserve">ground water recharge, water available from flood management data unavailable </t>
  </si>
  <si>
    <t xml:space="preserve">Reclaimed water </t>
  </si>
  <si>
    <t>Water cost pg 31 (table 14)</t>
  </si>
  <si>
    <t>https://water.ca.gov/LegacyFiles/wateruseefficiency/sb7/docs/2016/Buena%20Vista_AWMP_2015.pdf</t>
  </si>
  <si>
    <t xml:space="preserve">Price varies with season (25- 74 dollares), Pg 12 (scource) </t>
  </si>
  <si>
    <t>https://water.ca.gov/LegacyFiles/wateruseefficiency/sb7/docs/2016/Cawelo%20WD%202016%20AWMP.pdf</t>
  </si>
  <si>
    <t>https://www.wakc.com/water-overview/sources-of-water/</t>
  </si>
  <si>
    <t>Imported surface water andLandowner transfer</t>
  </si>
  <si>
    <t>*price reflects average price for the nine SA.</t>
  </si>
  <si>
    <t xml:space="preserve"> https://www.lhwd.org/awmp       </t>
  </si>
  <si>
    <t>Keweahe River</t>
  </si>
  <si>
    <t xml:space="preserve">Class 1 and class 2 water source SJV River </t>
  </si>
  <si>
    <t>http://tulareid.org/tulare-id-2012-ag-water-management-planpdf</t>
  </si>
  <si>
    <t>Friant - Division class 1 and Class 2 CVP</t>
  </si>
  <si>
    <t>https://www.usbr.gov/mp/watershare/docs/2013/saucelito-irrigation-district.pdf</t>
  </si>
  <si>
    <t>625 charged to - 15,521 units, 50 charged to 2,977</t>
  </si>
  <si>
    <t>http://wuedata.water.ca.gov/public/awmp_attachments/7574048697/Delano-Earlimart%20ID%20WMP.pdf</t>
  </si>
  <si>
    <t xml:space="preserve">Tule River Rights </t>
  </si>
  <si>
    <t>*70,000 AF tule river varies</t>
  </si>
  <si>
    <t>http://www.ltrid.org/wp-content/uploads/_pdf/LTRID_WMP_final2017.pdf</t>
  </si>
  <si>
    <t>https://water.ca.gov/LegacyFiles/wateruseefficiency/sb7/docs/2016/Kern-Tulare%20WD%202016%20AWMP.pdf</t>
  </si>
  <si>
    <t>Plam 2010, unable to find newer plan</t>
  </si>
  <si>
    <t>https://www.usbr.gov/mp/watershare/docs/2010/lindsay-strathmore-id2010.pdf</t>
  </si>
  <si>
    <t xml:space="preserve">$70  west of friat kern cana;, $75 east of friat kern canal </t>
  </si>
  <si>
    <t>https://www.usbr.gov/mp/watershare/docs/2013/exeter-irrigation-dstrict.pdf</t>
  </si>
  <si>
    <t>http://wuedata.water.ca.gov/public/awmp_attachments/9699216544/Lindmore%20ID%202016%20WMP%20&amp;%20Supplemental%20Report.pdf</t>
  </si>
  <si>
    <t>Tule River</t>
  </si>
  <si>
    <t>class 1 and class 2</t>
  </si>
  <si>
    <t>https://www.usbr.gov/mp/watershare/docs/2012/porterville-id-wmp.pdf</t>
  </si>
  <si>
    <t>USBR</t>
  </si>
  <si>
    <t xml:space="preserve">pg 4-9 water cost, </t>
  </si>
  <si>
    <t>https://www.usbr.gov/mp/watershare/docs/2013/tea-pot-dome-wd.pdf</t>
  </si>
  <si>
    <t xml:space="preserve">* average taken from nearby districts along with costs </t>
  </si>
  <si>
    <t>Deer Creek</t>
  </si>
  <si>
    <t>https://www.usbr.gov/mp/watershare/docs/2013/terra-bella%20.pdf</t>
  </si>
  <si>
    <t>http://www.ssjmud.org/images/news/ssj%20description%20doc%20june%202015.pdf</t>
  </si>
  <si>
    <t>Friat- Canal</t>
  </si>
  <si>
    <t xml:space="preserve">Called over the phone </t>
  </si>
  <si>
    <t>Surface water and Groundwater was classified together</t>
  </si>
  <si>
    <t>https://water.ca.gov/LegacyFiles/wateruseefficiency/sb7/docs/2016/012016%20Marty%20North%20Kern%20WSD%202015%20AWMP.pdf</t>
  </si>
  <si>
    <t>*assumption</t>
  </si>
  <si>
    <t xml:space="preserve">taken the average the SWP and CVP to estimate the cost of water and amount of water used </t>
  </si>
  <si>
    <t xml:space="preserve">pg 13, import water , transfer water , doesn’t pump groundwater  brecause of poor quality </t>
  </si>
  <si>
    <t>http://wuedata.water.ca.gov/public/awmp_attachments/4381833732/Dudley%20Ridge%202015%20AWMP.pdf</t>
  </si>
  <si>
    <t xml:space="preserve"> </t>
  </si>
  <si>
    <t>0.486M</t>
  </si>
  <si>
    <t xml:space="preserve"> TABLE WQ(GG, SC) WATER COST</t>
  </si>
  <si>
    <t>LDIV</t>
  </si>
  <si>
    <t>GW</t>
  </si>
  <si>
    <t>CLASS1</t>
  </si>
  <si>
    <t>CLASS2</t>
  </si>
  <si>
    <t xml:space="preserve"> TABLE WCST(GG, SC) WATER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</si>
</sst>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9">
    <font>
      <sz val="12"/>
      <color theme="1"/>
      <name val="Calibri"/>
      <family val="2"/>
      <scheme val="minor"/>
    </font>
    <font>
      <sz val="11"/>
      <color theme="1"/>
      <name val="Calibri"/>
      <family val="2"/>
      <scheme val="minor"/>
    </font>
    <font>
      <sz val="10"/>
      <color theme="1"/>
      <name val="Arial"/>
      <family val="2"/>
    </font>
    <font>
      <b/>
      <sz val="10"/>
      <name val="Arial"/>
      <family val="2"/>
    </font>
    <font>
      <sz val="10"/>
      <name val="Arial"/>
      <family val="2"/>
    </font>
    <font>
      <b/>
      <u/>
      <sz val="12"/>
      <color theme="1"/>
      <name val="Calibri"/>
      <family val="2"/>
      <scheme val="minor"/>
    </font>
    <font>
      <sz val="12"/>
      <color theme="1"/>
      <name val="Calibri"/>
      <family val="2"/>
      <scheme val="minor"/>
    </font>
    <font>
      <sz val="14"/>
      <color theme="1"/>
      <name val="Calibri (Body)"/>
    </font>
    <font>
      <u/>
      <sz val="11"/>
      <color theme="1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bgColor indexed="64"/>
      </patternFill>
    </fill>
    <fill>
      <patternFill patternType="solid">
        <fgColor theme="9" tint="0.59999389629810485"/>
        <bgColor indexed="64"/>
      </patternFill>
    </fill>
    <fill>
      <patternFill patternType="solid">
        <fgColor rgb="FFC0000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5">
    <xf numFmtId="0" fontId="0" fillId="0" borderId="0"/>
    <xf numFmtId="43" fontId="6" fillId="0" borderId="0" applyFont="0" applyFill="0" applyBorder="0" applyAlignment="0" applyProtection="0"/>
    <xf numFmtId="0" fontId="1" fillId="0" borderId="0"/>
    <xf numFmtId="43" fontId="1" fillId="0" borderId="0" applyFont="0" applyFill="0" applyBorder="0" applyAlignment="0" applyProtection="0"/>
    <xf numFmtId="0" fontId="8" fillId="0" borderId="0" applyNumberFormat="0" applyFill="0" applyBorder="0" applyAlignment="0" applyProtection="0"/>
  </cellStyleXfs>
  <cellXfs count="66">
    <xf numFmtId="0" fontId="0" fillId="0" borderId="0" xfId="0"/>
    <xf numFmtId="0" fontId="0" fillId="2" borderId="0" xfId="0" applyFill="1"/>
    <xf numFmtId="0" fontId="2" fillId="0" borderId="0" xfId="0" applyFont="1"/>
    <xf numFmtId="0" fontId="3" fillId="0" borderId="0" xfId="0" applyFont="1"/>
    <xf numFmtId="0" fontId="3" fillId="0" borderId="0" xfId="0" applyFont="1" applyAlignment="1">
      <alignment horizontal="left"/>
    </xf>
    <xf numFmtId="0" fontId="0" fillId="3" borderId="0" xfId="0" applyFill="1"/>
    <xf numFmtId="0" fontId="0" fillId="4" borderId="0" xfId="0" applyFill="1"/>
    <xf numFmtId="0" fontId="4" fillId="0" borderId="4" xfId="0" applyFont="1" applyBorder="1"/>
    <xf numFmtId="1" fontId="0" fillId="0" borderId="0" xfId="0" applyNumberFormat="1" applyBorder="1"/>
    <xf numFmtId="1" fontId="0" fillId="0" borderId="5" xfId="0" applyNumberFormat="1"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5" fillId="0" borderId="1" xfId="0" applyFont="1" applyBorder="1"/>
    <xf numFmtId="0" fontId="5" fillId="0" borderId="2" xfId="0" applyFont="1" applyBorder="1"/>
    <xf numFmtId="0" fontId="5" fillId="0" borderId="3" xfId="0" applyFont="1" applyBorder="1"/>
    <xf numFmtId="0" fontId="0" fillId="3" borderId="10" xfId="0" applyFill="1" applyBorder="1"/>
    <xf numFmtId="0" fontId="0" fillId="2" borderId="4" xfId="0" applyFill="1" applyBorder="1"/>
    <xf numFmtId="0" fontId="0" fillId="0" borderId="0" xfId="0" applyFill="1"/>
    <xf numFmtId="0" fontId="0" fillId="2" borderId="0" xfId="0" applyFill="1" applyBorder="1"/>
    <xf numFmtId="0" fontId="3" fillId="0" borderId="0" xfId="0" applyFont="1" applyFill="1"/>
    <xf numFmtId="0" fontId="0" fillId="0" borderId="0" xfId="0" applyNumberFormat="1"/>
    <xf numFmtId="0" fontId="0" fillId="3" borderId="0" xfId="0" applyNumberFormat="1" applyFill="1"/>
    <xf numFmtId="0" fontId="0" fillId="0" borderId="4" xfId="0" applyFill="1" applyBorder="1"/>
    <xf numFmtId="0" fontId="0" fillId="0" borderId="0" xfId="0" applyFill="1" applyBorder="1"/>
    <xf numFmtId="0" fontId="0" fillId="0" borderId="1" xfId="0" applyBorder="1"/>
    <xf numFmtId="0" fontId="0" fillId="0" borderId="2" xfId="0" applyBorder="1"/>
    <xf numFmtId="0" fontId="0" fillId="0" borderId="3" xfId="0" applyBorder="1"/>
    <xf numFmtId="43" fontId="0" fillId="2" borderId="0" xfId="1" quotePrefix="1" applyFont="1" applyFill="1"/>
    <xf numFmtId="43" fontId="0" fillId="2" borderId="0" xfId="1" applyFont="1" applyFill="1"/>
    <xf numFmtId="0" fontId="1" fillId="0" borderId="0" xfId="2" applyAlignment="1">
      <alignment horizontal="center"/>
    </xf>
    <xf numFmtId="0" fontId="4" fillId="0" borderId="0" xfId="2" applyFont="1" applyAlignment="1">
      <alignment horizontal="center"/>
    </xf>
    <xf numFmtId="0" fontId="7" fillId="0" borderId="0" xfId="2" applyFont="1" applyAlignment="1">
      <alignment horizontal="center"/>
    </xf>
    <xf numFmtId="0" fontId="1" fillId="0" borderId="0" xfId="2"/>
    <xf numFmtId="0" fontId="1" fillId="0" borderId="0" xfId="2" applyAlignment="1">
      <alignment horizontal="center"/>
    </xf>
    <xf numFmtId="0" fontId="1" fillId="0" borderId="0" xfId="2" applyAlignment="1"/>
    <xf numFmtId="0" fontId="1" fillId="5" borderId="0" xfId="2" applyFill="1"/>
    <xf numFmtId="1" fontId="1" fillId="0" borderId="0" xfId="2" applyNumberFormat="1" applyFill="1"/>
    <xf numFmtId="1" fontId="1" fillId="0" borderId="0" xfId="2" applyNumberFormat="1"/>
    <xf numFmtId="43" fontId="0" fillId="0" borderId="0" xfId="3" applyFont="1"/>
    <xf numFmtId="0" fontId="8" fillId="0" borderId="0" xfId="4" applyAlignment="1">
      <alignment horizontal="center"/>
    </xf>
    <xf numFmtId="43" fontId="0" fillId="0" borderId="0" xfId="3" applyFont="1" applyFill="1"/>
    <xf numFmtId="0" fontId="1" fillId="0" borderId="0" xfId="2" applyFill="1"/>
    <xf numFmtId="3" fontId="1" fillId="0" borderId="0" xfId="2" applyNumberFormat="1" applyFill="1"/>
    <xf numFmtId="0" fontId="8" fillId="0" borderId="0" xfId="4" applyFill="1" applyAlignment="1">
      <alignment horizontal="center"/>
    </xf>
    <xf numFmtId="0" fontId="8" fillId="0" borderId="0" xfId="4"/>
    <xf numFmtId="0" fontId="8" fillId="0" borderId="0" xfId="4" applyFill="1"/>
    <xf numFmtId="0" fontId="1" fillId="0" borderId="0" xfId="2" quotePrefix="1" applyFill="1"/>
    <xf numFmtId="0" fontId="8" fillId="0" borderId="0" xfId="4" applyFill="1" applyAlignment="1"/>
    <xf numFmtId="0" fontId="1" fillId="0" borderId="0" xfId="2" applyNumberFormat="1" applyFill="1"/>
    <xf numFmtId="0" fontId="1" fillId="0" borderId="0" xfId="2" applyFill="1" applyAlignment="1"/>
    <xf numFmtId="0" fontId="1" fillId="0" borderId="0" xfId="2" applyFill="1" applyAlignment="1">
      <alignment horizontal="center"/>
    </xf>
    <xf numFmtId="0" fontId="1" fillId="5" borderId="4" xfId="2" applyFill="1" applyBorder="1"/>
    <xf numFmtId="0" fontId="1" fillId="0" borderId="5" xfId="2" applyFill="1" applyBorder="1"/>
    <xf numFmtId="0" fontId="1" fillId="0" borderId="0" xfId="2" applyFill="1" applyBorder="1"/>
    <xf numFmtId="0" fontId="1" fillId="5" borderId="0" xfId="2" applyFill="1" applyBorder="1"/>
    <xf numFmtId="0" fontId="1" fillId="0" borderId="8" xfId="2" applyFill="1" applyBorder="1"/>
    <xf numFmtId="0" fontId="1" fillId="0" borderId="7" xfId="2" applyFill="1" applyBorder="1"/>
    <xf numFmtId="2" fontId="0" fillId="0" borderId="0" xfId="0" applyNumberFormat="1"/>
    <xf numFmtId="1" fontId="8" fillId="6" borderId="0" xfId="4" applyNumberFormat="1" applyFill="1" applyAlignment="1">
      <alignment horizontal="center"/>
    </xf>
  </cellXfs>
  <cellStyles count="5">
    <cellStyle name="Comma" xfId="1" builtinId="3"/>
    <cellStyle name="Comma 2" xfId="3"/>
    <cellStyle name="Hyperlink" xfId="4" builtinId="8"/>
    <cellStyle name="Normal" xfId="0" builtinId="0"/>
    <cellStyle name="Normal 2" xfId="2"/>
  </cellStyles>
  <dxfs count="4">
    <dxf>
      <font>
        <color rgb="FF9C0006"/>
      </font>
      <fill>
        <patternFill>
          <bgColor rgb="FFFFC7CE"/>
        </patternFill>
      </fill>
    </dxf>
    <dxf>
      <font>
        <color rgb="FF006100"/>
      </font>
      <fill>
        <patternFill>
          <bgColor rgb="FFC6EFCE"/>
        </patternFill>
      </fill>
    </dxf>
    <dxf>
      <font>
        <color theme="5" tint="-0.24994659260841701"/>
      </font>
      <fill>
        <patternFill>
          <bgColor theme="5" tint="0.39994506668294322"/>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pencer Cole" id="{2EDAEB8E-C82C-704E-9967-E060899072F6}" userId="S::scole@ucmerced.edu::9e268f95-81a9-4101-85e5-a6856024d24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 dT="2019-04-15T19:46:54.72" personId="{2EDAEB8E-C82C-704E-9967-E060899072F6}" id="{1EB26582-E7DB-654B-A969-D319FA015209}">
    <text>V21B</text>
  </threadedComment>
  <threadedComment ref="G4" dT="2019-04-15T19:49:06.24" personId="{2EDAEB8E-C82C-704E-9967-E060899072F6}" id="{C4669CA6-236C-A44C-9A2C-EE62DC42B9AF}">
    <text>V21A</text>
  </threadedComment>
  <threadedComment ref="H4" dT="2019-04-15T19:47:07.58" personId="{2EDAEB8E-C82C-704E-9967-E060899072F6}" id="{06635C5D-E596-B64C-813A-7AB2D42022A2}">
    <text>V21B</text>
  </threadedComment>
  <threadedComment ref="L4" dT="2019-04-15T19:50:19.80" personId="{2EDAEB8E-C82C-704E-9967-E060899072F6}" id="{7E9F8EA9-C8FF-B646-81FD-4E51A03C855D}">
    <text>V21A</text>
  </threadedComment>
  <threadedComment ref="P4" dT="2019-04-15T19:51:04.24" personId="{2EDAEB8E-C82C-704E-9967-E060899072F6}" id="{EECFC743-BA6C-9B46-8BAB-7134A226716B}">
    <text>V21A</text>
  </threadedComment>
  <threadedComment ref="G6" dT="2019-04-15T19:52:54.53" personId="{2EDAEB8E-C82C-704E-9967-E060899072F6}" id="{3C613BEE-A6BC-084B-8711-16C32F8B7FDC}">
    <text>V19B</text>
  </threadedComment>
  <threadedComment ref="L6" dT="2019-04-26T22:37:56.58" personId="{2EDAEB8E-C82C-704E-9967-E060899072F6}" id="{CE758A63-C935-6F4A-A0AC-8AAC4C9EFB79}">
    <text>V19B</text>
  </threadedComment>
  <threadedComment ref="F7" dT="2019-04-15T19:55:09.59" personId="{2EDAEB8E-C82C-704E-9967-E060899072F6}" id="{E8814A01-219C-F74C-8149-D8577FAA7CE3}">
    <text>V19A</text>
  </threadedComment>
  <threadedComment ref="G7" dT="2019-04-15T19:57:18.07" personId="{2EDAEB8E-C82C-704E-9967-E060899072F6}" id="{DBE0FDCE-0A02-3D4E-87BA-14154833B4D5}">
    <text>V20</text>
  </threadedComment>
  <threadedComment ref="H7" dT="2019-04-15T19:57:44.46" personId="{2EDAEB8E-C82C-704E-9967-E060899072F6}" id="{CB649ED7-909E-0248-BFC9-CD2AFF0D9567}">
    <text>V19A</text>
  </threadedComment>
  <threadedComment ref="R7" dT="2019-04-15T19:58:31.51" personId="{2EDAEB8E-C82C-704E-9967-E060899072F6}" id="{F0850D88-6C7F-6D42-811C-9DEFE50AF529}">
    <text>V19A</text>
  </threadedComment>
  <threadedComment ref="H8" dT="2019-04-15T19:59:35.77" personId="{2EDAEB8E-C82C-704E-9967-E060899072F6}" id="{9557220B-75B9-8C4E-A5B8-358B78D6DECC}">
    <text>V21B</text>
  </threadedComment>
  <threadedComment ref="T8" dT="2019-04-15T20:00:22.00" personId="{2EDAEB8E-C82C-704E-9967-E060899072F6}" id="{0D898317-D635-F040-8DA4-AF8F08933A65}">
    <text>V21B</text>
  </threadedComment>
  <threadedComment ref="F9" dT="2019-04-26T22:38:43.56" personId="{2EDAEB8E-C82C-704E-9967-E060899072F6}" id="{8E2999B8-5450-AE4B-ABEC-0DCD0C6613CE}">
    <text>V19A</text>
  </threadedComment>
  <threadedComment ref="F10" dT="2019-04-15T20:02:28.75" personId="{2EDAEB8E-C82C-704E-9967-E060899072F6}" id="{716E710F-C4C4-AC4D-868F-F7E07E69C626}">
    <text>V18</text>
  </threadedComment>
  <threadedComment ref="N12" dT="2019-04-15T20:04:06.11" personId="{2EDAEB8E-C82C-704E-9967-E060899072F6}" id="{1C68F31A-535B-D143-88ED-3D869019B8ED}">
    <text>V19B</text>
  </threadedComment>
  <threadedComment ref="O15" dT="2019-04-15T20:05:37.90" personId="{2EDAEB8E-C82C-704E-9967-E060899072F6}" id="{DCE48151-FCCF-B943-B258-7FC7D5414D20}">
    <text>V20</text>
  </threadedComment>
  <threadedComment ref="J16" dT="2019-04-15T20:06:51.15" personId="{2EDAEB8E-C82C-704E-9967-E060899072F6}" id="{B35701BE-7237-054E-8F34-7E51ABF8BFD5}">
    <text>V20</text>
  </threadedComment>
  <threadedComment ref="R16" dT="2019-04-15T20:08:05.03" personId="{2EDAEB8E-C82C-704E-9967-E060899072F6}" id="{430F02DA-D78E-994B-BFF1-D5D98CA0D6EC}">
    <text>V21A</text>
  </threadedComment>
  <threadedComment ref="F25" dT="2019-04-15T20:09:10.07" personId="{2EDAEB8E-C82C-704E-9967-E060899072F6}" id="{D30CF4C1-5B07-3C40-B3F3-D3197B04834C}">
    <text>V21A</text>
  </threadedComment>
  <threadedComment ref="R25" dT="2019-04-15T20:09:44.73" personId="{2EDAEB8E-C82C-704E-9967-E060899072F6}" id="{6967E4A8-9DDE-7447-B1B0-34C8F54207E7}">
    <text>V21A</text>
  </threadedComment>
  <threadedComment ref="F27" dT="2019-04-26T22:41:23.69" personId="{2EDAEB8E-C82C-704E-9967-E060899072F6}" id="{91BEEB49-0F84-1B4B-B5F6-4D30E3E43750}">
    <text>V21A</text>
  </threadedComment>
  <threadedComment ref="R27" dT="2019-04-15T20:10:35.86" personId="{2EDAEB8E-C82C-704E-9967-E060899072F6}" id="{50D63D1E-4F69-C548-998A-0DDDC458F262}">
    <text>V21A</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8" Type="http://schemas.openxmlformats.org/officeDocument/2006/relationships/hyperlink" Target="http://www.wkwd.org/filelibrary/2019%20FEES%20%20CHARGES%20-%20(Public).pdf" TargetMode="External"/><Relationship Id="rId13" Type="http://schemas.openxmlformats.org/officeDocument/2006/relationships/hyperlink" Target="https://water.ca.gov/LegacyFiles/wateruseefficiency/sb7/docs/2016/012016%20Marty%20North%20Kern%20WSD%202015%20AWMP.pdf" TargetMode="External"/><Relationship Id="rId18" Type="http://schemas.openxmlformats.org/officeDocument/2006/relationships/hyperlink" Target="https://www.usbr.gov/mp/watershare/docs/2012/porterville-id-wmp.pdf" TargetMode="External"/><Relationship Id="rId3" Type="http://schemas.openxmlformats.org/officeDocument/2006/relationships/hyperlink" Target="https://water.ca.gov/LegacyFiles/wateruseefficiency/sb7/docs/2016/Wheeler%20Ridge-Maricopa%20WSD%202015%20AWMP.pdf" TargetMode="External"/><Relationship Id="rId21" Type="http://schemas.openxmlformats.org/officeDocument/2006/relationships/hyperlink" Target="http://www.ltrid.org/wp-content/uploads/_pdf/LTRID_WMP_final2017.pdf" TargetMode="External"/><Relationship Id="rId7" Type="http://schemas.openxmlformats.org/officeDocument/2006/relationships/hyperlink" Target="http://wuedata.water.ca.gov/public/awmp_attachments/4609525382/Semitropic%20WSD%202015%20AWMP.pdf" TargetMode="External"/><Relationship Id="rId12" Type="http://schemas.openxmlformats.org/officeDocument/2006/relationships/hyperlink" Target="http://wuedata.water.ca.gov/public/awmp_attachments/4381833732/Dudley%20Ridge%202015%20AWMP.pdf" TargetMode="External"/><Relationship Id="rId17" Type="http://schemas.openxmlformats.org/officeDocument/2006/relationships/hyperlink" Target="https://www.usbr.gov/mp/watershare/docs/2013/tea-pot-dome-wd.pdf" TargetMode="External"/><Relationship Id="rId2" Type="http://schemas.openxmlformats.org/officeDocument/2006/relationships/hyperlink" Target="https://water.ca.gov/LegacyFiles/wateruseefficiency/sb7/docs/2016/Cawelo%20WD%202016%20AWMP.pdf" TargetMode="External"/><Relationship Id="rId16" Type="http://schemas.openxmlformats.org/officeDocument/2006/relationships/hyperlink" Target="https://www.usbr.gov/mp/watershare/docs/2013/exeter-irrigation-dstrict.pdf" TargetMode="External"/><Relationship Id="rId20" Type="http://schemas.openxmlformats.org/officeDocument/2006/relationships/hyperlink" Target="http://tulareid.org/tulare-id-2012-ag-water-management-planpdf" TargetMode="External"/><Relationship Id="rId1" Type="http://schemas.openxmlformats.org/officeDocument/2006/relationships/hyperlink" Target="https://water.ca.gov/LegacyFiles/wateruseefficiency/sb7/docs/2015/plans/KernDelta%20WD%202015%20AWMP.pdf" TargetMode="External"/><Relationship Id="rId6" Type="http://schemas.openxmlformats.org/officeDocument/2006/relationships/hyperlink" Target="https://water.ca.gov/LegacyFiles/wateruseefficiency/sb7/docs/2014/plans/Belridge%20WSD%202012%20AWMP%20-%20Final.pdf" TargetMode="External"/><Relationship Id="rId11" Type="http://schemas.openxmlformats.org/officeDocument/2006/relationships/hyperlink" Target="http://wuedata.water.ca.gov/public/awmp_attachments/9699216544/Lindmore%20ID%202016%20WMP%20&amp;%20Supplemental%20Report.pdf" TargetMode="External"/><Relationship Id="rId5" Type="http://schemas.openxmlformats.org/officeDocument/2006/relationships/hyperlink" Target="https://water.ca.gov/LegacyFiles/wateruseefficiency/sb7/docs/2016/Buena%20Vista_AWMP_2015.pdf" TargetMode="External"/><Relationship Id="rId15" Type="http://schemas.openxmlformats.org/officeDocument/2006/relationships/hyperlink" Target="https://www.usbr.gov/mp/watershare/docs/2010/lindsay-strathmore-id2010.pdf" TargetMode="External"/><Relationship Id="rId10" Type="http://schemas.openxmlformats.org/officeDocument/2006/relationships/hyperlink" Target="http://wuedata.water.ca.gov/public/awmp_attachments/7574048697/Delano-Earlimart%20ID%20WMP.pdf" TargetMode="External"/><Relationship Id="rId19" Type="http://schemas.openxmlformats.org/officeDocument/2006/relationships/hyperlink" Target="https://www.usbr.gov/mp/watershare/docs/2013/terra-bella%20.pdf" TargetMode="External"/><Relationship Id="rId4" Type="http://schemas.openxmlformats.org/officeDocument/2006/relationships/hyperlink" Target="https://water.ca.gov/LegacyFiles/wateruseefficiency/sb7/docs/2014/plans/Berrenda%20Mesa%20WD%202012%20AWMP%20-%20Final.pdf" TargetMode="External"/><Relationship Id="rId9" Type="http://schemas.openxmlformats.org/officeDocument/2006/relationships/hyperlink" Target="https://water.ca.gov/LegacyFiles/wateruseefficiency/sb7/docs/2016/Kern-Tulare%20WD%202016%20AWMP.pdf" TargetMode="External"/><Relationship Id="rId14" Type="http://schemas.openxmlformats.org/officeDocument/2006/relationships/hyperlink" Target="https://www.usbr.gov/mp/watershare/docs/2013/saucelito-irrigation-district.pdf" TargetMode="External"/><Relationship Id="rId22" Type="http://schemas.openxmlformats.org/officeDocument/2006/relationships/hyperlink" Target="http://www.ssjmud.org/images/news/ssj%20description%20doc%20june%202015.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1"/>
  <sheetViews>
    <sheetView workbookViewId="0">
      <selection activeCell="B2" sqref="B2:H31"/>
    </sheetView>
  </sheetViews>
  <sheetFormatPr defaultRowHeight="15.75"/>
  <sheetData>
    <row r="2" spans="2:8">
      <c r="B2" t="s">
        <v>178</v>
      </c>
    </row>
    <row r="3" spans="2:8">
      <c r="C3" t="s">
        <v>112</v>
      </c>
      <c r="D3" t="s">
        <v>113</v>
      </c>
      <c r="E3" t="s">
        <v>181</v>
      </c>
      <c r="F3" t="s">
        <v>182</v>
      </c>
      <c r="G3" t="s">
        <v>180</v>
      </c>
      <c r="H3" t="s">
        <v>179</v>
      </c>
    </row>
    <row r="4" spans="2:8">
      <c r="B4" s="7" t="s">
        <v>22</v>
      </c>
      <c r="C4" s="64">
        <f>Wsource!E3/Wsource!$K3</f>
        <v>1</v>
      </c>
      <c r="D4" s="64">
        <f>Wsource!F3/Wsource!$K3</f>
        <v>0</v>
      </c>
      <c r="E4" s="64">
        <f>Wsource!G3/Wsource!$K3</f>
        <v>0</v>
      </c>
      <c r="F4" s="64">
        <f>Wsource!H3/Wsource!$K3</f>
        <v>0</v>
      </c>
      <c r="G4" s="64">
        <f>Wsource!I3/Wsource!$K3</f>
        <v>0</v>
      </c>
      <c r="H4" s="64">
        <f>Wsource!J3/Wsource!$K3</f>
        <v>0</v>
      </c>
    </row>
    <row r="5" spans="2:8">
      <c r="B5" s="7" t="s">
        <v>23</v>
      </c>
      <c r="C5" s="64">
        <f>Wsource!E4/Wsource!$K4</f>
        <v>0.35337439795809511</v>
      </c>
      <c r="D5" s="64">
        <f>Wsource!F4/Wsource!$K4</f>
        <v>0</v>
      </c>
      <c r="E5" s="64">
        <f>Wsource!G4/Wsource!$K4</f>
        <v>0</v>
      </c>
      <c r="F5" s="64">
        <f>Wsource!H4/Wsource!$K4</f>
        <v>0</v>
      </c>
      <c r="G5" s="64">
        <f>Wsource!I4/Wsource!$K4</f>
        <v>0.64662560204190489</v>
      </c>
      <c r="H5" s="64">
        <f>Wsource!J4/Wsource!$K4</f>
        <v>0</v>
      </c>
    </row>
    <row r="6" spans="2:8">
      <c r="B6" s="7" t="s">
        <v>24</v>
      </c>
      <c r="C6" s="64">
        <f>Wsource!E5/Wsource!$K5</f>
        <v>0.61711488611731102</v>
      </c>
      <c r="D6" s="64">
        <f>Wsource!F5/Wsource!$K5</f>
        <v>0</v>
      </c>
      <c r="E6" s="64">
        <f>Wsource!G5/Wsource!$K5</f>
        <v>0</v>
      </c>
      <c r="F6" s="64">
        <f>Wsource!H5/Wsource!$K5</f>
        <v>0</v>
      </c>
      <c r="G6" s="64">
        <f>Wsource!I5/Wsource!$K5</f>
        <v>0.38288511388268892</v>
      </c>
      <c r="H6" s="64">
        <f>Wsource!J5/Wsource!$K5</f>
        <v>0</v>
      </c>
    </row>
    <row r="7" spans="2:8">
      <c r="B7" s="7" t="s">
        <v>21</v>
      </c>
      <c r="C7" s="64">
        <f>Wsource!E6/Wsource!$K6</f>
        <v>0.38533283886519565</v>
      </c>
      <c r="D7" s="64">
        <f>Wsource!F6/Wsource!$K6</f>
        <v>0</v>
      </c>
      <c r="E7" s="64">
        <f>Wsource!G6/Wsource!$K6</f>
        <v>0</v>
      </c>
      <c r="F7" s="64">
        <f>Wsource!H6/Wsource!$K6</f>
        <v>0</v>
      </c>
      <c r="G7" s="64">
        <f>Wsource!I6/Wsource!$K6</f>
        <v>0.61466716113480435</v>
      </c>
      <c r="H7" s="64">
        <f>Wsource!J6/Wsource!$K6</f>
        <v>0</v>
      </c>
    </row>
    <row r="8" spans="2:8">
      <c r="B8" s="7" t="s">
        <v>25</v>
      </c>
      <c r="C8" s="64">
        <f>Wsource!E7/Wsource!$K7</f>
        <v>1</v>
      </c>
      <c r="D8" s="64">
        <f>Wsource!F7/Wsource!$K7</f>
        <v>0</v>
      </c>
      <c r="E8" s="64">
        <f>Wsource!G7/Wsource!$K7</f>
        <v>0</v>
      </c>
      <c r="F8" s="64">
        <f>Wsource!H7/Wsource!$K7</f>
        <v>0</v>
      </c>
      <c r="G8" s="64">
        <f>Wsource!I7/Wsource!$K7</f>
        <v>0</v>
      </c>
      <c r="H8" s="64">
        <f>Wsource!J7/Wsource!$K7</f>
        <v>0</v>
      </c>
    </row>
    <row r="9" spans="2:8">
      <c r="B9" s="7" t="s">
        <v>26</v>
      </c>
      <c r="C9" s="64">
        <f>Wsource!E8/Wsource!$K8</f>
        <v>0.59400038336208549</v>
      </c>
      <c r="D9" s="64">
        <f>Wsource!F8/Wsource!$K8</f>
        <v>0</v>
      </c>
      <c r="E9" s="64">
        <f>Wsource!G8/Wsource!$K8</f>
        <v>0</v>
      </c>
      <c r="F9" s="64">
        <f>Wsource!H8/Wsource!$K8</f>
        <v>0</v>
      </c>
      <c r="G9" s="64">
        <f>Wsource!I8/Wsource!$K8</f>
        <v>0.40599961663791451</v>
      </c>
      <c r="H9" s="64">
        <f>Wsource!J8/Wsource!$K8</f>
        <v>0</v>
      </c>
    </row>
    <row r="10" spans="2:8">
      <c r="B10" s="7" t="s">
        <v>27</v>
      </c>
      <c r="C10" s="64">
        <f>Wsource!E9/Wsource!$K9</f>
        <v>0.74683544303797467</v>
      </c>
      <c r="D10" s="64">
        <f>Wsource!F9/Wsource!$K9</f>
        <v>0</v>
      </c>
      <c r="E10" s="64">
        <f>Wsource!G9/Wsource!$K9</f>
        <v>0</v>
      </c>
      <c r="F10" s="64">
        <f>Wsource!H9/Wsource!$K9</f>
        <v>0</v>
      </c>
      <c r="G10" s="64">
        <f>Wsource!I9/Wsource!$K9</f>
        <v>0</v>
      </c>
      <c r="H10" s="64">
        <f>Wsource!J9/Wsource!$K9</f>
        <v>0.25316455696202533</v>
      </c>
    </row>
    <row r="11" spans="2:8">
      <c r="B11" s="7" t="s">
        <v>28</v>
      </c>
      <c r="C11" s="64">
        <f>Wsource!E10/Wsource!$K10</f>
        <v>0.755812131027637</v>
      </c>
      <c r="D11" s="64">
        <f>Wsource!F10/Wsource!$K10</f>
        <v>0</v>
      </c>
      <c r="E11" s="64">
        <f>Wsource!G10/Wsource!$K10</f>
        <v>0</v>
      </c>
      <c r="F11" s="64">
        <f>Wsource!H10/Wsource!$K10</f>
        <v>0</v>
      </c>
      <c r="G11" s="64">
        <f>Wsource!I10/Wsource!$K10</f>
        <v>0.10898072201034428</v>
      </c>
      <c r="H11" s="64">
        <f>Wsource!J10/Wsource!$K10</f>
        <v>0.13520714696201871</v>
      </c>
    </row>
    <row r="12" spans="2:8">
      <c r="B12" s="7" t="s">
        <v>29</v>
      </c>
      <c r="C12" s="64">
        <f>Wsource!E11/Wsource!$K11</f>
        <v>1</v>
      </c>
      <c r="D12" s="64">
        <f>Wsource!F11/Wsource!$K11</f>
        <v>0</v>
      </c>
      <c r="E12" s="64">
        <f>Wsource!G11/Wsource!$K11</f>
        <v>0</v>
      </c>
      <c r="F12" s="64">
        <f>Wsource!H11/Wsource!$K11</f>
        <v>0</v>
      </c>
      <c r="G12" s="64">
        <f>Wsource!I11/Wsource!$K11</f>
        <v>0</v>
      </c>
      <c r="H12" s="64">
        <f>Wsource!J11/Wsource!$K11</f>
        <v>0</v>
      </c>
    </row>
    <row r="13" spans="2:8">
      <c r="B13" s="7" t="s">
        <v>30</v>
      </c>
      <c r="C13" s="64">
        <f>Wsource!E12/Wsource!$K12</f>
        <v>0</v>
      </c>
      <c r="D13" s="64">
        <f>Wsource!F12/Wsource!$K12</f>
        <v>0</v>
      </c>
      <c r="E13" s="64">
        <f>Wsource!G12/Wsource!$K12</f>
        <v>0</v>
      </c>
      <c r="F13" s="64">
        <f>Wsource!H12/Wsource!$K12</f>
        <v>0</v>
      </c>
      <c r="G13" s="64">
        <f>Wsource!I12/Wsource!$K12</f>
        <v>1</v>
      </c>
      <c r="H13" s="64">
        <f>Wsource!J12/Wsource!$K12</f>
        <v>0</v>
      </c>
    </row>
    <row r="14" spans="2:8">
      <c r="B14" s="7" t="s">
        <v>31</v>
      </c>
      <c r="C14" s="64">
        <f>Wsource!E13/Wsource!$K13</f>
        <v>0.61309060619677558</v>
      </c>
      <c r="D14" s="64">
        <f>Wsource!F13/Wsource!$K13</f>
        <v>0</v>
      </c>
      <c r="E14" s="64">
        <f>Wsource!G13/Wsource!$K13</f>
        <v>0</v>
      </c>
      <c r="F14" s="64">
        <f>Wsource!H13/Wsource!$K13</f>
        <v>0</v>
      </c>
      <c r="G14" s="64">
        <f>Wsource!I13/Wsource!$K13</f>
        <v>0</v>
      </c>
      <c r="H14" s="64">
        <f>Wsource!J13/Wsource!$K13</f>
        <v>0.38690939380322442</v>
      </c>
    </row>
    <row r="15" spans="2:8">
      <c r="B15" s="10" t="s">
        <v>60</v>
      </c>
      <c r="C15" s="64">
        <f>Wsource!E14/Wsource!$K14</f>
        <v>0</v>
      </c>
      <c r="D15" s="64">
        <f>Wsource!F14/Wsource!$K14</f>
        <v>0</v>
      </c>
      <c r="E15" s="64">
        <f>Wsource!G14/Wsource!$K14</f>
        <v>0.11811023622047244</v>
      </c>
      <c r="F15" s="64">
        <f>Wsource!H14/Wsource!$K14</f>
        <v>0.55511811023622049</v>
      </c>
      <c r="G15" s="64">
        <f>Wsource!I14/Wsource!$K14</f>
        <v>0</v>
      </c>
      <c r="H15" s="64">
        <f>Wsource!J14/Wsource!$K14</f>
        <v>0.32677165354330706</v>
      </c>
    </row>
    <row r="16" spans="2:8">
      <c r="B16" s="10" t="s">
        <v>63</v>
      </c>
      <c r="C16" s="64">
        <f>Wsource!E15/Wsource!$K15</f>
        <v>0</v>
      </c>
      <c r="D16" s="64">
        <f>Wsource!F15/Wsource!$K15</f>
        <v>0</v>
      </c>
      <c r="E16" s="64">
        <f>Wsource!G15/Wsource!$K15</f>
        <v>0.5</v>
      </c>
      <c r="F16" s="64">
        <f>Wsource!H15/Wsource!$K15</f>
        <v>0.5</v>
      </c>
      <c r="G16" s="64">
        <f>Wsource!I15/Wsource!$K15</f>
        <v>0</v>
      </c>
      <c r="H16" s="64">
        <f>Wsource!J15/Wsource!$K15</f>
        <v>0</v>
      </c>
    </row>
    <row r="17" spans="2:8">
      <c r="B17" s="10" t="s">
        <v>65</v>
      </c>
      <c r="C17" s="64">
        <f>Wsource!E16/Wsource!$K16</f>
        <v>0</v>
      </c>
      <c r="D17" s="64">
        <f>Wsource!F16/Wsource!$K16</f>
        <v>1</v>
      </c>
      <c r="E17" s="64">
        <f>Wsource!G16/Wsource!$K16</f>
        <v>0</v>
      </c>
      <c r="F17" s="64">
        <f>Wsource!H16/Wsource!$K16</f>
        <v>0</v>
      </c>
      <c r="G17" s="64">
        <f>Wsource!I16/Wsource!$K16</f>
        <v>0</v>
      </c>
      <c r="H17" s="64">
        <f>Wsource!J16/Wsource!$K16</f>
        <v>0</v>
      </c>
    </row>
    <row r="18" spans="2:8">
      <c r="B18" s="10" t="s">
        <v>67</v>
      </c>
      <c r="C18" s="64">
        <f>Wsource!E17/Wsource!$K17</f>
        <v>0</v>
      </c>
      <c r="D18" s="64">
        <f>Wsource!F17/Wsource!$K17</f>
        <v>0.82517482517482521</v>
      </c>
      <c r="E18" s="64">
        <f>Wsource!G17/Wsource!$K17</f>
        <v>0</v>
      </c>
      <c r="F18" s="64">
        <f>Wsource!H17/Wsource!$K17</f>
        <v>0</v>
      </c>
      <c r="G18" s="64">
        <f>Wsource!I17/Wsource!$K17</f>
        <v>0</v>
      </c>
      <c r="H18" s="64">
        <f>Wsource!J17/Wsource!$K17</f>
        <v>0.17482517482517482</v>
      </c>
    </row>
    <row r="19" spans="2:8">
      <c r="B19" s="10" t="s">
        <v>69</v>
      </c>
      <c r="C19" s="64">
        <f>Wsource!E18/Wsource!$K18</f>
        <v>0</v>
      </c>
      <c r="D19" s="64">
        <f>Wsource!F18/Wsource!$K18</f>
        <v>0.91423670668953683</v>
      </c>
      <c r="E19" s="64">
        <f>Wsource!G18/Wsource!$K18</f>
        <v>0</v>
      </c>
      <c r="F19" s="64">
        <f>Wsource!H18/Wsource!$K18</f>
        <v>8.5763293310463118E-2</v>
      </c>
      <c r="G19" s="64">
        <f>Wsource!I18/Wsource!$K18</f>
        <v>0</v>
      </c>
      <c r="H19" s="64">
        <f>Wsource!J18/Wsource!$K18</f>
        <v>0</v>
      </c>
    </row>
    <row r="20" spans="2:8">
      <c r="B20" s="10" t="s">
        <v>71</v>
      </c>
      <c r="C20" s="64">
        <f>Wsource!E19/Wsource!$K19</f>
        <v>0</v>
      </c>
      <c r="D20" s="64">
        <f>Wsource!F19/Wsource!$K19</f>
        <v>1</v>
      </c>
      <c r="E20" s="64">
        <f>Wsource!G19/Wsource!$K19</f>
        <v>0</v>
      </c>
      <c r="F20" s="64">
        <f>Wsource!H19/Wsource!$K19</f>
        <v>0</v>
      </c>
      <c r="G20" s="64">
        <f>Wsource!I19/Wsource!$K19</f>
        <v>0</v>
      </c>
      <c r="H20" s="64">
        <f>Wsource!J19/Wsource!$K19</f>
        <v>0</v>
      </c>
    </row>
    <row r="21" spans="2:8">
      <c r="B21" s="10" t="s">
        <v>73</v>
      </c>
      <c r="C21" s="64">
        <f>Wsource!E20/Wsource!$K20</f>
        <v>0</v>
      </c>
      <c r="D21" s="64">
        <f>Wsource!F20/Wsource!$K20</f>
        <v>0</v>
      </c>
      <c r="E21" s="64">
        <f>Wsource!G20/Wsource!$K20</f>
        <v>0.37704918032786883</v>
      </c>
      <c r="F21" s="64">
        <f>Wsource!H20/Wsource!$K20</f>
        <v>0.62295081967213117</v>
      </c>
      <c r="G21" s="64">
        <f>Wsource!I20/Wsource!$K20</f>
        <v>0</v>
      </c>
      <c r="H21" s="64">
        <f>Wsource!J20/Wsource!$K20</f>
        <v>0</v>
      </c>
    </row>
    <row r="22" spans="2:8">
      <c r="B22" s="10" t="s">
        <v>75</v>
      </c>
      <c r="C22" s="64">
        <f>Wsource!E21/Wsource!$K21</f>
        <v>0</v>
      </c>
      <c r="D22" s="64">
        <f>Wsource!F21/Wsource!$K21</f>
        <v>0</v>
      </c>
      <c r="E22" s="64">
        <f>Wsource!G21/Wsource!$K21</f>
        <v>0.6</v>
      </c>
      <c r="F22" s="64">
        <f>Wsource!H21/Wsource!$K21</f>
        <v>0.4</v>
      </c>
      <c r="G22" s="64">
        <f>Wsource!I21/Wsource!$K21</f>
        <v>0</v>
      </c>
      <c r="H22" s="64">
        <f>Wsource!J21/Wsource!$K21</f>
        <v>0</v>
      </c>
    </row>
    <row r="23" spans="2:8">
      <c r="B23" s="10" t="s">
        <v>77</v>
      </c>
      <c r="C23" s="64">
        <f>Wsource!E22/Wsource!$K22</f>
        <v>0</v>
      </c>
      <c r="D23" s="64">
        <f>Wsource!F22/Wsource!$K22</f>
        <v>0</v>
      </c>
      <c r="E23" s="64">
        <f>Wsource!G22/Wsource!$K22</f>
        <v>0.2857142857142857</v>
      </c>
      <c r="F23" s="64">
        <f>Wsource!H22/Wsource!$K22</f>
        <v>0.5357142857142857</v>
      </c>
      <c r="G23" s="64">
        <f>Wsource!I22/Wsource!$K22</f>
        <v>0</v>
      </c>
      <c r="H23" s="64">
        <f>Wsource!J22/Wsource!$K22</f>
        <v>0.17857142857142858</v>
      </c>
    </row>
    <row r="24" spans="2:8">
      <c r="B24" s="10" t="s">
        <v>79</v>
      </c>
      <c r="C24" s="64">
        <f>Wsource!E23/Wsource!$K23</f>
        <v>0</v>
      </c>
      <c r="D24" s="64">
        <f>Wsource!F23/Wsource!$K23</f>
        <v>0</v>
      </c>
      <c r="E24" s="64">
        <f>Wsource!G23/Wsource!$K23</f>
        <v>0</v>
      </c>
      <c r="F24" s="64">
        <f>Wsource!H23/Wsource!$K23</f>
        <v>0</v>
      </c>
      <c r="G24" s="64">
        <f>Wsource!I23/Wsource!$K23</f>
        <v>0</v>
      </c>
      <c r="H24" s="64">
        <f>Wsource!J23/Wsource!$K23</f>
        <v>1</v>
      </c>
    </row>
    <row r="25" spans="2:8">
      <c r="B25" s="10" t="s">
        <v>81</v>
      </c>
      <c r="C25" s="64">
        <f>Wsource!E24/Wsource!$K24</f>
        <v>0</v>
      </c>
      <c r="D25" s="64">
        <f>Wsource!F24/Wsource!$K24</f>
        <v>0</v>
      </c>
      <c r="E25" s="64">
        <f>Wsource!G24/Wsource!$K24</f>
        <v>0</v>
      </c>
      <c r="F25" s="64">
        <f>Wsource!H24/Wsource!$K24</f>
        <v>0</v>
      </c>
      <c r="G25" s="64">
        <f>Wsource!I24/Wsource!$K24</f>
        <v>0</v>
      </c>
      <c r="H25" s="64">
        <f>Wsource!J24/Wsource!$K24</f>
        <v>1</v>
      </c>
    </row>
    <row r="26" spans="2:8">
      <c r="B26" s="10" t="s">
        <v>83</v>
      </c>
      <c r="C26" s="64">
        <f>Wsource!E25/Wsource!$K25</f>
        <v>0</v>
      </c>
      <c r="D26" s="64">
        <f>Wsource!F25/Wsource!$K25</f>
        <v>0.96026490066225167</v>
      </c>
      <c r="E26" s="64">
        <f>Wsource!G25/Wsource!$K25</f>
        <v>0</v>
      </c>
      <c r="F26" s="64">
        <f>Wsource!H25/Wsource!$K25</f>
        <v>0</v>
      </c>
      <c r="G26" s="64">
        <f>Wsource!I25/Wsource!$K25</f>
        <v>0</v>
      </c>
      <c r="H26" s="64">
        <f>Wsource!J25/Wsource!$K25</f>
        <v>3.9735099337748346E-2</v>
      </c>
    </row>
    <row r="27" spans="2:8">
      <c r="B27" s="10" t="s">
        <v>85</v>
      </c>
      <c r="C27" s="64">
        <f>Wsource!E26/Wsource!$K26</f>
        <v>0</v>
      </c>
      <c r="D27" s="64">
        <f>Wsource!F26/Wsource!$K26</f>
        <v>0</v>
      </c>
      <c r="E27" s="64">
        <f>Wsource!G26/Wsource!$K26</f>
        <v>0</v>
      </c>
      <c r="F27" s="64">
        <f>Wsource!H26/Wsource!$K26</f>
        <v>0</v>
      </c>
      <c r="G27" s="64">
        <f>Wsource!I26/Wsource!$K26</f>
        <v>1</v>
      </c>
      <c r="H27" s="64">
        <f>Wsource!J26/Wsource!$K26</f>
        <v>0</v>
      </c>
    </row>
    <row r="28" spans="2:8">
      <c r="B28" s="10" t="s">
        <v>87</v>
      </c>
      <c r="C28" s="64">
        <f>Wsource!E27/Wsource!$K27</f>
        <v>0</v>
      </c>
      <c r="D28" s="64">
        <f>Wsource!F27/Wsource!$K27</f>
        <v>0</v>
      </c>
      <c r="E28" s="64">
        <f>Wsource!G27/Wsource!$K27</f>
        <v>0</v>
      </c>
      <c r="F28" s="64">
        <f>Wsource!H27/Wsource!$K27</f>
        <v>0</v>
      </c>
      <c r="G28" s="64">
        <f>Wsource!I27/Wsource!$K27</f>
        <v>0</v>
      </c>
      <c r="H28" s="64">
        <f>Wsource!J27/Wsource!$K27</f>
        <v>1</v>
      </c>
    </row>
    <row r="29" spans="2:8">
      <c r="B29" s="10" t="s">
        <v>89</v>
      </c>
      <c r="C29" s="64">
        <f>Wsource!E28/Wsource!$K28</f>
        <v>0.83067788117008723</v>
      </c>
      <c r="D29" s="64">
        <f>Wsource!F28/Wsource!$K28</f>
        <v>0</v>
      </c>
      <c r="E29" s="64">
        <f>Wsource!G28/Wsource!$K28</f>
        <v>0</v>
      </c>
      <c r="F29" s="64">
        <f>Wsource!H28/Wsource!$K28</f>
        <v>0</v>
      </c>
      <c r="G29" s="64">
        <f>Wsource!I28/Wsource!$K28</f>
        <v>0.16932211882991277</v>
      </c>
      <c r="H29" s="64">
        <f>Wsource!J28/Wsource!$K28</f>
        <v>0</v>
      </c>
    </row>
    <row r="30" spans="2:8">
      <c r="B30" s="10" t="s">
        <v>91</v>
      </c>
      <c r="C30" s="64">
        <f>Wsource!E29/Wsource!$K29</f>
        <v>0</v>
      </c>
      <c r="D30" s="64">
        <f>Wsource!F29/Wsource!$K29</f>
        <v>0</v>
      </c>
      <c r="E30" s="64">
        <f>Wsource!G29/Wsource!$K29</f>
        <v>0</v>
      </c>
      <c r="F30" s="64">
        <f>Wsource!H29/Wsource!$K29</f>
        <v>0</v>
      </c>
      <c r="G30" s="64">
        <f>Wsource!I29/Wsource!$K29</f>
        <v>0</v>
      </c>
      <c r="H30" s="64">
        <f>Wsource!J29/Wsource!$K29</f>
        <v>1</v>
      </c>
    </row>
    <row r="31" spans="2:8" ht="16.149999999999999" thickBot="1">
      <c r="B31" s="13" t="s">
        <v>93</v>
      </c>
      <c r="C31" s="64">
        <f>Wsource!E30/Wsource!$K30</f>
        <v>0.5867412085447079</v>
      </c>
      <c r="D31" s="64">
        <f>Wsource!F30/Wsource!$K30</f>
        <v>0</v>
      </c>
      <c r="E31" s="64">
        <f>Wsource!G30/Wsource!$K30</f>
        <v>0</v>
      </c>
      <c r="F31" s="64">
        <f>Wsource!H30/Wsource!$K30</f>
        <v>0</v>
      </c>
      <c r="G31" s="64">
        <f>Wsource!I30/Wsource!$K30</f>
        <v>0</v>
      </c>
      <c r="H31" s="64">
        <f>Wsource!J30/Wsource!$K30</f>
        <v>0.41325879145529215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9"/>
  <sheetViews>
    <sheetView zoomScaleNormal="100" workbookViewId="0">
      <pane xSplit="1" ySplit="2" topLeftCell="G3" activePane="bottomRight" state="frozen"/>
      <selection pane="topRight" activeCell="B1" sqref="B1"/>
      <selection pane="bottomLeft" activeCell="A3" sqref="A3"/>
      <selection pane="bottomRight" activeCell="L46" sqref="L46"/>
    </sheetView>
  </sheetViews>
  <sheetFormatPr defaultColWidth="11" defaultRowHeight="15.75"/>
  <cols>
    <col min="2" max="2" width="13" bestFit="1" customWidth="1"/>
  </cols>
  <sheetData>
    <row r="1" spans="1:21">
      <c r="A1" s="2" t="s">
        <v>35</v>
      </c>
    </row>
    <row r="2" spans="1:21">
      <c r="A2" s="1"/>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row>
    <row r="3" spans="1:21">
      <c r="A3" s="1" t="s">
        <v>22</v>
      </c>
      <c r="B3">
        <v>5.2846894138232718</v>
      </c>
      <c r="C3">
        <v>5.0501968503937009</v>
      </c>
      <c r="D3">
        <v>2.3954724409448818</v>
      </c>
      <c r="E3">
        <v>3.5546478565179354</v>
      </c>
      <c r="F3">
        <v>2.6162182852143481</v>
      </c>
      <c r="G3">
        <v>2.1875656167978996</v>
      </c>
      <c r="H3">
        <v>2.4833825459317587</v>
      </c>
      <c r="I3">
        <v>1.5729330708661415</v>
      </c>
      <c r="J3">
        <v>3.6466207349081365</v>
      </c>
      <c r="K3">
        <v>4.5669728783902013</v>
      </c>
      <c r="L3">
        <v>3.0468832020997376</v>
      </c>
      <c r="M3">
        <v>2.4381780402449693</v>
      </c>
      <c r="N3">
        <v>5.7479221347331588</v>
      </c>
      <c r="O3">
        <v>1.9638232720909887</v>
      </c>
      <c r="P3">
        <v>2.3072069116360456</v>
      </c>
      <c r="Q3">
        <v>0</v>
      </c>
      <c r="R3">
        <v>2.4940944881889764</v>
      </c>
      <c r="S3">
        <v>0</v>
      </c>
      <c r="T3">
        <v>0</v>
      </c>
      <c r="U3">
        <v>4.2148184601924754</v>
      </c>
    </row>
    <row r="4" spans="1:21">
      <c r="A4" s="1" t="s">
        <v>23</v>
      </c>
      <c r="B4">
        <v>5.3223643919510062</v>
      </c>
      <c r="C4">
        <v>4.473020559930009</v>
      </c>
      <c r="D4">
        <v>2.5544400699912511</v>
      </c>
      <c r="E4">
        <v>3.5507874015748033</v>
      </c>
      <c r="F4">
        <v>2.7867891513560803</v>
      </c>
      <c r="G4">
        <v>2.1875656167978996</v>
      </c>
      <c r="H4">
        <v>2.4833825459317587</v>
      </c>
      <c r="I4">
        <v>1.631167979002625</v>
      </c>
      <c r="J4">
        <v>3.1641294838145231</v>
      </c>
      <c r="K4">
        <v>4.0222659667541558</v>
      </c>
      <c r="L4">
        <v>3.0468832020997376</v>
      </c>
      <c r="M4">
        <v>1.170242782152231</v>
      </c>
      <c r="N4">
        <v>0</v>
      </c>
      <c r="O4">
        <v>2.5751531058617672</v>
      </c>
      <c r="P4">
        <v>2.3072069116360456</v>
      </c>
      <c r="Q4">
        <v>0</v>
      </c>
      <c r="R4">
        <v>2.383377077865267</v>
      </c>
      <c r="S4">
        <v>0</v>
      </c>
      <c r="T4">
        <v>4.2339785651793527</v>
      </c>
      <c r="U4">
        <v>3.7524278215223101</v>
      </c>
    </row>
    <row r="5" spans="1:21">
      <c r="A5" s="1" t="s">
        <v>24</v>
      </c>
      <c r="B5">
        <v>5.219127296587927</v>
      </c>
      <c r="C5">
        <v>4.4603565179352573</v>
      </c>
      <c r="D5">
        <v>2.3414041994750661</v>
      </c>
      <c r="E5">
        <v>3.5387139107611549</v>
      </c>
      <c r="F5">
        <v>2.1545494313210849</v>
      </c>
      <c r="G5">
        <v>0</v>
      </c>
      <c r="H5">
        <v>2.3025098425196848</v>
      </c>
      <c r="I5">
        <v>1.5308727034120737</v>
      </c>
      <c r="J5">
        <v>3.4387029746281712</v>
      </c>
      <c r="K5">
        <v>4.1918197725284339</v>
      </c>
      <c r="L5">
        <v>0</v>
      </c>
      <c r="M5">
        <v>1.909951881014873</v>
      </c>
      <c r="N5">
        <v>0</v>
      </c>
      <c r="O5">
        <v>0</v>
      </c>
      <c r="P5">
        <v>2.0235017497812771</v>
      </c>
      <c r="Q5">
        <v>0</v>
      </c>
      <c r="R5">
        <v>2.4185367454068238</v>
      </c>
      <c r="S5">
        <v>0</v>
      </c>
      <c r="T5">
        <v>4.0882436570428702</v>
      </c>
      <c r="U5">
        <v>3.7568788276465441</v>
      </c>
    </row>
    <row r="6" spans="1:21">
      <c r="A6" s="1" t="s">
        <v>25</v>
      </c>
      <c r="B6">
        <v>5.219127296587927</v>
      </c>
      <c r="C6">
        <v>4.4603565179352573</v>
      </c>
      <c r="D6">
        <v>2.3414041994750661</v>
      </c>
      <c r="E6">
        <v>3.5387139107611549</v>
      </c>
      <c r="F6">
        <v>2.1545494313210849</v>
      </c>
      <c r="G6">
        <v>2.1875656167978996</v>
      </c>
      <c r="H6">
        <v>2.3025098425196848</v>
      </c>
      <c r="I6">
        <v>1.5308727034120737</v>
      </c>
      <c r="J6">
        <v>3.4387029746281712</v>
      </c>
      <c r="K6">
        <v>4.1918197725284339</v>
      </c>
      <c r="L6">
        <v>3.0998250218722654</v>
      </c>
      <c r="M6">
        <v>1.909951881014873</v>
      </c>
      <c r="N6">
        <v>0</v>
      </c>
      <c r="O6">
        <v>0</v>
      </c>
      <c r="P6">
        <v>2.0235017497812771</v>
      </c>
      <c r="Q6">
        <v>0</v>
      </c>
      <c r="R6">
        <v>2.4185367454068238</v>
      </c>
      <c r="S6">
        <v>0</v>
      </c>
      <c r="T6">
        <v>4.0882436570428702</v>
      </c>
      <c r="U6">
        <v>3.7568788276465441</v>
      </c>
    </row>
    <row r="7" spans="1:21">
      <c r="A7" s="1" t="s">
        <v>26</v>
      </c>
      <c r="B7">
        <v>5.2008092738407692</v>
      </c>
      <c r="C7">
        <v>4.5425306211723528</v>
      </c>
      <c r="D7">
        <v>2.3873359580052491</v>
      </c>
      <c r="E7">
        <v>3.6154965004374451</v>
      </c>
      <c r="F7">
        <v>2.1545494313210849</v>
      </c>
      <c r="G7">
        <v>2.2981299212598425</v>
      </c>
      <c r="H7">
        <v>2.3025098425196848</v>
      </c>
      <c r="I7">
        <v>1.5048993875765528</v>
      </c>
      <c r="J7">
        <v>3.5949475065616796</v>
      </c>
      <c r="K7">
        <v>4.2687117235345582</v>
      </c>
      <c r="L7">
        <v>3.0998250218722654</v>
      </c>
      <c r="M7">
        <v>2.4875328083989499</v>
      </c>
      <c r="N7">
        <v>5.6919072615923012</v>
      </c>
      <c r="O7">
        <v>0</v>
      </c>
      <c r="P7">
        <v>2.3090004374453197</v>
      </c>
      <c r="Q7">
        <v>0</v>
      </c>
      <c r="R7">
        <v>2.4185367454068238</v>
      </c>
      <c r="S7">
        <v>0</v>
      </c>
      <c r="T7">
        <v>3.5904965004374456</v>
      </c>
      <c r="U7">
        <v>3.7465004374453188</v>
      </c>
    </row>
    <row r="8" spans="1:21">
      <c r="A8" s="1" t="s">
        <v>27</v>
      </c>
      <c r="B8">
        <v>5.2846894138232718</v>
      </c>
      <c r="C8">
        <v>5.0501968503937009</v>
      </c>
      <c r="D8">
        <v>2.3954724409448818</v>
      </c>
      <c r="E8">
        <v>3.5546478565179354</v>
      </c>
      <c r="F8">
        <v>2.6162182852143481</v>
      </c>
      <c r="G8">
        <v>2.1875656167978996</v>
      </c>
      <c r="H8">
        <v>2.4833825459317587</v>
      </c>
      <c r="I8">
        <v>1.5729330708661415</v>
      </c>
      <c r="J8">
        <v>3.6466207349081365</v>
      </c>
      <c r="K8">
        <v>4.5669728783902013</v>
      </c>
      <c r="L8">
        <v>3.0468832020997376</v>
      </c>
      <c r="M8">
        <v>2.4381780402449693</v>
      </c>
      <c r="N8">
        <v>5.7479221347331588</v>
      </c>
      <c r="O8">
        <v>1.9638232720909887</v>
      </c>
      <c r="P8">
        <v>2.3072069116360456</v>
      </c>
      <c r="Q8">
        <v>0</v>
      </c>
      <c r="R8">
        <v>2.4940944881889764</v>
      </c>
      <c r="S8">
        <v>0</v>
      </c>
      <c r="T8">
        <v>4.329440069991251</v>
      </c>
      <c r="U8">
        <v>4.2148184601924754</v>
      </c>
    </row>
    <row r="9" spans="1:21">
      <c r="A9" s="1" t="s">
        <v>28</v>
      </c>
      <c r="B9">
        <v>5.2008092738407692</v>
      </c>
      <c r="C9">
        <v>4.5425306211723528</v>
      </c>
      <c r="D9">
        <v>2.3873359580052491</v>
      </c>
      <c r="E9">
        <v>3.6154965004374451</v>
      </c>
      <c r="F9">
        <v>2.1545494313210849</v>
      </c>
      <c r="G9">
        <v>0</v>
      </c>
      <c r="H9">
        <v>0</v>
      </c>
      <c r="I9">
        <v>1.5048993875765528</v>
      </c>
      <c r="J9">
        <v>3.5949475065616796</v>
      </c>
      <c r="K9">
        <v>4.2687117235345582</v>
      </c>
      <c r="L9">
        <v>3.0998250218722654</v>
      </c>
      <c r="M9">
        <v>2.4875328083989499</v>
      </c>
      <c r="N9">
        <v>5.6919072615923012</v>
      </c>
      <c r="O9">
        <v>0</v>
      </c>
      <c r="P9">
        <v>2.3090004374453197</v>
      </c>
      <c r="Q9">
        <v>0</v>
      </c>
      <c r="R9">
        <v>0</v>
      </c>
      <c r="S9">
        <v>0</v>
      </c>
      <c r="T9">
        <v>3.5904965004374456</v>
      </c>
      <c r="U9">
        <v>3.7465004374453188</v>
      </c>
    </row>
    <row r="10" spans="1:21">
      <c r="A10" s="1" t="s">
        <v>29</v>
      </c>
      <c r="B10">
        <v>5.4447178477690281</v>
      </c>
      <c r="C10">
        <v>4.592336794289392</v>
      </c>
      <c r="D10">
        <v>2.5038385826771652</v>
      </c>
      <c r="E10">
        <v>3.7458770778652668</v>
      </c>
      <c r="F10">
        <v>2.462724190726159</v>
      </c>
      <c r="G10">
        <v>2.2981299212598425</v>
      </c>
      <c r="H10">
        <v>2.5888998250218722</v>
      </c>
      <c r="I10">
        <v>1.4596597827857141</v>
      </c>
      <c r="J10">
        <v>3.5343394575678047</v>
      </c>
      <c r="K10">
        <v>4.3198829833770773</v>
      </c>
      <c r="L10">
        <v>3.3068569553805776</v>
      </c>
      <c r="M10">
        <v>2.0548118985126855</v>
      </c>
      <c r="N10">
        <v>5.6377187226596677</v>
      </c>
      <c r="O10">
        <v>1.9819772528433945</v>
      </c>
      <c r="P10">
        <v>2.3821631671041117</v>
      </c>
      <c r="Q10">
        <v>0</v>
      </c>
      <c r="R10">
        <v>0</v>
      </c>
      <c r="S10">
        <v>0</v>
      </c>
      <c r="T10">
        <v>4.1583346929162204</v>
      </c>
      <c r="U10">
        <v>3.749278655495131</v>
      </c>
    </row>
    <row r="11" spans="1:21">
      <c r="A11" s="1" t="s">
        <v>30</v>
      </c>
      <c r="B11">
        <v>5.2846894138232718</v>
      </c>
      <c r="C11">
        <v>5.0501968503937009</v>
      </c>
      <c r="D11">
        <v>2.3954724409448818</v>
      </c>
      <c r="E11">
        <v>3.5546478565179354</v>
      </c>
      <c r="F11">
        <v>2.6162182852143481</v>
      </c>
      <c r="G11">
        <v>2.1875656167978996</v>
      </c>
      <c r="H11">
        <v>0</v>
      </c>
      <c r="I11">
        <v>1.5729330708661415</v>
      </c>
      <c r="J11">
        <v>3.6466207349081365</v>
      </c>
      <c r="K11">
        <v>4.5669728783902013</v>
      </c>
      <c r="L11">
        <v>3.0468832020997376</v>
      </c>
      <c r="M11">
        <v>2.4381780402449693</v>
      </c>
      <c r="N11">
        <v>5.7479221347331588</v>
      </c>
      <c r="O11">
        <v>1.9638232720909887</v>
      </c>
      <c r="P11">
        <v>2.3072069116360456</v>
      </c>
      <c r="Q11">
        <v>0</v>
      </c>
      <c r="R11">
        <v>2.4940944881889764</v>
      </c>
      <c r="S11">
        <v>0</v>
      </c>
      <c r="T11">
        <v>0</v>
      </c>
      <c r="U11">
        <v>4.2148184601924754</v>
      </c>
    </row>
    <row r="12" spans="1:21">
      <c r="A12" s="1" t="s">
        <v>31</v>
      </c>
      <c r="B12">
        <v>5.219127296587927</v>
      </c>
      <c r="C12">
        <v>4.4603565179352573</v>
      </c>
      <c r="D12">
        <v>2.3414041994750661</v>
      </c>
      <c r="E12">
        <v>3.5387139107611549</v>
      </c>
      <c r="F12">
        <v>2.1545494313210849</v>
      </c>
      <c r="G12">
        <v>0</v>
      </c>
      <c r="H12">
        <v>2.3025098425196848</v>
      </c>
      <c r="I12">
        <v>1.5308727034120737</v>
      </c>
      <c r="J12">
        <v>3.4387029746281712</v>
      </c>
      <c r="K12">
        <v>4.1918197725284339</v>
      </c>
      <c r="L12">
        <v>0</v>
      </c>
      <c r="M12">
        <v>1.909951881014873</v>
      </c>
      <c r="N12">
        <v>5.6919072615923012</v>
      </c>
      <c r="O12">
        <v>0</v>
      </c>
      <c r="P12">
        <v>2.0235017497812771</v>
      </c>
      <c r="Q12">
        <v>0</v>
      </c>
      <c r="R12">
        <v>2.4185367454068238</v>
      </c>
      <c r="S12">
        <v>0</v>
      </c>
      <c r="T12">
        <v>4.0882436570428702</v>
      </c>
      <c r="U12">
        <v>3.7568788276465441</v>
      </c>
    </row>
    <row r="13" spans="1:21">
      <c r="A13" s="23" t="s">
        <v>60</v>
      </c>
      <c r="B13">
        <v>5.2430185031082415</v>
      </c>
      <c r="C13">
        <v>4.5439988476049864</v>
      </c>
      <c r="D13">
        <v>2.5961262915840755</v>
      </c>
      <c r="E13">
        <v>3.8096778097597697</v>
      </c>
      <c r="F13">
        <v>2.462724190726159</v>
      </c>
      <c r="G13">
        <v>2.3593742202353503</v>
      </c>
      <c r="H13">
        <v>1.8286636045494313</v>
      </c>
      <c r="I13">
        <v>1.4424472740378669</v>
      </c>
      <c r="J13">
        <v>0</v>
      </c>
      <c r="K13">
        <v>4.5188710817943392</v>
      </c>
      <c r="L13">
        <v>3.2354227577980716</v>
      </c>
      <c r="M13">
        <v>1.0180883639545055</v>
      </c>
      <c r="N13">
        <v>5.5563839676290465</v>
      </c>
      <c r="O13">
        <v>0</v>
      </c>
      <c r="P13">
        <v>2.7426527413240009</v>
      </c>
      <c r="Q13">
        <v>0</v>
      </c>
      <c r="R13">
        <v>0</v>
      </c>
      <c r="S13">
        <v>0</v>
      </c>
      <c r="T13">
        <v>3.9640966754155733</v>
      </c>
      <c r="U13">
        <v>4.1202682556688304</v>
      </c>
    </row>
    <row r="14" spans="1:21">
      <c r="A14" s="23" t="s">
        <v>63</v>
      </c>
      <c r="B14">
        <v>5.2430185031082415</v>
      </c>
      <c r="C14">
        <v>4.5439988476049864</v>
      </c>
      <c r="D14">
        <v>2.5961262915840755</v>
      </c>
      <c r="E14">
        <v>3.8096778097597697</v>
      </c>
      <c r="F14">
        <v>2.462724190726159</v>
      </c>
      <c r="G14">
        <v>2.3593742202353503</v>
      </c>
      <c r="H14">
        <v>1.8286636045494313</v>
      </c>
      <c r="I14">
        <v>1.4424472740378669</v>
      </c>
      <c r="J14">
        <v>0</v>
      </c>
      <c r="K14">
        <v>4.5188710817943392</v>
      </c>
      <c r="L14">
        <v>3.2354227577980716</v>
      </c>
      <c r="M14">
        <v>1.0180883639545055</v>
      </c>
      <c r="N14">
        <v>5.5563839676290465</v>
      </c>
      <c r="O14">
        <v>0</v>
      </c>
      <c r="P14">
        <v>2.7426527413240009</v>
      </c>
      <c r="Q14">
        <v>0</v>
      </c>
      <c r="R14">
        <v>0</v>
      </c>
      <c r="S14">
        <v>0</v>
      </c>
      <c r="T14">
        <v>3.9640966754155733</v>
      </c>
      <c r="U14">
        <v>4.1202682556688304</v>
      </c>
    </row>
    <row r="15" spans="1:21">
      <c r="A15" s="23" t="s">
        <v>65</v>
      </c>
      <c r="B15">
        <v>5.2430185031082415</v>
      </c>
      <c r="C15">
        <v>4.5439988476049864</v>
      </c>
      <c r="D15">
        <v>2.5961262915840755</v>
      </c>
      <c r="E15">
        <v>3.8096778097597697</v>
      </c>
      <c r="F15">
        <v>2.462724190726159</v>
      </c>
      <c r="G15">
        <v>2.3593742202353503</v>
      </c>
      <c r="H15">
        <v>1.8286636045494313</v>
      </c>
      <c r="I15">
        <v>1.4424472740378669</v>
      </c>
      <c r="J15">
        <v>0</v>
      </c>
      <c r="K15">
        <v>4.5188710817943392</v>
      </c>
      <c r="L15">
        <v>3.2354227577980716</v>
      </c>
      <c r="M15">
        <v>1.0180883639545055</v>
      </c>
      <c r="N15">
        <v>5.5563839676290465</v>
      </c>
      <c r="O15">
        <v>1.9819772528433945</v>
      </c>
      <c r="P15">
        <v>2.7426527413240009</v>
      </c>
      <c r="Q15">
        <v>0</v>
      </c>
      <c r="R15">
        <v>0</v>
      </c>
      <c r="S15">
        <v>0</v>
      </c>
      <c r="T15">
        <v>3.9640966754155733</v>
      </c>
      <c r="U15">
        <v>4.1202682556688304</v>
      </c>
    </row>
    <row r="16" spans="1:21">
      <c r="A16" s="23" t="s">
        <v>67</v>
      </c>
      <c r="B16">
        <v>5.2430185031082397</v>
      </c>
      <c r="C16">
        <v>4.54399884760499</v>
      </c>
      <c r="D16">
        <v>2.5961262915840799</v>
      </c>
      <c r="E16">
        <v>3.8096778097597701</v>
      </c>
      <c r="F16">
        <v>2.4627241907261599</v>
      </c>
      <c r="G16">
        <v>2.3593742202353498</v>
      </c>
      <c r="H16">
        <v>1.82866360454943</v>
      </c>
      <c r="I16">
        <v>1.44244727403787</v>
      </c>
      <c r="J16">
        <v>3.5343394575678047</v>
      </c>
      <c r="K16">
        <v>4.51887108179434</v>
      </c>
      <c r="L16">
        <v>3.2354227577980699</v>
      </c>
      <c r="M16">
        <v>1.01808836395451</v>
      </c>
      <c r="N16">
        <v>5.5563839676290501</v>
      </c>
      <c r="O16">
        <v>0</v>
      </c>
      <c r="P16">
        <v>2.7426527413240001</v>
      </c>
      <c r="Q16">
        <v>0</v>
      </c>
      <c r="R16">
        <v>2.4940944881889764</v>
      </c>
      <c r="S16">
        <v>0</v>
      </c>
      <c r="T16">
        <v>3.9640966754155702</v>
      </c>
      <c r="U16">
        <v>4.1202682556688304</v>
      </c>
    </row>
    <row r="17" spans="1:21">
      <c r="A17" s="23" t="s">
        <v>69</v>
      </c>
      <c r="B17">
        <v>5.4447178477690281</v>
      </c>
      <c r="C17">
        <v>4.592336794289392</v>
      </c>
      <c r="D17">
        <v>2.5038385826771652</v>
      </c>
      <c r="E17">
        <v>3.7458770778652668</v>
      </c>
      <c r="F17">
        <v>0</v>
      </c>
      <c r="G17">
        <v>2.2981299212598425</v>
      </c>
      <c r="H17">
        <v>2.5888998250218722</v>
      </c>
      <c r="I17">
        <v>1.4596597827857141</v>
      </c>
      <c r="J17">
        <v>3.5343394575678047</v>
      </c>
      <c r="K17">
        <v>4.3198829833770773</v>
      </c>
      <c r="L17">
        <v>3.3068569553805776</v>
      </c>
      <c r="M17">
        <v>2.0548118985126855</v>
      </c>
      <c r="N17">
        <v>5.6377187226596677</v>
      </c>
      <c r="O17">
        <v>1.9819772528433945</v>
      </c>
      <c r="P17">
        <v>2.3821631671041117</v>
      </c>
      <c r="Q17">
        <v>0</v>
      </c>
      <c r="R17">
        <v>0</v>
      </c>
      <c r="S17">
        <v>0</v>
      </c>
      <c r="T17">
        <v>4.1583346929162204</v>
      </c>
      <c r="U17">
        <v>3.749278655495131</v>
      </c>
    </row>
    <row r="18" spans="1:21">
      <c r="A18" s="23" t="s">
        <v>71</v>
      </c>
      <c r="B18">
        <v>5.2430185031082397</v>
      </c>
      <c r="C18">
        <v>4.54399884760499</v>
      </c>
      <c r="D18">
        <v>2.5961262915840799</v>
      </c>
      <c r="E18">
        <v>3.8096778097597701</v>
      </c>
      <c r="F18">
        <v>2.4627241907261599</v>
      </c>
      <c r="G18">
        <v>2.3593742202353498</v>
      </c>
      <c r="H18">
        <v>1.82866360454943</v>
      </c>
      <c r="I18">
        <v>1.44244727403787</v>
      </c>
      <c r="J18">
        <v>0</v>
      </c>
      <c r="K18">
        <v>4.51887108179434</v>
      </c>
      <c r="L18">
        <v>3.2354227577980699</v>
      </c>
      <c r="M18">
        <v>1.01808836395451</v>
      </c>
      <c r="N18">
        <v>5.5563839676290501</v>
      </c>
      <c r="O18">
        <v>0</v>
      </c>
      <c r="P18">
        <v>2.7426527413240001</v>
      </c>
      <c r="Q18">
        <v>0</v>
      </c>
      <c r="R18">
        <v>0</v>
      </c>
      <c r="S18">
        <v>0</v>
      </c>
      <c r="T18">
        <v>3.9640966754155702</v>
      </c>
      <c r="U18">
        <v>4.1202682556688304</v>
      </c>
    </row>
    <row r="19" spans="1:21">
      <c r="A19" s="23" t="s">
        <v>73</v>
      </c>
      <c r="B19">
        <v>5.2430185031082397</v>
      </c>
      <c r="C19">
        <v>4.54399884760499</v>
      </c>
      <c r="D19">
        <v>2.5961262915840799</v>
      </c>
      <c r="E19">
        <v>3.8096778097597701</v>
      </c>
      <c r="F19">
        <v>2.4627241907261599</v>
      </c>
      <c r="G19">
        <v>2.3593742202353498</v>
      </c>
      <c r="H19">
        <v>1.82866360454943</v>
      </c>
      <c r="I19">
        <v>1.44244727403787</v>
      </c>
      <c r="J19">
        <v>0</v>
      </c>
      <c r="K19">
        <v>4.51887108179434</v>
      </c>
      <c r="L19">
        <v>3.2354227577980699</v>
      </c>
      <c r="M19">
        <v>1.01808836395451</v>
      </c>
      <c r="N19">
        <v>5.5563839676290501</v>
      </c>
      <c r="O19">
        <v>0</v>
      </c>
      <c r="P19">
        <v>2.7426527413240001</v>
      </c>
      <c r="Q19">
        <v>0</v>
      </c>
      <c r="R19">
        <v>0</v>
      </c>
      <c r="S19">
        <v>0</v>
      </c>
      <c r="T19">
        <v>3.9640966754155702</v>
      </c>
      <c r="U19">
        <v>4.1202682556688304</v>
      </c>
    </row>
    <row r="20" spans="1:21">
      <c r="A20" s="23" t="s">
        <v>75</v>
      </c>
      <c r="B20">
        <v>5.2430185031082397</v>
      </c>
      <c r="C20">
        <v>4.54399884760499</v>
      </c>
      <c r="D20">
        <v>2.5961262915840799</v>
      </c>
      <c r="E20">
        <v>3.8096778097597701</v>
      </c>
      <c r="F20">
        <v>2.4627241907261599</v>
      </c>
      <c r="G20">
        <v>2.3593742202353498</v>
      </c>
      <c r="H20">
        <v>1.82866360454943</v>
      </c>
      <c r="I20">
        <v>1.44244727403787</v>
      </c>
      <c r="J20">
        <v>0</v>
      </c>
      <c r="K20">
        <v>4.51887108179434</v>
      </c>
      <c r="L20">
        <v>3.2354227577980699</v>
      </c>
      <c r="M20">
        <v>1.01808836395451</v>
      </c>
      <c r="N20">
        <v>5.5563839676290501</v>
      </c>
      <c r="O20">
        <v>0</v>
      </c>
      <c r="P20">
        <v>2.7426527413240001</v>
      </c>
      <c r="Q20">
        <v>0</v>
      </c>
      <c r="R20">
        <v>0</v>
      </c>
      <c r="S20">
        <v>0</v>
      </c>
      <c r="T20">
        <v>3.9640966754155702</v>
      </c>
      <c r="U20">
        <v>4.1202682556688304</v>
      </c>
    </row>
    <row r="21" spans="1:21">
      <c r="A21" s="23" t="s">
        <v>77</v>
      </c>
      <c r="B21">
        <v>5.2430185031082397</v>
      </c>
      <c r="C21">
        <v>4.54399884760499</v>
      </c>
      <c r="D21">
        <v>2.5961262915840799</v>
      </c>
      <c r="E21">
        <v>3.8096778097597701</v>
      </c>
      <c r="F21">
        <v>2.4627241907261599</v>
      </c>
      <c r="G21">
        <v>2.3593742202353498</v>
      </c>
      <c r="H21">
        <v>1.82866360454943</v>
      </c>
      <c r="I21">
        <v>1.44244727403787</v>
      </c>
      <c r="J21">
        <v>0</v>
      </c>
      <c r="K21">
        <v>4.51887108179434</v>
      </c>
      <c r="L21">
        <v>3.2354227577980699</v>
      </c>
      <c r="M21">
        <v>1.01808836395451</v>
      </c>
      <c r="N21">
        <v>5.5563839676290501</v>
      </c>
      <c r="O21">
        <v>0</v>
      </c>
      <c r="P21">
        <v>2.7426527413240001</v>
      </c>
      <c r="Q21">
        <v>0</v>
      </c>
      <c r="R21">
        <v>0</v>
      </c>
      <c r="S21">
        <v>0</v>
      </c>
      <c r="T21">
        <v>3.9640966754155702</v>
      </c>
      <c r="U21">
        <v>4.1202682556688304</v>
      </c>
    </row>
    <row r="22" spans="1:21">
      <c r="A22" s="23" t="s">
        <v>79</v>
      </c>
      <c r="B22">
        <v>5.2430185031082397</v>
      </c>
      <c r="C22">
        <v>4.54399884760499</v>
      </c>
      <c r="D22">
        <v>2.5961262915840799</v>
      </c>
      <c r="E22">
        <v>3.8096778097597701</v>
      </c>
      <c r="F22">
        <v>2.4627241907261599</v>
      </c>
      <c r="G22">
        <v>2.3593742202353498</v>
      </c>
      <c r="H22">
        <v>1.82866360454943</v>
      </c>
      <c r="I22">
        <v>1.44244727403787</v>
      </c>
      <c r="J22">
        <v>0</v>
      </c>
      <c r="K22">
        <v>4.51887108179434</v>
      </c>
      <c r="L22">
        <v>3.2354227577980699</v>
      </c>
      <c r="M22">
        <v>1.01808836395451</v>
      </c>
      <c r="N22">
        <v>5.5563839676290501</v>
      </c>
      <c r="O22">
        <v>0</v>
      </c>
      <c r="P22">
        <v>2.7426527413240001</v>
      </c>
      <c r="Q22">
        <v>0</v>
      </c>
      <c r="R22">
        <v>0</v>
      </c>
      <c r="S22">
        <v>0</v>
      </c>
      <c r="T22">
        <v>3.9640966754155702</v>
      </c>
      <c r="U22">
        <v>4.1202682556688304</v>
      </c>
    </row>
    <row r="23" spans="1:21">
      <c r="A23" s="23" t="s">
        <v>81</v>
      </c>
      <c r="B23">
        <v>5.2430185031082397</v>
      </c>
      <c r="C23">
        <v>4.54399884760499</v>
      </c>
      <c r="D23">
        <v>2.5961262915840799</v>
      </c>
      <c r="E23">
        <v>3.8096778097597701</v>
      </c>
      <c r="F23">
        <v>2.4627241907261599</v>
      </c>
      <c r="G23">
        <v>2.3593742202353498</v>
      </c>
      <c r="H23">
        <v>1.82866360454943</v>
      </c>
      <c r="I23">
        <v>1.44244727403787</v>
      </c>
      <c r="J23">
        <v>0</v>
      </c>
      <c r="K23">
        <v>4.51887108179434</v>
      </c>
      <c r="L23">
        <v>3.2354227577980699</v>
      </c>
      <c r="M23">
        <v>1.01808836395451</v>
      </c>
      <c r="N23">
        <v>5.5563839676290501</v>
      </c>
      <c r="O23">
        <v>0</v>
      </c>
      <c r="P23">
        <v>2.7426527413240001</v>
      </c>
      <c r="Q23">
        <v>0</v>
      </c>
      <c r="R23">
        <v>0</v>
      </c>
      <c r="S23">
        <v>0</v>
      </c>
      <c r="T23">
        <v>3.9640966754155702</v>
      </c>
      <c r="U23">
        <v>4.1202682556688304</v>
      </c>
    </row>
    <row r="24" spans="1:21">
      <c r="A24" s="23" t="s">
        <v>83</v>
      </c>
      <c r="B24">
        <v>5.2430185031082397</v>
      </c>
      <c r="C24">
        <v>4.54399884760499</v>
      </c>
      <c r="D24">
        <v>2.5961262915840799</v>
      </c>
      <c r="E24">
        <v>3.8096778097597701</v>
      </c>
      <c r="F24">
        <v>2.4627241907261599</v>
      </c>
      <c r="G24">
        <v>2.3593742202353498</v>
      </c>
      <c r="H24">
        <v>1.82866360454943</v>
      </c>
      <c r="I24">
        <v>1.44244727403787</v>
      </c>
      <c r="J24">
        <v>0</v>
      </c>
      <c r="K24">
        <v>4.51887108179434</v>
      </c>
      <c r="L24">
        <v>3.2354227577980699</v>
      </c>
      <c r="M24">
        <v>1.01808836395451</v>
      </c>
      <c r="N24">
        <v>5.5563839676290501</v>
      </c>
      <c r="O24">
        <v>0</v>
      </c>
      <c r="P24">
        <v>2.7426527413240001</v>
      </c>
      <c r="Q24">
        <v>0</v>
      </c>
      <c r="R24">
        <v>0</v>
      </c>
      <c r="S24">
        <v>0</v>
      </c>
      <c r="T24">
        <v>3.9640966754155702</v>
      </c>
      <c r="U24">
        <v>4.1202682556688304</v>
      </c>
    </row>
    <row r="25" spans="1:21">
      <c r="A25" s="23" t="s">
        <v>85</v>
      </c>
      <c r="B25">
        <v>5.4447178477690281</v>
      </c>
      <c r="C25">
        <v>4.592336794289392</v>
      </c>
      <c r="D25">
        <v>2.5038385826771652</v>
      </c>
      <c r="E25">
        <v>3.7458770778652668</v>
      </c>
      <c r="F25">
        <v>2.6162182852143481</v>
      </c>
      <c r="G25">
        <v>2.2981299212598425</v>
      </c>
      <c r="H25">
        <v>2.5888998250218722</v>
      </c>
      <c r="I25">
        <v>1.4596597827857141</v>
      </c>
      <c r="J25">
        <v>3.5343394575678047</v>
      </c>
      <c r="K25">
        <v>4.3198829833770773</v>
      </c>
      <c r="L25">
        <v>3.3068569553805776</v>
      </c>
      <c r="M25">
        <v>2.0548118985126855</v>
      </c>
      <c r="N25">
        <v>5.6377187226596677</v>
      </c>
      <c r="O25">
        <v>1.9819772528433945</v>
      </c>
      <c r="P25">
        <v>2.3821631671041117</v>
      </c>
      <c r="Q25">
        <v>0</v>
      </c>
      <c r="R25">
        <v>2.4940944881889764</v>
      </c>
      <c r="S25">
        <v>0</v>
      </c>
      <c r="T25">
        <v>4.1583346929162204</v>
      </c>
      <c r="U25">
        <v>3.749278655495131</v>
      </c>
    </row>
    <row r="26" spans="1:21">
      <c r="A26" s="23" t="s">
        <v>87</v>
      </c>
      <c r="B26">
        <v>5.4447178477690281</v>
      </c>
      <c r="C26">
        <v>4.592336794289392</v>
      </c>
      <c r="D26">
        <v>2.5038385826771652</v>
      </c>
      <c r="E26">
        <v>3.7458770778652668</v>
      </c>
      <c r="F26">
        <v>0</v>
      </c>
      <c r="G26">
        <v>2.2981299212598425</v>
      </c>
      <c r="H26">
        <v>2.5888998250218722</v>
      </c>
      <c r="I26">
        <v>1.4596597827857141</v>
      </c>
      <c r="J26">
        <v>3.5343394575678047</v>
      </c>
      <c r="K26">
        <v>4.3198829833770773</v>
      </c>
      <c r="L26">
        <v>3.3068569553805776</v>
      </c>
      <c r="M26">
        <v>2.0548118985126855</v>
      </c>
      <c r="N26">
        <v>5.6377187226596677</v>
      </c>
      <c r="O26">
        <v>1.9819772528433945</v>
      </c>
      <c r="P26">
        <v>2.3821631671041117</v>
      </c>
      <c r="Q26">
        <v>0</v>
      </c>
      <c r="R26">
        <v>0</v>
      </c>
      <c r="S26">
        <v>0</v>
      </c>
      <c r="T26">
        <v>4.1583346929162204</v>
      </c>
      <c r="U26">
        <v>3.749278655495131</v>
      </c>
    </row>
    <row r="27" spans="1:21">
      <c r="A27" s="23" t="s">
        <v>89</v>
      </c>
      <c r="B27">
        <v>5.4447178477690281</v>
      </c>
      <c r="C27">
        <v>4.592336794289392</v>
      </c>
      <c r="D27">
        <v>2.5038385826771652</v>
      </c>
      <c r="E27">
        <v>3.7458770778652668</v>
      </c>
      <c r="F27">
        <v>2.6162182852143481</v>
      </c>
      <c r="G27">
        <v>2.2981299212598425</v>
      </c>
      <c r="H27">
        <v>2.5888998250218722</v>
      </c>
      <c r="I27">
        <v>1.4596597827857141</v>
      </c>
      <c r="J27">
        <v>3.5343394575678047</v>
      </c>
      <c r="K27">
        <v>4.3198829833770773</v>
      </c>
      <c r="L27">
        <v>3.3068569553805776</v>
      </c>
      <c r="M27">
        <v>2.0548118985126855</v>
      </c>
      <c r="N27">
        <v>5.6377187226596677</v>
      </c>
      <c r="O27">
        <v>1.9819772528433945</v>
      </c>
      <c r="P27">
        <v>2.3821631671041117</v>
      </c>
      <c r="Q27">
        <v>0</v>
      </c>
      <c r="R27">
        <v>2.4940944881889764</v>
      </c>
      <c r="S27">
        <v>0</v>
      </c>
      <c r="T27">
        <v>4.1583346929162204</v>
      </c>
      <c r="U27">
        <v>3.749278655495131</v>
      </c>
    </row>
    <row r="28" spans="1:21">
      <c r="A28" s="23" t="s">
        <v>91</v>
      </c>
      <c r="B28">
        <v>5.4447178477690281</v>
      </c>
      <c r="C28">
        <v>4.592336794289392</v>
      </c>
      <c r="D28">
        <v>2.5038385826771652</v>
      </c>
      <c r="E28">
        <v>3.7458770778652668</v>
      </c>
      <c r="F28">
        <v>0</v>
      </c>
      <c r="G28">
        <v>2.2981299212598425</v>
      </c>
      <c r="H28">
        <v>2.5888998250218722</v>
      </c>
      <c r="I28">
        <v>1.4596597827857141</v>
      </c>
      <c r="J28">
        <v>3.5343394575678047</v>
      </c>
      <c r="K28">
        <v>4.3198829833770773</v>
      </c>
      <c r="L28">
        <v>3.3068569553805776</v>
      </c>
      <c r="M28">
        <v>2.0548118985126855</v>
      </c>
      <c r="N28">
        <v>5.6377187226596677</v>
      </c>
      <c r="O28">
        <v>1.9819772528433945</v>
      </c>
      <c r="P28">
        <v>2.3821631671041117</v>
      </c>
      <c r="Q28">
        <v>0</v>
      </c>
      <c r="R28">
        <v>0</v>
      </c>
      <c r="S28">
        <v>0</v>
      </c>
      <c r="T28">
        <v>4.1583346929162204</v>
      </c>
      <c r="U28">
        <v>3.749278655495131</v>
      </c>
    </row>
    <row r="29" spans="1:21">
      <c r="A29" s="25" t="s">
        <v>93</v>
      </c>
      <c r="B29">
        <v>0</v>
      </c>
      <c r="C29">
        <v>4.3748797025371831</v>
      </c>
      <c r="D29">
        <v>0</v>
      </c>
      <c r="E29">
        <v>3.6834426946631673</v>
      </c>
      <c r="F29">
        <v>0</v>
      </c>
      <c r="G29">
        <v>0</v>
      </c>
      <c r="H29">
        <v>0</v>
      </c>
      <c r="I29">
        <v>1.4635498687664041</v>
      </c>
      <c r="J29">
        <v>0</v>
      </c>
      <c r="K29">
        <v>3.8914588801399823</v>
      </c>
      <c r="L29">
        <v>3.1973425196850394</v>
      </c>
      <c r="M29">
        <v>0</v>
      </c>
      <c r="N29">
        <v>5.5851159230096243</v>
      </c>
      <c r="O29">
        <v>0</v>
      </c>
      <c r="P29">
        <v>2.5908683289588801</v>
      </c>
      <c r="Q29">
        <v>0</v>
      </c>
      <c r="R29">
        <v>0</v>
      </c>
      <c r="S29">
        <v>0</v>
      </c>
      <c r="T29">
        <v>4.1920603674540686</v>
      </c>
      <c r="U29">
        <v>3.4959645669291337</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workbookViewId="0">
      <selection activeCell="F27" sqref="F27"/>
    </sheetView>
  </sheetViews>
  <sheetFormatPr defaultColWidth="11" defaultRowHeight="15.75"/>
  <sheetData>
    <row r="1" spans="1:21">
      <c r="A1" t="s">
        <v>100</v>
      </c>
    </row>
    <row r="2" spans="1:21">
      <c r="A2" s="24"/>
      <c r="B2" s="24" t="s">
        <v>1</v>
      </c>
      <c r="C2" s="24" t="s">
        <v>2</v>
      </c>
      <c r="D2" s="24" t="s">
        <v>3</v>
      </c>
      <c r="E2" s="24" t="s">
        <v>4</v>
      </c>
      <c r="F2" s="24" t="s">
        <v>5</v>
      </c>
      <c r="G2" s="24" t="s">
        <v>6</v>
      </c>
      <c r="H2" s="24" t="s">
        <v>7</v>
      </c>
      <c r="I2" s="24" t="s">
        <v>8</v>
      </c>
      <c r="J2" s="24" t="s">
        <v>9</v>
      </c>
      <c r="K2" s="24" t="s">
        <v>10</v>
      </c>
      <c r="L2" s="24" t="s">
        <v>11</v>
      </c>
      <c r="M2" s="24" t="s">
        <v>12</v>
      </c>
      <c r="N2" s="24" t="s">
        <v>13</v>
      </c>
      <c r="O2" s="24" t="s">
        <v>14</v>
      </c>
      <c r="P2" s="24" t="s">
        <v>15</v>
      </c>
      <c r="Q2" s="24" t="s">
        <v>16</v>
      </c>
      <c r="R2" s="24" t="s">
        <v>17</v>
      </c>
      <c r="S2" s="24" t="s">
        <v>18</v>
      </c>
      <c r="T2" s="24" t="s">
        <v>19</v>
      </c>
      <c r="U2" s="24" t="s">
        <v>20</v>
      </c>
    </row>
    <row r="3" spans="1:21">
      <c r="A3" s="24" t="s">
        <v>22</v>
      </c>
      <c r="B3">
        <f>IF(AND(LANDUSE!B3&lt;&gt;0,AW!B3=0),1,IF(AND(LANDUSE!B3=0,AW!B3=0),0.25,IF(AND(LANDUSE!B3=0,AW!B3&lt;&gt;0),0.5,0)))</f>
        <v>0</v>
      </c>
      <c r="C3">
        <f>IF(AND(LANDUSE!C3&lt;&gt;0,AW!C3=0),1,IF(AND(LANDUSE!C3=0,AW!C3=0),0.25,IF(AND(LANDUSE!C3=0,AW!C3&lt;&gt;0),0.5,0)))</f>
        <v>0</v>
      </c>
      <c r="D3">
        <f>IF(AND(LANDUSE!D3&lt;&gt;0,AW!D3=0),1,IF(AND(LANDUSE!D3=0,AW!D3=0),0.25,IF(AND(LANDUSE!D3=0,AW!D3&lt;&gt;0),0.5,0)))</f>
        <v>0</v>
      </c>
      <c r="E3">
        <f>IF(AND(LANDUSE!E3&lt;&gt;0,AW!E3=0),1,IF(AND(LANDUSE!E3=0,AW!E3=0),0.25,IF(AND(LANDUSE!E3=0,AW!E3&lt;&gt;0),0.5,0)))</f>
        <v>0</v>
      </c>
      <c r="F3">
        <f>IF(AND(LANDUSE!F3&lt;&gt;0,AW!F3=0),1,IF(AND(LANDUSE!F3=0,AW!F3=0),0.25,IF(AND(LANDUSE!F3=0,AW!F3&lt;&gt;0),0.5,0)))</f>
        <v>0</v>
      </c>
      <c r="G3">
        <f>IF(AND(LANDUSE!G3&lt;&gt;0,AW!G3=0),1,IF(AND(LANDUSE!G3=0,AW!G3=0),0.25,IF(AND(LANDUSE!G3=0,AW!G3&lt;&gt;0),0.5,0)))</f>
        <v>0</v>
      </c>
      <c r="H3">
        <f>IF(AND(LANDUSE!H3&lt;&gt;0,AW!H3=0),1,IF(AND(LANDUSE!H3=0,AW!H3=0),0.25,IF(AND(LANDUSE!H3=0,AW!H3&lt;&gt;0),0.5,0)))</f>
        <v>0</v>
      </c>
      <c r="I3">
        <f>IF(AND(LANDUSE!I3&lt;&gt;0,AW!I3=0),1,IF(AND(LANDUSE!I3=0,AW!I3=0),0.25,IF(AND(LANDUSE!I3=0,AW!I3&lt;&gt;0),0.5,0)))</f>
        <v>0</v>
      </c>
      <c r="J3">
        <f>IF(AND(LANDUSE!J3&lt;&gt;0,AW!J3=0),1,IF(AND(LANDUSE!J3=0,AW!J3=0),0.25,IF(AND(LANDUSE!J3=0,AW!J3&lt;&gt;0),0.5,0)))</f>
        <v>0</v>
      </c>
      <c r="K3">
        <f>IF(AND(LANDUSE!K3&lt;&gt;0,AW!K3=0),1,IF(AND(LANDUSE!K3=0,AW!K3=0),0.25,IF(AND(LANDUSE!K3=0,AW!K3&lt;&gt;0),0.5,0)))</f>
        <v>0</v>
      </c>
      <c r="L3">
        <f>IF(AND(LANDUSE!L3&lt;&gt;0,AW!L3=0),1,IF(AND(LANDUSE!L3=0,AW!L3=0),0.25,IF(AND(LANDUSE!L3=0,AW!L3&lt;&gt;0),0.5,0)))</f>
        <v>0</v>
      </c>
      <c r="M3">
        <f>IF(AND(LANDUSE!M3&lt;&gt;0,AW!M3=0),1,IF(AND(LANDUSE!M3=0,AW!M3=0),0.25,IF(AND(LANDUSE!M3=0,AW!M3&lt;&gt;0),0.5,0)))</f>
        <v>0</v>
      </c>
      <c r="N3">
        <f>IF(AND(LANDUSE!N3&lt;&gt;0,AW!N3=0),1,IF(AND(LANDUSE!N3=0,AW!N3=0),0.25,IF(AND(LANDUSE!N3=0,AW!N3&lt;&gt;0),0.5,0)))</f>
        <v>0</v>
      </c>
      <c r="O3">
        <f>IF(AND(LANDUSE!O3&lt;&gt;0,AW!O3=0),1,IF(AND(LANDUSE!O3=0,AW!O3=0),0.25,IF(AND(LANDUSE!O3=0,AW!O3&lt;&gt;0),0.5,0)))</f>
        <v>0</v>
      </c>
      <c r="P3">
        <f>IF(AND(LANDUSE!P3&lt;&gt;0,AW!P3=0),1,IF(AND(LANDUSE!P3=0,AW!P3=0),0.25,IF(AND(LANDUSE!P3=0,AW!P3&lt;&gt;0),0.5,0)))</f>
        <v>0</v>
      </c>
      <c r="Q3">
        <f>IF(AND(LANDUSE!Q3&lt;&gt;0,AW!Q3=0),1,IF(AND(LANDUSE!Q3=0,AW!Q3=0),0.25,IF(AND(LANDUSE!Q3=0,AW!Q3&lt;&gt;0),0.5,0)))</f>
        <v>0.25</v>
      </c>
      <c r="R3">
        <f>IF(AND(LANDUSE!R3&lt;&gt;0,AW!R3=0),1,IF(AND(LANDUSE!R3=0,AW!R3=0),0.25,IF(AND(LANDUSE!R3=0,AW!R3&lt;&gt;0),0.5,0)))</f>
        <v>0</v>
      </c>
      <c r="S3">
        <f>IF(AND(LANDUSE!S3&lt;&gt;0,AW!S3=0),1,IF(AND(LANDUSE!S3=0,AW!S3=0),0.25,IF(AND(LANDUSE!S3=0,AW!S3&lt;&gt;0),0.5,0)))</f>
        <v>0.25</v>
      </c>
      <c r="T3">
        <f>IF(AND(LANDUSE!T3&lt;&gt;0,AW!T3=0),1,IF(AND(LANDUSE!T3=0,AW!T3=0),0.25,IF(AND(LANDUSE!T3=0,AW!T3&lt;&gt;0),0.5,0)))</f>
        <v>0.25</v>
      </c>
      <c r="U3">
        <f>IF(AND(LANDUSE!U3&lt;&gt;0,AW!U3=0),1,IF(AND(LANDUSE!U3=0,AW!U3=0),0.25,IF(AND(LANDUSE!U3=0,AW!U3&lt;&gt;0),0.5,0)))</f>
        <v>0</v>
      </c>
    </row>
    <row r="4" spans="1:21">
      <c r="A4" s="24" t="s">
        <v>23</v>
      </c>
      <c r="B4">
        <f>IF(AND(LANDUSE!B4&lt;&gt;0,AW!B4=0),1,IF(AND(LANDUSE!B4=0,AW!B4=0),0.25,IF(AND(LANDUSE!B4=0,AW!B4&lt;&gt;0),0.5,0)))</f>
        <v>0</v>
      </c>
      <c r="C4">
        <f>IF(AND(LANDUSE!C4&lt;&gt;0,AW!C4=0),1,IF(AND(LANDUSE!C4=0,AW!C4=0),0.25,IF(AND(LANDUSE!C4=0,AW!C4&lt;&gt;0),0.5,0)))</f>
        <v>0</v>
      </c>
      <c r="D4">
        <f>IF(AND(LANDUSE!D4&lt;&gt;0,AW!D4=0),1,IF(AND(LANDUSE!D4=0,AW!D4=0),0.25,IF(AND(LANDUSE!D4=0,AW!D4&lt;&gt;0),0.5,0)))</f>
        <v>0</v>
      </c>
      <c r="E4">
        <f>IF(AND(LANDUSE!E4&lt;&gt;0,AW!E4=0),1,IF(AND(LANDUSE!E4=0,AW!E4=0),0.25,IF(AND(LANDUSE!E4=0,AW!E4&lt;&gt;0),0.5,0)))</f>
        <v>0</v>
      </c>
      <c r="F4">
        <f>IF(AND(LANDUSE!F4&lt;&gt;0,AW!F4=0),1,IF(AND(LANDUSE!F4=0,AW!F4=0),0.25,IF(AND(LANDUSE!F4=0,AW!F4&lt;&gt;0),0.5,0)))</f>
        <v>0</v>
      </c>
      <c r="G4">
        <f>IF(AND(LANDUSE!G4&lt;&gt;0,AW!G4=0),1,IF(AND(LANDUSE!G4=0,AW!G4=0),0.25,IF(AND(LANDUSE!G4=0,AW!G4&lt;&gt;0),0.5,0)))</f>
        <v>0</v>
      </c>
      <c r="H4">
        <f>IF(AND(LANDUSE!H4&lt;&gt;0,AW!H4=0),1,IF(AND(LANDUSE!H4=0,AW!H4=0),0.25,IF(AND(LANDUSE!H4=0,AW!H4&lt;&gt;0),0.5,0)))</f>
        <v>0</v>
      </c>
      <c r="I4">
        <f>IF(AND(LANDUSE!I4&lt;&gt;0,AW!I4=0),1,IF(AND(LANDUSE!I4=0,AW!I4=0),0.25,IF(AND(LANDUSE!I4=0,AW!I4&lt;&gt;0),0.5,0)))</f>
        <v>0</v>
      </c>
      <c r="J4">
        <f>IF(AND(LANDUSE!J4&lt;&gt;0,AW!J4=0),1,IF(AND(LANDUSE!J4=0,AW!J4=0),0.25,IF(AND(LANDUSE!J4=0,AW!J4&lt;&gt;0),0.5,0)))</f>
        <v>0</v>
      </c>
      <c r="K4">
        <f>IF(AND(LANDUSE!K4&lt;&gt;0,AW!K4=0),1,IF(AND(LANDUSE!K4=0,AW!K4=0),0.25,IF(AND(LANDUSE!K4=0,AW!K4&lt;&gt;0),0.5,0)))</f>
        <v>0</v>
      </c>
      <c r="L4">
        <f>IF(AND(LANDUSE!L4&lt;&gt;0,AW!L4=0),1,IF(AND(LANDUSE!L4=0,AW!L4=0),0.25,IF(AND(LANDUSE!L4=0,AW!L4&lt;&gt;0),0.5,0)))</f>
        <v>0</v>
      </c>
      <c r="M4">
        <f>IF(AND(LANDUSE!M4&lt;&gt;0,AW!M4=0),1,IF(AND(LANDUSE!M4=0,AW!M4=0),0.25,IF(AND(LANDUSE!M4=0,AW!M4&lt;&gt;0),0.5,0)))</f>
        <v>0</v>
      </c>
      <c r="N4">
        <f>IF(AND(LANDUSE!N4&lt;&gt;0,AW!N4=0),1,IF(AND(LANDUSE!N4=0,AW!N4=0),0.25,IF(AND(LANDUSE!N4=0,AW!N4&lt;&gt;0),0.5,0)))</f>
        <v>0.25</v>
      </c>
      <c r="O4">
        <f>IF(AND(LANDUSE!O4&lt;&gt;0,AW!O4=0),1,IF(AND(LANDUSE!O4=0,AW!O4=0),0.25,IF(AND(LANDUSE!O4=0,AW!O4&lt;&gt;0),0.5,0)))</f>
        <v>0</v>
      </c>
      <c r="P4">
        <f>IF(AND(LANDUSE!P4&lt;&gt;0,AW!P4=0),1,IF(AND(LANDUSE!P4=0,AW!P4=0),0.25,IF(AND(LANDUSE!P4=0,AW!P4&lt;&gt;0),0.5,0)))</f>
        <v>0</v>
      </c>
      <c r="Q4">
        <f>IF(AND(LANDUSE!Q4&lt;&gt;0,AW!Q4=0),1,IF(AND(LANDUSE!Q4=0,AW!Q4=0),0.25,IF(AND(LANDUSE!Q4=0,AW!Q4&lt;&gt;0),0.5,0)))</f>
        <v>0.25</v>
      </c>
      <c r="R4">
        <f>IF(AND(LANDUSE!R4&lt;&gt;0,AW!R4=0),1,IF(AND(LANDUSE!R4=0,AW!R4=0),0.25,IF(AND(LANDUSE!R4=0,AW!R4&lt;&gt;0),0.5,0)))</f>
        <v>0</v>
      </c>
      <c r="S4">
        <f>IF(AND(LANDUSE!S4&lt;&gt;0,AW!S4=0),1,IF(AND(LANDUSE!S4=0,AW!S4=0),0.25,IF(AND(LANDUSE!S4=0,AW!S4&lt;&gt;0),0.5,0)))</f>
        <v>0.25</v>
      </c>
      <c r="T4">
        <f>IF(AND(LANDUSE!T4&lt;&gt;0,AW!T4=0),1,IF(AND(LANDUSE!T4=0,AW!T4=0),0.25,IF(AND(LANDUSE!T4=0,AW!T4&lt;&gt;0),0.5,0)))</f>
        <v>0</v>
      </c>
      <c r="U4">
        <f>IF(AND(LANDUSE!U4&lt;&gt;0,AW!U4=0),1,IF(AND(LANDUSE!U4=0,AW!U4=0),0.25,IF(AND(LANDUSE!U4=0,AW!U4&lt;&gt;0),0.5,0)))</f>
        <v>0</v>
      </c>
    </row>
    <row r="5" spans="1:21">
      <c r="A5" s="24" t="s">
        <v>24</v>
      </c>
      <c r="B5">
        <f>IF(AND(LANDUSE!B5&lt;&gt;0,AW!B5=0),1,IF(AND(LANDUSE!B5=0,AW!B5=0),0.25,IF(AND(LANDUSE!B5=0,AW!B5&lt;&gt;0),0.5,0)))</f>
        <v>0</v>
      </c>
      <c r="C5">
        <f>IF(AND(LANDUSE!C5&lt;&gt;0,AW!C5=0),1,IF(AND(LANDUSE!C5=0,AW!C5=0),0.25,IF(AND(LANDUSE!C5=0,AW!C5&lt;&gt;0),0.5,0)))</f>
        <v>0.5</v>
      </c>
      <c r="D5">
        <f>IF(AND(LANDUSE!D5&lt;&gt;0,AW!D5=0),1,IF(AND(LANDUSE!D5=0,AW!D5=0),0.25,IF(AND(LANDUSE!D5=0,AW!D5&lt;&gt;0),0.5,0)))</f>
        <v>0.5</v>
      </c>
      <c r="E5">
        <f>IF(AND(LANDUSE!E5&lt;&gt;0,AW!E5=0),1,IF(AND(LANDUSE!E5=0,AW!E5=0),0.25,IF(AND(LANDUSE!E5=0,AW!E5&lt;&gt;0),0.5,0)))</f>
        <v>0</v>
      </c>
      <c r="F5">
        <f>IF(AND(LANDUSE!F5&lt;&gt;0,AW!F5=0),1,IF(AND(LANDUSE!F5=0,AW!F5=0),0.25,IF(AND(LANDUSE!F5=0,AW!F5&lt;&gt;0),0.5,0)))</f>
        <v>0.5</v>
      </c>
      <c r="G5">
        <f>IF(AND(LANDUSE!G5&lt;&gt;0,AW!G5=0),1,IF(AND(LANDUSE!G5=0,AW!G5=0),0.25,IF(AND(LANDUSE!G5=0,AW!G5&lt;&gt;0),0.5,0)))</f>
        <v>0.25</v>
      </c>
      <c r="H5">
        <f>IF(AND(LANDUSE!H5&lt;&gt;0,AW!H5=0),1,IF(AND(LANDUSE!H5=0,AW!H5=0),0.25,IF(AND(LANDUSE!H5=0,AW!H5&lt;&gt;0),0.5,0)))</f>
        <v>0.5</v>
      </c>
      <c r="I5">
        <f>IF(AND(LANDUSE!I5&lt;&gt;0,AW!I5=0),1,IF(AND(LANDUSE!I5=0,AW!I5=0),0.25,IF(AND(LANDUSE!I5=0,AW!I5&lt;&gt;0),0.5,0)))</f>
        <v>0</v>
      </c>
      <c r="J5">
        <f>IF(AND(LANDUSE!J5&lt;&gt;0,AW!J5=0),1,IF(AND(LANDUSE!J5=0,AW!J5=0),0.25,IF(AND(LANDUSE!J5=0,AW!J5&lt;&gt;0),0.5,0)))</f>
        <v>0</v>
      </c>
      <c r="K5">
        <f>IF(AND(LANDUSE!K5&lt;&gt;0,AW!K5=0),1,IF(AND(LANDUSE!K5=0,AW!K5=0),0.25,IF(AND(LANDUSE!K5=0,AW!K5&lt;&gt;0),0.5,0)))</f>
        <v>0.5</v>
      </c>
      <c r="L5">
        <f>IF(AND(LANDUSE!L5&lt;&gt;0,AW!L5=0),1,IF(AND(LANDUSE!L5=0,AW!L5=0),0.25,IF(AND(LANDUSE!L5=0,AW!L5&lt;&gt;0),0.5,0)))</f>
        <v>0.25</v>
      </c>
      <c r="M5">
        <f>IF(AND(LANDUSE!M5&lt;&gt;0,AW!M5=0),1,IF(AND(LANDUSE!M5=0,AW!M5=0),0.25,IF(AND(LANDUSE!M5=0,AW!M5&lt;&gt;0),0.5,0)))</f>
        <v>0</v>
      </c>
      <c r="N5">
        <f>IF(AND(LANDUSE!N5&lt;&gt;0,AW!N5=0),1,IF(AND(LANDUSE!N5=0,AW!N5=0),0.25,IF(AND(LANDUSE!N5=0,AW!N5&lt;&gt;0),0.5,0)))</f>
        <v>0.25</v>
      </c>
      <c r="O5">
        <f>IF(AND(LANDUSE!O5&lt;&gt;0,AW!O5=0),1,IF(AND(LANDUSE!O5=0,AW!O5=0),0.25,IF(AND(LANDUSE!O5=0,AW!O5&lt;&gt;0),0.5,0)))</f>
        <v>0.25</v>
      </c>
      <c r="P5">
        <f>IF(AND(LANDUSE!P5&lt;&gt;0,AW!P5=0),1,IF(AND(LANDUSE!P5=0,AW!P5=0),0.25,IF(AND(LANDUSE!P5=0,AW!P5&lt;&gt;0),0.5,0)))</f>
        <v>0.5</v>
      </c>
      <c r="Q5">
        <f>IF(AND(LANDUSE!Q5&lt;&gt;0,AW!Q5=0),1,IF(AND(LANDUSE!Q5=0,AW!Q5=0),0.25,IF(AND(LANDUSE!Q5=0,AW!Q5&lt;&gt;0),0.5,0)))</f>
        <v>0.25</v>
      </c>
      <c r="R5">
        <f>IF(AND(LANDUSE!R5&lt;&gt;0,AW!R5=0),1,IF(AND(LANDUSE!R5=0,AW!R5=0),0.25,IF(AND(LANDUSE!R5=0,AW!R5&lt;&gt;0),0.5,0)))</f>
        <v>0</v>
      </c>
      <c r="S5">
        <f>IF(AND(LANDUSE!S5&lt;&gt;0,AW!S5=0),1,IF(AND(LANDUSE!S5=0,AW!S5=0),0.25,IF(AND(LANDUSE!S5=0,AW!S5&lt;&gt;0),0.5,0)))</f>
        <v>0.25</v>
      </c>
      <c r="T5">
        <f>IF(AND(LANDUSE!T5&lt;&gt;0,AW!T5=0),1,IF(AND(LANDUSE!T5=0,AW!T5=0),0.25,IF(AND(LANDUSE!T5=0,AW!T5&lt;&gt;0),0.5,0)))</f>
        <v>0</v>
      </c>
      <c r="U5">
        <f>IF(AND(LANDUSE!U5&lt;&gt;0,AW!U5=0),1,IF(AND(LANDUSE!U5=0,AW!U5=0),0.25,IF(AND(LANDUSE!U5=0,AW!U5&lt;&gt;0),0.5,0)))</f>
        <v>0.5</v>
      </c>
    </row>
    <row r="6" spans="1:21">
      <c r="A6" s="24" t="s">
        <v>25</v>
      </c>
      <c r="B6">
        <f>IF(AND(LANDUSE!B6&lt;&gt;0,AW!B6=0),1,IF(AND(LANDUSE!B6=0,AW!B6=0),0.25,IF(AND(LANDUSE!B6=0,AW!B6&lt;&gt;0),0.5,0)))</f>
        <v>0.5</v>
      </c>
      <c r="C6">
        <f>IF(AND(LANDUSE!C6&lt;&gt;0,AW!C6=0),1,IF(AND(LANDUSE!C6=0,AW!C6=0),0.25,IF(AND(LANDUSE!C6=0,AW!C6&lt;&gt;0),0.5,0)))</f>
        <v>0</v>
      </c>
      <c r="D6">
        <f>IF(AND(LANDUSE!D6&lt;&gt;0,AW!D6=0),1,IF(AND(LANDUSE!D6=0,AW!D6=0),0.25,IF(AND(LANDUSE!D6=0,AW!D6&lt;&gt;0),0.5,0)))</f>
        <v>0.5</v>
      </c>
      <c r="E6">
        <f>IF(AND(LANDUSE!E6&lt;&gt;0,AW!E6=0),1,IF(AND(LANDUSE!E6=0,AW!E6=0),0.25,IF(AND(LANDUSE!E6=0,AW!E6&lt;&gt;0),0.5,0)))</f>
        <v>0.5</v>
      </c>
      <c r="F6">
        <f>IF(AND(LANDUSE!F6&lt;&gt;0,AW!F6=0),1,IF(AND(LANDUSE!F6=0,AW!F6=0),0.25,IF(AND(LANDUSE!F6=0,AW!F6&lt;&gt;0),0.5,0)))</f>
        <v>0</v>
      </c>
      <c r="G6">
        <f>IF(AND(LANDUSE!G6&lt;&gt;0,AW!G6=0),1,IF(AND(LANDUSE!G6=0,AW!G6=0),0.25,IF(AND(LANDUSE!G6=0,AW!G6&lt;&gt;0),0.5,0)))</f>
        <v>0</v>
      </c>
      <c r="H6">
        <f>IF(AND(LANDUSE!H6&lt;&gt;0,AW!H6=0),1,IF(AND(LANDUSE!H6=0,AW!H6=0),0.25,IF(AND(LANDUSE!H6=0,AW!H6&lt;&gt;0),0.5,0)))</f>
        <v>0.5</v>
      </c>
      <c r="I6">
        <f>IF(AND(LANDUSE!I6&lt;&gt;0,AW!I6=0),1,IF(AND(LANDUSE!I6=0,AW!I6=0),0.25,IF(AND(LANDUSE!I6=0,AW!I6&lt;&gt;0),0.5,0)))</f>
        <v>0</v>
      </c>
      <c r="J6">
        <f>IF(AND(LANDUSE!J6&lt;&gt;0,AW!J6=0),1,IF(AND(LANDUSE!J6=0,AW!J6=0),0.25,IF(AND(LANDUSE!J6=0,AW!J6&lt;&gt;0),0.5,0)))</f>
        <v>0</v>
      </c>
      <c r="K6">
        <f>IF(AND(LANDUSE!K6&lt;&gt;0,AW!K6=0),1,IF(AND(LANDUSE!K6=0,AW!K6=0),0.25,IF(AND(LANDUSE!K6=0,AW!K6&lt;&gt;0),0.5,0)))</f>
        <v>0</v>
      </c>
      <c r="L6">
        <f>IF(AND(LANDUSE!L6&lt;&gt;0,AW!L6=0),1,IF(AND(LANDUSE!L6=0,AW!L6=0),0.25,IF(AND(LANDUSE!L6=0,AW!L6&lt;&gt;0),0.5,0)))</f>
        <v>0</v>
      </c>
      <c r="M6">
        <f>IF(AND(LANDUSE!M6&lt;&gt;0,AW!M6=0),1,IF(AND(LANDUSE!M6=0,AW!M6=0),0.25,IF(AND(LANDUSE!M6=0,AW!M6&lt;&gt;0),0.5,0)))</f>
        <v>0</v>
      </c>
      <c r="N6">
        <f>IF(AND(LANDUSE!N6&lt;&gt;0,AW!N6=0),1,IF(AND(LANDUSE!N6=0,AW!N6=0),0.25,IF(AND(LANDUSE!N6=0,AW!N6&lt;&gt;0),0.5,0)))</f>
        <v>0.25</v>
      </c>
      <c r="O6">
        <f>IF(AND(LANDUSE!O6&lt;&gt;0,AW!O6=0),1,IF(AND(LANDUSE!O6=0,AW!O6=0),0.25,IF(AND(LANDUSE!O6=0,AW!O6&lt;&gt;0),0.5,0)))</f>
        <v>0.25</v>
      </c>
      <c r="P6">
        <f>IF(AND(LANDUSE!P6&lt;&gt;0,AW!P6=0),1,IF(AND(LANDUSE!P6=0,AW!P6=0),0.25,IF(AND(LANDUSE!P6=0,AW!P6&lt;&gt;0),0.5,0)))</f>
        <v>0.5</v>
      </c>
      <c r="Q6">
        <f>IF(AND(LANDUSE!Q6&lt;&gt;0,AW!Q6=0),1,IF(AND(LANDUSE!Q6=0,AW!Q6=0),0.25,IF(AND(LANDUSE!Q6=0,AW!Q6&lt;&gt;0),0.5,0)))</f>
        <v>0.25</v>
      </c>
      <c r="R6">
        <f>IF(AND(LANDUSE!R6&lt;&gt;0,AW!R6=0),1,IF(AND(LANDUSE!R6=0,AW!R6=0),0.25,IF(AND(LANDUSE!R6=0,AW!R6&lt;&gt;0),0.5,0)))</f>
        <v>0</v>
      </c>
      <c r="S6">
        <f>IF(AND(LANDUSE!S6&lt;&gt;0,AW!S6=0),1,IF(AND(LANDUSE!S6=0,AW!S6=0),0.25,IF(AND(LANDUSE!S6=0,AW!S6&lt;&gt;0),0.5,0)))</f>
        <v>0.25</v>
      </c>
      <c r="T6">
        <f>IF(AND(LANDUSE!T6&lt;&gt;0,AW!T6=0),1,IF(AND(LANDUSE!T6=0,AW!T6=0),0.25,IF(AND(LANDUSE!T6=0,AW!T6&lt;&gt;0),0.5,0)))</f>
        <v>0</v>
      </c>
      <c r="U6">
        <f>IF(AND(LANDUSE!U6&lt;&gt;0,AW!U6=0),1,IF(AND(LANDUSE!U6=0,AW!U6=0),0.25,IF(AND(LANDUSE!U6=0,AW!U6&lt;&gt;0),0.5,0)))</f>
        <v>0</v>
      </c>
    </row>
    <row r="7" spans="1:21">
      <c r="A7" s="24" t="s">
        <v>26</v>
      </c>
      <c r="B7">
        <f>IF(AND(LANDUSE!B7&lt;&gt;0,AW!B7=0),1,IF(AND(LANDUSE!B7=0,AW!B7=0),0.25,IF(AND(LANDUSE!B7=0,AW!B7&lt;&gt;0),0.5,0)))</f>
        <v>0</v>
      </c>
      <c r="C7">
        <f>IF(AND(LANDUSE!C7&lt;&gt;0,AW!C7=0),1,IF(AND(LANDUSE!C7=0,AW!C7=0),0.25,IF(AND(LANDUSE!C7=0,AW!C7&lt;&gt;0),0.5,0)))</f>
        <v>0</v>
      </c>
      <c r="D7">
        <f>IF(AND(LANDUSE!D7&lt;&gt;0,AW!D7=0),1,IF(AND(LANDUSE!D7=0,AW!D7=0),0.25,IF(AND(LANDUSE!D7=0,AW!D7&lt;&gt;0),0.5,0)))</f>
        <v>0</v>
      </c>
      <c r="E7">
        <f>IF(AND(LANDUSE!E7&lt;&gt;0,AW!E7=0),1,IF(AND(LANDUSE!E7=0,AW!E7=0),0.25,IF(AND(LANDUSE!E7=0,AW!E7&lt;&gt;0),0.5,0)))</f>
        <v>0</v>
      </c>
      <c r="F7">
        <f>IF(AND(LANDUSE!F7&lt;&gt;0,AW!F7=0),1,IF(AND(LANDUSE!F7=0,AW!F7=0),0.25,IF(AND(LANDUSE!F7=0,AW!F7&lt;&gt;0),0.5,0)))</f>
        <v>0</v>
      </c>
      <c r="G7">
        <f>IF(AND(LANDUSE!G7&lt;&gt;0,AW!G7=0),1,IF(AND(LANDUSE!G7=0,AW!G7=0),0.25,IF(AND(LANDUSE!G7=0,AW!G7&lt;&gt;0),0.5,0)))</f>
        <v>0</v>
      </c>
      <c r="H7">
        <f>IF(AND(LANDUSE!H7&lt;&gt;0,AW!H7=0),1,IF(AND(LANDUSE!H7=0,AW!H7=0),0.25,IF(AND(LANDUSE!H7=0,AW!H7&lt;&gt;0),0.5,0)))</f>
        <v>0</v>
      </c>
      <c r="I7">
        <f>IF(AND(LANDUSE!I7&lt;&gt;0,AW!I7=0),1,IF(AND(LANDUSE!I7=0,AW!I7=0),0.25,IF(AND(LANDUSE!I7=0,AW!I7&lt;&gt;0),0.5,0)))</f>
        <v>0</v>
      </c>
      <c r="J7">
        <f>IF(AND(LANDUSE!J7&lt;&gt;0,AW!J7=0),1,IF(AND(LANDUSE!J7=0,AW!J7=0),0.25,IF(AND(LANDUSE!J7=0,AW!J7&lt;&gt;0),0.5,0)))</f>
        <v>0</v>
      </c>
      <c r="K7">
        <f>IF(AND(LANDUSE!K7&lt;&gt;0,AW!K7=0),1,IF(AND(LANDUSE!K7=0,AW!K7=0),0.25,IF(AND(LANDUSE!K7=0,AW!K7&lt;&gt;0),0.5,0)))</f>
        <v>0</v>
      </c>
      <c r="L7">
        <f>IF(AND(LANDUSE!L7&lt;&gt;0,AW!L7=0),1,IF(AND(LANDUSE!L7=0,AW!L7=0),0.25,IF(AND(LANDUSE!L7=0,AW!L7&lt;&gt;0),0.5,0)))</f>
        <v>0</v>
      </c>
      <c r="M7">
        <f>IF(AND(LANDUSE!M7&lt;&gt;0,AW!M7=0),1,IF(AND(LANDUSE!M7=0,AW!M7=0),0.25,IF(AND(LANDUSE!M7=0,AW!M7&lt;&gt;0),0.5,0)))</f>
        <v>0</v>
      </c>
      <c r="N7">
        <f>IF(AND(LANDUSE!N7&lt;&gt;0,AW!N7=0),1,IF(AND(LANDUSE!N7=0,AW!N7=0),0.25,IF(AND(LANDUSE!N7=0,AW!N7&lt;&gt;0),0.5,0)))</f>
        <v>0</v>
      </c>
      <c r="O7">
        <f>IF(AND(LANDUSE!O7&lt;&gt;0,AW!O7=0),1,IF(AND(LANDUSE!O7=0,AW!O7=0),0.25,IF(AND(LANDUSE!O7=0,AW!O7&lt;&gt;0),0.5,0)))</f>
        <v>0.25</v>
      </c>
      <c r="P7">
        <f>IF(AND(LANDUSE!P7&lt;&gt;0,AW!P7=0),1,IF(AND(LANDUSE!P7=0,AW!P7=0),0.25,IF(AND(LANDUSE!P7=0,AW!P7&lt;&gt;0),0.5,0)))</f>
        <v>0</v>
      </c>
      <c r="Q7">
        <f>IF(AND(LANDUSE!Q7&lt;&gt;0,AW!Q7=0),1,IF(AND(LANDUSE!Q7=0,AW!Q7=0),0.25,IF(AND(LANDUSE!Q7=0,AW!Q7&lt;&gt;0),0.5,0)))</f>
        <v>0.25</v>
      </c>
      <c r="R7">
        <f>IF(AND(LANDUSE!R7&lt;&gt;0,AW!R7=0),1,IF(AND(LANDUSE!R7=0,AW!R7=0),0.25,IF(AND(LANDUSE!R7=0,AW!R7&lt;&gt;0),0.5,0)))</f>
        <v>0</v>
      </c>
      <c r="S7">
        <f>IF(AND(LANDUSE!S7&lt;&gt;0,AW!S7=0),1,IF(AND(LANDUSE!S7=0,AW!S7=0),0.25,IF(AND(LANDUSE!S7=0,AW!S7&lt;&gt;0),0.5,0)))</f>
        <v>0.25</v>
      </c>
      <c r="T7">
        <f>IF(AND(LANDUSE!T7&lt;&gt;0,AW!T7=0),1,IF(AND(LANDUSE!T7=0,AW!T7=0),0.25,IF(AND(LANDUSE!T7=0,AW!T7&lt;&gt;0),0.5,0)))</f>
        <v>0</v>
      </c>
      <c r="U7">
        <f>IF(AND(LANDUSE!U7&lt;&gt;0,AW!U7=0),1,IF(AND(LANDUSE!U7=0,AW!U7=0),0.25,IF(AND(LANDUSE!U7=0,AW!U7&lt;&gt;0),0.5,0)))</f>
        <v>0</v>
      </c>
    </row>
    <row r="8" spans="1:21">
      <c r="A8" s="24" t="s">
        <v>27</v>
      </c>
      <c r="B8">
        <f>IF(AND(LANDUSE!B8&lt;&gt;0,AW!B8=0),1,IF(AND(LANDUSE!B8=0,AW!B8=0),0.25,IF(AND(LANDUSE!B8=0,AW!B8&lt;&gt;0),0.5,0)))</f>
        <v>0</v>
      </c>
      <c r="C8">
        <f>IF(AND(LANDUSE!C8&lt;&gt;0,AW!C8=0),1,IF(AND(LANDUSE!C8=0,AW!C8=0),0.25,IF(AND(LANDUSE!C8=0,AW!C8&lt;&gt;0),0.5,0)))</f>
        <v>0</v>
      </c>
      <c r="D8">
        <f>IF(AND(LANDUSE!D8&lt;&gt;0,AW!D8=0),1,IF(AND(LANDUSE!D8=0,AW!D8=0),0.25,IF(AND(LANDUSE!D8=0,AW!D8&lt;&gt;0),0.5,0)))</f>
        <v>0</v>
      </c>
      <c r="E8">
        <f>IF(AND(LANDUSE!E8&lt;&gt;0,AW!E8=0),1,IF(AND(LANDUSE!E8=0,AW!E8=0),0.25,IF(AND(LANDUSE!E8=0,AW!E8&lt;&gt;0),0.5,0)))</f>
        <v>0</v>
      </c>
      <c r="F8">
        <f>IF(AND(LANDUSE!F8&lt;&gt;0,AW!F8=0),1,IF(AND(LANDUSE!F8=0,AW!F8=0),0.25,IF(AND(LANDUSE!F8=0,AW!F8&lt;&gt;0),0.5,0)))</f>
        <v>0</v>
      </c>
      <c r="G8">
        <f>IF(AND(LANDUSE!G8&lt;&gt;0,AW!G8=0),1,IF(AND(LANDUSE!G8=0,AW!G8=0),0.25,IF(AND(LANDUSE!G8=0,AW!G8&lt;&gt;0),0.5,0)))</f>
        <v>0</v>
      </c>
      <c r="H8">
        <f>IF(AND(LANDUSE!H8&lt;&gt;0,AW!H8=0),1,IF(AND(LANDUSE!H8=0,AW!H8=0),0.25,IF(AND(LANDUSE!H8=0,AW!H8&lt;&gt;0),0.5,0)))</f>
        <v>0</v>
      </c>
      <c r="I8">
        <f>IF(AND(LANDUSE!I8&lt;&gt;0,AW!I8=0),1,IF(AND(LANDUSE!I8=0,AW!I8=0),0.25,IF(AND(LANDUSE!I8=0,AW!I8&lt;&gt;0),0.5,0)))</f>
        <v>0</v>
      </c>
      <c r="J8">
        <f>IF(AND(LANDUSE!J8&lt;&gt;0,AW!J8=0),1,IF(AND(LANDUSE!J8=0,AW!J8=0),0.25,IF(AND(LANDUSE!J8=0,AW!J8&lt;&gt;0),0.5,0)))</f>
        <v>0</v>
      </c>
      <c r="K8">
        <f>IF(AND(LANDUSE!K8&lt;&gt;0,AW!K8=0),1,IF(AND(LANDUSE!K8=0,AW!K8=0),0.25,IF(AND(LANDUSE!K8=0,AW!K8&lt;&gt;0),0.5,0)))</f>
        <v>0</v>
      </c>
      <c r="L8">
        <f>IF(AND(LANDUSE!L8&lt;&gt;0,AW!L8=0),1,IF(AND(LANDUSE!L8=0,AW!L8=0),0.25,IF(AND(LANDUSE!L8=0,AW!L8&lt;&gt;0),0.5,0)))</f>
        <v>0</v>
      </c>
      <c r="M8">
        <f>IF(AND(LANDUSE!M8&lt;&gt;0,AW!M8=0),1,IF(AND(LANDUSE!M8=0,AW!M8=0),0.25,IF(AND(LANDUSE!M8=0,AW!M8&lt;&gt;0),0.5,0)))</f>
        <v>0</v>
      </c>
      <c r="N8">
        <f>IF(AND(LANDUSE!N8&lt;&gt;0,AW!N8=0),1,IF(AND(LANDUSE!N8=0,AW!N8=0),0.25,IF(AND(LANDUSE!N8=0,AW!N8&lt;&gt;0),0.5,0)))</f>
        <v>0</v>
      </c>
      <c r="O8">
        <f>IF(AND(LANDUSE!O8&lt;&gt;0,AW!O8=0),1,IF(AND(LANDUSE!O8=0,AW!O8=0),0.25,IF(AND(LANDUSE!O8=0,AW!O8&lt;&gt;0),0.5,0)))</f>
        <v>0</v>
      </c>
      <c r="P8">
        <f>IF(AND(LANDUSE!P8&lt;&gt;0,AW!P8=0),1,IF(AND(LANDUSE!P8=0,AW!P8=0),0.25,IF(AND(LANDUSE!P8=0,AW!P8&lt;&gt;0),0.5,0)))</f>
        <v>0</v>
      </c>
      <c r="Q8">
        <f>IF(AND(LANDUSE!Q8&lt;&gt;0,AW!Q8=0),1,IF(AND(LANDUSE!Q8=0,AW!Q8=0),0.25,IF(AND(LANDUSE!Q8=0,AW!Q8&lt;&gt;0),0.5,0)))</f>
        <v>0.25</v>
      </c>
      <c r="R8">
        <f>IF(AND(LANDUSE!R8&lt;&gt;0,AW!R8=0),1,IF(AND(LANDUSE!R8=0,AW!R8=0),0.25,IF(AND(LANDUSE!R8=0,AW!R8&lt;&gt;0),0.5,0)))</f>
        <v>0</v>
      </c>
      <c r="S8">
        <f>IF(AND(LANDUSE!S8&lt;&gt;0,AW!S8=0),1,IF(AND(LANDUSE!S8=0,AW!S8=0),0.25,IF(AND(LANDUSE!S8=0,AW!S8&lt;&gt;0),0.5,0)))</f>
        <v>0.25</v>
      </c>
      <c r="T8">
        <f>IF(AND(LANDUSE!T8&lt;&gt;0,AW!T8=0),1,IF(AND(LANDUSE!T8=0,AW!T8=0),0.25,IF(AND(LANDUSE!T8=0,AW!T8&lt;&gt;0),0.5,0)))</f>
        <v>0</v>
      </c>
      <c r="U8">
        <f>IF(AND(LANDUSE!U8&lt;&gt;0,AW!U8=0),1,IF(AND(LANDUSE!U8=0,AW!U8=0),0.25,IF(AND(LANDUSE!U8=0,AW!U8&lt;&gt;0),0.5,0)))</f>
        <v>0</v>
      </c>
    </row>
    <row r="9" spans="1:21">
      <c r="A9" s="24" t="s">
        <v>28</v>
      </c>
      <c r="B9">
        <f>IF(AND(LANDUSE!B9&lt;&gt;0,AW!B9=0),1,IF(AND(LANDUSE!B9=0,AW!B9=0),0.25,IF(AND(LANDUSE!B9=0,AW!B9&lt;&gt;0),0.5,0)))</f>
        <v>0</v>
      </c>
      <c r="C9">
        <f>IF(AND(LANDUSE!C9&lt;&gt;0,AW!C9=0),1,IF(AND(LANDUSE!C9=0,AW!C9=0),0.25,IF(AND(LANDUSE!C9=0,AW!C9&lt;&gt;0),0.5,0)))</f>
        <v>0</v>
      </c>
      <c r="D9">
        <f>IF(AND(LANDUSE!D9&lt;&gt;0,AW!D9=0),1,IF(AND(LANDUSE!D9=0,AW!D9=0),0.25,IF(AND(LANDUSE!D9=0,AW!D9&lt;&gt;0),0.5,0)))</f>
        <v>0</v>
      </c>
      <c r="E9">
        <f>IF(AND(LANDUSE!E9&lt;&gt;0,AW!E9=0),1,IF(AND(LANDUSE!E9=0,AW!E9=0),0.25,IF(AND(LANDUSE!E9=0,AW!E9&lt;&gt;0),0.5,0)))</f>
        <v>0</v>
      </c>
      <c r="F9">
        <f>IF(AND(LANDUSE!F9&lt;&gt;0,AW!F9=0),1,IF(AND(LANDUSE!F9=0,AW!F9=0),0.25,IF(AND(LANDUSE!F9=0,AW!F9&lt;&gt;0),0.5,0)))</f>
        <v>0</v>
      </c>
      <c r="G9">
        <f>IF(AND(LANDUSE!G9&lt;&gt;0,AW!G9=0),1,IF(AND(LANDUSE!G9=0,AW!G9=0),0.25,IF(AND(LANDUSE!G9=0,AW!G9&lt;&gt;0),0.5,0)))</f>
        <v>0.25</v>
      </c>
      <c r="H9">
        <f>IF(AND(LANDUSE!H9&lt;&gt;0,AW!H9=0),1,IF(AND(LANDUSE!H9=0,AW!H9=0),0.25,IF(AND(LANDUSE!H9=0,AW!H9&lt;&gt;0),0.5,0)))</f>
        <v>0.25</v>
      </c>
      <c r="I9">
        <f>IF(AND(LANDUSE!I9&lt;&gt;0,AW!I9=0),1,IF(AND(LANDUSE!I9=0,AW!I9=0),0.25,IF(AND(LANDUSE!I9=0,AW!I9&lt;&gt;0),0.5,0)))</f>
        <v>0</v>
      </c>
      <c r="J9">
        <f>IF(AND(LANDUSE!J9&lt;&gt;0,AW!J9=0),1,IF(AND(LANDUSE!J9=0,AW!J9=0),0.25,IF(AND(LANDUSE!J9=0,AW!J9&lt;&gt;0),0.5,0)))</f>
        <v>0</v>
      </c>
      <c r="K9">
        <f>IF(AND(LANDUSE!K9&lt;&gt;0,AW!K9=0),1,IF(AND(LANDUSE!K9=0,AW!K9=0),0.25,IF(AND(LANDUSE!K9=0,AW!K9&lt;&gt;0),0.5,0)))</f>
        <v>0</v>
      </c>
      <c r="L9">
        <f>IF(AND(LANDUSE!L9&lt;&gt;0,AW!L9=0),1,IF(AND(LANDUSE!L9=0,AW!L9=0),0.25,IF(AND(LANDUSE!L9=0,AW!L9&lt;&gt;0),0.5,0)))</f>
        <v>0</v>
      </c>
      <c r="M9">
        <f>IF(AND(LANDUSE!M9&lt;&gt;0,AW!M9=0),1,IF(AND(LANDUSE!M9=0,AW!M9=0),0.25,IF(AND(LANDUSE!M9=0,AW!M9&lt;&gt;0),0.5,0)))</f>
        <v>0.5</v>
      </c>
      <c r="N9">
        <f>IF(AND(LANDUSE!N9&lt;&gt;0,AW!N9=0),1,IF(AND(LANDUSE!N9=0,AW!N9=0),0.25,IF(AND(LANDUSE!N9=0,AW!N9&lt;&gt;0),0.5,0)))</f>
        <v>0.5</v>
      </c>
      <c r="O9">
        <f>IF(AND(LANDUSE!O9&lt;&gt;0,AW!O9=0),1,IF(AND(LANDUSE!O9=0,AW!O9=0),0.25,IF(AND(LANDUSE!O9=0,AW!O9&lt;&gt;0),0.5,0)))</f>
        <v>0.25</v>
      </c>
      <c r="P9">
        <f>IF(AND(LANDUSE!P9&lt;&gt;0,AW!P9=0),1,IF(AND(LANDUSE!P9=0,AW!P9=0),0.25,IF(AND(LANDUSE!P9=0,AW!P9&lt;&gt;0),0.5,0)))</f>
        <v>0</v>
      </c>
      <c r="Q9">
        <f>IF(AND(LANDUSE!Q9&lt;&gt;0,AW!Q9=0),1,IF(AND(LANDUSE!Q9=0,AW!Q9=0),0.25,IF(AND(LANDUSE!Q9=0,AW!Q9&lt;&gt;0),0.5,0)))</f>
        <v>0.25</v>
      </c>
      <c r="R9">
        <f>IF(AND(LANDUSE!R9&lt;&gt;0,AW!R9=0),1,IF(AND(LANDUSE!R9=0,AW!R9=0),0.25,IF(AND(LANDUSE!R9=0,AW!R9&lt;&gt;0),0.5,0)))</f>
        <v>0.25</v>
      </c>
      <c r="S9">
        <f>IF(AND(LANDUSE!S9&lt;&gt;0,AW!S9=0),1,IF(AND(LANDUSE!S9=0,AW!S9=0),0.25,IF(AND(LANDUSE!S9=0,AW!S9&lt;&gt;0),0.5,0)))</f>
        <v>0.25</v>
      </c>
      <c r="T9">
        <f>IF(AND(LANDUSE!T9&lt;&gt;0,AW!T9=0),1,IF(AND(LANDUSE!T9=0,AW!T9=0),0.25,IF(AND(LANDUSE!T9=0,AW!T9&lt;&gt;0),0.5,0)))</f>
        <v>0</v>
      </c>
      <c r="U9">
        <f>IF(AND(LANDUSE!U9&lt;&gt;0,AW!U9=0),1,IF(AND(LANDUSE!U9=0,AW!U9=0),0.25,IF(AND(LANDUSE!U9=0,AW!U9&lt;&gt;0),0.5,0)))</f>
        <v>0</v>
      </c>
    </row>
    <row r="10" spans="1:21">
      <c r="A10" s="24" t="s">
        <v>29</v>
      </c>
      <c r="B10">
        <f>IF(AND(LANDUSE!B10&lt;&gt;0,AW!B10=0),1,IF(AND(LANDUSE!B10=0,AW!B10=0),0.25,IF(AND(LANDUSE!B10=0,AW!B10&lt;&gt;0),0.5,0)))</f>
        <v>0.5</v>
      </c>
      <c r="C10">
        <f>IF(AND(LANDUSE!C10&lt;&gt;0,AW!C10=0),1,IF(AND(LANDUSE!C10=0,AW!C10=0),0.25,IF(AND(LANDUSE!C10=0,AW!C10&lt;&gt;0),0.5,0)))</f>
        <v>0</v>
      </c>
      <c r="D10">
        <f>IF(AND(LANDUSE!D10&lt;&gt;0,AW!D10=0),1,IF(AND(LANDUSE!D10=0,AW!D10=0),0.25,IF(AND(LANDUSE!D10=0,AW!D10&lt;&gt;0),0.5,0)))</f>
        <v>0.5</v>
      </c>
      <c r="E10">
        <f>IF(AND(LANDUSE!E10&lt;&gt;0,AW!E10=0),1,IF(AND(LANDUSE!E10=0,AW!E10=0),0.25,IF(AND(LANDUSE!E10=0,AW!E10&lt;&gt;0),0.5,0)))</f>
        <v>0.5</v>
      </c>
      <c r="F10">
        <f>IF(AND(LANDUSE!F10&lt;&gt;0,AW!F10=0),1,IF(AND(LANDUSE!F10=0,AW!F10=0),0.25,IF(AND(LANDUSE!F10=0,AW!F10&lt;&gt;0),0.5,0)))</f>
        <v>0</v>
      </c>
      <c r="G10">
        <f>IF(AND(LANDUSE!G10&lt;&gt;0,AW!G10=0),1,IF(AND(LANDUSE!G10=0,AW!G10=0),0.25,IF(AND(LANDUSE!G10=0,AW!G10&lt;&gt;0),0.5,0)))</f>
        <v>0.5</v>
      </c>
      <c r="H10">
        <f>IF(AND(LANDUSE!H10&lt;&gt;0,AW!H10=0),1,IF(AND(LANDUSE!H10=0,AW!H10=0),0.25,IF(AND(LANDUSE!H10=0,AW!H10&lt;&gt;0),0.5,0)))</f>
        <v>0.5</v>
      </c>
      <c r="I10">
        <f>IF(AND(LANDUSE!I10&lt;&gt;0,AW!I10=0),1,IF(AND(LANDUSE!I10=0,AW!I10=0),0.25,IF(AND(LANDUSE!I10=0,AW!I10&lt;&gt;0),0.5,0)))</f>
        <v>0</v>
      </c>
      <c r="J10">
        <f>IF(AND(LANDUSE!J10&lt;&gt;0,AW!J10=0),1,IF(AND(LANDUSE!J10=0,AW!J10=0),0.25,IF(AND(LANDUSE!J10=0,AW!J10&lt;&gt;0),0.5,0)))</f>
        <v>0.5</v>
      </c>
      <c r="K10">
        <f>IF(AND(LANDUSE!K10&lt;&gt;0,AW!K10=0),1,IF(AND(LANDUSE!K10=0,AW!K10=0),0.25,IF(AND(LANDUSE!K10=0,AW!K10&lt;&gt;0),0.5,0)))</f>
        <v>0</v>
      </c>
      <c r="L10">
        <f>IF(AND(LANDUSE!L10&lt;&gt;0,AW!L10=0),1,IF(AND(LANDUSE!L10=0,AW!L10=0),0.25,IF(AND(LANDUSE!L10=0,AW!L10&lt;&gt;0),0.5,0)))</f>
        <v>0.5</v>
      </c>
      <c r="M10">
        <f>IF(AND(LANDUSE!M10&lt;&gt;0,AW!M10=0),1,IF(AND(LANDUSE!M10=0,AW!M10=0),0.25,IF(AND(LANDUSE!M10=0,AW!M10&lt;&gt;0),0.5,0)))</f>
        <v>0</v>
      </c>
      <c r="N10">
        <f>IF(AND(LANDUSE!N10&lt;&gt;0,AW!N10=0),1,IF(AND(LANDUSE!N10=0,AW!N10=0),0.25,IF(AND(LANDUSE!N10=0,AW!N10&lt;&gt;0),0.5,0)))</f>
        <v>0.5</v>
      </c>
      <c r="O10">
        <f>IF(AND(LANDUSE!O10&lt;&gt;0,AW!O10=0),1,IF(AND(LANDUSE!O10=0,AW!O10=0),0.25,IF(AND(LANDUSE!O10=0,AW!O10&lt;&gt;0),0.5,0)))</f>
        <v>0</v>
      </c>
      <c r="P10">
        <f>IF(AND(LANDUSE!P10&lt;&gt;0,AW!P10=0),1,IF(AND(LANDUSE!P10=0,AW!P10=0),0.25,IF(AND(LANDUSE!P10=0,AW!P10&lt;&gt;0),0.5,0)))</f>
        <v>0.5</v>
      </c>
      <c r="Q10">
        <f>IF(AND(LANDUSE!Q10&lt;&gt;0,AW!Q10=0),1,IF(AND(LANDUSE!Q10=0,AW!Q10=0),0.25,IF(AND(LANDUSE!Q10=0,AW!Q10&lt;&gt;0),0.5,0)))</f>
        <v>0.25</v>
      </c>
      <c r="R10">
        <f>IF(AND(LANDUSE!R10&lt;&gt;0,AW!R10=0),1,IF(AND(LANDUSE!R10=0,AW!R10=0),0.25,IF(AND(LANDUSE!R10=0,AW!R10&lt;&gt;0),0.5,0)))</f>
        <v>0.25</v>
      </c>
      <c r="S10">
        <f>IF(AND(LANDUSE!S10&lt;&gt;0,AW!S10=0),1,IF(AND(LANDUSE!S10=0,AW!S10=0),0.25,IF(AND(LANDUSE!S10=0,AW!S10&lt;&gt;0),0.5,0)))</f>
        <v>0.25</v>
      </c>
      <c r="T10">
        <f>IF(AND(LANDUSE!T10&lt;&gt;0,AW!T10=0),1,IF(AND(LANDUSE!T10=0,AW!T10=0),0.25,IF(AND(LANDUSE!T10=0,AW!T10&lt;&gt;0),0.5,0)))</f>
        <v>0</v>
      </c>
      <c r="U10">
        <f>IF(AND(LANDUSE!U10&lt;&gt;0,AW!U10=0),1,IF(AND(LANDUSE!U10=0,AW!U10=0),0.25,IF(AND(LANDUSE!U10=0,AW!U10&lt;&gt;0),0.5,0)))</f>
        <v>0</v>
      </c>
    </row>
    <row r="11" spans="1:21">
      <c r="A11" s="24" t="s">
        <v>30</v>
      </c>
      <c r="B11">
        <f>IF(AND(LANDUSE!B11&lt;&gt;0,AW!B11=0),1,IF(AND(LANDUSE!B11=0,AW!B11=0),0.25,IF(AND(LANDUSE!B11=0,AW!B11&lt;&gt;0),0.5,0)))</f>
        <v>0.5</v>
      </c>
      <c r="C11">
        <f>IF(AND(LANDUSE!C11&lt;&gt;0,AW!C11=0),1,IF(AND(LANDUSE!C11=0,AW!C11=0),0.25,IF(AND(LANDUSE!C11=0,AW!C11&lt;&gt;0),0.5,0)))</f>
        <v>0.5</v>
      </c>
      <c r="D11">
        <f>IF(AND(LANDUSE!D11&lt;&gt;0,AW!D11=0),1,IF(AND(LANDUSE!D11=0,AW!D11=0),0.25,IF(AND(LANDUSE!D11=0,AW!D11&lt;&gt;0),0.5,0)))</f>
        <v>0.5</v>
      </c>
      <c r="E11">
        <f>IF(AND(LANDUSE!E11&lt;&gt;0,AW!E11=0),1,IF(AND(LANDUSE!E11=0,AW!E11=0),0.25,IF(AND(LANDUSE!E11=0,AW!E11&lt;&gt;0),0.5,0)))</f>
        <v>0</v>
      </c>
      <c r="F11">
        <f>IF(AND(LANDUSE!F11&lt;&gt;0,AW!F11=0),1,IF(AND(LANDUSE!F11=0,AW!F11=0),0.25,IF(AND(LANDUSE!F11=0,AW!F11&lt;&gt;0),0.5,0)))</f>
        <v>0.5</v>
      </c>
      <c r="G11">
        <f>IF(AND(LANDUSE!G11&lt;&gt;0,AW!G11=0),1,IF(AND(LANDUSE!G11=0,AW!G11=0),0.25,IF(AND(LANDUSE!G11=0,AW!G11&lt;&gt;0),0.5,0)))</f>
        <v>0</v>
      </c>
      <c r="H11">
        <f>IF(AND(LANDUSE!H11&lt;&gt;0,AW!H11=0),1,IF(AND(LANDUSE!H11=0,AW!H11=0),0.25,IF(AND(LANDUSE!H11=0,AW!H11&lt;&gt;0),0.5,0)))</f>
        <v>0.25</v>
      </c>
      <c r="I11">
        <f>IF(AND(LANDUSE!I11&lt;&gt;0,AW!I11=0),1,IF(AND(LANDUSE!I11=0,AW!I11=0),0.25,IF(AND(LANDUSE!I11=0,AW!I11&lt;&gt;0),0.5,0)))</f>
        <v>0</v>
      </c>
      <c r="J11">
        <f>IF(AND(LANDUSE!J11&lt;&gt;0,AW!J11=0),1,IF(AND(LANDUSE!J11=0,AW!J11=0),0.25,IF(AND(LANDUSE!J11=0,AW!J11&lt;&gt;0),0.5,0)))</f>
        <v>0</v>
      </c>
      <c r="K11">
        <f>IF(AND(LANDUSE!K11&lt;&gt;0,AW!K11=0),1,IF(AND(LANDUSE!K11=0,AW!K11=0),0.25,IF(AND(LANDUSE!K11=0,AW!K11&lt;&gt;0),0.5,0)))</f>
        <v>0.5</v>
      </c>
      <c r="L11">
        <f>IF(AND(LANDUSE!L11&lt;&gt;0,AW!L11=0),1,IF(AND(LANDUSE!L11=0,AW!L11=0),0.25,IF(AND(LANDUSE!L11=0,AW!L11&lt;&gt;0),0.5,0)))</f>
        <v>0.5</v>
      </c>
      <c r="M11">
        <f>IF(AND(LANDUSE!M11&lt;&gt;0,AW!M11=0),1,IF(AND(LANDUSE!M11=0,AW!M11=0),0.25,IF(AND(LANDUSE!M11=0,AW!M11&lt;&gt;0),0.5,0)))</f>
        <v>0.5</v>
      </c>
      <c r="N11">
        <f>IF(AND(LANDUSE!N11&lt;&gt;0,AW!N11=0),1,IF(AND(LANDUSE!N11=0,AW!N11=0),0.25,IF(AND(LANDUSE!N11=0,AW!N11&lt;&gt;0),0.5,0)))</f>
        <v>0.5</v>
      </c>
      <c r="O11">
        <f>IF(AND(LANDUSE!O11&lt;&gt;0,AW!O11=0),1,IF(AND(LANDUSE!O11=0,AW!O11=0),0.25,IF(AND(LANDUSE!O11=0,AW!O11&lt;&gt;0),0.5,0)))</f>
        <v>0.5</v>
      </c>
      <c r="P11">
        <f>IF(AND(LANDUSE!P11&lt;&gt;0,AW!P11=0),1,IF(AND(LANDUSE!P11=0,AW!P11=0),0.25,IF(AND(LANDUSE!P11=0,AW!P11&lt;&gt;0),0.5,0)))</f>
        <v>0</v>
      </c>
      <c r="Q11">
        <f>IF(AND(LANDUSE!Q11&lt;&gt;0,AW!Q11=0),1,IF(AND(LANDUSE!Q11=0,AW!Q11=0),0.25,IF(AND(LANDUSE!Q11=0,AW!Q11&lt;&gt;0),0.5,0)))</f>
        <v>0.25</v>
      </c>
      <c r="R11">
        <f>IF(AND(LANDUSE!R11&lt;&gt;0,AW!R11=0),1,IF(AND(LANDUSE!R11=0,AW!R11=0),0.25,IF(AND(LANDUSE!R11=0,AW!R11&lt;&gt;0),0.5,0)))</f>
        <v>0</v>
      </c>
      <c r="S11">
        <f>IF(AND(LANDUSE!S11&lt;&gt;0,AW!S11=0),1,IF(AND(LANDUSE!S11=0,AW!S11=0),0.25,IF(AND(LANDUSE!S11=0,AW!S11&lt;&gt;0),0.5,0)))</f>
        <v>0.25</v>
      </c>
      <c r="T11">
        <f>IF(AND(LANDUSE!T11&lt;&gt;0,AW!T11=0),1,IF(AND(LANDUSE!T11=0,AW!T11=0),0.25,IF(AND(LANDUSE!T11=0,AW!T11&lt;&gt;0),0.5,0)))</f>
        <v>0.25</v>
      </c>
      <c r="U11">
        <f>IF(AND(LANDUSE!U11&lt;&gt;0,AW!U11=0),1,IF(AND(LANDUSE!U11=0,AW!U11=0),0.25,IF(AND(LANDUSE!U11=0,AW!U11&lt;&gt;0),0.5,0)))</f>
        <v>0.5</v>
      </c>
    </row>
    <row r="12" spans="1:21">
      <c r="A12" s="24" t="s">
        <v>31</v>
      </c>
      <c r="B12">
        <f>IF(AND(LANDUSE!B12&lt;&gt;0,AW!B12=0),1,IF(AND(LANDUSE!B12=0,AW!B12=0),0.25,IF(AND(LANDUSE!B12=0,AW!B12&lt;&gt;0),0.5,0)))</f>
        <v>0</v>
      </c>
      <c r="C12">
        <f>IF(AND(LANDUSE!C12&lt;&gt;0,AW!C12=0),1,IF(AND(LANDUSE!C12=0,AW!C12=0),0.25,IF(AND(LANDUSE!C12=0,AW!C12&lt;&gt;0),0.5,0)))</f>
        <v>0</v>
      </c>
      <c r="D12">
        <f>IF(AND(LANDUSE!D12&lt;&gt;0,AW!D12=0),1,IF(AND(LANDUSE!D12=0,AW!D12=0),0.25,IF(AND(LANDUSE!D12=0,AW!D12&lt;&gt;0),0.5,0)))</f>
        <v>0.5</v>
      </c>
      <c r="E12">
        <f>IF(AND(LANDUSE!E12&lt;&gt;0,AW!E12=0),1,IF(AND(LANDUSE!E12=0,AW!E12=0),0.25,IF(AND(LANDUSE!E12=0,AW!E12&lt;&gt;0),0.5,0)))</f>
        <v>0.5</v>
      </c>
      <c r="F12">
        <f>IF(AND(LANDUSE!F12&lt;&gt;0,AW!F12=0),1,IF(AND(LANDUSE!F12=0,AW!F12=0),0.25,IF(AND(LANDUSE!F12=0,AW!F12&lt;&gt;0),0.5,0)))</f>
        <v>0.5</v>
      </c>
      <c r="G12">
        <f>IF(AND(LANDUSE!G12&lt;&gt;0,AW!G12=0),1,IF(AND(LANDUSE!G12=0,AW!G12=0),0.25,IF(AND(LANDUSE!G12=0,AW!G12&lt;&gt;0),0.5,0)))</f>
        <v>0.25</v>
      </c>
      <c r="H12">
        <f>IF(AND(LANDUSE!H12&lt;&gt;0,AW!H12=0),1,IF(AND(LANDUSE!H12=0,AW!H12=0),0.25,IF(AND(LANDUSE!H12=0,AW!H12&lt;&gt;0),0.5,0)))</f>
        <v>0.5</v>
      </c>
      <c r="I12">
        <f>IF(AND(LANDUSE!I12&lt;&gt;0,AW!I12=0),1,IF(AND(LANDUSE!I12=0,AW!I12=0),0.25,IF(AND(LANDUSE!I12=0,AW!I12&lt;&gt;0),0.5,0)))</f>
        <v>0</v>
      </c>
      <c r="J12">
        <f>IF(AND(LANDUSE!J12&lt;&gt;0,AW!J12=0),1,IF(AND(LANDUSE!J12=0,AW!J12=0),0.25,IF(AND(LANDUSE!J12=0,AW!J12&lt;&gt;0),0.5,0)))</f>
        <v>0.5</v>
      </c>
      <c r="K12">
        <f>IF(AND(LANDUSE!K12&lt;&gt;0,AW!K12=0),1,IF(AND(LANDUSE!K12=0,AW!K12=0),0.25,IF(AND(LANDUSE!K12=0,AW!K12&lt;&gt;0),0.5,0)))</f>
        <v>0</v>
      </c>
      <c r="L12">
        <f>IF(AND(LANDUSE!L12&lt;&gt;0,AW!L12=0),1,IF(AND(LANDUSE!L12=0,AW!L12=0),0.25,IF(AND(LANDUSE!L12=0,AW!L12&lt;&gt;0),0.5,0)))</f>
        <v>0.25</v>
      </c>
      <c r="M12">
        <f>IF(AND(LANDUSE!M12&lt;&gt;0,AW!M12=0),1,IF(AND(LANDUSE!M12=0,AW!M12=0),0.25,IF(AND(LANDUSE!M12=0,AW!M12&lt;&gt;0),0.5,0)))</f>
        <v>0.5</v>
      </c>
      <c r="N12">
        <f>IF(AND(LANDUSE!N12&lt;&gt;0,AW!N12=0),1,IF(AND(LANDUSE!N12=0,AW!N12=0),0.25,IF(AND(LANDUSE!N12=0,AW!N12&lt;&gt;0),0.5,0)))</f>
        <v>0</v>
      </c>
      <c r="O12">
        <f>IF(AND(LANDUSE!O12&lt;&gt;0,AW!O12=0),1,IF(AND(LANDUSE!O12=0,AW!O12=0),0.25,IF(AND(LANDUSE!O12=0,AW!O12&lt;&gt;0),0.5,0)))</f>
        <v>0.25</v>
      </c>
      <c r="P12">
        <f>IF(AND(LANDUSE!P12&lt;&gt;0,AW!P12=0),1,IF(AND(LANDUSE!P12=0,AW!P12=0),0.25,IF(AND(LANDUSE!P12=0,AW!P12&lt;&gt;0),0.5,0)))</f>
        <v>0.5</v>
      </c>
      <c r="Q12">
        <f>IF(AND(LANDUSE!Q12&lt;&gt;0,AW!Q12=0),1,IF(AND(LANDUSE!Q12=0,AW!Q12=0),0.25,IF(AND(LANDUSE!Q12=0,AW!Q12&lt;&gt;0),0.5,0)))</f>
        <v>0.25</v>
      </c>
      <c r="R12">
        <f>IF(AND(LANDUSE!R12&lt;&gt;0,AW!R12=0),1,IF(AND(LANDUSE!R12=0,AW!R12=0),0.25,IF(AND(LANDUSE!R12=0,AW!R12&lt;&gt;0),0.5,0)))</f>
        <v>0</v>
      </c>
      <c r="S12">
        <f>IF(AND(LANDUSE!S12&lt;&gt;0,AW!S12=0),1,IF(AND(LANDUSE!S12=0,AW!S12=0),0.25,IF(AND(LANDUSE!S12=0,AW!S12&lt;&gt;0),0.5,0)))</f>
        <v>0.25</v>
      </c>
      <c r="T12">
        <f>IF(AND(LANDUSE!T12&lt;&gt;0,AW!T12=0),1,IF(AND(LANDUSE!T12=0,AW!T12=0),0.25,IF(AND(LANDUSE!T12=0,AW!T12&lt;&gt;0),0.5,0)))</f>
        <v>0</v>
      </c>
      <c r="U12">
        <f>IF(AND(LANDUSE!U12&lt;&gt;0,AW!U12=0),1,IF(AND(LANDUSE!U12=0,AW!U12=0),0.25,IF(AND(LANDUSE!U12=0,AW!U12&lt;&gt;0),0.5,0)))</f>
        <v>0</v>
      </c>
    </row>
    <row r="13" spans="1:21">
      <c r="A13" s="29" t="s">
        <v>60</v>
      </c>
      <c r="B13">
        <f>IF(AND(LANDUSE!B13&lt;&gt;0,AW!B13=0),1,IF(AND(LANDUSE!B13=0,AW!B13=0),0.25,IF(AND(LANDUSE!B13=0,AW!B13&lt;&gt;0),0.5,0)))</f>
        <v>0</v>
      </c>
      <c r="C13">
        <f>IF(AND(LANDUSE!C13&lt;&gt;0,AW!C13=0),1,IF(AND(LANDUSE!C13=0,AW!C13=0),0.25,IF(AND(LANDUSE!C13=0,AW!C13&lt;&gt;0),0.5,0)))</f>
        <v>0</v>
      </c>
      <c r="D13">
        <f>IF(AND(LANDUSE!D13&lt;&gt;0,AW!D13=0),1,IF(AND(LANDUSE!D13=0,AW!D13=0),0.25,IF(AND(LANDUSE!D13=0,AW!D13&lt;&gt;0),0.5,0)))</f>
        <v>0</v>
      </c>
      <c r="E13">
        <f>IF(AND(LANDUSE!E13&lt;&gt;0,AW!E13=0),1,IF(AND(LANDUSE!E13=0,AW!E13=0),0.25,IF(AND(LANDUSE!E13=0,AW!E13&lt;&gt;0),0.5,0)))</f>
        <v>0.5</v>
      </c>
      <c r="F13">
        <f>IF(AND(LANDUSE!F13&lt;&gt;0,AW!F13=0),1,IF(AND(LANDUSE!F13=0,AW!F13=0),0.25,IF(AND(LANDUSE!F13=0,AW!F13&lt;&gt;0),0.5,0)))</f>
        <v>0</v>
      </c>
      <c r="G13">
        <f>IF(AND(LANDUSE!G13&lt;&gt;0,AW!G13=0),1,IF(AND(LANDUSE!G13=0,AW!G13=0),0.25,IF(AND(LANDUSE!G13=0,AW!G13&lt;&gt;0),0.5,0)))</f>
        <v>0</v>
      </c>
      <c r="H13">
        <f>IF(AND(LANDUSE!H13&lt;&gt;0,AW!H13=0),1,IF(AND(LANDUSE!H13=0,AW!H13=0),0.25,IF(AND(LANDUSE!H13=0,AW!H13&lt;&gt;0),0.5,0)))</f>
        <v>0.5</v>
      </c>
      <c r="I13">
        <f>IF(AND(LANDUSE!I13&lt;&gt;0,AW!I13=0),1,IF(AND(LANDUSE!I13=0,AW!I13=0),0.25,IF(AND(LANDUSE!I13=0,AW!I13&lt;&gt;0),0.5,0)))</f>
        <v>0</v>
      </c>
      <c r="J13">
        <f>IF(AND(LANDUSE!J13&lt;&gt;0,AW!J13=0),1,IF(AND(LANDUSE!J13=0,AW!J13=0),0.25,IF(AND(LANDUSE!J13=0,AW!J13&lt;&gt;0),0.5,0)))</f>
        <v>0.25</v>
      </c>
      <c r="K13">
        <f>IF(AND(LANDUSE!K13&lt;&gt;0,AW!K13=0),1,IF(AND(LANDUSE!K13=0,AW!K13=0),0.25,IF(AND(LANDUSE!K13=0,AW!K13&lt;&gt;0),0.5,0)))</f>
        <v>0</v>
      </c>
      <c r="L13">
        <f>IF(AND(LANDUSE!L13&lt;&gt;0,AW!L13=0),1,IF(AND(LANDUSE!L13=0,AW!L13=0),0.25,IF(AND(LANDUSE!L13=0,AW!L13&lt;&gt;0),0.5,0)))</f>
        <v>0.5</v>
      </c>
      <c r="M13">
        <f>IF(AND(LANDUSE!M13&lt;&gt;0,AW!M13=0),1,IF(AND(LANDUSE!M13=0,AW!M13=0),0.25,IF(AND(LANDUSE!M13=0,AW!M13&lt;&gt;0),0.5,0)))</f>
        <v>0</v>
      </c>
      <c r="N13">
        <f>IF(AND(LANDUSE!N13&lt;&gt;0,AW!N13=0),1,IF(AND(LANDUSE!N13=0,AW!N13=0),0.25,IF(AND(LANDUSE!N13=0,AW!N13&lt;&gt;0),0.5,0)))</f>
        <v>0</v>
      </c>
      <c r="O13">
        <f>IF(AND(LANDUSE!O13&lt;&gt;0,AW!O13=0),1,IF(AND(LANDUSE!O13=0,AW!O13=0),0.25,IF(AND(LANDUSE!O13=0,AW!O13&lt;&gt;0),0.5,0)))</f>
        <v>0.25</v>
      </c>
      <c r="P13">
        <f>IF(AND(LANDUSE!P13&lt;&gt;0,AW!P13=0),1,IF(AND(LANDUSE!P13=0,AW!P13=0),0.25,IF(AND(LANDUSE!P13=0,AW!P13&lt;&gt;0),0.5,0)))</f>
        <v>0.5</v>
      </c>
      <c r="Q13">
        <f>IF(AND(LANDUSE!Q13&lt;&gt;0,AW!Q13=0),1,IF(AND(LANDUSE!Q13=0,AW!Q13=0),0.25,IF(AND(LANDUSE!Q13=0,AW!Q13&lt;&gt;0),0.5,0)))</f>
        <v>0.25</v>
      </c>
      <c r="R13">
        <f>IF(AND(LANDUSE!R13&lt;&gt;0,AW!R13=0),1,IF(AND(LANDUSE!R13=0,AW!R13=0),0.25,IF(AND(LANDUSE!R13=0,AW!R13&lt;&gt;0),0.5,0)))</f>
        <v>0.25</v>
      </c>
      <c r="S13">
        <f>IF(AND(LANDUSE!S13&lt;&gt;0,AW!S13=0),1,IF(AND(LANDUSE!S13=0,AW!S13=0),0.25,IF(AND(LANDUSE!S13=0,AW!S13&lt;&gt;0),0.5,0)))</f>
        <v>0.25</v>
      </c>
      <c r="T13">
        <f>IF(AND(LANDUSE!T13&lt;&gt;0,AW!T13=0),1,IF(AND(LANDUSE!T13=0,AW!T13=0),0.25,IF(AND(LANDUSE!T13=0,AW!T13&lt;&gt;0),0.5,0)))</f>
        <v>0</v>
      </c>
      <c r="U13">
        <f>IF(AND(LANDUSE!U13&lt;&gt;0,AW!U13=0),1,IF(AND(LANDUSE!U13=0,AW!U13=0),0.25,IF(AND(LANDUSE!U13=0,AW!U13&lt;&gt;0),0.5,0)))</f>
        <v>0</v>
      </c>
    </row>
    <row r="14" spans="1:21">
      <c r="A14" s="29" t="s">
        <v>63</v>
      </c>
      <c r="B14">
        <f>IF(AND(LANDUSE!B14&lt;&gt;0,AW!B14=0),1,IF(AND(LANDUSE!B14=0,AW!B14=0),0.25,IF(AND(LANDUSE!B14=0,AW!B14&lt;&gt;0),0.5,0)))</f>
        <v>0</v>
      </c>
      <c r="C14">
        <f>IF(AND(LANDUSE!C14&lt;&gt;0,AW!C14=0),1,IF(AND(LANDUSE!C14=0,AW!C14=0),0.25,IF(AND(LANDUSE!C14=0,AW!C14&lt;&gt;0),0.5,0)))</f>
        <v>0</v>
      </c>
      <c r="D14">
        <f>IF(AND(LANDUSE!D14&lt;&gt;0,AW!D14=0),1,IF(AND(LANDUSE!D14=0,AW!D14=0),0.25,IF(AND(LANDUSE!D14=0,AW!D14&lt;&gt;0),0.5,0)))</f>
        <v>0</v>
      </c>
      <c r="E14">
        <f>IF(AND(LANDUSE!E14&lt;&gt;0,AW!E14=0),1,IF(AND(LANDUSE!E14=0,AW!E14=0),0.25,IF(AND(LANDUSE!E14=0,AW!E14&lt;&gt;0),0.5,0)))</f>
        <v>0.5</v>
      </c>
      <c r="F14">
        <f>IF(AND(LANDUSE!F14&lt;&gt;0,AW!F14=0),1,IF(AND(LANDUSE!F14=0,AW!F14=0),0.25,IF(AND(LANDUSE!F14=0,AW!F14&lt;&gt;0),0.5,0)))</f>
        <v>0</v>
      </c>
      <c r="G14">
        <f>IF(AND(LANDUSE!G14&lt;&gt;0,AW!G14=0),1,IF(AND(LANDUSE!G14=0,AW!G14=0),0.25,IF(AND(LANDUSE!G14=0,AW!G14&lt;&gt;0),0.5,0)))</f>
        <v>0.5</v>
      </c>
      <c r="H14">
        <f>IF(AND(LANDUSE!H14&lt;&gt;0,AW!H14=0),1,IF(AND(LANDUSE!H14=0,AW!H14=0),0.25,IF(AND(LANDUSE!H14=0,AW!H14&lt;&gt;0),0.5,0)))</f>
        <v>0.5</v>
      </c>
      <c r="I14">
        <f>IF(AND(LANDUSE!I14&lt;&gt;0,AW!I14=0),1,IF(AND(LANDUSE!I14=0,AW!I14=0),0.25,IF(AND(LANDUSE!I14=0,AW!I14&lt;&gt;0),0.5,0)))</f>
        <v>0</v>
      </c>
      <c r="J14">
        <f>IF(AND(LANDUSE!J14&lt;&gt;0,AW!J14=0),1,IF(AND(LANDUSE!J14=0,AW!J14=0),0.25,IF(AND(LANDUSE!J14=0,AW!J14&lt;&gt;0),0.5,0)))</f>
        <v>0.25</v>
      </c>
      <c r="K14">
        <f>IF(AND(LANDUSE!K14&lt;&gt;0,AW!K14=0),1,IF(AND(LANDUSE!K14=0,AW!K14=0),0.25,IF(AND(LANDUSE!K14=0,AW!K14&lt;&gt;0),0.5,0)))</f>
        <v>0</v>
      </c>
      <c r="L14">
        <f>IF(AND(LANDUSE!L14&lt;&gt;0,AW!L14=0),1,IF(AND(LANDUSE!L14=0,AW!L14=0),0.25,IF(AND(LANDUSE!L14=0,AW!L14&lt;&gt;0),0.5,0)))</f>
        <v>0</v>
      </c>
      <c r="M14">
        <f>IF(AND(LANDUSE!M14&lt;&gt;0,AW!M14=0),1,IF(AND(LANDUSE!M14=0,AW!M14=0),0.25,IF(AND(LANDUSE!M14=0,AW!M14&lt;&gt;0),0.5,0)))</f>
        <v>0.5</v>
      </c>
      <c r="N14">
        <f>IF(AND(LANDUSE!N14&lt;&gt;0,AW!N14=0),1,IF(AND(LANDUSE!N14=0,AW!N14=0),0.25,IF(AND(LANDUSE!N14=0,AW!N14&lt;&gt;0),0.5,0)))</f>
        <v>0.5</v>
      </c>
      <c r="O14">
        <f>IF(AND(LANDUSE!O14&lt;&gt;0,AW!O14=0),1,IF(AND(LANDUSE!O14=0,AW!O14=0),0.25,IF(AND(LANDUSE!O14=0,AW!O14&lt;&gt;0),0.5,0)))</f>
        <v>0.25</v>
      </c>
      <c r="P14">
        <f>IF(AND(LANDUSE!P14&lt;&gt;0,AW!P14=0),1,IF(AND(LANDUSE!P14=0,AW!P14=0),0.25,IF(AND(LANDUSE!P14=0,AW!P14&lt;&gt;0),0.5,0)))</f>
        <v>0.5</v>
      </c>
      <c r="Q14">
        <f>IF(AND(LANDUSE!Q14&lt;&gt;0,AW!Q14=0),1,IF(AND(LANDUSE!Q14=0,AW!Q14=0),0.25,IF(AND(LANDUSE!Q14=0,AW!Q14&lt;&gt;0),0.5,0)))</f>
        <v>0.25</v>
      </c>
      <c r="R14">
        <f>IF(AND(LANDUSE!R14&lt;&gt;0,AW!R14=0),1,IF(AND(LANDUSE!R14=0,AW!R14=0),0.25,IF(AND(LANDUSE!R14=0,AW!R14&lt;&gt;0),0.5,0)))</f>
        <v>0.25</v>
      </c>
      <c r="S14">
        <f>IF(AND(LANDUSE!S14&lt;&gt;0,AW!S14=0),1,IF(AND(LANDUSE!S14=0,AW!S14=0),0.25,IF(AND(LANDUSE!S14=0,AW!S14&lt;&gt;0),0.5,0)))</f>
        <v>0.25</v>
      </c>
      <c r="T14">
        <f>IF(AND(LANDUSE!T14&lt;&gt;0,AW!T14=0),1,IF(AND(LANDUSE!T14=0,AW!T14=0),0.25,IF(AND(LANDUSE!T14=0,AW!T14&lt;&gt;0),0.5,0)))</f>
        <v>0</v>
      </c>
      <c r="U14">
        <f>IF(AND(LANDUSE!U14&lt;&gt;0,AW!U14=0),1,IF(AND(LANDUSE!U14=0,AW!U14=0),0.25,IF(AND(LANDUSE!U14=0,AW!U14&lt;&gt;0),0.5,0)))</f>
        <v>0</v>
      </c>
    </row>
    <row r="15" spans="1:21">
      <c r="A15" s="29" t="s">
        <v>65</v>
      </c>
      <c r="B15">
        <f>IF(AND(LANDUSE!B15&lt;&gt;0,AW!B15=0),1,IF(AND(LANDUSE!B15=0,AW!B15=0),0.25,IF(AND(LANDUSE!B15=0,AW!B15&lt;&gt;0),0.5,0)))</f>
        <v>0</v>
      </c>
      <c r="C15">
        <f>IF(AND(LANDUSE!C15&lt;&gt;0,AW!C15=0),1,IF(AND(LANDUSE!C15=0,AW!C15=0),0.25,IF(AND(LANDUSE!C15=0,AW!C15&lt;&gt;0),0.5,0)))</f>
        <v>0</v>
      </c>
      <c r="D15">
        <f>IF(AND(LANDUSE!D15&lt;&gt;0,AW!D15=0),1,IF(AND(LANDUSE!D15=0,AW!D15=0),0.25,IF(AND(LANDUSE!D15=0,AW!D15&lt;&gt;0),0.5,0)))</f>
        <v>0</v>
      </c>
      <c r="E15">
        <f>IF(AND(LANDUSE!E15&lt;&gt;0,AW!E15=0),1,IF(AND(LANDUSE!E15=0,AW!E15=0),0.25,IF(AND(LANDUSE!E15=0,AW!E15&lt;&gt;0),0.5,0)))</f>
        <v>0.5</v>
      </c>
      <c r="F15">
        <f>IF(AND(LANDUSE!F15&lt;&gt;0,AW!F15=0),1,IF(AND(LANDUSE!F15=0,AW!F15=0),0.25,IF(AND(LANDUSE!F15=0,AW!F15&lt;&gt;0),0.5,0)))</f>
        <v>0</v>
      </c>
      <c r="G15">
        <f>IF(AND(LANDUSE!G15&lt;&gt;0,AW!G15=0),1,IF(AND(LANDUSE!G15=0,AW!G15=0),0.25,IF(AND(LANDUSE!G15=0,AW!G15&lt;&gt;0),0.5,0)))</f>
        <v>0</v>
      </c>
      <c r="H15">
        <f>IF(AND(LANDUSE!H15&lt;&gt;0,AW!H15=0),1,IF(AND(LANDUSE!H15=0,AW!H15=0),0.25,IF(AND(LANDUSE!H15=0,AW!H15&lt;&gt;0),0.5,0)))</f>
        <v>0.5</v>
      </c>
      <c r="I15">
        <f>IF(AND(LANDUSE!I15&lt;&gt;0,AW!I15=0),1,IF(AND(LANDUSE!I15=0,AW!I15=0),0.25,IF(AND(LANDUSE!I15=0,AW!I15&lt;&gt;0),0.5,0)))</f>
        <v>0</v>
      </c>
      <c r="J15">
        <f>IF(AND(LANDUSE!J15&lt;&gt;0,AW!J15=0),1,IF(AND(LANDUSE!J15=0,AW!J15=0),0.25,IF(AND(LANDUSE!J15=0,AW!J15&lt;&gt;0),0.5,0)))</f>
        <v>0.25</v>
      </c>
      <c r="K15">
        <f>IF(AND(LANDUSE!K15&lt;&gt;0,AW!K15=0),1,IF(AND(LANDUSE!K15=0,AW!K15=0),0.25,IF(AND(LANDUSE!K15=0,AW!K15&lt;&gt;0),0.5,0)))</f>
        <v>0</v>
      </c>
      <c r="L15">
        <f>IF(AND(LANDUSE!L15&lt;&gt;0,AW!L15=0),1,IF(AND(LANDUSE!L15=0,AW!L15=0),0.25,IF(AND(LANDUSE!L15=0,AW!L15&lt;&gt;0),0.5,0)))</f>
        <v>0.5</v>
      </c>
      <c r="M15">
        <f>IF(AND(LANDUSE!M15&lt;&gt;0,AW!M15=0),1,IF(AND(LANDUSE!M15=0,AW!M15=0),0.25,IF(AND(LANDUSE!M15=0,AW!M15&lt;&gt;0),0.5,0)))</f>
        <v>0</v>
      </c>
      <c r="N15">
        <f>IF(AND(LANDUSE!N15&lt;&gt;0,AW!N15=0),1,IF(AND(LANDUSE!N15=0,AW!N15=0),0.25,IF(AND(LANDUSE!N15=0,AW!N15&lt;&gt;0),0.5,0)))</f>
        <v>0</v>
      </c>
      <c r="O15">
        <f>IF(AND(LANDUSE!O15&lt;&gt;0,AW!O15=0),1,IF(AND(LANDUSE!O15=0,AW!O15=0),0.25,IF(AND(LANDUSE!O15=0,AW!O15&lt;&gt;0),0.5,0)))</f>
        <v>0</v>
      </c>
      <c r="P15">
        <f>IF(AND(LANDUSE!P15&lt;&gt;0,AW!P15=0),1,IF(AND(LANDUSE!P15=0,AW!P15=0),0.25,IF(AND(LANDUSE!P15=0,AW!P15&lt;&gt;0),0.5,0)))</f>
        <v>0.5</v>
      </c>
      <c r="Q15">
        <f>IF(AND(LANDUSE!Q15&lt;&gt;0,AW!Q15=0),1,IF(AND(LANDUSE!Q15=0,AW!Q15=0),0.25,IF(AND(LANDUSE!Q15=0,AW!Q15&lt;&gt;0),0.5,0)))</f>
        <v>0.25</v>
      </c>
      <c r="R15">
        <f>IF(AND(LANDUSE!R15&lt;&gt;0,AW!R15=0),1,IF(AND(LANDUSE!R15=0,AW!R15=0),0.25,IF(AND(LANDUSE!R15=0,AW!R15&lt;&gt;0),0.5,0)))</f>
        <v>0.25</v>
      </c>
      <c r="S15">
        <f>IF(AND(LANDUSE!S15&lt;&gt;0,AW!S15=0),1,IF(AND(LANDUSE!S15=0,AW!S15=0),0.25,IF(AND(LANDUSE!S15=0,AW!S15&lt;&gt;0),0.5,0)))</f>
        <v>0.25</v>
      </c>
      <c r="T15">
        <f>IF(AND(LANDUSE!T15&lt;&gt;0,AW!T15=0),1,IF(AND(LANDUSE!T15=0,AW!T15=0),0.25,IF(AND(LANDUSE!T15=0,AW!T15&lt;&gt;0),0.5,0)))</f>
        <v>0</v>
      </c>
      <c r="U15">
        <f>IF(AND(LANDUSE!U15&lt;&gt;0,AW!U15=0),1,IF(AND(LANDUSE!U15=0,AW!U15=0),0.25,IF(AND(LANDUSE!U15=0,AW!U15&lt;&gt;0),0.5,0)))</f>
        <v>0</v>
      </c>
    </row>
    <row r="16" spans="1:21">
      <c r="A16" s="29" t="s">
        <v>67</v>
      </c>
      <c r="B16">
        <f>IF(AND(LANDUSE!B16&lt;&gt;0,AW!B16=0),1,IF(AND(LANDUSE!B16=0,AW!B16=0),0.25,IF(AND(LANDUSE!B16=0,AW!B16&lt;&gt;0),0.5,0)))</f>
        <v>0</v>
      </c>
      <c r="C16">
        <f>IF(AND(LANDUSE!C16&lt;&gt;0,AW!C16=0),1,IF(AND(LANDUSE!C16=0,AW!C16=0),0.25,IF(AND(LANDUSE!C16=0,AW!C16&lt;&gt;0),0.5,0)))</f>
        <v>0</v>
      </c>
      <c r="D16">
        <f>IF(AND(LANDUSE!D16&lt;&gt;0,AW!D16=0),1,IF(AND(LANDUSE!D16=0,AW!D16=0),0.25,IF(AND(LANDUSE!D16=0,AW!D16&lt;&gt;0),0.5,0)))</f>
        <v>0</v>
      </c>
      <c r="E16">
        <f>IF(AND(LANDUSE!E16&lt;&gt;0,AW!E16=0),1,IF(AND(LANDUSE!E16=0,AW!E16=0),0.25,IF(AND(LANDUSE!E16=0,AW!E16&lt;&gt;0),0.5,0)))</f>
        <v>0.5</v>
      </c>
      <c r="F16">
        <f>IF(AND(LANDUSE!F16&lt;&gt;0,AW!F16=0),1,IF(AND(LANDUSE!F16=0,AW!F16=0),0.25,IF(AND(LANDUSE!F16=0,AW!F16&lt;&gt;0),0.5,0)))</f>
        <v>0.5</v>
      </c>
      <c r="G16">
        <f>IF(AND(LANDUSE!G16&lt;&gt;0,AW!G16=0),1,IF(AND(LANDUSE!G16=0,AW!G16=0),0.25,IF(AND(LANDUSE!G16=0,AW!G16&lt;&gt;0),0.5,0)))</f>
        <v>0</v>
      </c>
      <c r="H16">
        <f>IF(AND(LANDUSE!H16&lt;&gt;0,AW!H16=0),1,IF(AND(LANDUSE!H16=0,AW!H16=0),0.25,IF(AND(LANDUSE!H16=0,AW!H16&lt;&gt;0),0.5,0)))</f>
        <v>0</v>
      </c>
      <c r="I16">
        <f>IF(AND(LANDUSE!I16&lt;&gt;0,AW!I16=0),1,IF(AND(LANDUSE!I16=0,AW!I16=0),0.25,IF(AND(LANDUSE!I16=0,AW!I16&lt;&gt;0),0.5,0)))</f>
        <v>0</v>
      </c>
      <c r="J16">
        <f>IF(AND(LANDUSE!J16&lt;&gt;0,AW!J16=0),1,IF(AND(LANDUSE!J16=0,AW!J16=0),0.25,IF(AND(LANDUSE!J16=0,AW!J16&lt;&gt;0),0.5,0)))</f>
        <v>0</v>
      </c>
      <c r="K16">
        <f>IF(AND(LANDUSE!K16&lt;&gt;0,AW!K16=0),1,IF(AND(LANDUSE!K16=0,AW!K16=0),0.25,IF(AND(LANDUSE!K16=0,AW!K16&lt;&gt;0),0.5,0)))</f>
        <v>0</v>
      </c>
      <c r="L16">
        <f>IF(AND(LANDUSE!L16&lt;&gt;0,AW!L16=0),1,IF(AND(LANDUSE!L16=0,AW!L16=0),0.25,IF(AND(LANDUSE!L16=0,AW!L16&lt;&gt;0),0.5,0)))</f>
        <v>0.5</v>
      </c>
      <c r="M16">
        <f>IF(AND(LANDUSE!M16&lt;&gt;0,AW!M16=0),1,IF(AND(LANDUSE!M16=0,AW!M16=0),0.25,IF(AND(LANDUSE!M16=0,AW!M16&lt;&gt;0),0.5,0)))</f>
        <v>0</v>
      </c>
      <c r="N16">
        <f>IF(AND(LANDUSE!N16&lt;&gt;0,AW!N16=0),1,IF(AND(LANDUSE!N16=0,AW!N16=0),0.25,IF(AND(LANDUSE!N16=0,AW!N16&lt;&gt;0),0.5,0)))</f>
        <v>0</v>
      </c>
      <c r="O16">
        <f>IF(AND(LANDUSE!O16&lt;&gt;0,AW!O16=0),1,IF(AND(LANDUSE!O16=0,AW!O16=0),0.25,IF(AND(LANDUSE!O16=0,AW!O16&lt;&gt;0),0.5,0)))</f>
        <v>0.25</v>
      </c>
      <c r="P16">
        <f>IF(AND(LANDUSE!P16&lt;&gt;0,AW!P16=0),1,IF(AND(LANDUSE!P16=0,AW!P16=0),0.25,IF(AND(LANDUSE!P16=0,AW!P16&lt;&gt;0),0.5,0)))</f>
        <v>0.5</v>
      </c>
      <c r="Q16">
        <f>IF(AND(LANDUSE!Q16&lt;&gt;0,AW!Q16=0),1,IF(AND(LANDUSE!Q16=0,AW!Q16=0),0.25,IF(AND(LANDUSE!Q16=0,AW!Q16&lt;&gt;0),0.5,0)))</f>
        <v>0.25</v>
      </c>
      <c r="R16">
        <f>IF(AND(LANDUSE!R16&lt;&gt;0,AW!R16=0),1,IF(AND(LANDUSE!R16=0,AW!R16=0),0.25,IF(AND(LANDUSE!R16=0,AW!R16&lt;&gt;0),0.5,0)))</f>
        <v>0.5</v>
      </c>
      <c r="S16">
        <f>IF(AND(LANDUSE!S16&lt;&gt;0,AW!S16=0),1,IF(AND(LANDUSE!S16=0,AW!S16=0),0.25,IF(AND(LANDUSE!S16=0,AW!S16&lt;&gt;0),0.5,0)))</f>
        <v>0.25</v>
      </c>
      <c r="T16">
        <f>IF(AND(LANDUSE!T16&lt;&gt;0,AW!T16=0),1,IF(AND(LANDUSE!T16=0,AW!T16=0),0.25,IF(AND(LANDUSE!T16=0,AW!T16&lt;&gt;0),0.5,0)))</f>
        <v>0</v>
      </c>
      <c r="U16">
        <f>IF(AND(LANDUSE!U16&lt;&gt;0,AW!U16=0),1,IF(AND(LANDUSE!U16=0,AW!U16=0),0.25,IF(AND(LANDUSE!U16=0,AW!U16&lt;&gt;0),0.5,0)))</f>
        <v>0</v>
      </c>
    </row>
    <row r="17" spans="1:21">
      <c r="A17" s="29" t="s">
        <v>69</v>
      </c>
      <c r="B17">
        <f>IF(AND(LANDUSE!B17&lt;&gt;0,AW!B17=0),1,IF(AND(LANDUSE!B17=0,AW!B17=0),0.25,IF(AND(LANDUSE!B17=0,AW!B17&lt;&gt;0),0.5,0)))</f>
        <v>0</v>
      </c>
      <c r="C17">
        <f>IF(AND(LANDUSE!C17&lt;&gt;0,AW!C17=0),1,IF(AND(LANDUSE!C17=0,AW!C17=0),0.25,IF(AND(LANDUSE!C17=0,AW!C17&lt;&gt;0),0.5,0)))</f>
        <v>0</v>
      </c>
      <c r="D17">
        <f>IF(AND(LANDUSE!D17&lt;&gt;0,AW!D17=0),1,IF(AND(LANDUSE!D17=0,AW!D17=0),0.25,IF(AND(LANDUSE!D17=0,AW!D17&lt;&gt;0),0.5,0)))</f>
        <v>0.5</v>
      </c>
      <c r="E17">
        <f>IF(AND(LANDUSE!E17&lt;&gt;0,AW!E17=0),1,IF(AND(LANDUSE!E17=0,AW!E17=0),0.25,IF(AND(LANDUSE!E17=0,AW!E17&lt;&gt;0),0.5,0)))</f>
        <v>0.5</v>
      </c>
      <c r="F17">
        <f>IF(AND(LANDUSE!F17&lt;&gt;0,AW!F17=0),1,IF(AND(LANDUSE!F17=0,AW!F17=0),0.25,IF(AND(LANDUSE!F17=0,AW!F17&lt;&gt;0),0.5,0)))</f>
        <v>0.25</v>
      </c>
      <c r="G17">
        <f>IF(AND(LANDUSE!G17&lt;&gt;0,AW!G17=0),1,IF(AND(LANDUSE!G17=0,AW!G17=0),0.25,IF(AND(LANDUSE!G17=0,AW!G17&lt;&gt;0),0.5,0)))</f>
        <v>0.5</v>
      </c>
      <c r="H17">
        <f>IF(AND(LANDUSE!H17&lt;&gt;0,AW!H17=0),1,IF(AND(LANDUSE!H17=0,AW!H17=0),0.25,IF(AND(LANDUSE!H17=0,AW!H17&lt;&gt;0),0.5,0)))</f>
        <v>0.5</v>
      </c>
      <c r="I17">
        <f>IF(AND(LANDUSE!I17&lt;&gt;0,AW!I17=0),1,IF(AND(LANDUSE!I17=0,AW!I17=0),0.25,IF(AND(LANDUSE!I17=0,AW!I17&lt;&gt;0),0.5,0)))</f>
        <v>0</v>
      </c>
      <c r="J17">
        <f>IF(AND(LANDUSE!J17&lt;&gt;0,AW!J17=0),1,IF(AND(LANDUSE!J17=0,AW!J17=0),0.25,IF(AND(LANDUSE!J17=0,AW!J17&lt;&gt;0),0.5,0)))</f>
        <v>0.5</v>
      </c>
      <c r="K17">
        <f>IF(AND(LANDUSE!K17&lt;&gt;0,AW!K17=0),1,IF(AND(LANDUSE!K17=0,AW!K17=0),0.25,IF(AND(LANDUSE!K17=0,AW!K17&lt;&gt;0),0.5,0)))</f>
        <v>0</v>
      </c>
      <c r="L17">
        <f>IF(AND(LANDUSE!L17&lt;&gt;0,AW!L17=0),1,IF(AND(LANDUSE!L17=0,AW!L17=0),0.25,IF(AND(LANDUSE!L17=0,AW!L17&lt;&gt;0),0.5,0)))</f>
        <v>0.5</v>
      </c>
      <c r="M17">
        <f>IF(AND(LANDUSE!M17&lt;&gt;0,AW!M17=0),1,IF(AND(LANDUSE!M17=0,AW!M17=0),0.25,IF(AND(LANDUSE!M17=0,AW!M17&lt;&gt;0),0.5,0)))</f>
        <v>0</v>
      </c>
      <c r="N17">
        <f>IF(AND(LANDUSE!N17&lt;&gt;0,AW!N17=0),1,IF(AND(LANDUSE!N17=0,AW!N17=0),0.25,IF(AND(LANDUSE!N17=0,AW!N17&lt;&gt;0),0.5,0)))</f>
        <v>0</v>
      </c>
      <c r="O17">
        <f>IF(AND(LANDUSE!O17&lt;&gt;0,AW!O17=0),1,IF(AND(LANDUSE!O17=0,AW!O17=0),0.25,IF(AND(LANDUSE!O17=0,AW!O17&lt;&gt;0),0.5,0)))</f>
        <v>0.5</v>
      </c>
      <c r="P17">
        <f>IF(AND(LANDUSE!P17&lt;&gt;0,AW!P17=0),1,IF(AND(LANDUSE!P17=0,AW!P17=0),0.25,IF(AND(LANDUSE!P17=0,AW!P17&lt;&gt;0),0.5,0)))</f>
        <v>0.5</v>
      </c>
      <c r="Q17">
        <f>IF(AND(LANDUSE!Q17&lt;&gt;0,AW!Q17=0),1,IF(AND(LANDUSE!Q17=0,AW!Q17=0),0.25,IF(AND(LANDUSE!Q17=0,AW!Q17&lt;&gt;0),0.5,0)))</f>
        <v>0.25</v>
      </c>
      <c r="R17">
        <f>IF(AND(LANDUSE!R17&lt;&gt;0,AW!R17=0),1,IF(AND(LANDUSE!R17=0,AW!R17=0),0.25,IF(AND(LANDUSE!R17=0,AW!R17&lt;&gt;0),0.5,0)))</f>
        <v>0.25</v>
      </c>
      <c r="S17">
        <f>IF(AND(LANDUSE!S17&lt;&gt;0,AW!S17=0),1,IF(AND(LANDUSE!S17=0,AW!S17=0),0.25,IF(AND(LANDUSE!S17=0,AW!S17&lt;&gt;0),0.5,0)))</f>
        <v>0.25</v>
      </c>
      <c r="T17">
        <f>IF(AND(LANDUSE!T17&lt;&gt;0,AW!T17=0),1,IF(AND(LANDUSE!T17=0,AW!T17=0),0.25,IF(AND(LANDUSE!T17=0,AW!T17&lt;&gt;0),0.5,0)))</f>
        <v>0</v>
      </c>
      <c r="U17">
        <f>IF(AND(LANDUSE!U17&lt;&gt;0,AW!U17=0),1,IF(AND(LANDUSE!U17=0,AW!U17=0),0.25,IF(AND(LANDUSE!U17=0,AW!U17&lt;&gt;0),0.5,0)))</f>
        <v>0</v>
      </c>
    </row>
    <row r="18" spans="1:21">
      <c r="A18" s="29" t="s">
        <v>71</v>
      </c>
      <c r="B18">
        <f>IF(AND(LANDUSE!B18&lt;&gt;0,AW!B18=0),1,IF(AND(LANDUSE!B18=0,AW!B18=0),0.25,IF(AND(LANDUSE!B18=0,AW!B18&lt;&gt;0),0.5,0)))</f>
        <v>0.5</v>
      </c>
      <c r="C18">
        <f>IF(AND(LANDUSE!C18&lt;&gt;0,AW!C18=0),1,IF(AND(LANDUSE!C18=0,AW!C18=0),0.25,IF(AND(LANDUSE!C18=0,AW!C18&lt;&gt;0),0.5,0)))</f>
        <v>0</v>
      </c>
      <c r="D18">
        <f>IF(AND(LANDUSE!D18&lt;&gt;0,AW!D18=0),1,IF(AND(LANDUSE!D18=0,AW!D18=0),0.25,IF(AND(LANDUSE!D18=0,AW!D18&lt;&gt;0),0.5,0)))</f>
        <v>0.5</v>
      </c>
      <c r="E18">
        <f>IF(AND(LANDUSE!E18&lt;&gt;0,AW!E18=0),1,IF(AND(LANDUSE!E18=0,AW!E18=0),0.25,IF(AND(LANDUSE!E18=0,AW!E18&lt;&gt;0),0.5,0)))</f>
        <v>0.5</v>
      </c>
      <c r="F18">
        <f>IF(AND(LANDUSE!F18&lt;&gt;0,AW!F18=0),1,IF(AND(LANDUSE!F18=0,AW!F18=0),0.25,IF(AND(LANDUSE!F18=0,AW!F18&lt;&gt;0),0.5,0)))</f>
        <v>0.5</v>
      </c>
      <c r="G18">
        <f>IF(AND(LANDUSE!G18&lt;&gt;0,AW!G18=0),1,IF(AND(LANDUSE!G18=0,AW!G18=0),0.25,IF(AND(LANDUSE!G18=0,AW!G18&lt;&gt;0),0.5,0)))</f>
        <v>0.5</v>
      </c>
      <c r="H18">
        <f>IF(AND(LANDUSE!H18&lt;&gt;0,AW!H18=0),1,IF(AND(LANDUSE!H18=0,AW!H18=0),0.25,IF(AND(LANDUSE!H18=0,AW!H18&lt;&gt;0),0.5,0)))</f>
        <v>0.5</v>
      </c>
      <c r="I18">
        <f>IF(AND(LANDUSE!I18&lt;&gt;0,AW!I18=0),1,IF(AND(LANDUSE!I18=0,AW!I18=0),0.25,IF(AND(LANDUSE!I18=0,AW!I18&lt;&gt;0),0.5,0)))</f>
        <v>0</v>
      </c>
      <c r="J18">
        <f>IF(AND(LANDUSE!J18&lt;&gt;0,AW!J18=0),1,IF(AND(LANDUSE!J18=0,AW!J18=0),0.25,IF(AND(LANDUSE!J18=0,AW!J18&lt;&gt;0),0.5,0)))</f>
        <v>0.25</v>
      </c>
      <c r="K18">
        <f>IF(AND(LANDUSE!K18&lt;&gt;0,AW!K18=0),1,IF(AND(LANDUSE!K18=0,AW!K18=0),0.25,IF(AND(LANDUSE!K18=0,AW!K18&lt;&gt;0),0.5,0)))</f>
        <v>0</v>
      </c>
      <c r="L18">
        <f>IF(AND(LANDUSE!L18&lt;&gt;0,AW!L18=0),1,IF(AND(LANDUSE!L18=0,AW!L18=0),0.25,IF(AND(LANDUSE!L18=0,AW!L18&lt;&gt;0),0.5,0)))</f>
        <v>0.5</v>
      </c>
      <c r="M18">
        <f>IF(AND(LANDUSE!M18&lt;&gt;0,AW!M18=0),1,IF(AND(LANDUSE!M18=0,AW!M18=0),0.25,IF(AND(LANDUSE!M18=0,AW!M18&lt;&gt;0),0.5,0)))</f>
        <v>0</v>
      </c>
      <c r="N18">
        <f>IF(AND(LANDUSE!N18&lt;&gt;0,AW!N18=0),1,IF(AND(LANDUSE!N18=0,AW!N18=0),0.25,IF(AND(LANDUSE!N18=0,AW!N18&lt;&gt;0),0.5,0)))</f>
        <v>0</v>
      </c>
      <c r="O18">
        <f>IF(AND(LANDUSE!O18&lt;&gt;0,AW!O18=0),1,IF(AND(LANDUSE!O18=0,AW!O18=0),0.25,IF(AND(LANDUSE!O18=0,AW!O18&lt;&gt;0),0.5,0)))</f>
        <v>0.25</v>
      </c>
      <c r="P18">
        <f>IF(AND(LANDUSE!P18&lt;&gt;0,AW!P18=0),1,IF(AND(LANDUSE!P18=0,AW!P18=0),0.25,IF(AND(LANDUSE!P18=0,AW!P18&lt;&gt;0),0.5,0)))</f>
        <v>0.5</v>
      </c>
      <c r="Q18">
        <f>IF(AND(LANDUSE!Q18&lt;&gt;0,AW!Q18=0),1,IF(AND(LANDUSE!Q18=0,AW!Q18=0),0.25,IF(AND(LANDUSE!Q18=0,AW!Q18&lt;&gt;0),0.5,0)))</f>
        <v>0.25</v>
      </c>
      <c r="R18">
        <f>IF(AND(LANDUSE!R18&lt;&gt;0,AW!R18=0),1,IF(AND(LANDUSE!R18=0,AW!R18=0),0.25,IF(AND(LANDUSE!R18=0,AW!R18&lt;&gt;0),0.5,0)))</f>
        <v>0.25</v>
      </c>
      <c r="S18">
        <f>IF(AND(LANDUSE!S18&lt;&gt;0,AW!S18=0),1,IF(AND(LANDUSE!S18=0,AW!S18=0),0.25,IF(AND(LANDUSE!S18=0,AW!S18&lt;&gt;0),0.5,0)))</f>
        <v>0.25</v>
      </c>
      <c r="T18">
        <f>IF(AND(LANDUSE!T18&lt;&gt;0,AW!T18=0),1,IF(AND(LANDUSE!T18=0,AW!T18=0),0.25,IF(AND(LANDUSE!T18=0,AW!T18&lt;&gt;0),0.5,0)))</f>
        <v>0</v>
      </c>
      <c r="U18">
        <f>IF(AND(LANDUSE!U18&lt;&gt;0,AW!U18=0),1,IF(AND(LANDUSE!U18=0,AW!U18=0),0.25,IF(AND(LANDUSE!U18=0,AW!U18&lt;&gt;0),0.5,0)))</f>
        <v>0</v>
      </c>
    </row>
    <row r="19" spans="1:21">
      <c r="A19" s="29" t="s">
        <v>73</v>
      </c>
      <c r="B19">
        <f>IF(AND(LANDUSE!B19&lt;&gt;0,AW!B19=0),1,IF(AND(LANDUSE!B19=0,AW!B19=0),0.25,IF(AND(LANDUSE!B19=0,AW!B19&lt;&gt;0),0.5,0)))</f>
        <v>0.5</v>
      </c>
      <c r="C19">
        <f>IF(AND(LANDUSE!C19&lt;&gt;0,AW!C19=0),1,IF(AND(LANDUSE!C19=0,AW!C19=0),0.25,IF(AND(LANDUSE!C19=0,AW!C19&lt;&gt;0),0.5,0)))</f>
        <v>0</v>
      </c>
      <c r="D19">
        <f>IF(AND(LANDUSE!D19&lt;&gt;0,AW!D19=0),1,IF(AND(LANDUSE!D19=0,AW!D19=0),0.25,IF(AND(LANDUSE!D19=0,AW!D19&lt;&gt;0),0.5,0)))</f>
        <v>0</v>
      </c>
      <c r="E19">
        <f>IF(AND(LANDUSE!E19&lt;&gt;0,AW!E19=0),1,IF(AND(LANDUSE!E19=0,AW!E19=0),0.25,IF(AND(LANDUSE!E19=0,AW!E19&lt;&gt;0),0.5,0)))</f>
        <v>0.5</v>
      </c>
      <c r="F19">
        <f>IF(AND(LANDUSE!F19&lt;&gt;0,AW!F19=0),1,IF(AND(LANDUSE!F19=0,AW!F19=0),0.25,IF(AND(LANDUSE!F19=0,AW!F19&lt;&gt;0),0.5,0)))</f>
        <v>0.5</v>
      </c>
      <c r="G19">
        <f>IF(AND(LANDUSE!G19&lt;&gt;0,AW!G19=0),1,IF(AND(LANDUSE!G19=0,AW!G19=0),0.25,IF(AND(LANDUSE!G19=0,AW!G19&lt;&gt;0),0.5,0)))</f>
        <v>0.5</v>
      </c>
      <c r="H19">
        <f>IF(AND(LANDUSE!H19&lt;&gt;0,AW!H19=0),1,IF(AND(LANDUSE!H19=0,AW!H19=0),0.25,IF(AND(LANDUSE!H19=0,AW!H19&lt;&gt;0),0.5,0)))</f>
        <v>0.5</v>
      </c>
      <c r="I19">
        <f>IF(AND(LANDUSE!I19&lt;&gt;0,AW!I19=0),1,IF(AND(LANDUSE!I19=0,AW!I19=0),0.25,IF(AND(LANDUSE!I19=0,AW!I19&lt;&gt;0),0.5,0)))</f>
        <v>0</v>
      </c>
      <c r="J19">
        <f>IF(AND(LANDUSE!J19&lt;&gt;0,AW!J19=0),1,IF(AND(LANDUSE!J19=0,AW!J19=0),0.25,IF(AND(LANDUSE!J19=0,AW!J19&lt;&gt;0),0.5,0)))</f>
        <v>0.25</v>
      </c>
      <c r="K19">
        <f>IF(AND(LANDUSE!K19&lt;&gt;0,AW!K19=0),1,IF(AND(LANDUSE!K19=0,AW!K19=0),0.25,IF(AND(LANDUSE!K19=0,AW!K19&lt;&gt;0),0.5,0)))</f>
        <v>0</v>
      </c>
      <c r="L19">
        <f>IF(AND(LANDUSE!L19&lt;&gt;0,AW!L19=0),1,IF(AND(LANDUSE!L19=0,AW!L19=0),0.25,IF(AND(LANDUSE!L19=0,AW!L19&lt;&gt;0),0.5,0)))</f>
        <v>0.5</v>
      </c>
      <c r="M19">
        <f>IF(AND(LANDUSE!M19&lt;&gt;0,AW!M19=0),1,IF(AND(LANDUSE!M19=0,AW!M19=0),0.25,IF(AND(LANDUSE!M19=0,AW!M19&lt;&gt;0),0.5,0)))</f>
        <v>0</v>
      </c>
      <c r="N19">
        <f>IF(AND(LANDUSE!N19&lt;&gt;0,AW!N19=0),1,IF(AND(LANDUSE!N19=0,AW!N19=0),0.25,IF(AND(LANDUSE!N19=0,AW!N19&lt;&gt;0),0.5,0)))</f>
        <v>0.5</v>
      </c>
      <c r="O19">
        <f>IF(AND(LANDUSE!O19&lt;&gt;0,AW!O19=0),1,IF(AND(LANDUSE!O19=0,AW!O19=0),0.25,IF(AND(LANDUSE!O19=0,AW!O19&lt;&gt;0),0.5,0)))</f>
        <v>0.25</v>
      </c>
      <c r="P19">
        <f>IF(AND(LANDUSE!P19&lt;&gt;0,AW!P19=0),1,IF(AND(LANDUSE!P19=0,AW!P19=0),0.25,IF(AND(LANDUSE!P19=0,AW!P19&lt;&gt;0),0.5,0)))</f>
        <v>0.5</v>
      </c>
      <c r="Q19">
        <f>IF(AND(LANDUSE!Q19&lt;&gt;0,AW!Q19=0),1,IF(AND(LANDUSE!Q19=0,AW!Q19=0),0.25,IF(AND(LANDUSE!Q19=0,AW!Q19&lt;&gt;0),0.5,0)))</f>
        <v>0.25</v>
      </c>
      <c r="R19">
        <f>IF(AND(LANDUSE!R19&lt;&gt;0,AW!R19=0),1,IF(AND(LANDUSE!R19=0,AW!R19=0),0.25,IF(AND(LANDUSE!R19=0,AW!R19&lt;&gt;0),0.5,0)))</f>
        <v>0.25</v>
      </c>
      <c r="S19">
        <f>IF(AND(LANDUSE!S19&lt;&gt;0,AW!S19=0),1,IF(AND(LANDUSE!S19=0,AW!S19=0),0.25,IF(AND(LANDUSE!S19=0,AW!S19&lt;&gt;0),0.5,0)))</f>
        <v>0.25</v>
      </c>
      <c r="T19">
        <f>IF(AND(LANDUSE!T19&lt;&gt;0,AW!T19=0),1,IF(AND(LANDUSE!T19=0,AW!T19=0),0.25,IF(AND(LANDUSE!T19=0,AW!T19&lt;&gt;0),0.5,0)))</f>
        <v>0</v>
      </c>
      <c r="U19">
        <f>IF(AND(LANDUSE!U19&lt;&gt;0,AW!U19=0),1,IF(AND(LANDUSE!U19=0,AW!U19=0),0.25,IF(AND(LANDUSE!U19=0,AW!U19&lt;&gt;0),0.5,0)))</f>
        <v>0</v>
      </c>
    </row>
    <row r="20" spans="1:21">
      <c r="A20" s="29" t="s">
        <v>75</v>
      </c>
      <c r="B20">
        <f>IF(AND(LANDUSE!B20&lt;&gt;0,AW!B20=0),1,IF(AND(LANDUSE!B20=0,AW!B20=0),0.25,IF(AND(LANDUSE!B20=0,AW!B20&lt;&gt;0),0.5,0)))</f>
        <v>0</v>
      </c>
      <c r="C20">
        <f>IF(AND(LANDUSE!C20&lt;&gt;0,AW!C20=0),1,IF(AND(LANDUSE!C20=0,AW!C20=0),0.25,IF(AND(LANDUSE!C20=0,AW!C20&lt;&gt;0),0.5,0)))</f>
        <v>0</v>
      </c>
      <c r="D20">
        <f>IF(AND(LANDUSE!D20&lt;&gt;0,AW!D20=0),1,IF(AND(LANDUSE!D20=0,AW!D20=0),0.25,IF(AND(LANDUSE!D20=0,AW!D20&lt;&gt;0),0.5,0)))</f>
        <v>0</v>
      </c>
      <c r="E20">
        <f>IF(AND(LANDUSE!E20&lt;&gt;0,AW!E20=0),1,IF(AND(LANDUSE!E20=0,AW!E20=0),0.25,IF(AND(LANDUSE!E20=0,AW!E20&lt;&gt;0),0.5,0)))</f>
        <v>0.5</v>
      </c>
      <c r="F20">
        <f>IF(AND(LANDUSE!F20&lt;&gt;0,AW!F20=0),1,IF(AND(LANDUSE!F20=0,AW!F20=0),0.25,IF(AND(LANDUSE!F20=0,AW!F20&lt;&gt;0),0.5,0)))</f>
        <v>0.5</v>
      </c>
      <c r="G20">
        <f>IF(AND(LANDUSE!G20&lt;&gt;0,AW!G20=0),1,IF(AND(LANDUSE!G20=0,AW!G20=0),0.25,IF(AND(LANDUSE!G20=0,AW!G20&lt;&gt;0),0.5,0)))</f>
        <v>0</v>
      </c>
      <c r="H20">
        <f>IF(AND(LANDUSE!H20&lt;&gt;0,AW!H20=0),1,IF(AND(LANDUSE!H20=0,AW!H20=0),0.25,IF(AND(LANDUSE!H20=0,AW!H20&lt;&gt;0),0.5,0)))</f>
        <v>0.5</v>
      </c>
      <c r="I20">
        <f>IF(AND(LANDUSE!I20&lt;&gt;0,AW!I20=0),1,IF(AND(LANDUSE!I20=0,AW!I20=0),0.25,IF(AND(LANDUSE!I20=0,AW!I20&lt;&gt;0),0.5,0)))</f>
        <v>0</v>
      </c>
      <c r="J20">
        <f>IF(AND(LANDUSE!J20&lt;&gt;0,AW!J20=0),1,IF(AND(LANDUSE!J20=0,AW!J20=0),0.25,IF(AND(LANDUSE!J20=0,AW!J20&lt;&gt;0),0.5,0)))</f>
        <v>0.25</v>
      </c>
      <c r="K20">
        <f>IF(AND(LANDUSE!K20&lt;&gt;0,AW!K20=0),1,IF(AND(LANDUSE!K20=0,AW!K20=0),0.25,IF(AND(LANDUSE!K20=0,AW!K20&lt;&gt;0),0.5,0)))</f>
        <v>0</v>
      </c>
      <c r="L20">
        <f>IF(AND(LANDUSE!L20&lt;&gt;0,AW!L20=0),1,IF(AND(LANDUSE!L20=0,AW!L20=0),0.25,IF(AND(LANDUSE!L20=0,AW!L20&lt;&gt;0),0.5,0)))</f>
        <v>0</v>
      </c>
      <c r="M20">
        <f>IF(AND(LANDUSE!M20&lt;&gt;0,AW!M20=0),1,IF(AND(LANDUSE!M20=0,AW!M20=0),0.25,IF(AND(LANDUSE!M20=0,AW!M20&lt;&gt;0),0.5,0)))</f>
        <v>0</v>
      </c>
      <c r="N20">
        <f>IF(AND(LANDUSE!N20&lt;&gt;0,AW!N20=0),1,IF(AND(LANDUSE!N20=0,AW!N20=0),0.25,IF(AND(LANDUSE!N20=0,AW!N20&lt;&gt;0),0.5,0)))</f>
        <v>0</v>
      </c>
      <c r="O20">
        <f>IF(AND(LANDUSE!O20&lt;&gt;0,AW!O20=0),1,IF(AND(LANDUSE!O20=0,AW!O20=0),0.25,IF(AND(LANDUSE!O20=0,AW!O20&lt;&gt;0),0.5,0)))</f>
        <v>0.25</v>
      </c>
      <c r="P20">
        <f>IF(AND(LANDUSE!P20&lt;&gt;0,AW!P20=0),1,IF(AND(LANDUSE!P20=0,AW!P20=0),0.25,IF(AND(LANDUSE!P20=0,AW!P20&lt;&gt;0),0.5,0)))</f>
        <v>0.5</v>
      </c>
      <c r="Q20">
        <f>IF(AND(LANDUSE!Q20&lt;&gt;0,AW!Q20=0),1,IF(AND(LANDUSE!Q20=0,AW!Q20=0),0.25,IF(AND(LANDUSE!Q20=0,AW!Q20&lt;&gt;0),0.5,0)))</f>
        <v>0.25</v>
      </c>
      <c r="R20">
        <f>IF(AND(LANDUSE!R20&lt;&gt;0,AW!R20=0),1,IF(AND(LANDUSE!R20=0,AW!R20=0),0.25,IF(AND(LANDUSE!R20=0,AW!R20&lt;&gt;0),0.5,0)))</f>
        <v>0.25</v>
      </c>
      <c r="S20">
        <f>IF(AND(LANDUSE!S20&lt;&gt;0,AW!S20=0),1,IF(AND(LANDUSE!S20=0,AW!S20=0),0.25,IF(AND(LANDUSE!S20=0,AW!S20&lt;&gt;0),0.5,0)))</f>
        <v>0.25</v>
      </c>
      <c r="T20">
        <f>IF(AND(LANDUSE!T20&lt;&gt;0,AW!T20=0),1,IF(AND(LANDUSE!T20=0,AW!T20=0),0.25,IF(AND(LANDUSE!T20=0,AW!T20&lt;&gt;0),0.5,0)))</f>
        <v>0</v>
      </c>
      <c r="U20">
        <f>IF(AND(LANDUSE!U20&lt;&gt;0,AW!U20=0),1,IF(AND(LANDUSE!U20=0,AW!U20=0),0.25,IF(AND(LANDUSE!U20=0,AW!U20&lt;&gt;0),0.5,0)))</f>
        <v>0</v>
      </c>
    </row>
    <row r="21" spans="1:21">
      <c r="A21" s="29" t="s">
        <v>77</v>
      </c>
      <c r="B21">
        <f>IF(AND(LANDUSE!B21&lt;&gt;0,AW!B21=0),1,IF(AND(LANDUSE!B21=0,AW!B21=0),0.25,IF(AND(LANDUSE!B21=0,AW!B21&lt;&gt;0),0.5,0)))</f>
        <v>0</v>
      </c>
      <c r="C21">
        <f>IF(AND(LANDUSE!C21&lt;&gt;0,AW!C21=0),1,IF(AND(LANDUSE!C21=0,AW!C21=0),0.25,IF(AND(LANDUSE!C21=0,AW!C21&lt;&gt;0),0.5,0)))</f>
        <v>0</v>
      </c>
      <c r="D21">
        <f>IF(AND(LANDUSE!D21&lt;&gt;0,AW!D21=0),1,IF(AND(LANDUSE!D21=0,AW!D21=0),0.25,IF(AND(LANDUSE!D21=0,AW!D21&lt;&gt;0),0.5,0)))</f>
        <v>0</v>
      </c>
      <c r="E21">
        <f>IF(AND(LANDUSE!E21&lt;&gt;0,AW!E21=0),1,IF(AND(LANDUSE!E21=0,AW!E21=0),0.25,IF(AND(LANDUSE!E21=0,AW!E21&lt;&gt;0),0.5,0)))</f>
        <v>0.5</v>
      </c>
      <c r="F21">
        <f>IF(AND(LANDUSE!F21&lt;&gt;0,AW!F21=0),1,IF(AND(LANDUSE!F21=0,AW!F21=0),0.25,IF(AND(LANDUSE!F21=0,AW!F21&lt;&gt;0),0.5,0)))</f>
        <v>0.5</v>
      </c>
      <c r="G21">
        <f>IF(AND(LANDUSE!G21&lt;&gt;0,AW!G21=0),1,IF(AND(LANDUSE!G21=0,AW!G21=0),0.25,IF(AND(LANDUSE!G21=0,AW!G21&lt;&gt;0),0.5,0)))</f>
        <v>0</v>
      </c>
      <c r="H21">
        <f>IF(AND(LANDUSE!H21&lt;&gt;0,AW!H21=0),1,IF(AND(LANDUSE!H21=0,AW!H21=0),0.25,IF(AND(LANDUSE!H21=0,AW!H21&lt;&gt;0),0.5,0)))</f>
        <v>0.5</v>
      </c>
      <c r="I21">
        <f>IF(AND(LANDUSE!I21&lt;&gt;0,AW!I21=0),1,IF(AND(LANDUSE!I21=0,AW!I21=0),0.25,IF(AND(LANDUSE!I21=0,AW!I21&lt;&gt;0),0.5,0)))</f>
        <v>0</v>
      </c>
      <c r="J21">
        <f>IF(AND(LANDUSE!J21&lt;&gt;0,AW!J21=0),1,IF(AND(LANDUSE!J21=0,AW!J21=0),0.25,IF(AND(LANDUSE!J21=0,AW!J21&lt;&gt;0),0.5,0)))</f>
        <v>0.25</v>
      </c>
      <c r="K21">
        <f>IF(AND(LANDUSE!K21&lt;&gt;0,AW!K21=0),1,IF(AND(LANDUSE!K21=0,AW!K21=0),0.25,IF(AND(LANDUSE!K21=0,AW!K21&lt;&gt;0),0.5,0)))</f>
        <v>0</v>
      </c>
      <c r="L21">
        <f>IF(AND(LANDUSE!L21&lt;&gt;0,AW!L21=0),1,IF(AND(LANDUSE!L21=0,AW!L21=0),0.25,IF(AND(LANDUSE!L21=0,AW!L21&lt;&gt;0),0.5,0)))</f>
        <v>0</v>
      </c>
      <c r="M21">
        <f>IF(AND(LANDUSE!M21&lt;&gt;0,AW!M21=0),1,IF(AND(LANDUSE!M21=0,AW!M21=0),0.25,IF(AND(LANDUSE!M21=0,AW!M21&lt;&gt;0),0.5,0)))</f>
        <v>0</v>
      </c>
      <c r="N21">
        <f>IF(AND(LANDUSE!N21&lt;&gt;0,AW!N21=0),1,IF(AND(LANDUSE!N21=0,AW!N21=0),0.25,IF(AND(LANDUSE!N21=0,AW!N21&lt;&gt;0),0.5,0)))</f>
        <v>0</v>
      </c>
      <c r="O21">
        <f>IF(AND(LANDUSE!O21&lt;&gt;0,AW!O21=0),1,IF(AND(LANDUSE!O21=0,AW!O21=0),0.25,IF(AND(LANDUSE!O21=0,AW!O21&lt;&gt;0),0.5,0)))</f>
        <v>0.25</v>
      </c>
      <c r="P21">
        <f>IF(AND(LANDUSE!P21&lt;&gt;0,AW!P21=0),1,IF(AND(LANDUSE!P21=0,AW!P21=0),0.25,IF(AND(LANDUSE!P21=0,AW!P21&lt;&gt;0),0.5,0)))</f>
        <v>0.5</v>
      </c>
      <c r="Q21">
        <f>IF(AND(LANDUSE!Q21&lt;&gt;0,AW!Q21=0),1,IF(AND(LANDUSE!Q21=0,AW!Q21=0),0.25,IF(AND(LANDUSE!Q21=0,AW!Q21&lt;&gt;0),0.5,0)))</f>
        <v>0.25</v>
      </c>
      <c r="R21">
        <f>IF(AND(LANDUSE!R21&lt;&gt;0,AW!R21=0),1,IF(AND(LANDUSE!R21=0,AW!R21=0),0.25,IF(AND(LANDUSE!R21=0,AW!R21&lt;&gt;0),0.5,0)))</f>
        <v>0.25</v>
      </c>
      <c r="S21">
        <f>IF(AND(LANDUSE!S21&lt;&gt;0,AW!S21=0),1,IF(AND(LANDUSE!S21=0,AW!S21=0),0.25,IF(AND(LANDUSE!S21=0,AW!S21&lt;&gt;0),0.5,0)))</f>
        <v>0.25</v>
      </c>
      <c r="T21">
        <f>IF(AND(LANDUSE!T21&lt;&gt;0,AW!T21=0),1,IF(AND(LANDUSE!T21=0,AW!T21=0),0.25,IF(AND(LANDUSE!T21=0,AW!T21&lt;&gt;0),0.5,0)))</f>
        <v>0</v>
      </c>
      <c r="U21">
        <f>IF(AND(LANDUSE!U21&lt;&gt;0,AW!U21=0),1,IF(AND(LANDUSE!U21=0,AW!U21=0),0.25,IF(AND(LANDUSE!U21=0,AW!U21&lt;&gt;0),0.5,0)))</f>
        <v>0</v>
      </c>
    </row>
    <row r="22" spans="1:21">
      <c r="A22" s="29" t="s">
        <v>79</v>
      </c>
      <c r="B22">
        <f>IF(AND(LANDUSE!B22&lt;&gt;0,AW!B22=0),1,IF(AND(LANDUSE!B22=0,AW!B22=0),0.25,IF(AND(LANDUSE!B22=0,AW!B22&lt;&gt;0),0.5,0)))</f>
        <v>0.5</v>
      </c>
      <c r="C22">
        <f>IF(AND(LANDUSE!C22&lt;&gt;0,AW!C22=0),1,IF(AND(LANDUSE!C22=0,AW!C22=0),0.25,IF(AND(LANDUSE!C22=0,AW!C22&lt;&gt;0),0.5,0)))</f>
        <v>0</v>
      </c>
      <c r="D22">
        <f>IF(AND(LANDUSE!D22&lt;&gt;0,AW!D22=0),1,IF(AND(LANDUSE!D22=0,AW!D22=0),0.25,IF(AND(LANDUSE!D22=0,AW!D22&lt;&gt;0),0.5,0)))</f>
        <v>0.5</v>
      </c>
      <c r="E22">
        <f>IF(AND(LANDUSE!E22&lt;&gt;0,AW!E22=0),1,IF(AND(LANDUSE!E22=0,AW!E22=0),0.25,IF(AND(LANDUSE!E22=0,AW!E22&lt;&gt;0),0.5,0)))</f>
        <v>0.5</v>
      </c>
      <c r="F22">
        <f>IF(AND(LANDUSE!F22&lt;&gt;0,AW!F22=0),1,IF(AND(LANDUSE!F22=0,AW!F22=0),0.25,IF(AND(LANDUSE!F22=0,AW!F22&lt;&gt;0),0.5,0)))</f>
        <v>0.5</v>
      </c>
      <c r="G22">
        <f>IF(AND(LANDUSE!G22&lt;&gt;0,AW!G22=0),1,IF(AND(LANDUSE!G22=0,AW!G22=0),0.25,IF(AND(LANDUSE!G22=0,AW!G22&lt;&gt;0),0.5,0)))</f>
        <v>0.5</v>
      </c>
      <c r="H22">
        <f>IF(AND(LANDUSE!H22&lt;&gt;0,AW!H22=0),1,IF(AND(LANDUSE!H22=0,AW!H22=0),0.25,IF(AND(LANDUSE!H22=0,AW!H22&lt;&gt;0),0.5,0)))</f>
        <v>0.5</v>
      </c>
      <c r="I22">
        <f>IF(AND(LANDUSE!I22&lt;&gt;0,AW!I22=0),1,IF(AND(LANDUSE!I22=0,AW!I22=0),0.25,IF(AND(LANDUSE!I22=0,AW!I22&lt;&gt;0),0.5,0)))</f>
        <v>0</v>
      </c>
      <c r="J22">
        <f>IF(AND(LANDUSE!J22&lt;&gt;0,AW!J22=0),1,IF(AND(LANDUSE!J22=0,AW!J22=0),0.25,IF(AND(LANDUSE!J22=0,AW!J22&lt;&gt;0),0.5,0)))</f>
        <v>0.25</v>
      </c>
      <c r="K22">
        <f>IF(AND(LANDUSE!K22&lt;&gt;0,AW!K22=0),1,IF(AND(LANDUSE!K22=0,AW!K22=0),0.25,IF(AND(LANDUSE!K22=0,AW!K22&lt;&gt;0),0.5,0)))</f>
        <v>0</v>
      </c>
      <c r="L22">
        <f>IF(AND(LANDUSE!L22&lt;&gt;0,AW!L22=0),1,IF(AND(LANDUSE!L22=0,AW!L22=0),0.25,IF(AND(LANDUSE!L22=0,AW!L22&lt;&gt;0),0.5,0)))</f>
        <v>0.5</v>
      </c>
      <c r="M22">
        <f>IF(AND(LANDUSE!M22&lt;&gt;0,AW!M22=0),1,IF(AND(LANDUSE!M22=0,AW!M22=0),0.25,IF(AND(LANDUSE!M22=0,AW!M22&lt;&gt;0),0.5,0)))</f>
        <v>0.5</v>
      </c>
      <c r="N22">
        <f>IF(AND(LANDUSE!N22&lt;&gt;0,AW!N22=0),1,IF(AND(LANDUSE!N22=0,AW!N22=0),0.25,IF(AND(LANDUSE!N22=0,AW!N22&lt;&gt;0),0.5,0)))</f>
        <v>0.5</v>
      </c>
      <c r="O22">
        <f>IF(AND(LANDUSE!O22&lt;&gt;0,AW!O22=0),1,IF(AND(LANDUSE!O22=0,AW!O22=0),0.25,IF(AND(LANDUSE!O22=0,AW!O22&lt;&gt;0),0.5,0)))</f>
        <v>0.25</v>
      </c>
      <c r="P22">
        <f>IF(AND(LANDUSE!P22&lt;&gt;0,AW!P22=0),1,IF(AND(LANDUSE!P22=0,AW!P22=0),0.25,IF(AND(LANDUSE!P22=0,AW!P22&lt;&gt;0),0.5,0)))</f>
        <v>0.5</v>
      </c>
      <c r="Q22">
        <f>IF(AND(LANDUSE!Q22&lt;&gt;0,AW!Q22=0),1,IF(AND(LANDUSE!Q22=0,AW!Q22=0),0.25,IF(AND(LANDUSE!Q22=0,AW!Q22&lt;&gt;0),0.5,0)))</f>
        <v>0.25</v>
      </c>
      <c r="R22">
        <f>IF(AND(LANDUSE!R22&lt;&gt;0,AW!R22=0),1,IF(AND(LANDUSE!R22=0,AW!R22=0),0.25,IF(AND(LANDUSE!R22=0,AW!R22&lt;&gt;0),0.5,0)))</f>
        <v>0.25</v>
      </c>
      <c r="S22">
        <f>IF(AND(LANDUSE!S22&lt;&gt;0,AW!S22=0),1,IF(AND(LANDUSE!S22=0,AW!S22=0),0.25,IF(AND(LANDUSE!S22=0,AW!S22&lt;&gt;0),0.5,0)))</f>
        <v>0.25</v>
      </c>
      <c r="T22">
        <f>IF(AND(LANDUSE!T22&lt;&gt;0,AW!T22=0),1,IF(AND(LANDUSE!T22=0,AW!T22=0),0.25,IF(AND(LANDUSE!T22=0,AW!T22&lt;&gt;0),0.5,0)))</f>
        <v>0</v>
      </c>
      <c r="U22">
        <f>IF(AND(LANDUSE!U22&lt;&gt;0,AW!U22=0),1,IF(AND(LANDUSE!U22=0,AW!U22=0),0.25,IF(AND(LANDUSE!U22=0,AW!U22&lt;&gt;0),0.5,0)))</f>
        <v>0.5</v>
      </c>
    </row>
    <row r="23" spans="1:21">
      <c r="A23" s="29" t="s">
        <v>81</v>
      </c>
      <c r="B23">
        <f>IF(AND(LANDUSE!B23&lt;&gt;0,AW!B23=0),1,IF(AND(LANDUSE!B23=0,AW!B23=0),0.25,IF(AND(LANDUSE!B23=0,AW!B23&lt;&gt;0),0.5,0)))</f>
        <v>0.5</v>
      </c>
      <c r="C23">
        <f>IF(AND(LANDUSE!C23&lt;&gt;0,AW!C23=0),1,IF(AND(LANDUSE!C23=0,AW!C23=0),0.25,IF(AND(LANDUSE!C23=0,AW!C23&lt;&gt;0),0.5,0)))</f>
        <v>0</v>
      </c>
      <c r="D23">
        <f>IF(AND(LANDUSE!D23&lt;&gt;0,AW!D23=0),1,IF(AND(LANDUSE!D23=0,AW!D23=0),0.25,IF(AND(LANDUSE!D23=0,AW!D23&lt;&gt;0),0.5,0)))</f>
        <v>0.5</v>
      </c>
      <c r="E23">
        <f>IF(AND(LANDUSE!E23&lt;&gt;0,AW!E23=0),1,IF(AND(LANDUSE!E23=0,AW!E23=0),0.25,IF(AND(LANDUSE!E23=0,AW!E23&lt;&gt;0),0.5,0)))</f>
        <v>0.5</v>
      </c>
      <c r="F23">
        <f>IF(AND(LANDUSE!F23&lt;&gt;0,AW!F23=0),1,IF(AND(LANDUSE!F23=0,AW!F23=0),0.25,IF(AND(LANDUSE!F23=0,AW!F23&lt;&gt;0),0.5,0)))</f>
        <v>0.5</v>
      </c>
      <c r="G23">
        <f>IF(AND(LANDUSE!G23&lt;&gt;0,AW!G23=0),1,IF(AND(LANDUSE!G23=0,AW!G23=0),0.25,IF(AND(LANDUSE!G23=0,AW!G23&lt;&gt;0),0.5,0)))</f>
        <v>0.5</v>
      </c>
      <c r="H23">
        <f>IF(AND(LANDUSE!H23&lt;&gt;0,AW!H23=0),1,IF(AND(LANDUSE!H23=0,AW!H23=0),0.25,IF(AND(LANDUSE!H23=0,AW!H23&lt;&gt;0),0.5,0)))</f>
        <v>0.5</v>
      </c>
      <c r="I23">
        <f>IF(AND(LANDUSE!I23&lt;&gt;0,AW!I23=0),1,IF(AND(LANDUSE!I23=0,AW!I23=0),0.25,IF(AND(LANDUSE!I23=0,AW!I23&lt;&gt;0),0.5,0)))</f>
        <v>0.5</v>
      </c>
      <c r="J23">
        <f>IF(AND(LANDUSE!J23&lt;&gt;0,AW!J23=0),1,IF(AND(LANDUSE!J23=0,AW!J23=0),0.25,IF(AND(LANDUSE!J23=0,AW!J23&lt;&gt;0),0.5,0)))</f>
        <v>0.25</v>
      </c>
      <c r="K23">
        <f>IF(AND(LANDUSE!K23&lt;&gt;0,AW!K23=0),1,IF(AND(LANDUSE!K23=0,AW!K23=0),0.25,IF(AND(LANDUSE!K23=0,AW!K23&lt;&gt;0),0.5,0)))</f>
        <v>0.5</v>
      </c>
      <c r="L23">
        <f>IF(AND(LANDUSE!L23&lt;&gt;0,AW!L23=0),1,IF(AND(LANDUSE!L23=0,AW!L23=0),0.25,IF(AND(LANDUSE!L23=0,AW!L23&lt;&gt;0),0.5,0)))</f>
        <v>0.5</v>
      </c>
      <c r="M23">
        <f>IF(AND(LANDUSE!M23&lt;&gt;0,AW!M23=0),1,IF(AND(LANDUSE!M23=0,AW!M23=0),0.25,IF(AND(LANDUSE!M23=0,AW!M23&lt;&gt;0),0.5,0)))</f>
        <v>0.5</v>
      </c>
      <c r="N23">
        <f>IF(AND(LANDUSE!N23&lt;&gt;0,AW!N23=0),1,IF(AND(LANDUSE!N23=0,AW!N23=0),0.25,IF(AND(LANDUSE!N23=0,AW!N23&lt;&gt;0),0.5,0)))</f>
        <v>0.5</v>
      </c>
      <c r="O23">
        <f>IF(AND(LANDUSE!O23&lt;&gt;0,AW!O23=0),1,IF(AND(LANDUSE!O23=0,AW!O23=0),0.25,IF(AND(LANDUSE!O23=0,AW!O23&lt;&gt;0),0.5,0)))</f>
        <v>0.25</v>
      </c>
      <c r="P23">
        <f>IF(AND(LANDUSE!P23&lt;&gt;0,AW!P23=0),1,IF(AND(LANDUSE!P23=0,AW!P23=0),0.25,IF(AND(LANDUSE!P23=0,AW!P23&lt;&gt;0),0.5,0)))</f>
        <v>0.5</v>
      </c>
      <c r="Q23">
        <f>IF(AND(LANDUSE!Q23&lt;&gt;0,AW!Q23=0),1,IF(AND(LANDUSE!Q23=0,AW!Q23=0),0.25,IF(AND(LANDUSE!Q23=0,AW!Q23&lt;&gt;0),0.5,0)))</f>
        <v>0.25</v>
      </c>
      <c r="R23">
        <f>IF(AND(LANDUSE!R23&lt;&gt;0,AW!R23=0),1,IF(AND(LANDUSE!R23=0,AW!R23=0),0.25,IF(AND(LANDUSE!R23=0,AW!R23&lt;&gt;0),0.5,0)))</f>
        <v>0.25</v>
      </c>
      <c r="S23">
        <f>IF(AND(LANDUSE!S23&lt;&gt;0,AW!S23=0),1,IF(AND(LANDUSE!S23=0,AW!S23=0),0.25,IF(AND(LANDUSE!S23=0,AW!S23&lt;&gt;0),0.5,0)))</f>
        <v>0.25</v>
      </c>
      <c r="T23">
        <f>IF(AND(LANDUSE!T23&lt;&gt;0,AW!T23=0),1,IF(AND(LANDUSE!T23=0,AW!T23=0),0.25,IF(AND(LANDUSE!T23=0,AW!T23&lt;&gt;0),0.5,0)))</f>
        <v>0.5</v>
      </c>
      <c r="U23">
        <f>IF(AND(LANDUSE!U23&lt;&gt;0,AW!U23=0),1,IF(AND(LANDUSE!U23=0,AW!U23=0),0.25,IF(AND(LANDUSE!U23=0,AW!U23&lt;&gt;0),0.5,0)))</f>
        <v>0.5</v>
      </c>
    </row>
    <row r="24" spans="1:21">
      <c r="A24" s="29" t="s">
        <v>83</v>
      </c>
      <c r="B24">
        <f>IF(AND(LANDUSE!B24&lt;&gt;0,AW!B24=0),1,IF(AND(LANDUSE!B24=0,AW!B24=0),0.25,IF(AND(LANDUSE!B24=0,AW!B24&lt;&gt;0),0.5,0)))</f>
        <v>0</v>
      </c>
      <c r="C24">
        <f>IF(AND(LANDUSE!C24&lt;&gt;0,AW!C24=0),1,IF(AND(LANDUSE!C24=0,AW!C24=0),0.25,IF(AND(LANDUSE!C24=0,AW!C24&lt;&gt;0),0.5,0)))</f>
        <v>0</v>
      </c>
      <c r="D24">
        <f>IF(AND(LANDUSE!D24&lt;&gt;0,AW!D24=0),1,IF(AND(LANDUSE!D24=0,AW!D24=0),0.25,IF(AND(LANDUSE!D24=0,AW!D24&lt;&gt;0),0.5,0)))</f>
        <v>0.5</v>
      </c>
      <c r="E24">
        <f>IF(AND(LANDUSE!E24&lt;&gt;0,AW!E24=0),1,IF(AND(LANDUSE!E24=0,AW!E24=0),0.25,IF(AND(LANDUSE!E24=0,AW!E24&lt;&gt;0),0.5,0)))</f>
        <v>0.5</v>
      </c>
      <c r="F24">
        <f>IF(AND(LANDUSE!F24&lt;&gt;0,AW!F24=0),1,IF(AND(LANDUSE!F24=0,AW!F24=0),0.25,IF(AND(LANDUSE!F24=0,AW!F24&lt;&gt;0),0.5,0)))</f>
        <v>0.5</v>
      </c>
      <c r="G24">
        <f>IF(AND(LANDUSE!G24&lt;&gt;0,AW!G24=0),1,IF(AND(LANDUSE!G24=0,AW!G24=0),0.25,IF(AND(LANDUSE!G24=0,AW!G24&lt;&gt;0),0.5,0)))</f>
        <v>0.5</v>
      </c>
      <c r="H24">
        <f>IF(AND(LANDUSE!H24&lt;&gt;0,AW!H24=0),1,IF(AND(LANDUSE!H24=0,AW!H24=0),0.25,IF(AND(LANDUSE!H24=0,AW!H24&lt;&gt;0),0.5,0)))</f>
        <v>0.5</v>
      </c>
      <c r="I24">
        <f>IF(AND(LANDUSE!I24&lt;&gt;0,AW!I24=0),1,IF(AND(LANDUSE!I24=0,AW!I24=0),0.25,IF(AND(LANDUSE!I24=0,AW!I24&lt;&gt;0),0.5,0)))</f>
        <v>0</v>
      </c>
      <c r="J24">
        <f>IF(AND(LANDUSE!J24&lt;&gt;0,AW!J24=0),1,IF(AND(LANDUSE!J24=0,AW!J24=0),0.25,IF(AND(LANDUSE!J24=0,AW!J24&lt;&gt;0),0.5,0)))</f>
        <v>0.25</v>
      </c>
      <c r="K24">
        <f>IF(AND(LANDUSE!K24&lt;&gt;0,AW!K24=0),1,IF(AND(LANDUSE!K24=0,AW!K24=0),0.25,IF(AND(LANDUSE!K24=0,AW!K24&lt;&gt;0),0.5,0)))</f>
        <v>0</v>
      </c>
      <c r="L24">
        <f>IF(AND(LANDUSE!L24&lt;&gt;0,AW!L24=0),1,IF(AND(LANDUSE!L24=0,AW!L24=0),0.25,IF(AND(LANDUSE!L24=0,AW!L24&lt;&gt;0),0.5,0)))</f>
        <v>0.5</v>
      </c>
      <c r="M24">
        <f>IF(AND(LANDUSE!M24&lt;&gt;0,AW!M24=0),1,IF(AND(LANDUSE!M24=0,AW!M24=0),0.25,IF(AND(LANDUSE!M24=0,AW!M24&lt;&gt;0),0.5,0)))</f>
        <v>0</v>
      </c>
      <c r="N24">
        <f>IF(AND(LANDUSE!N24&lt;&gt;0,AW!N24=0),1,IF(AND(LANDUSE!N24=0,AW!N24=0),0.25,IF(AND(LANDUSE!N24=0,AW!N24&lt;&gt;0),0.5,0)))</f>
        <v>0.5</v>
      </c>
      <c r="O24">
        <f>IF(AND(LANDUSE!O24&lt;&gt;0,AW!O24=0),1,IF(AND(LANDUSE!O24=0,AW!O24=0),0.25,IF(AND(LANDUSE!O24=0,AW!O24&lt;&gt;0),0.5,0)))</f>
        <v>0.25</v>
      </c>
      <c r="P24">
        <f>IF(AND(LANDUSE!P24&lt;&gt;0,AW!P24=0),1,IF(AND(LANDUSE!P24=0,AW!P24=0),0.25,IF(AND(LANDUSE!P24=0,AW!P24&lt;&gt;0),0.5,0)))</f>
        <v>0.5</v>
      </c>
      <c r="Q24">
        <f>IF(AND(LANDUSE!Q24&lt;&gt;0,AW!Q24=0),1,IF(AND(LANDUSE!Q24=0,AW!Q24=0),0.25,IF(AND(LANDUSE!Q24=0,AW!Q24&lt;&gt;0),0.5,0)))</f>
        <v>0.25</v>
      </c>
      <c r="R24">
        <f>IF(AND(LANDUSE!R24&lt;&gt;0,AW!R24=0),1,IF(AND(LANDUSE!R24=0,AW!R24=0),0.25,IF(AND(LANDUSE!R24=0,AW!R24&lt;&gt;0),0.5,0)))</f>
        <v>0.25</v>
      </c>
      <c r="S24">
        <f>IF(AND(LANDUSE!S24&lt;&gt;0,AW!S24=0),1,IF(AND(LANDUSE!S24=0,AW!S24=0),0.25,IF(AND(LANDUSE!S24=0,AW!S24&lt;&gt;0),0.5,0)))</f>
        <v>0.25</v>
      </c>
      <c r="T24">
        <f>IF(AND(LANDUSE!T24&lt;&gt;0,AW!T24=0),1,IF(AND(LANDUSE!T24=0,AW!T24=0),0.25,IF(AND(LANDUSE!T24=0,AW!T24&lt;&gt;0),0.5,0)))</f>
        <v>0</v>
      </c>
      <c r="U24">
        <f>IF(AND(LANDUSE!U24&lt;&gt;0,AW!U24=0),1,IF(AND(LANDUSE!U24=0,AW!U24=0),0.25,IF(AND(LANDUSE!U24=0,AW!U24&lt;&gt;0),0.5,0)))</f>
        <v>0</v>
      </c>
    </row>
    <row r="25" spans="1:21">
      <c r="A25" s="29" t="s">
        <v>85</v>
      </c>
      <c r="B25">
        <f>IF(AND(LANDUSE!B25&lt;&gt;0,AW!B25=0),1,IF(AND(LANDUSE!B25=0,AW!B25=0),0.25,IF(AND(LANDUSE!B25=0,AW!B25&lt;&gt;0),0.5,0)))</f>
        <v>0</v>
      </c>
      <c r="C25">
        <f>IF(AND(LANDUSE!C25&lt;&gt;0,AW!C25=0),1,IF(AND(LANDUSE!C25=0,AW!C25=0),0.25,IF(AND(LANDUSE!C25=0,AW!C25&lt;&gt;0),0.5,0)))</f>
        <v>0</v>
      </c>
      <c r="D25">
        <f>IF(AND(LANDUSE!D25&lt;&gt;0,AW!D25=0),1,IF(AND(LANDUSE!D25=0,AW!D25=0),0.25,IF(AND(LANDUSE!D25=0,AW!D25&lt;&gt;0),0.5,0)))</f>
        <v>0</v>
      </c>
      <c r="E25">
        <f>IF(AND(LANDUSE!E25&lt;&gt;0,AW!E25=0),1,IF(AND(LANDUSE!E25=0,AW!E25=0),0.25,IF(AND(LANDUSE!E25=0,AW!E25&lt;&gt;0),0.5,0)))</f>
        <v>0</v>
      </c>
      <c r="F25">
        <f>IF(AND(LANDUSE!F25&lt;&gt;0,AW!F25=0),1,IF(AND(LANDUSE!F25=0,AW!F25=0),0.25,IF(AND(LANDUSE!F25=0,AW!F25&lt;&gt;0),0.5,0)))</f>
        <v>0</v>
      </c>
      <c r="G25">
        <f>IF(AND(LANDUSE!G25&lt;&gt;0,AW!G25=0),1,IF(AND(LANDUSE!G25=0,AW!G25=0),0.25,IF(AND(LANDUSE!G25=0,AW!G25&lt;&gt;0),0.5,0)))</f>
        <v>0.5</v>
      </c>
      <c r="H25">
        <f>IF(AND(LANDUSE!H25&lt;&gt;0,AW!H25=0),1,IF(AND(LANDUSE!H25=0,AW!H25=0),0.25,IF(AND(LANDUSE!H25=0,AW!H25&lt;&gt;0),0.5,0)))</f>
        <v>0.5</v>
      </c>
      <c r="I25">
        <f>IF(AND(LANDUSE!I25&lt;&gt;0,AW!I25=0),1,IF(AND(LANDUSE!I25=0,AW!I25=0),0.25,IF(AND(LANDUSE!I25=0,AW!I25&lt;&gt;0),0.5,0)))</f>
        <v>0</v>
      </c>
      <c r="J25">
        <f>IF(AND(LANDUSE!J25&lt;&gt;0,AW!J25=0),1,IF(AND(LANDUSE!J25=0,AW!J25=0),0.25,IF(AND(LANDUSE!J25=0,AW!J25&lt;&gt;0),0.5,0)))</f>
        <v>0</v>
      </c>
      <c r="K25">
        <f>IF(AND(LANDUSE!K25&lt;&gt;0,AW!K25=0),1,IF(AND(LANDUSE!K25=0,AW!K25=0),0.25,IF(AND(LANDUSE!K25=0,AW!K25&lt;&gt;0),0.5,0)))</f>
        <v>0</v>
      </c>
      <c r="L25">
        <f>IF(AND(LANDUSE!L25&lt;&gt;0,AW!L25=0),1,IF(AND(LANDUSE!L25=0,AW!L25=0),0.25,IF(AND(LANDUSE!L25=0,AW!L25&lt;&gt;0),0.5,0)))</f>
        <v>0</v>
      </c>
      <c r="M25">
        <f>IF(AND(LANDUSE!M25&lt;&gt;0,AW!M25=0),1,IF(AND(LANDUSE!M25=0,AW!M25=0),0.25,IF(AND(LANDUSE!M25=0,AW!M25&lt;&gt;0),0.5,0)))</f>
        <v>0</v>
      </c>
      <c r="N25">
        <f>IF(AND(LANDUSE!N25&lt;&gt;0,AW!N25=0),1,IF(AND(LANDUSE!N25=0,AW!N25=0),0.25,IF(AND(LANDUSE!N25=0,AW!N25&lt;&gt;0),0.5,0)))</f>
        <v>0</v>
      </c>
      <c r="O25">
        <f>IF(AND(LANDUSE!O25&lt;&gt;0,AW!O25=0),1,IF(AND(LANDUSE!O25=0,AW!O25=0),0.25,IF(AND(LANDUSE!O25=0,AW!O25&lt;&gt;0),0.5,0)))</f>
        <v>0.5</v>
      </c>
      <c r="P25">
        <f>IF(AND(LANDUSE!P25&lt;&gt;0,AW!P25=0),1,IF(AND(LANDUSE!P25=0,AW!P25=0),0.25,IF(AND(LANDUSE!P25=0,AW!P25&lt;&gt;0),0.5,0)))</f>
        <v>0.5</v>
      </c>
      <c r="Q25">
        <f>IF(AND(LANDUSE!Q25&lt;&gt;0,AW!Q25=0),1,IF(AND(LANDUSE!Q25=0,AW!Q25=0),0.25,IF(AND(LANDUSE!Q25=0,AW!Q25&lt;&gt;0),0.5,0)))</f>
        <v>0.25</v>
      </c>
      <c r="R25">
        <f>IF(AND(LANDUSE!R25&lt;&gt;0,AW!R25=0),1,IF(AND(LANDUSE!R25=0,AW!R25=0),0.25,IF(AND(LANDUSE!R25=0,AW!R25&lt;&gt;0),0.5,0)))</f>
        <v>0</v>
      </c>
      <c r="S25">
        <f>IF(AND(LANDUSE!S25&lt;&gt;0,AW!S25=0),1,IF(AND(LANDUSE!S25=0,AW!S25=0),0.25,IF(AND(LANDUSE!S25=0,AW!S25&lt;&gt;0),0.5,0)))</f>
        <v>0.25</v>
      </c>
      <c r="T25">
        <f>IF(AND(LANDUSE!T25&lt;&gt;0,AW!T25=0),1,IF(AND(LANDUSE!T25=0,AW!T25=0),0.25,IF(AND(LANDUSE!T25=0,AW!T25&lt;&gt;0),0.5,0)))</f>
        <v>0</v>
      </c>
      <c r="U25">
        <f>IF(AND(LANDUSE!U25&lt;&gt;0,AW!U25=0),1,IF(AND(LANDUSE!U25=0,AW!U25=0),0.25,IF(AND(LANDUSE!U25=0,AW!U25&lt;&gt;0),0.5,0)))</f>
        <v>0</v>
      </c>
    </row>
    <row r="26" spans="1:21">
      <c r="A26" s="29" t="s">
        <v>87</v>
      </c>
      <c r="B26">
        <f>IF(AND(LANDUSE!B26&lt;&gt;0,AW!B26=0),1,IF(AND(LANDUSE!B26=0,AW!B26=0),0.25,IF(AND(LANDUSE!B26=0,AW!B26&lt;&gt;0),0.5,0)))</f>
        <v>0</v>
      </c>
      <c r="C26">
        <f>IF(AND(LANDUSE!C26&lt;&gt;0,AW!C26=0),1,IF(AND(LANDUSE!C26=0,AW!C26=0),0.25,IF(AND(LANDUSE!C26=0,AW!C26&lt;&gt;0),0.5,0)))</f>
        <v>0</v>
      </c>
      <c r="D26">
        <f>IF(AND(LANDUSE!D26&lt;&gt;0,AW!D26=0),1,IF(AND(LANDUSE!D26=0,AW!D26=0),0.25,IF(AND(LANDUSE!D26=0,AW!D26&lt;&gt;0),0.5,0)))</f>
        <v>0</v>
      </c>
      <c r="E26">
        <f>IF(AND(LANDUSE!E26&lt;&gt;0,AW!E26=0),1,IF(AND(LANDUSE!E26=0,AW!E26=0),0.25,IF(AND(LANDUSE!E26=0,AW!E26&lt;&gt;0),0.5,0)))</f>
        <v>0</v>
      </c>
      <c r="F26">
        <f>IF(AND(LANDUSE!F26&lt;&gt;0,AW!F26=0),1,IF(AND(LANDUSE!F26=0,AW!F26=0),0.25,IF(AND(LANDUSE!F26=0,AW!F26&lt;&gt;0),0.5,0)))</f>
        <v>0.25</v>
      </c>
      <c r="G26">
        <f>IF(AND(LANDUSE!G26&lt;&gt;0,AW!G26=0),1,IF(AND(LANDUSE!G26=0,AW!G26=0),0.25,IF(AND(LANDUSE!G26=0,AW!G26&lt;&gt;0),0.5,0)))</f>
        <v>0</v>
      </c>
      <c r="H26">
        <f>IF(AND(LANDUSE!H26&lt;&gt;0,AW!H26=0),1,IF(AND(LANDUSE!H26=0,AW!H26=0),0.25,IF(AND(LANDUSE!H26=0,AW!H26&lt;&gt;0),0.5,0)))</f>
        <v>0.5</v>
      </c>
      <c r="I26">
        <f>IF(AND(LANDUSE!I26&lt;&gt;0,AW!I26=0),1,IF(AND(LANDUSE!I26=0,AW!I26=0),0.25,IF(AND(LANDUSE!I26=0,AW!I26&lt;&gt;0),0.5,0)))</f>
        <v>0</v>
      </c>
      <c r="J26">
        <f>IF(AND(LANDUSE!J26&lt;&gt;0,AW!J26=0),1,IF(AND(LANDUSE!J26=0,AW!J26=0),0.25,IF(AND(LANDUSE!J26=0,AW!J26&lt;&gt;0),0.5,0)))</f>
        <v>0</v>
      </c>
      <c r="K26">
        <f>IF(AND(LANDUSE!K26&lt;&gt;0,AW!K26=0),1,IF(AND(LANDUSE!K26=0,AW!K26=0),0.25,IF(AND(LANDUSE!K26=0,AW!K26&lt;&gt;0),0.5,0)))</f>
        <v>0</v>
      </c>
      <c r="L26">
        <f>IF(AND(LANDUSE!L26&lt;&gt;0,AW!L26=0),1,IF(AND(LANDUSE!L26=0,AW!L26=0),0.25,IF(AND(LANDUSE!L26=0,AW!L26&lt;&gt;0),0.5,0)))</f>
        <v>0</v>
      </c>
      <c r="M26">
        <f>IF(AND(LANDUSE!M26&lt;&gt;0,AW!M26=0),1,IF(AND(LANDUSE!M26=0,AW!M26=0),0.25,IF(AND(LANDUSE!M26=0,AW!M26&lt;&gt;0),0.5,0)))</f>
        <v>0</v>
      </c>
      <c r="N26">
        <f>IF(AND(LANDUSE!N26&lt;&gt;0,AW!N26=0),1,IF(AND(LANDUSE!N26=0,AW!N26=0),0.25,IF(AND(LANDUSE!N26=0,AW!N26&lt;&gt;0),0.5,0)))</f>
        <v>0.5</v>
      </c>
      <c r="O26">
        <f>IF(AND(LANDUSE!O26&lt;&gt;0,AW!O26=0),1,IF(AND(LANDUSE!O26=0,AW!O26=0),0.25,IF(AND(LANDUSE!O26=0,AW!O26&lt;&gt;0),0.5,0)))</f>
        <v>0</v>
      </c>
      <c r="P26">
        <f>IF(AND(LANDUSE!P26&lt;&gt;0,AW!P26=0),1,IF(AND(LANDUSE!P26=0,AW!P26=0),0.25,IF(AND(LANDUSE!P26=0,AW!P26&lt;&gt;0),0.5,0)))</f>
        <v>0</v>
      </c>
      <c r="Q26">
        <f>IF(AND(LANDUSE!Q26&lt;&gt;0,AW!Q26=0),1,IF(AND(LANDUSE!Q26=0,AW!Q26=0),0.25,IF(AND(LANDUSE!Q26=0,AW!Q26&lt;&gt;0),0.5,0)))</f>
        <v>0.25</v>
      </c>
      <c r="R26">
        <f>IF(AND(LANDUSE!R26&lt;&gt;0,AW!R26=0),1,IF(AND(LANDUSE!R26=0,AW!R26=0),0.25,IF(AND(LANDUSE!R26=0,AW!R26&lt;&gt;0),0.5,0)))</f>
        <v>0.25</v>
      </c>
      <c r="S26">
        <f>IF(AND(LANDUSE!S26&lt;&gt;0,AW!S26=0),1,IF(AND(LANDUSE!S26=0,AW!S26=0),0.25,IF(AND(LANDUSE!S26=0,AW!S26&lt;&gt;0),0.5,0)))</f>
        <v>0.25</v>
      </c>
      <c r="T26">
        <f>IF(AND(LANDUSE!T26&lt;&gt;0,AW!T26=0),1,IF(AND(LANDUSE!T26=0,AW!T26=0),0.25,IF(AND(LANDUSE!T26=0,AW!T26&lt;&gt;0),0.5,0)))</f>
        <v>0</v>
      </c>
      <c r="U26">
        <f>IF(AND(LANDUSE!U26&lt;&gt;0,AW!U26=0),1,IF(AND(LANDUSE!U26=0,AW!U26=0),0.25,IF(AND(LANDUSE!U26=0,AW!U26&lt;&gt;0),0.5,0)))</f>
        <v>0</v>
      </c>
    </row>
    <row r="27" spans="1:21">
      <c r="A27" s="29" t="s">
        <v>89</v>
      </c>
      <c r="B27">
        <f>IF(AND(LANDUSE!B27&lt;&gt;0,AW!B27=0),1,IF(AND(LANDUSE!B27=0,AW!B27=0),0.25,IF(AND(LANDUSE!B27=0,AW!B27&lt;&gt;0),0.5,0)))</f>
        <v>0</v>
      </c>
      <c r="C27">
        <f>IF(AND(LANDUSE!C27&lt;&gt;0,AW!C27=0),1,IF(AND(LANDUSE!C27=0,AW!C27=0),0.25,IF(AND(LANDUSE!C27=0,AW!C27&lt;&gt;0),0.5,0)))</f>
        <v>0</v>
      </c>
      <c r="D27">
        <f>IF(AND(LANDUSE!D27&lt;&gt;0,AW!D27=0),1,IF(AND(LANDUSE!D27=0,AW!D27=0),0.25,IF(AND(LANDUSE!D27=0,AW!D27&lt;&gt;0),0.5,0)))</f>
        <v>0</v>
      </c>
      <c r="E27">
        <f>IF(AND(LANDUSE!E27&lt;&gt;0,AW!E27=0),1,IF(AND(LANDUSE!E27=0,AW!E27=0),0.25,IF(AND(LANDUSE!E27=0,AW!E27&lt;&gt;0),0.5,0)))</f>
        <v>0</v>
      </c>
      <c r="F27">
        <f>IF(AND(LANDUSE!F27&lt;&gt;0,AW!F27=0),1,IF(AND(LANDUSE!F27=0,AW!F27=0),0.25,IF(AND(LANDUSE!F27=0,AW!F27&lt;&gt;0),0.5,0)))</f>
        <v>0</v>
      </c>
      <c r="G27">
        <f>IF(AND(LANDUSE!G27&lt;&gt;0,AW!G27=0),1,IF(AND(LANDUSE!G27=0,AW!G27=0),0.25,IF(AND(LANDUSE!G27=0,AW!G27&lt;&gt;0),0.5,0)))</f>
        <v>0</v>
      </c>
      <c r="H27">
        <f>IF(AND(LANDUSE!H27&lt;&gt;0,AW!H27=0),1,IF(AND(LANDUSE!H27=0,AW!H27=0),0.25,IF(AND(LANDUSE!H27=0,AW!H27&lt;&gt;0),0.5,0)))</f>
        <v>0</v>
      </c>
      <c r="I27">
        <f>IF(AND(LANDUSE!I27&lt;&gt;0,AW!I27=0),1,IF(AND(LANDUSE!I27=0,AW!I27=0),0.25,IF(AND(LANDUSE!I27=0,AW!I27&lt;&gt;0),0.5,0)))</f>
        <v>0</v>
      </c>
      <c r="J27">
        <f>IF(AND(LANDUSE!J27&lt;&gt;0,AW!J27=0),1,IF(AND(LANDUSE!J27=0,AW!J27=0),0.25,IF(AND(LANDUSE!J27=0,AW!J27&lt;&gt;0),0.5,0)))</f>
        <v>0</v>
      </c>
      <c r="K27">
        <f>IF(AND(LANDUSE!K27&lt;&gt;0,AW!K27=0),1,IF(AND(LANDUSE!K27=0,AW!K27=0),0.25,IF(AND(LANDUSE!K27=0,AW!K27&lt;&gt;0),0.5,0)))</f>
        <v>0</v>
      </c>
      <c r="L27">
        <f>IF(AND(LANDUSE!L27&lt;&gt;0,AW!L27=0),1,IF(AND(LANDUSE!L27=0,AW!L27=0),0.25,IF(AND(LANDUSE!L27=0,AW!L27&lt;&gt;0),0.5,0)))</f>
        <v>0</v>
      </c>
      <c r="M27">
        <f>IF(AND(LANDUSE!M27&lt;&gt;0,AW!M27=0),1,IF(AND(LANDUSE!M27=0,AW!M27=0),0.25,IF(AND(LANDUSE!M27=0,AW!M27&lt;&gt;0),0.5,0)))</f>
        <v>0</v>
      </c>
      <c r="N27">
        <f>IF(AND(LANDUSE!N27&lt;&gt;0,AW!N27=0),1,IF(AND(LANDUSE!N27=0,AW!N27=0),0.25,IF(AND(LANDUSE!N27=0,AW!N27&lt;&gt;0),0.5,0)))</f>
        <v>0.5</v>
      </c>
      <c r="O27">
        <f>IF(AND(LANDUSE!O27&lt;&gt;0,AW!O27=0),1,IF(AND(LANDUSE!O27=0,AW!O27=0),0.25,IF(AND(LANDUSE!O27=0,AW!O27&lt;&gt;0),0.5,0)))</f>
        <v>0</v>
      </c>
      <c r="P27">
        <f>IF(AND(LANDUSE!P27&lt;&gt;0,AW!P27=0),1,IF(AND(LANDUSE!P27=0,AW!P27=0),0.25,IF(AND(LANDUSE!P27=0,AW!P27&lt;&gt;0),0.5,0)))</f>
        <v>0</v>
      </c>
      <c r="Q27">
        <f>IF(AND(LANDUSE!Q27&lt;&gt;0,AW!Q27=0),1,IF(AND(LANDUSE!Q27=0,AW!Q27=0),0.25,IF(AND(LANDUSE!Q27=0,AW!Q27&lt;&gt;0),0.5,0)))</f>
        <v>0.25</v>
      </c>
      <c r="R27">
        <f>IF(AND(LANDUSE!R27&lt;&gt;0,AW!R27=0),1,IF(AND(LANDUSE!R27=0,AW!R27=0),0.25,IF(AND(LANDUSE!R27=0,AW!R27&lt;&gt;0),0.5,0)))</f>
        <v>0</v>
      </c>
      <c r="S27">
        <f>IF(AND(LANDUSE!S27&lt;&gt;0,AW!S27=0),1,IF(AND(LANDUSE!S27=0,AW!S27=0),0.25,IF(AND(LANDUSE!S27=0,AW!S27&lt;&gt;0),0.5,0)))</f>
        <v>0.25</v>
      </c>
      <c r="T27">
        <f>IF(AND(LANDUSE!T27&lt;&gt;0,AW!T27=0),1,IF(AND(LANDUSE!T27=0,AW!T27=0),0.25,IF(AND(LANDUSE!T27=0,AW!T27&lt;&gt;0),0.5,0)))</f>
        <v>0.5</v>
      </c>
      <c r="U27">
        <f>IF(AND(LANDUSE!U27&lt;&gt;0,AW!U27=0),1,IF(AND(LANDUSE!U27=0,AW!U27=0),0.25,IF(AND(LANDUSE!U27=0,AW!U27&lt;&gt;0),0.5,0)))</f>
        <v>0</v>
      </c>
    </row>
    <row r="28" spans="1:21">
      <c r="A28" s="29" t="s">
        <v>91</v>
      </c>
      <c r="B28">
        <f>IF(AND(LANDUSE!B28&lt;&gt;0,AW!B28=0),1,IF(AND(LANDUSE!B28=0,AW!B28=0),0.25,IF(AND(LANDUSE!B28=0,AW!B28&lt;&gt;0),0.5,0)))</f>
        <v>0.5</v>
      </c>
      <c r="C28">
        <f>IF(AND(LANDUSE!C28&lt;&gt;0,AW!C28=0),1,IF(AND(LANDUSE!C28=0,AW!C28=0),0.25,IF(AND(LANDUSE!C28=0,AW!C28&lt;&gt;0),0.5,0)))</f>
        <v>0</v>
      </c>
      <c r="D28">
        <f>IF(AND(LANDUSE!D28&lt;&gt;0,AW!D28=0),1,IF(AND(LANDUSE!D28=0,AW!D28=0),0.25,IF(AND(LANDUSE!D28=0,AW!D28&lt;&gt;0),0.5,0)))</f>
        <v>0.5</v>
      </c>
      <c r="E28">
        <f>IF(AND(LANDUSE!E28&lt;&gt;0,AW!E28=0),1,IF(AND(LANDUSE!E28=0,AW!E28=0),0.25,IF(AND(LANDUSE!E28=0,AW!E28&lt;&gt;0),0.5,0)))</f>
        <v>0.5</v>
      </c>
      <c r="F28">
        <f>IF(AND(LANDUSE!F28&lt;&gt;0,AW!F28=0),1,IF(AND(LANDUSE!F28=0,AW!F28=0),0.25,IF(AND(LANDUSE!F28=0,AW!F28&lt;&gt;0),0.5,0)))</f>
        <v>0.25</v>
      </c>
      <c r="G28">
        <f>IF(AND(LANDUSE!G28&lt;&gt;0,AW!G28=0),1,IF(AND(LANDUSE!G28=0,AW!G28=0),0.25,IF(AND(LANDUSE!G28=0,AW!G28&lt;&gt;0),0.5,0)))</f>
        <v>0.5</v>
      </c>
      <c r="H28">
        <f>IF(AND(LANDUSE!H28&lt;&gt;0,AW!H28=0),1,IF(AND(LANDUSE!H28=0,AW!H28=0),0.25,IF(AND(LANDUSE!H28=0,AW!H28&lt;&gt;0),0.5,0)))</f>
        <v>0.5</v>
      </c>
      <c r="I28">
        <f>IF(AND(LANDUSE!I28&lt;&gt;0,AW!I28=0),1,IF(AND(LANDUSE!I28=0,AW!I28=0),0.25,IF(AND(LANDUSE!I28=0,AW!I28&lt;&gt;0),0.5,0)))</f>
        <v>0.5</v>
      </c>
      <c r="J28">
        <f>IF(AND(LANDUSE!J28&lt;&gt;0,AW!J28=0),1,IF(AND(LANDUSE!J28=0,AW!J28=0),0.25,IF(AND(LANDUSE!J28=0,AW!J28&lt;&gt;0),0.5,0)))</f>
        <v>0.5</v>
      </c>
      <c r="K28">
        <f>IF(AND(LANDUSE!K28&lt;&gt;0,AW!K28=0),1,IF(AND(LANDUSE!K28=0,AW!K28=0),0.25,IF(AND(LANDUSE!K28=0,AW!K28&lt;&gt;0),0.5,0)))</f>
        <v>0</v>
      </c>
      <c r="L28">
        <f>IF(AND(LANDUSE!L28&lt;&gt;0,AW!L28=0),1,IF(AND(LANDUSE!L28=0,AW!L28=0),0.25,IF(AND(LANDUSE!L28=0,AW!L28&lt;&gt;0),0.5,0)))</f>
        <v>0.5</v>
      </c>
      <c r="M28">
        <f>IF(AND(LANDUSE!M28&lt;&gt;0,AW!M28=0),1,IF(AND(LANDUSE!M28=0,AW!M28=0),0.25,IF(AND(LANDUSE!M28=0,AW!M28&lt;&gt;0),0.5,0)))</f>
        <v>0.5</v>
      </c>
      <c r="N28">
        <f>IF(AND(LANDUSE!N28&lt;&gt;0,AW!N28=0),1,IF(AND(LANDUSE!N28=0,AW!N28=0),0.25,IF(AND(LANDUSE!N28=0,AW!N28&lt;&gt;0),0.5,0)))</f>
        <v>0</v>
      </c>
      <c r="O28">
        <f>IF(AND(LANDUSE!O28&lt;&gt;0,AW!O28=0),1,IF(AND(LANDUSE!O28=0,AW!O28=0),0.25,IF(AND(LANDUSE!O28=0,AW!O28&lt;&gt;0),0.5,0)))</f>
        <v>0.5</v>
      </c>
      <c r="P28">
        <f>IF(AND(LANDUSE!P28&lt;&gt;0,AW!P28=0),1,IF(AND(LANDUSE!P28=0,AW!P28=0),0.25,IF(AND(LANDUSE!P28=0,AW!P28&lt;&gt;0),0.5,0)))</f>
        <v>0.5</v>
      </c>
      <c r="Q28">
        <f>IF(AND(LANDUSE!Q28&lt;&gt;0,AW!Q28=0),1,IF(AND(LANDUSE!Q28=0,AW!Q28=0),0.25,IF(AND(LANDUSE!Q28=0,AW!Q28&lt;&gt;0),0.5,0)))</f>
        <v>0.25</v>
      </c>
      <c r="R28">
        <f>IF(AND(LANDUSE!R28&lt;&gt;0,AW!R28=0),1,IF(AND(LANDUSE!R28=0,AW!R28=0),0.25,IF(AND(LANDUSE!R28=0,AW!R28&lt;&gt;0),0.5,0)))</f>
        <v>0.25</v>
      </c>
      <c r="S28">
        <f>IF(AND(LANDUSE!S28&lt;&gt;0,AW!S28=0),1,IF(AND(LANDUSE!S28=0,AW!S28=0),0.25,IF(AND(LANDUSE!S28=0,AW!S28&lt;&gt;0),0.5,0)))</f>
        <v>0.25</v>
      </c>
      <c r="T28">
        <f>IF(AND(LANDUSE!T28&lt;&gt;0,AW!T28=0),1,IF(AND(LANDUSE!T28=0,AW!T28=0),0.25,IF(AND(LANDUSE!T28=0,AW!T28&lt;&gt;0),0.5,0)))</f>
        <v>0</v>
      </c>
      <c r="U28">
        <f>IF(AND(LANDUSE!U28&lt;&gt;0,AW!U28=0),1,IF(AND(LANDUSE!U28=0,AW!U28=0),0.25,IF(AND(LANDUSE!U28=0,AW!U28&lt;&gt;0),0.5,0)))</f>
        <v>0.5</v>
      </c>
    </row>
    <row r="29" spans="1:21">
      <c r="A29" s="30" t="s">
        <v>93</v>
      </c>
      <c r="B29">
        <f>IF(AND(LANDUSE!B29&lt;&gt;0,AW!B29=0),1,IF(AND(LANDUSE!B29=0,AW!B29=0),0.25,IF(AND(LANDUSE!B29=0,AW!B29&lt;&gt;0),0.5,0)))</f>
        <v>0.25</v>
      </c>
      <c r="C29">
        <f>IF(AND(LANDUSE!C29&lt;&gt;0,AW!C29=0),1,IF(AND(LANDUSE!C29=0,AW!C29=0),0.25,IF(AND(LANDUSE!C29=0,AW!C29&lt;&gt;0),0.5,0)))</f>
        <v>0</v>
      </c>
      <c r="D29">
        <f>IF(AND(LANDUSE!D29&lt;&gt;0,AW!D29=0),1,IF(AND(LANDUSE!D29=0,AW!D29=0),0.25,IF(AND(LANDUSE!D29=0,AW!D29&lt;&gt;0),0.5,0)))</f>
        <v>0.25</v>
      </c>
      <c r="E29">
        <f>IF(AND(LANDUSE!E29&lt;&gt;0,AW!E29=0),1,IF(AND(LANDUSE!E29=0,AW!E29=0),0.25,IF(AND(LANDUSE!E29=0,AW!E29&lt;&gt;0),0.5,0)))</f>
        <v>0.5</v>
      </c>
      <c r="F29">
        <f>IF(AND(LANDUSE!F29&lt;&gt;0,AW!F29=0),1,IF(AND(LANDUSE!F29=0,AW!F29=0),0.25,IF(AND(LANDUSE!F29=0,AW!F29&lt;&gt;0),0.5,0)))</f>
        <v>0.25</v>
      </c>
      <c r="G29">
        <f>IF(AND(LANDUSE!G29&lt;&gt;0,AW!G29=0),1,IF(AND(LANDUSE!G29=0,AW!G29=0),0.25,IF(AND(LANDUSE!G29=0,AW!G29&lt;&gt;0),0.5,0)))</f>
        <v>0.25</v>
      </c>
      <c r="H29">
        <f>IF(AND(LANDUSE!H29&lt;&gt;0,AW!H29=0),1,IF(AND(LANDUSE!H29=0,AW!H29=0),0.25,IF(AND(LANDUSE!H29=0,AW!H29&lt;&gt;0),0.5,0)))</f>
        <v>0.25</v>
      </c>
      <c r="I29">
        <f>IF(AND(LANDUSE!I29&lt;&gt;0,AW!I29=0),1,IF(AND(LANDUSE!I29=0,AW!I29=0),0.25,IF(AND(LANDUSE!I29=0,AW!I29&lt;&gt;0),0.5,0)))</f>
        <v>0.5</v>
      </c>
      <c r="J29">
        <f>IF(AND(LANDUSE!J29&lt;&gt;0,AW!J29=0),1,IF(AND(LANDUSE!J29=0,AW!J29=0),0.25,IF(AND(LANDUSE!J29=0,AW!J29&lt;&gt;0),0.5,0)))</f>
        <v>0.25</v>
      </c>
      <c r="K29">
        <f>IF(AND(LANDUSE!K29&lt;&gt;0,AW!K29=0),1,IF(AND(LANDUSE!K29=0,AW!K29=0),0.25,IF(AND(LANDUSE!K29=0,AW!K29&lt;&gt;0),0.5,0)))</f>
        <v>0</v>
      </c>
      <c r="L29">
        <f>IF(AND(LANDUSE!L29&lt;&gt;0,AW!L29=0),1,IF(AND(LANDUSE!L29=0,AW!L29=0),0.25,IF(AND(LANDUSE!L29=0,AW!L29&lt;&gt;0),0.5,0)))</f>
        <v>0.5</v>
      </c>
      <c r="M29">
        <f>IF(AND(LANDUSE!M29&lt;&gt;0,AW!M29=0),1,IF(AND(LANDUSE!M29=0,AW!M29=0),0.25,IF(AND(LANDUSE!M29=0,AW!M29&lt;&gt;0),0.5,0)))</f>
        <v>0.25</v>
      </c>
      <c r="N29">
        <f>IF(AND(LANDUSE!N29&lt;&gt;0,AW!N29=0),1,IF(AND(LANDUSE!N29=0,AW!N29=0),0.25,IF(AND(LANDUSE!N29=0,AW!N29&lt;&gt;0),0.5,0)))</f>
        <v>0.5</v>
      </c>
      <c r="O29">
        <f>IF(AND(LANDUSE!O29&lt;&gt;0,AW!O29=0),1,IF(AND(LANDUSE!O29=0,AW!O29=0),0.25,IF(AND(LANDUSE!O29=0,AW!O29&lt;&gt;0),0.5,0)))</f>
        <v>0.25</v>
      </c>
      <c r="P29">
        <f>IF(AND(LANDUSE!P29&lt;&gt;0,AW!P29=0),1,IF(AND(LANDUSE!P29=0,AW!P29=0),0.25,IF(AND(LANDUSE!P29=0,AW!P29&lt;&gt;0),0.5,0)))</f>
        <v>0.5</v>
      </c>
      <c r="Q29">
        <f>IF(AND(LANDUSE!Q29&lt;&gt;0,AW!Q29=0),1,IF(AND(LANDUSE!Q29=0,AW!Q29=0),0.25,IF(AND(LANDUSE!Q29=0,AW!Q29&lt;&gt;0),0.5,0)))</f>
        <v>0.25</v>
      </c>
      <c r="R29">
        <f>IF(AND(LANDUSE!R29&lt;&gt;0,AW!R29=0),1,IF(AND(LANDUSE!R29=0,AW!R29=0),0.25,IF(AND(LANDUSE!R29=0,AW!R29&lt;&gt;0),0.5,0)))</f>
        <v>0.25</v>
      </c>
      <c r="S29">
        <f>IF(AND(LANDUSE!S29&lt;&gt;0,AW!S29=0),1,IF(AND(LANDUSE!S29=0,AW!S29=0),0.25,IF(AND(LANDUSE!S29=0,AW!S29&lt;&gt;0),0.5,0)))</f>
        <v>0.25</v>
      </c>
      <c r="T29">
        <f>IF(AND(LANDUSE!T29&lt;&gt;0,AW!T29=0),1,IF(AND(LANDUSE!T29=0,AW!T29=0),0.25,IF(AND(LANDUSE!T29=0,AW!T29&lt;&gt;0),0.5,0)))</f>
        <v>0.5</v>
      </c>
      <c r="U29">
        <f>IF(AND(LANDUSE!U29&lt;&gt;0,AW!U29=0),1,IF(AND(LANDUSE!U29=0,AW!U29=0),0.25,IF(AND(LANDUSE!U29=0,AW!U29&lt;&gt;0),0.5,0)))</f>
        <v>0</v>
      </c>
    </row>
    <row r="31" spans="1:21" ht="16.149999999999999" thickBot="1"/>
    <row r="32" spans="1:21">
      <c r="B32" s="31" t="s">
        <v>104</v>
      </c>
      <c r="C32" s="32"/>
      <c r="D32" s="33"/>
    </row>
    <row r="33" spans="2:4">
      <c r="B33" s="10" t="s">
        <v>103</v>
      </c>
      <c r="C33" s="11"/>
      <c r="D33" s="12"/>
    </row>
    <row r="34" spans="2:4">
      <c r="B34" s="10" t="s">
        <v>102</v>
      </c>
      <c r="C34" s="11"/>
      <c r="D34" s="12"/>
    </row>
    <row r="35" spans="2:4" ht="16.149999999999999" thickBot="1">
      <c r="B35" s="13" t="s">
        <v>101</v>
      </c>
      <c r="C35" s="14"/>
      <c r="D35" s="15"/>
    </row>
  </sheetData>
  <conditionalFormatting sqref="B3:U29">
    <cfRule type="cellIs" dxfId="3" priority="1" operator="equal">
      <formula>0.25</formula>
    </cfRule>
    <cfRule type="cellIs" dxfId="2" priority="2" operator="equal">
      <formula>0.5</formula>
    </cfRule>
    <cfRule type="cellIs" dxfId="1" priority="3" operator="equal">
      <formula>0</formula>
    </cfRule>
    <cfRule type="cellIs" dxfId="0" priority="4" operator="equal">
      <formul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zoomScale="90" zoomScaleNormal="90" workbookViewId="0">
      <selection activeCell="D3" sqref="D3:D30"/>
    </sheetView>
  </sheetViews>
  <sheetFormatPr defaultColWidth="14.5" defaultRowHeight="14.25"/>
  <cols>
    <col min="1" max="1" width="14.5" style="39"/>
    <col min="2" max="2" width="37.9375" style="39" customWidth="1"/>
    <col min="3" max="6" width="14.5" style="39"/>
    <col min="7" max="7" width="22.9375" style="39" customWidth="1"/>
    <col min="8" max="9" width="14.5" style="39"/>
    <col min="10" max="10" width="23.125" style="39" customWidth="1"/>
    <col min="11" max="11" width="17.1875" style="39" customWidth="1"/>
    <col min="12" max="12" width="20.75" style="39" customWidth="1"/>
    <col min="13" max="13" width="84.375" style="39" customWidth="1"/>
    <col min="14" max="14" width="100.3125" style="39" customWidth="1"/>
    <col min="15" max="16384" width="14.5" style="39"/>
  </cols>
  <sheetData>
    <row r="1" spans="1:18" ht="17.25">
      <c r="A1" s="36" t="s">
        <v>106</v>
      </c>
      <c r="B1" s="37" t="s">
        <v>33</v>
      </c>
      <c r="C1" s="36" t="s">
        <v>107</v>
      </c>
      <c r="D1" s="36" t="s">
        <v>108</v>
      </c>
      <c r="E1" s="38" t="s">
        <v>109</v>
      </c>
      <c r="F1" s="38"/>
      <c r="G1" s="38"/>
      <c r="H1" s="38"/>
      <c r="I1" s="38"/>
      <c r="J1" s="38"/>
      <c r="K1" s="38"/>
      <c r="M1" s="36" t="s">
        <v>110</v>
      </c>
      <c r="N1" s="36" t="s">
        <v>111</v>
      </c>
    </row>
    <row r="2" spans="1:18">
      <c r="A2" s="36"/>
      <c r="B2" s="37"/>
      <c r="C2" s="36"/>
      <c r="D2" s="36"/>
      <c r="E2" s="39" t="s">
        <v>112</v>
      </c>
      <c r="F2" s="39" t="s">
        <v>113</v>
      </c>
      <c r="G2" s="39" t="s">
        <v>114</v>
      </c>
      <c r="H2" s="39" t="s">
        <v>115</v>
      </c>
      <c r="I2" s="39" t="s">
        <v>116</v>
      </c>
      <c r="J2" s="40" t="s">
        <v>117</v>
      </c>
      <c r="K2" s="41" t="s">
        <v>118</v>
      </c>
      <c r="L2" s="41" t="s">
        <v>119</v>
      </c>
      <c r="M2" s="36"/>
      <c r="N2" s="36"/>
    </row>
    <row r="3" spans="1:18" ht="15.75">
      <c r="A3" s="42" t="s">
        <v>21</v>
      </c>
      <c r="B3" s="43" t="s">
        <v>36</v>
      </c>
      <c r="C3" s="44" t="s">
        <v>37</v>
      </c>
      <c r="D3" s="45">
        <f>SUM(121+70)/2</f>
        <v>95.5</v>
      </c>
      <c r="E3" s="39">
        <v>124500</v>
      </c>
      <c r="K3" s="46">
        <f>SUM(E3:J3)</f>
        <v>124500</v>
      </c>
      <c r="M3" s="39" t="s">
        <v>120</v>
      </c>
      <c r="N3" s="46" t="s">
        <v>121</v>
      </c>
    </row>
    <row r="4" spans="1:18" ht="15.75">
      <c r="A4" s="42" t="s">
        <v>22</v>
      </c>
      <c r="B4" s="43" t="s">
        <v>38</v>
      </c>
      <c r="C4" s="43" t="s">
        <v>39</v>
      </c>
      <c r="D4" s="47">
        <f>SUM(61.77+40.4+46.23+42.07+40.53)/5</f>
        <v>46.2</v>
      </c>
      <c r="E4" s="48">
        <f>8299+81139</f>
        <v>89438</v>
      </c>
      <c r="F4" s="48"/>
      <c r="G4" s="48"/>
      <c r="H4" s="48"/>
      <c r="I4" s="48">
        <f>20519+143140</f>
        <v>163659</v>
      </c>
      <c r="K4" s="46">
        <f t="shared" ref="K4:K30" si="0">SUM(E4:J4)</f>
        <v>253097</v>
      </c>
      <c r="M4" s="39" t="s">
        <v>122</v>
      </c>
      <c r="N4" s="46" t="s">
        <v>123</v>
      </c>
    </row>
    <row r="5" spans="1:18" ht="15.75">
      <c r="A5" s="42" t="s">
        <v>23</v>
      </c>
      <c r="B5" s="43" t="s">
        <v>40</v>
      </c>
      <c r="C5" s="43" t="s">
        <v>41</v>
      </c>
      <c r="D5" s="47">
        <v>100</v>
      </c>
      <c r="E5" s="49">
        <v>95941</v>
      </c>
      <c r="F5" s="48"/>
      <c r="G5" s="48"/>
      <c r="H5" s="48"/>
      <c r="I5" s="48">
        <f>13857+45669</f>
        <v>59526</v>
      </c>
      <c r="J5" s="48"/>
      <c r="K5" s="50">
        <f t="shared" si="0"/>
        <v>155467</v>
      </c>
      <c r="L5" s="48"/>
      <c r="M5" s="39" t="s">
        <v>124</v>
      </c>
      <c r="N5" s="51" t="s">
        <v>125</v>
      </c>
    </row>
    <row r="6" spans="1:18" ht="15.75">
      <c r="A6" s="42" t="s">
        <v>24</v>
      </c>
      <c r="B6" s="43" t="s">
        <v>42</v>
      </c>
      <c r="C6" s="43" t="s">
        <v>37</v>
      </c>
      <c r="D6" s="47">
        <f>D4+D10/2</f>
        <v>57.45</v>
      </c>
      <c r="E6" s="48">
        <f>E4+E10/2</f>
        <v>103905</v>
      </c>
      <c r="F6" s="48"/>
      <c r="G6" s="48"/>
      <c r="H6" s="48"/>
      <c r="I6" s="48">
        <f>I4+I10/2</f>
        <v>165745</v>
      </c>
      <c r="J6" s="48"/>
      <c r="K6" s="50">
        <f t="shared" si="0"/>
        <v>269650</v>
      </c>
      <c r="L6" s="48"/>
      <c r="M6" s="48" t="s">
        <v>126</v>
      </c>
      <c r="N6" s="52" t="s">
        <v>127</v>
      </c>
    </row>
    <row r="7" spans="1:18" ht="15.75">
      <c r="A7" s="42" t="s">
        <v>25</v>
      </c>
      <c r="B7" s="43" t="s">
        <v>43</v>
      </c>
      <c r="C7" s="43" t="s">
        <v>37</v>
      </c>
      <c r="D7" s="47">
        <f>SUM(181.55+181.55+231.55+220.55+210.55+218.55+211.55)/7</f>
        <v>207.97857142857143</v>
      </c>
      <c r="E7" s="49">
        <v>85338</v>
      </c>
      <c r="F7" s="48"/>
      <c r="G7" s="48"/>
      <c r="H7" s="48"/>
      <c r="I7" s="48"/>
      <c r="J7" s="48"/>
      <c r="K7" s="50">
        <f t="shared" si="0"/>
        <v>85338</v>
      </c>
      <c r="L7" s="48"/>
      <c r="M7" s="48" t="s">
        <v>128</v>
      </c>
      <c r="N7" s="52" t="s">
        <v>129</v>
      </c>
    </row>
    <row r="8" spans="1:18" ht="15.75">
      <c r="A8" s="42" t="s">
        <v>26</v>
      </c>
      <c r="B8" s="43" t="s">
        <v>44</v>
      </c>
      <c r="C8" s="43" t="s">
        <v>45</v>
      </c>
      <c r="D8" s="47">
        <v>110</v>
      </c>
      <c r="E8" s="48">
        <v>30989</v>
      </c>
      <c r="F8" s="48"/>
      <c r="G8" s="48"/>
      <c r="H8" s="48"/>
      <c r="I8" s="48">
        <f>52170-E8</f>
        <v>21181</v>
      </c>
      <c r="J8" s="48"/>
      <c r="K8" s="50">
        <f t="shared" si="0"/>
        <v>52170</v>
      </c>
      <c r="L8" s="48"/>
      <c r="M8" s="48"/>
      <c r="N8" s="52" t="s">
        <v>130</v>
      </c>
    </row>
    <row r="9" spans="1:18" ht="15.75">
      <c r="A9" s="42" t="s">
        <v>27</v>
      </c>
      <c r="B9" s="43" t="s">
        <v>46</v>
      </c>
      <c r="C9" s="43" t="s">
        <v>39</v>
      </c>
      <c r="D9" s="47">
        <v>75</v>
      </c>
      <c r="E9" s="49">
        <v>29500</v>
      </c>
      <c r="F9" s="48"/>
      <c r="G9" s="53"/>
      <c r="H9" s="48"/>
      <c r="I9" s="48"/>
      <c r="J9" s="48">
        <v>10000</v>
      </c>
      <c r="K9" s="50">
        <f t="shared" si="0"/>
        <v>39500</v>
      </c>
      <c r="L9" s="48" t="s">
        <v>131</v>
      </c>
      <c r="M9" s="48" t="s">
        <v>132</v>
      </c>
      <c r="N9" s="48"/>
    </row>
    <row r="10" spans="1:18" ht="15.75">
      <c r="A10" s="42" t="s">
        <v>28</v>
      </c>
      <c r="B10" s="43" t="s">
        <v>47</v>
      </c>
      <c r="C10" s="43" t="s">
        <v>45</v>
      </c>
      <c r="D10" s="47">
        <v>22.5</v>
      </c>
      <c r="E10" s="48">
        <f>33106-I10</f>
        <v>28934</v>
      </c>
      <c r="F10" s="48"/>
      <c r="G10" s="48"/>
      <c r="H10" s="48"/>
      <c r="I10" s="48">
        <v>4172</v>
      </c>
      <c r="J10" s="48">
        <v>5176</v>
      </c>
      <c r="K10" s="50">
        <f t="shared" si="0"/>
        <v>38282</v>
      </c>
      <c r="L10" s="48" t="s">
        <v>133</v>
      </c>
      <c r="M10" s="48" t="s">
        <v>134</v>
      </c>
      <c r="N10" s="54" t="s">
        <v>135</v>
      </c>
    </row>
    <row r="11" spans="1:18" ht="15.75">
      <c r="A11" s="42" t="s">
        <v>29</v>
      </c>
      <c r="B11" s="43" t="s">
        <v>48</v>
      </c>
      <c r="C11" s="55">
        <v>20</v>
      </c>
      <c r="D11" s="47">
        <f>SUM(25+74)/2</f>
        <v>49.5</v>
      </c>
      <c r="E11" s="48">
        <v>38200</v>
      </c>
      <c r="F11" s="48"/>
      <c r="G11" s="48"/>
      <c r="H11" s="48"/>
      <c r="I11" s="48"/>
      <c r="J11" s="48"/>
      <c r="K11" s="50">
        <f t="shared" si="0"/>
        <v>38200</v>
      </c>
      <c r="L11" s="48"/>
      <c r="M11" s="48" t="s">
        <v>136</v>
      </c>
      <c r="N11" s="50" t="s">
        <v>137</v>
      </c>
    </row>
    <row r="12" spans="1:18" ht="15.75">
      <c r="A12" s="42" t="s">
        <v>30</v>
      </c>
      <c r="B12" s="48" t="s">
        <v>49</v>
      </c>
      <c r="C12" s="48" t="s">
        <v>39</v>
      </c>
      <c r="D12" s="47">
        <v>75</v>
      </c>
      <c r="E12" s="48"/>
      <c r="F12" s="48"/>
      <c r="G12" s="48"/>
      <c r="H12" s="48"/>
      <c r="I12" s="43">
        <f>K12</f>
        <v>55826.289011035653</v>
      </c>
      <c r="J12" s="48"/>
      <c r="K12" s="65">
        <f>SUMPRODUCT(LANDUSE!B11:U11,AW!B11:U11)</f>
        <v>55826.289011035653</v>
      </c>
      <c r="L12" s="48"/>
      <c r="M12" s="48"/>
      <c r="N12" s="56" t="s">
        <v>138</v>
      </c>
      <c r="O12" s="48"/>
      <c r="P12" s="48"/>
    </row>
    <row r="13" spans="1:18" ht="15.75">
      <c r="A13" s="42" t="s">
        <v>31</v>
      </c>
      <c r="B13" s="43" t="s">
        <v>50</v>
      </c>
      <c r="C13" s="43" t="s">
        <v>37</v>
      </c>
      <c r="D13" s="47">
        <f>SUM(142.93+174.1+115.08+122.63+113.48+121.03+114.93+120.07+121.61+109.83+110.88+130.63+153.38+130.63+133.07+109.7+130.63)/17</f>
        <v>126.74176470588236</v>
      </c>
      <c r="E13" s="48">
        <f>23822+32117</f>
        <v>55939</v>
      </c>
      <c r="F13" s="48"/>
      <c r="G13" s="48"/>
      <c r="H13" s="48"/>
      <c r="I13" s="48"/>
      <c r="J13" s="48">
        <f>11103+24199</f>
        <v>35302</v>
      </c>
      <c r="K13" s="50">
        <f t="shared" si="0"/>
        <v>91241</v>
      </c>
      <c r="L13" s="48" t="s">
        <v>139</v>
      </c>
      <c r="M13" s="48" t="s">
        <v>140</v>
      </c>
      <c r="N13" s="57" t="s">
        <v>141</v>
      </c>
      <c r="O13" s="48"/>
      <c r="P13" s="48"/>
      <c r="Q13" s="48"/>
      <c r="R13" s="48"/>
    </row>
    <row r="14" spans="1:18" ht="15.75">
      <c r="A14" s="58" t="s">
        <v>60</v>
      </c>
      <c r="B14" s="59" t="s">
        <v>62</v>
      </c>
      <c r="C14" s="60" t="s">
        <v>61</v>
      </c>
      <c r="D14" s="47">
        <f>(33+25)/2</f>
        <v>29</v>
      </c>
      <c r="E14" s="48"/>
      <c r="F14" s="48"/>
      <c r="G14" s="48">
        <v>30000</v>
      </c>
      <c r="H14" s="48">
        <v>141000</v>
      </c>
      <c r="I14" s="48"/>
      <c r="J14" s="48">
        <v>83000</v>
      </c>
      <c r="K14" s="50">
        <f t="shared" si="0"/>
        <v>254000</v>
      </c>
      <c r="L14" s="48" t="s">
        <v>142</v>
      </c>
      <c r="M14" s="48" t="s">
        <v>143</v>
      </c>
      <c r="N14" s="52" t="s">
        <v>144</v>
      </c>
      <c r="O14" s="48"/>
      <c r="P14" s="48"/>
    </row>
    <row r="15" spans="1:18" ht="15.75">
      <c r="A15" s="58" t="s">
        <v>63</v>
      </c>
      <c r="B15" s="59" t="s">
        <v>64</v>
      </c>
      <c r="C15" s="60" t="s">
        <v>61</v>
      </c>
      <c r="D15" s="47">
        <v>55</v>
      </c>
      <c r="E15" s="48"/>
      <c r="F15" s="48"/>
      <c r="G15" s="48">
        <v>21200</v>
      </c>
      <c r="H15" s="48">
        <v>21200</v>
      </c>
      <c r="I15" s="48"/>
      <c r="J15" s="60"/>
      <c r="K15" s="50">
        <f t="shared" si="0"/>
        <v>42400</v>
      </c>
      <c r="L15" s="48"/>
      <c r="M15" s="60" t="s">
        <v>145</v>
      </c>
      <c r="N15" s="52" t="s">
        <v>146</v>
      </c>
      <c r="O15" s="48"/>
      <c r="P15" s="48"/>
    </row>
    <row r="16" spans="1:18" ht="15.75">
      <c r="A16" s="58" t="s">
        <v>65</v>
      </c>
      <c r="B16" s="59" t="s">
        <v>66</v>
      </c>
      <c r="C16" s="60" t="s">
        <v>61</v>
      </c>
      <c r="D16" s="47">
        <f>15.4+28.75+28.35/3</f>
        <v>53.6</v>
      </c>
      <c r="E16" s="48"/>
      <c r="F16" s="48">
        <v>2825</v>
      </c>
      <c r="G16" s="48"/>
      <c r="H16" s="48"/>
      <c r="I16" s="48"/>
      <c r="J16" s="48"/>
      <c r="K16" s="50">
        <f t="shared" si="0"/>
        <v>2825</v>
      </c>
      <c r="L16" s="48"/>
      <c r="M16" s="48" t="s">
        <v>147</v>
      </c>
      <c r="N16" s="52" t="s">
        <v>148</v>
      </c>
      <c r="O16" s="48"/>
      <c r="P16" s="48"/>
    </row>
    <row r="17" spans="1:16" ht="15.75">
      <c r="A17" s="58" t="s">
        <v>67</v>
      </c>
      <c r="B17" s="59" t="s">
        <v>68</v>
      </c>
      <c r="C17" s="60" t="s">
        <v>61</v>
      </c>
      <c r="D17" s="47">
        <v>55</v>
      </c>
      <c r="E17" s="48"/>
      <c r="F17" s="48">
        <f>31200+61200+238000</f>
        <v>330400</v>
      </c>
      <c r="G17" s="48"/>
      <c r="H17" s="48"/>
      <c r="I17" s="48"/>
      <c r="J17" s="60">
        <v>70000</v>
      </c>
      <c r="K17" s="50">
        <f>SUM(E17:J17)</f>
        <v>400400</v>
      </c>
      <c r="L17" s="48" t="s">
        <v>149</v>
      </c>
      <c r="M17" s="60" t="s">
        <v>150</v>
      </c>
      <c r="N17" s="52" t="s">
        <v>151</v>
      </c>
      <c r="O17" s="48"/>
      <c r="P17" s="48"/>
    </row>
    <row r="18" spans="1:16" ht="15.75">
      <c r="A18" s="58" t="s">
        <v>69</v>
      </c>
      <c r="B18" s="59" t="s">
        <v>70</v>
      </c>
      <c r="C18" s="60" t="s">
        <v>59</v>
      </c>
      <c r="D18" s="47">
        <f>(227+244+232+244+244+248+263+246)/8</f>
        <v>243.5</v>
      </c>
      <c r="E18" s="48"/>
      <c r="F18" s="48">
        <f>40000+13300</f>
        <v>53300</v>
      </c>
      <c r="G18" s="48"/>
      <c r="H18" s="48">
        <v>5000</v>
      </c>
      <c r="I18" s="48"/>
      <c r="J18" s="48"/>
      <c r="K18" s="50">
        <f t="shared" si="0"/>
        <v>58300</v>
      </c>
      <c r="L18" s="48"/>
      <c r="M18" s="48"/>
      <c r="N18" s="52" t="s">
        <v>152</v>
      </c>
      <c r="O18" s="48"/>
      <c r="P18" s="48"/>
    </row>
    <row r="19" spans="1:16" ht="15.75">
      <c r="A19" s="58" t="s">
        <v>71</v>
      </c>
      <c r="B19" s="59" t="s">
        <v>72</v>
      </c>
      <c r="C19" s="60" t="s">
        <v>61</v>
      </c>
      <c r="D19" s="47">
        <f>(77.5+100.5+124)/3</f>
        <v>100.66666666666667</v>
      </c>
      <c r="E19" s="48"/>
      <c r="F19" s="48">
        <v>27500</v>
      </c>
      <c r="G19" s="48"/>
      <c r="H19" s="48"/>
      <c r="I19" s="48"/>
      <c r="J19" s="48"/>
      <c r="K19" s="50">
        <f t="shared" si="0"/>
        <v>27500</v>
      </c>
      <c r="L19" s="48"/>
      <c r="M19" s="48" t="s">
        <v>153</v>
      </c>
      <c r="N19" s="52" t="s">
        <v>154</v>
      </c>
      <c r="O19" s="48"/>
      <c r="P19" s="48"/>
    </row>
    <row r="20" spans="1:16" ht="15.75">
      <c r="A20" s="58" t="s">
        <v>73</v>
      </c>
      <c r="B20" s="59" t="s">
        <v>74</v>
      </c>
      <c r="C20" s="60" t="s">
        <v>61</v>
      </c>
      <c r="D20" s="47">
        <f>(70+75)/2</f>
        <v>72.5</v>
      </c>
      <c r="E20" s="48"/>
      <c r="F20" s="48"/>
      <c r="G20" s="48">
        <v>11500</v>
      </c>
      <c r="H20" s="48">
        <v>19000</v>
      </c>
      <c r="I20" s="48"/>
      <c r="J20" s="48"/>
      <c r="K20" s="50">
        <f t="shared" si="0"/>
        <v>30500</v>
      </c>
      <c r="L20" s="48"/>
      <c r="M20" s="48" t="s">
        <v>155</v>
      </c>
      <c r="N20" s="52" t="s">
        <v>156</v>
      </c>
      <c r="O20" s="48"/>
      <c r="P20" s="48"/>
    </row>
    <row r="21" spans="1:16" ht="15.75">
      <c r="A21" s="58" t="s">
        <v>75</v>
      </c>
      <c r="B21" s="59" t="s">
        <v>76</v>
      </c>
      <c r="C21" s="60" t="s">
        <v>61</v>
      </c>
      <c r="D21" s="47">
        <v>25</v>
      </c>
      <c r="E21" s="48"/>
      <c r="F21" s="48"/>
      <c r="G21" s="48">
        <v>33000</v>
      </c>
      <c r="H21" s="48">
        <v>22000</v>
      </c>
      <c r="I21" s="48"/>
      <c r="J21" s="48"/>
      <c r="K21" s="50">
        <f t="shared" si="0"/>
        <v>55000</v>
      </c>
      <c r="L21" s="48"/>
      <c r="M21" s="48"/>
      <c r="N21" s="52" t="s">
        <v>157</v>
      </c>
      <c r="O21" s="48"/>
      <c r="P21" s="48"/>
    </row>
    <row r="22" spans="1:16" ht="15.75">
      <c r="A22" s="58" t="s">
        <v>77</v>
      </c>
      <c r="B22" s="59" t="s">
        <v>78</v>
      </c>
      <c r="C22" s="60" t="s">
        <v>61</v>
      </c>
      <c r="D22" s="47">
        <v>50</v>
      </c>
      <c r="E22" s="48"/>
      <c r="F22" s="48"/>
      <c r="G22" s="48">
        <v>16000</v>
      </c>
      <c r="H22" s="48">
        <v>30000</v>
      </c>
      <c r="I22" s="48"/>
      <c r="J22" s="60">
        <v>10000</v>
      </c>
      <c r="K22" s="50">
        <f t="shared" si="0"/>
        <v>56000</v>
      </c>
      <c r="L22" s="48" t="s">
        <v>158</v>
      </c>
      <c r="M22" s="60" t="s">
        <v>159</v>
      </c>
      <c r="N22" s="52" t="s">
        <v>160</v>
      </c>
      <c r="O22" s="48"/>
      <c r="P22" s="48"/>
    </row>
    <row r="23" spans="1:16" ht="15.75">
      <c r="A23" s="58" t="s">
        <v>79</v>
      </c>
      <c r="B23" s="59" t="s">
        <v>80</v>
      </c>
      <c r="C23" s="60" t="s">
        <v>61</v>
      </c>
      <c r="D23" s="47">
        <f>(140+115)/2</f>
        <v>127.5</v>
      </c>
      <c r="E23" s="48"/>
      <c r="F23" s="48"/>
      <c r="G23" s="48"/>
      <c r="H23" s="48"/>
      <c r="I23" s="48"/>
      <c r="J23" s="60">
        <v>7500</v>
      </c>
      <c r="K23" s="50">
        <f t="shared" si="0"/>
        <v>7500</v>
      </c>
      <c r="L23" s="48" t="s">
        <v>161</v>
      </c>
      <c r="M23" s="60" t="s">
        <v>162</v>
      </c>
      <c r="N23" s="52" t="s">
        <v>163</v>
      </c>
      <c r="O23" s="48"/>
      <c r="P23" s="48"/>
    </row>
    <row r="24" spans="1:16" ht="15.75">
      <c r="A24" s="58" t="s">
        <v>81</v>
      </c>
      <c r="B24" s="59" t="s">
        <v>82</v>
      </c>
      <c r="C24" s="60" t="s">
        <v>61</v>
      </c>
      <c r="D24" s="47">
        <f>50+127.5+59.34/2</f>
        <v>207.17000000000002</v>
      </c>
      <c r="E24" s="48"/>
      <c r="F24" s="48"/>
      <c r="G24" s="48"/>
      <c r="H24" s="48"/>
      <c r="I24" s="48"/>
      <c r="J24" s="48">
        <f>AVERAGE(J23+J25+J22)</f>
        <v>18700</v>
      </c>
      <c r="K24" s="50">
        <f t="shared" si="0"/>
        <v>18700</v>
      </c>
      <c r="L24" s="48"/>
      <c r="M24" s="60" t="s">
        <v>164</v>
      </c>
      <c r="N24" s="48"/>
      <c r="O24" s="48"/>
      <c r="P24" s="48"/>
    </row>
    <row r="25" spans="1:16" ht="15.75">
      <c r="A25" s="58" t="s">
        <v>83</v>
      </c>
      <c r="B25" s="59" t="s">
        <v>84</v>
      </c>
      <c r="C25" s="60" t="s">
        <v>61</v>
      </c>
      <c r="D25" s="47">
        <v>59.34</v>
      </c>
      <c r="E25" s="48"/>
      <c r="F25" s="48">
        <v>29000</v>
      </c>
      <c r="G25" s="48"/>
      <c r="H25" s="48"/>
      <c r="I25" s="48"/>
      <c r="J25" s="48">
        <v>1200</v>
      </c>
      <c r="K25" s="50">
        <f t="shared" si="0"/>
        <v>30200</v>
      </c>
      <c r="L25" s="48" t="s">
        <v>165</v>
      </c>
      <c r="M25" s="48"/>
      <c r="N25" s="52" t="s">
        <v>166</v>
      </c>
      <c r="O25" s="48"/>
      <c r="P25" s="48"/>
    </row>
    <row r="26" spans="1:16" ht="15.75">
      <c r="A26" s="58" t="s">
        <v>85</v>
      </c>
      <c r="B26" s="59" t="s">
        <v>86</v>
      </c>
      <c r="C26" s="60">
        <v>20</v>
      </c>
      <c r="D26" s="47">
        <v>55.85</v>
      </c>
      <c r="E26" s="48"/>
      <c r="F26" s="48"/>
      <c r="G26" s="48"/>
      <c r="H26" s="48"/>
      <c r="I26" s="48">
        <v>8275</v>
      </c>
      <c r="J26" s="48"/>
      <c r="K26" s="50">
        <f t="shared" si="0"/>
        <v>8275</v>
      </c>
      <c r="L26" s="48"/>
      <c r="M26" s="48"/>
      <c r="N26" s="52" t="s">
        <v>167</v>
      </c>
      <c r="O26" s="48"/>
      <c r="P26" s="48"/>
    </row>
    <row r="27" spans="1:16" ht="15.75">
      <c r="A27" s="58" t="s">
        <v>87</v>
      </c>
      <c r="B27" s="59" t="s">
        <v>88</v>
      </c>
      <c r="C27" s="60" t="s">
        <v>59</v>
      </c>
      <c r="D27" s="47">
        <f>93+63+104+65/4</f>
        <v>276.25</v>
      </c>
      <c r="E27" s="48"/>
      <c r="F27" s="48"/>
      <c r="G27" s="48"/>
      <c r="H27" s="48"/>
      <c r="I27" s="48"/>
      <c r="J27" s="60">
        <f>6000*12</f>
        <v>72000</v>
      </c>
      <c r="K27" s="50">
        <f t="shared" si="0"/>
        <v>72000</v>
      </c>
      <c r="L27" s="48" t="s">
        <v>168</v>
      </c>
      <c r="M27" s="60" t="s">
        <v>169</v>
      </c>
      <c r="N27" s="48"/>
      <c r="O27" s="48"/>
      <c r="P27" s="48"/>
    </row>
    <row r="28" spans="1:16" ht="15.75">
      <c r="A28" s="58" t="s">
        <v>89</v>
      </c>
      <c r="B28" s="59" t="s">
        <v>90</v>
      </c>
      <c r="C28" s="60" t="s">
        <v>59</v>
      </c>
      <c r="D28" s="47">
        <v>135</v>
      </c>
      <c r="E28" s="48">
        <v>154168</v>
      </c>
      <c r="F28" s="48"/>
      <c r="G28" s="48"/>
      <c r="H28" s="48"/>
      <c r="I28" s="48">
        <v>31425</v>
      </c>
      <c r="J28" s="48"/>
      <c r="K28" s="50">
        <f>E28+I28</f>
        <v>185593</v>
      </c>
      <c r="L28" s="48"/>
      <c r="M28" s="48" t="s">
        <v>170</v>
      </c>
      <c r="N28" s="52" t="s">
        <v>171</v>
      </c>
      <c r="O28" s="48"/>
      <c r="P28" s="48"/>
    </row>
    <row r="29" spans="1:16" ht="15.75">
      <c r="A29" s="58" t="s">
        <v>91</v>
      </c>
      <c r="B29" s="59" t="s">
        <v>92</v>
      </c>
      <c r="C29" s="60" t="s">
        <v>59</v>
      </c>
      <c r="D29" s="47">
        <f>AVERAGE(D13+D18)</f>
        <v>370.24176470588236</v>
      </c>
      <c r="E29" s="48"/>
      <c r="F29" s="48"/>
      <c r="G29" s="48"/>
      <c r="H29" s="48"/>
      <c r="I29" s="48"/>
      <c r="J29" s="48">
        <f>SUM(E13+F18)/2</f>
        <v>54619.5</v>
      </c>
      <c r="K29" s="50">
        <f>SUM(E29:J29)</f>
        <v>54619.5</v>
      </c>
      <c r="L29" s="48" t="s">
        <v>172</v>
      </c>
      <c r="M29" s="48" t="s">
        <v>173</v>
      </c>
      <c r="N29" s="48"/>
      <c r="O29" s="48"/>
      <c r="P29" s="48"/>
    </row>
    <row r="30" spans="1:16" ht="16.149999999999999" thickBot="1">
      <c r="A30" s="61" t="s">
        <v>93</v>
      </c>
      <c r="B30" s="62" t="s">
        <v>95</v>
      </c>
      <c r="C30" s="63" t="s">
        <v>94</v>
      </c>
      <c r="D30" s="47">
        <v>485</v>
      </c>
      <c r="E30" s="48">
        <v>17002</v>
      </c>
      <c r="F30" s="48"/>
      <c r="G30" s="48"/>
      <c r="H30" s="48"/>
      <c r="I30" s="48"/>
      <c r="J30" s="48">
        <v>11975</v>
      </c>
      <c r="K30" s="50">
        <f t="shared" si="0"/>
        <v>28977</v>
      </c>
      <c r="L30" s="48"/>
      <c r="M30" s="48" t="s">
        <v>174</v>
      </c>
      <c r="N30" s="52" t="s">
        <v>175</v>
      </c>
      <c r="O30" s="48"/>
      <c r="P30" s="48"/>
    </row>
    <row r="31" spans="1:16">
      <c r="B31" s="48"/>
      <c r="C31" s="48"/>
      <c r="D31" s="48"/>
      <c r="E31" s="48"/>
      <c r="F31" s="48"/>
      <c r="G31" s="48"/>
      <c r="H31" s="48"/>
      <c r="I31" s="48"/>
      <c r="J31" s="48"/>
      <c r="K31" s="48"/>
      <c r="L31" s="48"/>
      <c r="M31" s="48"/>
      <c r="N31" s="48"/>
      <c r="O31" s="48"/>
      <c r="P31" s="48"/>
    </row>
    <row r="32" spans="1:16">
      <c r="B32" s="48"/>
      <c r="C32" s="48"/>
      <c r="D32" s="48"/>
      <c r="E32" s="48"/>
      <c r="F32" s="48"/>
      <c r="G32" s="48"/>
      <c r="H32" s="48"/>
      <c r="I32" s="48"/>
      <c r="J32" s="48"/>
      <c r="K32" s="48"/>
      <c r="L32" s="48"/>
      <c r="M32" s="48"/>
      <c r="N32" s="48"/>
      <c r="O32" s="48"/>
      <c r="P32" s="48"/>
    </row>
    <row r="33" spans="2:16">
      <c r="B33" s="48"/>
      <c r="C33" s="48"/>
      <c r="D33" s="48"/>
      <c r="E33" s="48"/>
      <c r="F33" s="48"/>
      <c r="G33" s="48"/>
      <c r="H33" s="48"/>
      <c r="I33" s="48"/>
      <c r="J33" s="48"/>
      <c r="K33" s="48"/>
      <c r="L33" s="48"/>
      <c r="M33" s="48"/>
      <c r="N33" s="48"/>
      <c r="O33" s="48"/>
      <c r="P33" s="48"/>
    </row>
    <row r="34" spans="2:16">
      <c r="B34" s="48"/>
      <c r="C34" s="48"/>
      <c r="D34" s="48"/>
      <c r="E34" s="48"/>
      <c r="F34" s="48"/>
      <c r="G34" s="48"/>
      <c r="H34" s="48"/>
      <c r="I34" s="48"/>
      <c r="J34" s="48"/>
      <c r="K34" s="48"/>
      <c r="L34" s="48"/>
      <c r="M34" s="48"/>
      <c r="N34" s="48"/>
      <c r="O34" s="48"/>
      <c r="P34" s="48"/>
    </row>
    <row r="35" spans="2:16">
      <c r="B35" s="48"/>
      <c r="C35" s="48"/>
      <c r="D35" s="48"/>
      <c r="E35" s="48"/>
      <c r="F35" s="48"/>
      <c r="G35" s="48"/>
      <c r="H35" s="48"/>
      <c r="I35" s="48"/>
      <c r="J35" s="48"/>
      <c r="K35" s="48"/>
      <c r="L35" s="48"/>
      <c r="M35" s="48"/>
      <c r="N35" s="48"/>
      <c r="O35" s="48"/>
      <c r="P35" s="48"/>
    </row>
    <row r="36" spans="2:16">
      <c r="B36" s="48"/>
      <c r="C36" s="48"/>
      <c r="D36" s="48"/>
      <c r="E36" s="48"/>
      <c r="F36" s="48"/>
      <c r="G36" s="48"/>
      <c r="H36" s="48"/>
      <c r="I36" s="48"/>
      <c r="J36" s="48"/>
      <c r="K36" s="48"/>
      <c r="L36" s="48"/>
      <c r="M36" s="48"/>
      <c r="N36" s="48"/>
      <c r="O36" s="48"/>
      <c r="P36" s="48"/>
    </row>
    <row r="37" spans="2:16">
      <c r="B37" s="48"/>
      <c r="C37" s="48"/>
      <c r="D37" s="48"/>
      <c r="E37" s="48"/>
      <c r="F37" s="48"/>
      <c r="G37" s="48"/>
      <c r="H37" s="48"/>
      <c r="I37" s="48"/>
      <c r="J37" s="48"/>
      <c r="K37" s="48"/>
      <c r="L37" s="48"/>
      <c r="M37" s="48"/>
      <c r="N37" s="48"/>
      <c r="O37" s="48"/>
      <c r="P37" s="48"/>
    </row>
    <row r="38" spans="2:16">
      <c r="B38" s="48"/>
      <c r="C38" s="48"/>
      <c r="D38" s="48"/>
      <c r="E38" s="48"/>
      <c r="F38" s="48"/>
      <c r="G38" s="48"/>
      <c r="H38" s="48"/>
      <c r="I38" s="48"/>
      <c r="J38" s="48"/>
      <c r="K38" s="48"/>
      <c r="L38" s="48"/>
      <c r="M38" s="48"/>
      <c r="N38" s="48"/>
      <c r="O38" s="48"/>
      <c r="P38" s="48"/>
    </row>
    <row r="39" spans="2:16">
      <c r="B39" s="48">
        <f>151.2-43.75</f>
        <v>107.44999999999999</v>
      </c>
      <c r="C39" s="48"/>
      <c r="D39" s="48"/>
      <c r="E39" s="48"/>
      <c r="F39" s="48"/>
      <c r="G39" s="48"/>
      <c r="H39" s="48"/>
      <c r="I39" s="48"/>
      <c r="J39" s="48"/>
      <c r="K39" s="48"/>
      <c r="L39" s="48"/>
      <c r="M39" s="48"/>
      <c r="N39" s="48"/>
      <c r="O39" s="48"/>
      <c r="P39" s="48"/>
    </row>
    <row r="40" spans="2:16">
      <c r="B40" s="48">
        <v>1.19</v>
      </c>
      <c r="C40" s="48"/>
      <c r="D40" s="48"/>
      <c r="E40" s="48"/>
      <c r="F40" s="48"/>
      <c r="G40" s="48" t="s">
        <v>176</v>
      </c>
      <c r="H40" s="48"/>
      <c r="I40" s="48"/>
      <c r="J40" s="48"/>
      <c r="K40" s="48"/>
      <c r="L40" s="48"/>
      <c r="M40" s="48"/>
      <c r="N40" s="48"/>
      <c r="O40" s="48"/>
      <c r="P40" s="48"/>
    </row>
    <row r="41" spans="2:16">
      <c r="B41" s="48" t="s">
        <v>177</v>
      </c>
      <c r="C41" s="48"/>
      <c r="D41" s="48"/>
      <c r="E41" s="48"/>
      <c r="F41" s="48"/>
      <c r="G41" s="48"/>
      <c r="H41" s="48"/>
      <c r="I41" s="48"/>
      <c r="J41" s="48"/>
      <c r="K41" s="48"/>
      <c r="L41" s="48"/>
      <c r="M41" s="48"/>
      <c r="N41" s="48"/>
      <c r="O41" s="48"/>
      <c r="P41" s="48"/>
    </row>
    <row r="42" spans="2:16">
      <c r="B42" s="48"/>
      <c r="C42" s="48"/>
      <c r="D42" s="48"/>
      <c r="E42" s="48"/>
      <c r="F42" s="48"/>
      <c r="G42" s="48"/>
      <c r="H42" s="48"/>
      <c r="I42" s="48"/>
      <c r="J42" s="48"/>
      <c r="K42" s="48"/>
      <c r="L42" s="48"/>
      <c r="M42" s="48"/>
      <c r="N42" s="48"/>
      <c r="O42" s="48"/>
      <c r="P42" s="48"/>
    </row>
    <row r="43" spans="2:16">
      <c r="B43" s="48"/>
      <c r="C43" s="48"/>
      <c r="D43" s="48"/>
      <c r="E43" s="48"/>
      <c r="F43" s="48"/>
      <c r="G43" s="48"/>
      <c r="H43" s="48"/>
      <c r="I43" s="48"/>
      <c r="J43" s="48"/>
      <c r="K43" s="48"/>
      <c r="L43" s="48"/>
      <c r="M43" s="48"/>
      <c r="N43" s="48"/>
      <c r="O43" s="48"/>
      <c r="P43" s="48"/>
    </row>
    <row r="44" spans="2:16">
      <c r="B44" s="48"/>
      <c r="C44" s="48"/>
      <c r="D44" s="48"/>
      <c r="E44" s="48"/>
      <c r="F44" s="48"/>
      <c r="G44" s="48"/>
      <c r="H44" s="48"/>
      <c r="I44" s="48"/>
      <c r="J44" s="48"/>
      <c r="K44" s="48"/>
      <c r="L44" s="48"/>
      <c r="M44" s="48"/>
      <c r="N44" s="48"/>
      <c r="O44" s="48"/>
      <c r="P44" s="48"/>
    </row>
  </sheetData>
  <mergeCells count="7">
    <mergeCell ref="N1:N2"/>
    <mergeCell ref="A1:A2"/>
    <mergeCell ref="B1:B2"/>
    <mergeCell ref="C1:C2"/>
    <mergeCell ref="D1:D2"/>
    <mergeCell ref="E1:K1"/>
    <mergeCell ref="M1:M2"/>
  </mergeCells>
  <conditionalFormatting sqref="D3:D30">
    <cfRule type="colorScale" priority="1">
      <colorScale>
        <cfvo type="min"/>
        <cfvo type="percentile" val="50"/>
        <cfvo type="max"/>
        <color rgb="FFF8696B"/>
        <color rgb="FFFFEB84"/>
        <color rgb="FF63BE7B"/>
      </colorScale>
    </cfRule>
  </conditionalFormatting>
  <hyperlinks>
    <hyperlink ref="N4" r:id="rId1"/>
    <hyperlink ref="N11" r:id="rId2"/>
    <hyperlink ref="N5" r:id="rId3"/>
    <hyperlink ref="N7" r:id="rId4"/>
    <hyperlink ref="N10" r:id="rId5"/>
    <hyperlink ref="N3" r:id="rId6"/>
    <hyperlink ref="N8" r:id="rId7"/>
    <hyperlink ref="N6" r:id="rId8" display="http://www.wkwd.org/filelibrary/2019 FEES  CHARGES - (Public).pdf"/>
    <hyperlink ref="N18" r:id="rId9" display="https://water.ca.gov/LegacyFiles/wateruseefficiency/sb7/docs/2016/Kern-Tulare WD 2016 AWMP.pdf"/>
    <hyperlink ref="N16" r:id="rId10" display="http://wuedata.water.ca.gov/public/awmp_attachments/7574048697/Delano-Earlimart ID WMP.pdf"/>
    <hyperlink ref="N21" r:id="rId11" display="http://wuedata.water.ca.gov/public/awmp_attachments/9699216544/Lindmore ID 2016 WMP &amp; Supplemental Report.pdf"/>
    <hyperlink ref="N30" r:id="rId12"/>
    <hyperlink ref="N28" r:id="rId13" display="https://water.ca.gov/LegacyFiles/wateruseefficiency/sb7/docs/2016/012016 Marty North Kern WSD 2015 AWMP.pdf"/>
    <hyperlink ref="N15" r:id="rId14"/>
    <hyperlink ref="N19" r:id="rId15"/>
    <hyperlink ref="N20" r:id="rId16"/>
    <hyperlink ref="N23" r:id="rId17"/>
    <hyperlink ref="N22" r:id="rId18"/>
    <hyperlink ref="N25" r:id="rId19" display="https://www.usbr.gov/mp/watershare/docs/2013/terra-bella .pdf"/>
    <hyperlink ref="N14" r:id="rId20"/>
    <hyperlink ref="N17" r:id="rId21"/>
    <hyperlink ref="N26" r:id="rId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1"/>
  <sheetViews>
    <sheetView tabSelected="1" workbookViewId="0">
      <selection activeCell="H31" sqref="H31"/>
    </sheetView>
  </sheetViews>
  <sheetFormatPr defaultRowHeight="15.75"/>
  <sheetData>
    <row r="2" spans="2:8">
      <c r="B2" t="s">
        <v>183</v>
      </c>
    </row>
    <row r="3" spans="2:8">
      <c r="C3" t="s">
        <v>112</v>
      </c>
      <c r="D3" t="s">
        <v>113</v>
      </c>
      <c r="E3" t="s">
        <v>181</v>
      </c>
      <c r="F3" t="s">
        <v>182</v>
      </c>
      <c r="G3" t="s">
        <v>180</v>
      </c>
      <c r="H3" t="s">
        <v>179</v>
      </c>
    </row>
    <row r="4" spans="2:8">
      <c r="B4" s="7" t="s">
        <v>22</v>
      </c>
      <c r="C4" s="64">
        <v>95.5</v>
      </c>
      <c r="D4" s="64">
        <v>95.5</v>
      </c>
      <c r="E4" s="64">
        <v>95.5</v>
      </c>
      <c r="F4" s="64">
        <v>95.5</v>
      </c>
      <c r="G4" s="64">
        <v>95.5</v>
      </c>
      <c r="H4" s="64">
        <v>95.5</v>
      </c>
    </row>
    <row r="5" spans="2:8">
      <c r="B5" s="7" t="s">
        <v>23</v>
      </c>
      <c r="C5" s="64">
        <v>46.2</v>
      </c>
      <c r="D5" s="64">
        <v>46.2</v>
      </c>
      <c r="E5" s="64">
        <v>46.2</v>
      </c>
      <c r="F5" s="64">
        <v>46.2</v>
      </c>
      <c r="G5" s="64">
        <v>46.2</v>
      </c>
      <c r="H5" s="64">
        <v>46.2</v>
      </c>
    </row>
    <row r="6" spans="2:8">
      <c r="B6" s="7" t="s">
        <v>24</v>
      </c>
      <c r="C6" s="64">
        <v>100</v>
      </c>
      <c r="D6" s="64">
        <v>100</v>
      </c>
      <c r="E6" s="64">
        <v>100</v>
      </c>
      <c r="F6" s="64">
        <v>100</v>
      </c>
      <c r="G6" s="64">
        <v>100</v>
      </c>
      <c r="H6" s="64">
        <v>100</v>
      </c>
    </row>
    <row r="7" spans="2:8">
      <c r="B7" s="7" t="s">
        <v>21</v>
      </c>
      <c r="C7" s="64">
        <v>57.45</v>
      </c>
      <c r="D7" s="64">
        <v>57.45</v>
      </c>
      <c r="E7" s="64">
        <v>57.45</v>
      </c>
      <c r="F7" s="64">
        <v>57.45</v>
      </c>
      <c r="G7" s="64">
        <v>57.45</v>
      </c>
      <c r="H7" s="64">
        <v>57.45</v>
      </c>
    </row>
    <row r="8" spans="2:8">
      <c r="B8" s="7" t="s">
        <v>25</v>
      </c>
      <c r="C8" s="64">
        <v>207.97857142857143</v>
      </c>
      <c r="D8" s="64">
        <v>207.97857142857143</v>
      </c>
      <c r="E8" s="64">
        <v>207.97857142857143</v>
      </c>
      <c r="F8" s="64">
        <v>207.97857142857143</v>
      </c>
      <c r="G8" s="64">
        <v>207.97857142857143</v>
      </c>
      <c r="H8" s="64">
        <v>207.97857142857143</v>
      </c>
    </row>
    <row r="9" spans="2:8">
      <c r="B9" s="7" t="s">
        <v>26</v>
      </c>
      <c r="C9" s="64">
        <v>110</v>
      </c>
      <c r="D9" s="64">
        <v>110</v>
      </c>
      <c r="E9" s="64">
        <v>110</v>
      </c>
      <c r="F9" s="64">
        <v>110</v>
      </c>
      <c r="G9" s="64">
        <v>110</v>
      </c>
      <c r="H9" s="64">
        <v>110</v>
      </c>
    </row>
    <row r="10" spans="2:8">
      <c r="B10" s="7" t="s">
        <v>27</v>
      </c>
      <c r="C10" s="64">
        <v>75</v>
      </c>
      <c r="D10" s="64">
        <v>75</v>
      </c>
      <c r="E10" s="64">
        <v>75</v>
      </c>
      <c r="F10" s="64">
        <v>75</v>
      </c>
      <c r="G10" s="64">
        <v>75</v>
      </c>
      <c r="H10" s="64">
        <v>75</v>
      </c>
    </row>
    <row r="11" spans="2:8">
      <c r="B11" s="7" t="s">
        <v>28</v>
      </c>
      <c r="C11" s="64">
        <v>22.5</v>
      </c>
      <c r="D11" s="64">
        <v>22.5</v>
      </c>
      <c r="E11" s="64">
        <v>22.5</v>
      </c>
      <c r="F11" s="64">
        <v>22.5</v>
      </c>
      <c r="G11" s="64">
        <v>22.5</v>
      </c>
      <c r="H11" s="64">
        <v>22.5</v>
      </c>
    </row>
    <row r="12" spans="2:8">
      <c r="B12" s="7" t="s">
        <v>29</v>
      </c>
      <c r="C12" s="64">
        <v>49.5</v>
      </c>
      <c r="D12" s="64">
        <v>49.5</v>
      </c>
      <c r="E12" s="64">
        <v>49.5</v>
      </c>
      <c r="F12" s="64">
        <v>49.5</v>
      </c>
      <c r="G12" s="64">
        <v>49.5</v>
      </c>
      <c r="H12" s="64">
        <v>49.5</v>
      </c>
    </row>
    <row r="13" spans="2:8">
      <c r="B13" s="7" t="s">
        <v>30</v>
      </c>
      <c r="C13" s="64">
        <v>75</v>
      </c>
      <c r="D13" s="64">
        <v>75</v>
      </c>
      <c r="E13" s="64">
        <v>75</v>
      </c>
      <c r="F13" s="64">
        <v>75</v>
      </c>
      <c r="G13" s="64">
        <v>75</v>
      </c>
      <c r="H13" s="64">
        <v>75</v>
      </c>
    </row>
    <row r="14" spans="2:8">
      <c r="B14" s="7" t="s">
        <v>31</v>
      </c>
      <c r="C14" s="64">
        <v>126.74176470588236</v>
      </c>
      <c r="D14" s="64">
        <v>126.74176470588236</v>
      </c>
      <c r="E14" s="64">
        <v>126.74176470588236</v>
      </c>
      <c r="F14" s="64">
        <v>126.74176470588236</v>
      </c>
      <c r="G14" s="64">
        <v>126.74176470588236</v>
      </c>
      <c r="H14" s="64">
        <v>126.74176470588236</v>
      </c>
    </row>
    <row r="15" spans="2:8">
      <c r="B15" s="10" t="s">
        <v>60</v>
      </c>
      <c r="C15" s="64">
        <v>29</v>
      </c>
      <c r="D15" s="64">
        <v>29</v>
      </c>
      <c r="E15" s="64">
        <v>29</v>
      </c>
      <c r="F15" s="64">
        <v>29</v>
      </c>
      <c r="G15" s="64">
        <v>29</v>
      </c>
      <c r="H15" s="64">
        <v>29</v>
      </c>
    </row>
    <row r="16" spans="2:8">
      <c r="B16" s="10" t="s">
        <v>63</v>
      </c>
      <c r="C16" s="64">
        <v>55</v>
      </c>
      <c r="D16" s="64">
        <v>55</v>
      </c>
      <c r="E16" s="64">
        <v>55</v>
      </c>
      <c r="F16" s="64">
        <v>55</v>
      </c>
      <c r="G16" s="64">
        <v>55</v>
      </c>
      <c r="H16" s="64">
        <v>55</v>
      </c>
    </row>
    <row r="17" spans="2:8">
      <c r="B17" s="10" t="s">
        <v>65</v>
      </c>
      <c r="C17" s="64">
        <v>53.6</v>
      </c>
      <c r="D17" s="64">
        <v>53.6</v>
      </c>
      <c r="E17" s="64">
        <v>53.6</v>
      </c>
      <c r="F17" s="64">
        <v>53.6</v>
      </c>
      <c r="G17" s="64">
        <v>53.6</v>
      </c>
      <c r="H17" s="64">
        <v>53.6</v>
      </c>
    </row>
    <row r="18" spans="2:8">
      <c r="B18" s="10" t="s">
        <v>67</v>
      </c>
      <c r="C18" s="64">
        <v>55</v>
      </c>
      <c r="D18" s="64">
        <v>55</v>
      </c>
      <c r="E18" s="64">
        <v>55</v>
      </c>
      <c r="F18" s="64">
        <v>55</v>
      </c>
      <c r="G18" s="64">
        <v>55</v>
      </c>
      <c r="H18" s="64">
        <v>55</v>
      </c>
    </row>
    <row r="19" spans="2:8">
      <c r="B19" s="10" t="s">
        <v>69</v>
      </c>
      <c r="C19" s="64">
        <v>243.5</v>
      </c>
      <c r="D19" s="64">
        <v>243.5</v>
      </c>
      <c r="E19" s="64">
        <v>243.5</v>
      </c>
      <c r="F19" s="64">
        <v>243.5</v>
      </c>
      <c r="G19" s="64">
        <v>243.5</v>
      </c>
      <c r="H19" s="64">
        <v>243.5</v>
      </c>
    </row>
    <row r="20" spans="2:8">
      <c r="B20" s="10" t="s">
        <v>71</v>
      </c>
      <c r="C20" s="64">
        <v>100.66666666666667</v>
      </c>
      <c r="D20" s="64">
        <v>100.66666666666667</v>
      </c>
      <c r="E20" s="64">
        <v>100.66666666666667</v>
      </c>
      <c r="F20" s="64">
        <v>100.66666666666667</v>
      </c>
      <c r="G20" s="64">
        <v>100.66666666666667</v>
      </c>
      <c r="H20" s="64">
        <v>100.66666666666667</v>
      </c>
    </row>
    <row r="21" spans="2:8">
      <c r="B21" s="10" t="s">
        <v>73</v>
      </c>
      <c r="C21" s="64">
        <v>72.5</v>
      </c>
      <c r="D21" s="64">
        <v>72.5</v>
      </c>
      <c r="E21" s="64">
        <v>72.5</v>
      </c>
      <c r="F21" s="64">
        <v>72.5</v>
      </c>
      <c r="G21" s="64">
        <v>72.5</v>
      </c>
      <c r="H21" s="64">
        <v>72.5</v>
      </c>
    </row>
    <row r="22" spans="2:8">
      <c r="B22" s="10" t="s">
        <v>75</v>
      </c>
      <c r="C22" s="64">
        <v>25</v>
      </c>
      <c r="D22" s="64">
        <v>25</v>
      </c>
      <c r="E22" s="64">
        <v>25</v>
      </c>
      <c r="F22" s="64">
        <v>25</v>
      </c>
      <c r="G22" s="64">
        <v>25</v>
      </c>
      <c r="H22" s="64">
        <v>25</v>
      </c>
    </row>
    <row r="23" spans="2:8">
      <c r="B23" s="10" t="s">
        <v>77</v>
      </c>
      <c r="C23" s="64">
        <v>50</v>
      </c>
      <c r="D23" s="64">
        <v>50</v>
      </c>
      <c r="E23" s="64">
        <v>50</v>
      </c>
      <c r="F23" s="64">
        <v>50</v>
      </c>
      <c r="G23" s="64">
        <v>50</v>
      </c>
      <c r="H23" s="64">
        <v>50</v>
      </c>
    </row>
    <row r="24" spans="2:8">
      <c r="B24" s="10" t="s">
        <v>79</v>
      </c>
      <c r="C24" s="64">
        <v>127.5</v>
      </c>
      <c r="D24" s="64">
        <v>127.5</v>
      </c>
      <c r="E24" s="64">
        <v>127.5</v>
      </c>
      <c r="F24" s="64">
        <v>127.5</v>
      </c>
      <c r="G24" s="64">
        <v>127.5</v>
      </c>
      <c r="H24" s="64">
        <v>127.5</v>
      </c>
    </row>
    <row r="25" spans="2:8">
      <c r="B25" s="10" t="s">
        <v>81</v>
      </c>
      <c r="C25" s="64">
        <v>207.17000000000002</v>
      </c>
      <c r="D25" s="64">
        <v>207.17000000000002</v>
      </c>
      <c r="E25" s="64">
        <v>207.17000000000002</v>
      </c>
      <c r="F25" s="64">
        <v>207.17000000000002</v>
      </c>
      <c r="G25" s="64">
        <v>207.17000000000002</v>
      </c>
      <c r="H25" s="64">
        <v>207.17000000000002</v>
      </c>
    </row>
    <row r="26" spans="2:8">
      <c r="B26" s="10" t="s">
        <v>83</v>
      </c>
      <c r="C26" s="64">
        <v>59.34</v>
      </c>
      <c r="D26" s="64">
        <v>59.34</v>
      </c>
      <c r="E26" s="64">
        <v>59.34</v>
      </c>
      <c r="F26" s="64">
        <v>59.34</v>
      </c>
      <c r="G26" s="64">
        <v>59.34</v>
      </c>
      <c r="H26" s="64">
        <v>59.34</v>
      </c>
    </row>
    <row r="27" spans="2:8">
      <c r="B27" s="10" t="s">
        <v>85</v>
      </c>
      <c r="C27" s="64">
        <v>55.85</v>
      </c>
      <c r="D27" s="64">
        <v>55.85</v>
      </c>
      <c r="E27" s="64">
        <v>55.85</v>
      </c>
      <c r="F27" s="64">
        <v>55.85</v>
      </c>
      <c r="G27" s="64">
        <v>55.85</v>
      </c>
      <c r="H27" s="64">
        <v>55.85</v>
      </c>
    </row>
    <row r="28" spans="2:8">
      <c r="B28" s="10" t="s">
        <v>87</v>
      </c>
      <c r="C28" s="64">
        <v>276.25</v>
      </c>
      <c r="D28" s="64">
        <v>276.25</v>
      </c>
      <c r="E28" s="64">
        <v>276.25</v>
      </c>
      <c r="F28" s="64">
        <v>276.25</v>
      </c>
      <c r="G28" s="64">
        <v>276.25</v>
      </c>
      <c r="H28" s="64">
        <v>276.25</v>
      </c>
    </row>
    <row r="29" spans="2:8">
      <c r="B29" s="10" t="s">
        <v>89</v>
      </c>
      <c r="C29" s="64">
        <v>135</v>
      </c>
      <c r="D29" s="64">
        <v>135</v>
      </c>
      <c r="E29" s="64">
        <v>135</v>
      </c>
      <c r="F29" s="64">
        <v>135</v>
      </c>
      <c r="G29" s="64">
        <v>135</v>
      </c>
      <c r="H29" s="64">
        <v>135</v>
      </c>
    </row>
    <row r="30" spans="2:8">
      <c r="B30" s="10" t="s">
        <v>91</v>
      </c>
      <c r="C30" s="64">
        <v>370.24176470588236</v>
      </c>
      <c r="D30" s="64">
        <v>370.24176470588236</v>
      </c>
      <c r="E30" s="64">
        <v>370.24176470588236</v>
      </c>
      <c r="F30" s="64">
        <v>370.24176470588236</v>
      </c>
      <c r="G30" s="64">
        <v>370.24176470588236</v>
      </c>
      <c r="H30" s="64">
        <v>370.24176470588236</v>
      </c>
    </row>
    <row r="31" spans="2:8" ht="16.149999999999999" thickBot="1">
      <c r="B31" s="13" t="s">
        <v>93</v>
      </c>
      <c r="C31" s="64">
        <v>485</v>
      </c>
      <c r="D31" s="64">
        <v>485</v>
      </c>
      <c r="E31" s="64">
        <v>485</v>
      </c>
      <c r="F31" s="64">
        <v>485</v>
      </c>
      <c r="G31" s="64">
        <v>485</v>
      </c>
      <c r="H31" s="64">
        <v>485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9"/>
  <sheetViews>
    <sheetView workbookViewId="0">
      <selection activeCell="C37" sqref="C37"/>
    </sheetView>
  </sheetViews>
  <sheetFormatPr defaultColWidth="11" defaultRowHeight="15.75"/>
  <cols>
    <col min="2" max="2" width="165.375" bestFit="1" customWidth="1"/>
    <col min="3" max="4" width="42.5" bestFit="1" customWidth="1"/>
  </cols>
  <sheetData>
    <row r="1" spans="2:4" ht="16.149999999999999" thickBot="1"/>
    <row r="2" spans="2:4">
      <c r="B2" s="16" t="s">
        <v>99</v>
      </c>
    </row>
    <row r="3" spans="2:4">
      <c r="B3" s="17" t="s">
        <v>96</v>
      </c>
    </row>
    <row r="4" spans="2:4">
      <c r="B4" s="17" t="s">
        <v>97</v>
      </c>
    </row>
    <row r="5" spans="2:4">
      <c r="B5" s="22" t="s">
        <v>105</v>
      </c>
    </row>
    <row r="6" spans="2:4">
      <c r="B6" s="17" t="s">
        <v>51</v>
      </c>
    </row>
    <row r="7" spans="2:4">
      <c r="B7" s="22" t="s">
        <v>53</v>
      </c>
    </row>
    <row r="8" spans="2:4">
      <c r="B8" s="22" t="s">
        <v>52</v>
      </c>
    </row>
    <row r="9" spans="2:4" ht="16.149999999999999" thickBot="1">
      <c r="B9" s="18" t="s">
        <v>58</v>
      </c>
    </row>
    <row r="10" spans="2:4" ht="16.149999999999999" thickBot="1"/>
    <row r="11" spans="2:4">
      <c r="B11" s="19" t="s">
        <v>32</v>
      </c>
      <c r="C11" s="20" t="s">
        <v>34</v>
      </c>
      <c r="D11" s="21" t="s">
        <v>33</v>
      </c>
    </row>
    <row r="12" spans="2:4">
      <c r="B12" s="7" t="s">
        <v>22</v>
      </c>
      <c r="C12" s="8" t="s">
        <v>39</v>
      </c>
      <c r="D12" s="9" t="s">
        <v>38</v>
      </c>
    </row>
    <row r="13" spans="2:4">
      <c r="B13" s="7" t="s">
        <v>23</v>
      </c>
      <c r="C13" s="8" t="s">
        <v>41</v>
      </c>
      <c r="D13" s="9" t="s">
        <v>40</v>
      </c>
    </row>
    <row r="14" spans="2:4">
      <c r="B14" s="7" t="s">
        <v>24</v>
      </c>
      <c r="C14" s="8" t="s">
        <v>37</v>
      </c>
      <c r="D14" s="9" t="s">
        <v>42</v>
      </c>
    </row>
    <row r="15" spans="2:4">
      <c r="B15" s="7" t="s">
        <v>21</v>
      </c>
      <c r="C15" s="8" t="s">
        <v>37</v>
      </c>
      <c r="D15" s="9" t="s">
        <v>36</v>
      </c>
    </row>
    <row r="16" spans="2:4">
      <c r="B16" s="7" t="s">
        <v>25</v>
      </c>
      <c r="C16" s="8" t="s">
        <v>37</v>
      </c>
      <c r="D16" s="9" t="s">
        <v>43</v>
      </c>
    </row>
    <row r="17" spans="2:4">
      <c r="B17" s="7" t="s">
        <v>26</v>
      </c>
      <c r="C17" s="8" t="s">
        <v>45</v>
      </c>
      <c r="D17" s="9" t="s">
        <v>44</v>
      </c>
    </row>
    <row r="18" spans="2:4">
      <c r="B18" s="7" t="s">
        <v>27</v>
      </c>
      <c r="C18" s="8" t="s">
        <v>39</v>
      </c>
      <c r="D18" s="9" t="s">
        <v>46</v>
      </c>
    </row>
    <row r="19" spans="2:4">
      <c r="B19" s="7" t="s">
        <v>28</v>
      </c>
      <c r="C19" s="8" t="s">
        <v>45</v>
      </c>
      <c r="D19" s="9" t="s">
        <v>47</v>
      </c>
    </row>
    <row r="20" spans="2:4">
      <c r="B20" s="7" t="s">
        <v>29</v>
      </c>
      <c r="C20" s="8" t="s">
        <v>59</v>
      </c>
      <c r="D20" s="9" t="s">
        <v>48</v>
      </c>
    </row>
    <row r="21" spans="2:4">
      <c r="B21" s="7" t="s">
        <v>30</v>
      </c>
      <c r="C21" s="8" t="s">
        <v>39</v>
      </c>
      <c r="D21" s="9" t="s">
        <v>49</v>
      </c>
    </row>
    <row r="22" spans="2:4">
      <c r="B22" s="7" t="s">
        <v>31</v>
      </c>
      <c r="C22" s="8" t="s">
        <v>37</v>
      </c>
      <c r="D22" s="9" t="s">
        <v>50</v>
      </c>
    </row>
    <row r="23" spans="2:4">
      <c r="B23" s="10" t="s">
        <v>60</v>
      </c>
      <c r="C23" s="11" t="s">
        <v>61</v>
      </c>
      <c r="D23" s="12" t="s">
        <v>62</v>
      </c>
    </row>
    <row r="24" spans="2:4">
      <c r="B24" s="10" t="s">
        <v>63</v>
      </c>
      <c r="C24" s="11" t="s">
        <v>61</v>
      </c>
      <c r="D24" s="12" t="s">
        <v>64</v>
      </c>
    </row>
    <row r="25" spans="2:4">
      <c r="B25" s="10" t="s">
        <v>65</v>
      </c>
      <c r="C25" s="11" t="s">
        <v>61</v>
      </c>
      <c r="D25" s="12" t="s">
        <v>66</v>
      </c>
    </row>
    <row r="26" spans="2:4">
      <c r="B26" s="10" t="s">
        <v>67</v>
      </c>
      <c r="C26" s="11" t="s">
        <v>61</v>
      </c>
      <c r="D26" s="12" t="s">
        <v>68</v>
      </c>
    </row>
    <row r="27" spans="2:4">
      <c r="B27" s="10" t="s">
        <v>69</v>
      </c>
      <c r="C27" s="11" t="s">
        <v>59</v>
      </c>
      <c r="D27" s="12" t="s">
        <v>70</v>
      </c>
    </row>
    <row r="28" spans="2:4">
      <c r="B28" s="10" t="s">
        <v>71</v>
      </c>
      <c r="C28" s="11" t="s">
        <v>61</v>
      </c>
      <c r="D28" s="12" t="s">
        <v>72</v>
      </c>
    </row>
    <row r="29" spans="2:4">
      <c r="B29" s="10" t="s">
        <v>73</v>
      </c>
      <c r="C29" s="11" t="s">
        <v>61</v>
      </c>
      <c r="D29" s="12" t="s">
        <v>74</v>
      </c>
    </row>
    <row r="30" spans="2:4">
      <c r="B30" s="10" t="s">
        <v>75</v>
      </c>
      <c r="C30" s="11" t="s">
        <v>61</v>
      </c>
      <c r="D30" s="12" t="s">
        <v>76</v>
      </c>
    </row>
    <row r="31" spans="2:4">
      <c r="B31" s="10" t="s">
        <v>77</v>
      </c>
      <c r="C31" s="11" t="s">
        <v>61</v>
      </c>
      <c r="D31" s="12" t="s">
        <v>78</v>
      </c>
    </row>
    <row r="32" spans="2:4">
      <c r="B32" s="10" t="s">
        <v>79</v>
      </c>
      <c r="C32" s="11" t="s">
        <v>61</v>
      </c>
      <c r="D32" s="12" t="s">
        <v>80</v>
      </c>
    </row>
    <row r="33" spans="2:4">
      <c r="B33" s="10" t="s">
        <v>81</v>
      </c>
      <c r="C33" s="11" t="s">
        <v>61</v>
      </c>
      <c r="D33" s="12" t="s">
        <v>82</v>
      </c>
    </row>
    <row r="34" spans="2:4">
      <c r="B34" s="10" t="s">
        <v>83</v>
      </c>
      <c r="C34" s="11" t="s">
        <v>61</v>
      </c>
      <c r="D34" s="12" t="s">
        <v>84</v>
      </c>
    </row>
    <row r="35" spans="2:4">
      <c r="B35" s="10" t="s">
        <v>85</v>
      </c>
      <c r="C35" s="11" t="s">
        <v>59</v>
      </c>
      <c r="D35" s="12" t="s">
        <v>86</v>
      </c>
    </row>
    <row r="36" spans="2:4">
      <c r="B36" s="10" t="s">
        <v>87</v>
      </c>
      <c r="C36" s="11" t="s">
        <v>59</v>
      </c>
      <c r="D36" s="12" t="s">
        <v>88</v>
      </c>
    </row>
    <row r="37" spans="2:4">
      <c r="B37" s="10" t="s">
        <v>89</v>
      </c>
      <c r="C37" s="11" t="s">
        <v>59</v>
      </c>
      <c r="D37" s="12" t="s">
        <v>90</v>
      </c>
    </row>
    <row r="38" spans="2:4">
      <c r="B38" s="10" t="s">
        <v>91</v>
      </c>
      <c r="C38" s="11" t="s">
        <v>59</v>
      </c>
      <c r="D38" s="12" t="s">
        <v>92</v>
      </c>
    </row>
    <row r="39" spans="2:4" ht="16.149999999999999" thickBot="1">
      <c r="B39" s="13" t="s">
        <v>93</v>
      </c>
      <c r="C39" s="14" t="s">
        <v>94</v>
      </c>
      <c r="D39" s="15" t="s">
        <v>95</v>
      </c>
    </row>
  </sheetData>
  <pageMargins left="0.7" right="0.7" top="0.75" bottom="0.75" header="0.3" footer="0.3"/>
  <ignoredErrors>
    <ignoredError sqref="C23:C38 C20"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topLeftCell="A3" workbookViewId="0">
      <selection activeCell="G9" sqref="G9"/>
    </sheetView>
  </sheetViews>
  <sheetFormatPr defaultColWidth="11" defaultRowHeight="15.75"/>
  <sheetData>
    <row r="1" spans="1:21">
      <c r="A1" s="3" t="s">
        <v>57</v>
      </c>
    </row>
    <row r="2" spans="1:21">
      <c r="A2" s="1"/>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row>
    <row r="3" spans="1:21">
      <c r="A3" s="1" t="s">
        <v>22</v>
      </c>
      <c r="B3">
        <v>170</v>
      </c>
      <c r="C3">
        <v>6679.58</v>
      </c>
      <c r="D3">
        <v>53.54</v>
      </c>
      <c r="E3">
        <v>1375.3</v>
      </c>
      <c r="F3" s="5">
        <v>453.71</v>
      </c>
      <c r="G3">
        <v>941.41</v>
      </c>
      <c r="H3">
        <v>698.79</v>
      </c>
      <c r="I3">
        <v>298.72000000000003</v>
      </c>
      <c r="J3">
        <v>798.69</v>
      </c>
      <c r="K3">
        <v>1942.08</v>
      </c>
      <c r="L3" s="5">
        <v>161.03</v>
      </c>
      <c r="M3">
        <v>2330.38</v>
      </c>
      <c r="N3" s="6">
        <v>220</v>
      </c>
      <c r="O3">
        <v>302</v>
      </c>
      <c r="P3">
        <v>79.72</v>
      </c>
      <c r="Q3">
        <v>391.54</v>
      </c>
      <c r="R3">
        <v>512.4</v>
      </c>
      <c r="S3" s="6">
        <v>65</v>
      </c>
      <c r="T3">
        <v>899.48</v>
      </c>
      <c r="U3">
        <v>814.92</v>
      </c>
    </row>
    <row r="4" spans="1:21">
      <c r="A4" s="1" t="s">
        <v>23</v>
      </c>
      <c r="B4">
        <v>170</v>
      </c>
      <c r="C4">
        <v>6679.58</v>
      </c>
      <c r="D4">
        <v>53.54</v>
      </c>
      <c r="E4">
        <v>1375.3</v>
      </c>
      <c r="F4" s="5">
        <v>453.71</v>
      </c>
      <c r="G4">
        <v>941.41</v>
      </c>
      <c r="H4">
        <v>698.79</v>
      </c>
      <c r="I4">
        <v>298.72000000000003</v>
      </c>
      <c r="J4">
        <v>798.69</v>
      </c>
      <c r="K4">
        <v>1942.08</v>
      </c>
      <c r="L4" s="5">
        <v>161.03</v>
      </c>
      <c r="M4">
        <v>2330.38</v>
      </c>
      <c r="N4" s="6">
        <v>220</v>
      </c>
      <c r="O4">
        <v>302</v>
      </c>
      <c r="P4">
        <v>79.72</v>
      </c>
      <c r="Q4">
        <v>391.54</v>
      </c>
      <c r="R4">
        <v>512.4</v>
      </c>
      <c r="S4" s="6">
        <v>65</v>
      </c>
      <c r="T4">
        <v>899.48</v>
      </c>
      <c r="U4">
        <v>814.92</v>
      </c>
    </row>
    <row r="5" spans="1:21">
      <c r="A5" s="1" t="s">
        <v>24</v>
      </c>
      <c r="B5">
        <v>170</v>
      </c>
      <c r="C5">
        <v>6679.58</v>
      </c>
      <c r="D5">
        <v>53.54</v>
      </c>
      <c r="E5">
        <v>1375.3</v>
      </c>
      <c r="F5" s="5">
        <v>453.71</v>
      </c>
      <c r="G5">
        <v>941.41</v>
      </c>
      <c r="H5">
        <v>698.79</v>
      </c>
      <c r="I5">
        <v>298.72000000000003</v>
      </c>
      <c r="J5">
        <v>798.69</v>
      </c>
      <c r="K5">
        <v>1942.08</v>
      </c>
      <c r="L5" s="5">
        <v>161.03</v>
      </c>
      <c r="M5">
        <v>2330.38</v>
      </c>
      <c r="N5" s="6">
        <v>220</v>
      </c>
      <c r="O5">
        <v>302</v>
      </c>
      <c r="P5">
        <v>79.72</v>
      </c>
      <c r="Q5">
        <v>391.54</v>
      </c>
      <c r="R5">
        <v>512.4</v>
      </c>
      <c r="S5" s="6">
        <v>65</v>
      </c>
      <c r="T5">
        <v>899.48</v>
      </c>
      <c r="U5">
        <v>814.92</v>
      </c>
    </row>
    <row r="6" spans="1:21">
      <c r="A6" s="1" t="s">
        <v>25</v>
      </c>
      <c r="B6">
        <v>170</v>
      </c>
      <c r="C6">
        <v>6679.58</v>
      </c>
      <c r="D6">
        <v>53.54</v>
      </c>
      <c r="E6">
        <v>1375.3</v>
      </c>
      <c r="F6" s="5">
        <v>453.71</v>
      </c>
      <c r="G6">
        <v>941.41</v>
      </c>
      <c r="H6">
        <v>698.79</v>
      </c>
      <c r="I6">
        <v>298.72000000000003</v>
      </c>
      <c r="J6">
        <v>798.69</v>
      </c>
      <c r="K6">
        <v>1942.08</v>
      </c>
      <c r="L6" s="5">
        <v>161.03</v>
      </c>
      <c r="M6">
        <v>2330.38</v>
      </c>
      <c r="N6" s="6">
        <v>220</v>
      </c>
      <c r="O6">
        <v>302</v>
      </c>
      <c r="P6">
        <v>79.72</v>
      </c>
      <c r="Q6">
        <v>391.54</v>
      </c>
      <c r="R6">
        <v>512.4</v>
      </c>
      <c r="S6" s="6">
        <v>65</v>
      </c>
      <c r="T6">
        <v>899.48</v>
      </c>
      <c r="U6">
        <v>814.92</v>
      </c>
    </row>
    <row r="7" spans="1:21">
      <c r="A7" s="1" t="s">
        <v>26</v>
      </c>
      <c r="B7">
        <v>170</v>
      </c>
      <c r="C7">
        <v>6679.58</v>
      </c>
      <c r="D7">
        <v>53.54</v>
      </c>
      <c r="E7">
        <v>1375.3</v>
      </c>
      <c r="F7" s="5">
        <v>453.71</v>
      </c>
      <c r="G7">
        <v>941.41</v>
      </c>
      <c r="H7">
        <v>698.79</v>
      </c>
      <c r="I7">
        <v>298.72000000000003</v>
      </c>
      <c r="J7">
        <v>798.69</v>
      </c>
      <c r="K7">
        <v>1942.08</v>
      </c>
      <c r="L7" s="5">
        <v>161.03</v>
      </c>
      <c r="M7">
        <v>2330.38</v>
      </c>
      <c r="N7" s="6">
        <v>220</v>
      </c>
      <c r="O7">
        <v>302</v>
      </c>
      <c r="P7">
        <v>79.72</v>
      </c>
      <c r="Q7">
        <v>391.54</v>
      </c>
      <c r="R7">
        <v>512.4</v>
      </c>
      <c r="S7" s="6">
        <v>65</v>
      </c>
      <c r="T7">
        <v>899.48</v>
      </c>
      <c r="U7">
        <v>814.92</v>
      </c>
    </row>
    <row r="8" spans="1:21">
      <c r="A8" s="1" t="s">
        <v>27</v>
      </c>
      <c r="B8">
        <v>170</v>
      </c>
      <c r="C8">
        <v>6679.58</v>
      </c>
      <c r="D8">
        <v>53.54</v>
      </c>
      <c r="E8">
        <v>1375.3</v>
      </c>
      <c r="F8" s="5">
        <v>453.71</v>
      </c>
      <c r="G8">
        <v>941.41</v>
      </c>
      <c r="H8">
        <v>698.79</v>
      </c>
      <c r="I8">
        <v>298.72000000000003</v>
      </c>
      <c r="J8">
        <v>798.69</v>
      </c>
      <c r="K8">
        <v>1942.08</v>
      </c>
      <c r="L8" s="5">
        <v>161.03</v>
      </c>
      <c r="M8">
        <v>2330.38</v>
      </c>
      <c r="N8" s="6">
        <v>220</v>
      </c>
      <c r="O8">
        <v>302</v>
      </c>
      <c r="P8">
        <v>79.72</v>
      </c>
      <c r="Q8">
        <v>391.54</v>
      </c>
      <c r="R8">
        <v>512.4</v>
      </c>
      <c r="S8" s="6">
        <v>65</v>
      </c>
      <c r="T8">
        <v>899.48</v>
      </c>
      <c r="U8">
        <v>814.92</v>
      </c>
    </row>
    <row r="9" spans="1:21">
      <c r="A9" s="1" t="s">
        <v>28</v>
      </c>
      <c r="B9">
        <v>170</v>
      </c>
      <c r="C9">
        <v>6679.58</v>
      </c>
      <c r="D9">
        <v>53.54</v>
      </c>
      <c r="E9">
        <v>1375.3</v>
      </c>
      <c r="F9" s="5">
        <v>453.71</v>
      </c>
      <c r="G9">
        <v>941.41</v>
      </c>
      <c r="H9">
        <v>698.79</v>
      </c>
      <c r="I9">
        <v>298.72000000000003</v>
      </c>
      <c r="J9">
        <v>798.69</v>
      </c>
      <c r="K9">
        <v>1942.08</v>
      </c>
      <c r="L9" s="5">
        <v>161.03</v>
      </c>
      <c r="M9">
        <v>2330.38</v>
      </c>
      <c r="N9" s="6">
        <v>220</v>
      </c>
      <c r="O9">
        <v>302</v>
      </c>
      <c r="P9">
        <v>79.72</v>
      </c>
      <c r="Q9">
        <v>391.54</v>
      </c>
      <c r="R9">
        <v>512.4</v>
      </c>
      <c r="S9" s="6">
        <v>65</v>
      </c>
      <c r="T9">
        <v>899.48</v>
      </c>
      <c r="U9">
        <v>814.92</v>
      </c>
    </row>
    <row r="10" spans="1:21">
      <c r="A10" s="1" t="s">
        <v>29</v>
      </c>
      <c r="B10">
        <v>170</v>
      </c>
      <c r="C10">
        <v>6679.58</v>
      </c>
      <c r="D10">
        <v>53.54</v>
      </c>
      <c r="E10">
        <v>1375.3</v>
      </c>
      <c r="F10" s="5">
        <v>453.71</v>
      </c>
      <c r="G10">
        <v>941.41</v>
      </c>
      <c r="H10">
        <v>698.79</v>
      </c>
      <c r="I10">
        <v>298.72000000000003</v>
      </c>
      <c r="J10">
        <v>798.69</v>
      </c>
      <c r="K10">
        <v>1942.08</v>
      </c>
      <c r="L10" s="5">
        <v>161.03</v>
      </c>
      <c r="M10">
        <v>2330.38</v>
      </c>
      <c r="N10" s="6">
        <v>220</v>
      </c>
      <c r="O10">
        <v>302</v>
      </c>
      <c r="P10">
        <v>79.72</v>
      </c>
      <c r="Q10">
        <v>391.54</v>
      </c>
      <c r="R10">
        <v>512.4</v>
      </c>
      <c r="S10" s="6">
        <v>65</v>
      </c>
      <c r="T10">
        <v>899.48</v>
      </c>
      <c r="U10">
        <v>814.92</v>
      </c>
    </row>
    <row r="11" spans="1:21">
      <c r="A11" s="1" t="s">
        <v>30</v>
      </c>
      <c r="B11">
        <v>170</v>
      </c>
      <c r="C11">
        <v>6679.58</v>
      </c>
      <c r="D11">
        <v>53.54</v>
      </c>
      <c r="E11">
        <v>1375.3</v>
      </c>
      <c r="F11" s="5">
        <v>453.71</v>
      </c>
      <c r="G11">
        <v>941.41</v>
      </c>
      <c r="H11">
        <v>698.79</v>
      </c>
      <c r="I11">
        <v>298.72000000000003</v>
      </c>
      <c r="J11">
        <v>798.69</v>
      </c>
      <c r="K11">
        <v>1942.08</v>
      </c>
      <c r="L11" s="5">
        <v>161.03</v>
      </c>
      <c r="M11">
        <v>2330.38</v>
      </c>
      <c r="N11" s="6">
        <v>220</v>
      </c>
      <c r="O11">
        <v>302</v>
      </c>
      <c r="P11">
        <v>79.72</v>
      </c>
      <c r="Q11">
        <v>391.54</v>
      </c>
      <c r="R11">
        <v>512.4</v>
      </c>
      <c r="S11" s="6">
        <v>65</v>
      </c>
      <c r="T11">
        <v>899.48</v>
      </c>
      <c r="U11">
        <v>814.92</v>
      </c>
    </row>
    <row r="12" spans="1:21">
      <c r="A12" s="1" t="s">
        <v>31</v>
      </c>
      <c r="B12">
        <v>170</v>
      </c>
      <c r="C12">
        <v>6679.58</v>
      </c>
      <c r="D12">
        <v>53.54</v>
      </c>
      <c r="E12">
        <v>1375.3</v>
      </c>
      <c r="F12" s="5">
        <v>453.71</v>
      </c>
      <c r="G12">
        <v>941.41</v>
      </c>
      <c r="H12">
        <v>698.79</v>
      </c>
      <c r="I12">
        <v>298.72000000000003</v>
      </c>
      <c r="J12">
        <v>798.69</v>
      </c>
      <c r="K12">
        <v>1942.08</v>
      </c>
      <c r="L12" s="5">
        <v>161.03</v>
      </c>
      <c r="M12">
        <v>2330.38</v>
      </c>
      <c r="N12" s="6">
        <v>220</v>
      </c>
      <c r="O12">
        <v>302</v>
      </c>
      <c r="P12">
        <v>79.72</v>
      </c>
      <c r="Q12">
        <v>391.54</v>
      </c>
      <c r="R12">
        <v>512.4</v>
      </c>
      <c r="S12" s="6">
        <v>65</v>
      </c>
      <c r="T12">
        <v>899.48</v>
      </c>
      <c r="U12">
        <v>814.92</v>
      </c>
    </row>
    <row r="13" spans="1:21">
      <c r="A13" s="23" t="s">
        <v>60</v>
      </c>
      <c r="B13">
        <v>170</v>
      </c>
      <c r="C13">
        <v>6679.58</v>
      </c>
      <c r="D13">
        <v>53.54</v>
      </c>
      <c r="E13">
        <v>1375.3</v>
      </c>
      <c r="F13" s="5">
        <v>453.71</v>
      </c>
      <c r="G13">
        <v>941.41</v>
      </c>
      <c r="H13">
        <v>698.79</v>
      </c>
      <c r="I13">
        <v>298.72000000000003</v>
      </c>
      <c r="J13">
        <v>798.69</v>
      </c>
      <c r="K13">
        <v>1942.08</v>
      </c>
      <c r="L13" s="5">
        <v>161.03</v>
      </c>
      <c r="M13">
        <v>2330.38</v>
      </c>
      <c r="N13" s="6">
        <v>220</v>
      </c>
      <c r="O13">
        <v>302</v>
      </c>
      <c r="P13">
        <v>79.72</v>
      </c>
      <c r="Q13">
        <v>391.54</v>
      </c>
      <c r="R13">
        <v>512.4</v>
      </c>
      <c r="S13" s="6">
        <v>65</v>
      </c>
      <c r="T13">
        <v>899.48</v>
      </c>
      <c r="U13">
        <v>814.92</v>
      </c>
    </row>
    <row r="14" spans="1:21">
      <c r="A14" s="23" t="s">
        <v>63</v>
      </c>
      <c r="B14">
        <v>170</v>
      </c>
      <c r="C14">
        <v>6679.58</v>
      </c>
      <c r="D14">
        <v>53.54</v>
      </c>
      <c r="E14">
        <v>1375.3</v>
      </c>
      <c r="F14" s="5">
        <v>453.71</v>
      </c>
      <c r="G14">
        <v>941.41</v>
      </c>
      <c r="H14">
        <v>698.79</v>
      </c>
      <c r="I14">
        <v>298.72000000000003</v>
      </c>
      <c r="J14">
        <v>798.69</v>
      </c>
      <c r="K14">
        <v>1942.08</v>
      </c>
      <c r="L14" s="5">
        <v>161.03</v>
      </c>
      <c r="M14">
        <v>2330.38</v>
      </c>
      <c r="N14" s="6">
        <v>220</v>
      </c>
      <c r="O14">
        <v>302</v>
      </c>
      <c r="P14">
        <v>79.72</v>
      </c>
      <c r="Q14">
        <v>391.54</v>
      </c>
      <c r="R14">
        <v>512.4</v>
      </c>
      <c r="S14" s="6">
        <v>65</v>
      </c>
      <c r="T14">
        <v>899.48</v>
      </c>
      <c r="U14">
        <v>814.92</v>
      </c>
    </row>
    <row r="15" spans="1:21">
      <c r="A15" s="23" t="s">
        <v>65</v>
      </c>
      <c r="B15">
        <v>170</v>
      </c>
      <c r="C15">
        <v>6679.58</v>
      </c>
      <c r="D15">
        <v>53.54</v>
      </c>
      <c r="E15">
        <v>1375.3</v>
      </c>
      <c r="F15" s="5">
        <v>453.71</v>
      </c>
      <c r="G15">
        <v>941.41</v>
      </c>
      <c r="H15">
        <v>698.79</v>
      </c>
      <c r="I15">
        <v>298.72000000000003</v>
      </c>
      <c r="J15">
        <v>798.69</v>
      </c>
      <c r="K15">
        <v>1942.08</v>
      </c>
      <c r="L15" s="5">
        <v>161.03</v>
      </c>
      <c r="M15">
        <v>2330.38</v>
      </c>
      <c r="N15" s="6">
        <v>220</v>
      </c>
      <c r="O15">
        <v>302</v>
      </c>
      <c r="P15">
        <v>79.72</v>
      </c>
      <c r="Q15">
        <v>391.54</v>
      </c>
      <c r="R15">
        <v>512.4</v>
      </c>
      <c r="S15" s="6">
        <v>65</v>
      </c>
      <c r="T15">
        <v>899.48</v>
      </c>
      <c r="U15">
        <v>814.92</v>
      </c>
    </row>
    <row r="16" spans="1:21">
      <c r="A16" s="23" t="s">
        <v>67</v>
      </c>
      <c r="B16">
        <v>170</v>
      </c>
      <c r="C16">
        <v>6679.58</v>
      </c>
      <c r="D16">
        <v>53.54</v>
      </c>
      <c r="E16">
        <v>1375.3</v>
      </c>
      <c r="F16" s="5">
        <v>453.71</v>
      </c>
      <c r="G16">
        <v>941.41</v>
      </c>
      <c r="H16">
        <v>698.79</v>
      </c>
      <c r="I16">
        <v>298.72000000000003</v>
      </c>
      <c r="J16">
        <v>798.69</v>
      </c>
      <c r="K16">
        <v>1942.08</v>
      </c>
      <c r="L16" s="5">
        <v>161.03</v>
      </c>
      <c r="M16">
        <v>2330.38</v>
      </c>
      <c r="N16" s="6">
        <v>220</v>
      </c>
      <c r="O16">
        <v>302</v>
      </c>
      <c r="P16">
        <v>79.72</v>
      </c>
      <c r="Q16">
        <v>391.54</v>
      </c>
      <c r="R16">
        <v>512.4</v>
      </c>
      <c r="S16" s="6">
        <v>65</v>
      </c>
      <c r="T16">
        <v>899.48</v>
      </c>
      <c r="U16">
        <v>814.92</v>
      </c>
    </row>
    <row r="17" spans="1:21">
      <c r="A17" s="23" t="s">
        <v>69</v>
      </c>
      <c r="B17">
        <v>170</v>
      </c>
      <c r="C17">
        <v>6679.58</v>
      </c>
      <c r="D17">
        <v>53.54</v>
      </c>
      <c r="E17">
        <v>1375.3</v>
      </c>
      <c r="F17" s="5">
        <v>453.71</v>
      </c>
      <c r="G17">
        <v>941.41</v>
      </c>
      <c r="H17">
        <v>698.79</v>
      </c>
      <c r="I17">
        <v>298.72000000000003</v>
      </c>
      <c r="J17">
        <v>798.69</v>
      </c>
      <c r="K17">
        <v>1942.08</v>
      </c>
      <c r="L17" s="5">
        <v>161.03</v>
      </c>
      <c r="M17">
        <v>2330.38</v>
      </c>
      <c r="N17" s="6">
        <v>220</v>
      </c>
      <c r="O17">
        <v>302</v>
      </c>
      <c r="P17">
        <v>79.72</v>
      </c>
      <c r="Q17">
        <v>391.54</v>
      </c>
      <c r="R17">
        <v>512.4</v>
      </c>
      <c r="S17" s="6">
        <v>65</v>
      </c>
      <c r="T17">
        <v>899.48</v>
      </c>
      <c r="U17">
        <v>814.92</v>
      </c>
    </row>
    <row r="18" spans="1:21">
      <c r="A18" s="23" t="s">
        <v>71</v>
      </c>
      <c r="B18">
        <v>170</v>
      </c>
      <c r="C18">
        <v>6679.58</v>
      </c>
      <c r="D18">
        <v>53.54</v>
      </c>
      <c r="E18">
        <v>1375.3</v>
      </c>
      <c r="F18" s="5">
        <v>453.71</v>
      </c>
      <c r="G18">
        <v>941.41</v>
      </c>
      <c r="H18">
        <v>698.79</v>
      </c>
      <c r="I18">
        <v>298.72000000000003</v>
      </c>
      <c r="J18">
        <v>798.69</v>
      </c>
      <c r="K18">
        <v>1942.08</v>
      </c>
      <c r="L18" s="5">
        <v>161.03</v>
      </c>
      <c r="M18">
        <v>2330.38</v>
      </c>
      <c r="N18" s="6">
        <v>220</v>
      </c>
      <c r="O18">
        <v>302</v>
      </c>
      <c r="P18">
        <v>79.72</v>
      </c>
      <c r="Q18">
        <v>391.54</v>
      </c>
      <c r="R18">
        <v>512.4</v>
      </c>
      <c r="S18" s="6">
        <v>65</v>
      </c>
      <c r="T18">
        <v>899.48</v>
      </c>
      <c r="U18">
        <v>814.92</v>
      </c>
    </row>
    <row r="19" spans="1:21">
      <c r="A19" s="23" t="s">
        <v>73</v>
      </c>
      <c r="B19">
        <v>170</v>
      </c>
      <c r="C19">
        <v>6679.58</v>
      </c>
      <c r="D19">
        <v>53.54</v>
      </c>
      <c r="E19">
        <v>1375.3</v>
      </c>
      <c r="F19" s="5">
        <v>453.71</v>
      </c>
      <c r="G19">
        <v>941.41</v>
      </c>
      <c r="H19">
        <v>698.79</v>
      </c>
      <c r="I19">
        <v>298.72000000000003</v>
      </c>
      <c r="J19">
        <v>798.69</v>
      </c>
      <c r="K19">
        <v>1942.08</v>
      </c>
      <c r="L19" s="5">
        <v>161.03</v>
      </c>
      <c r="M19">
        <v>2330.38</v>
      </c>
      <c r="N19" s="6">
        <v>220</v>
      </c>
      <c r="O19">
        <v>302</v>
      </c>
      <c r="P19">
        <v>79.72</v>
      </c>
      <c r="Q19">
        <v>391.54</v>
      </c>
      <c r="R19">
        <v>512.4</v>
      </c>
      <c r="S19" s="6">
        <v>65</v>
      </c>
      <c r="T19">
        <v>899.48</v>
      </c>
      <c r="U19">
        <v>814.92</v>
      </c>
    </row>
    <row r="20" spans="1:21">
      <c r="A20" s="23" t="s">
        <v>75</v>
      </c>
      <c r="B20">
        <v>170</v>
      </c>
      <c r="C20">
        <v>6679.58</v>
      </c>
      <c r="D20">
        <v>53.54</v>
      </c>
      <c r="E20">
        <v>1375.3</v>
      </c>
      <c r="F20" s="5">
        <v>453.71</v>
      </c>
      <c r="G20">
        <v>941.41</v>
      </c>
      <c r="H20">
        <v>698.79</v>
      </c>
      <c r="I20">
        <v>298.72000000000003</v>
      </c>
      <c r="J20">
        <v>798.69</v>
      </c>
      <c r="K20">
        <v>1942.08</v>
      </c>
      <c r="L20" s="5">
        <v>161.03</v>
      </c>
      <c r="M20">
        <v>2330.38</v>
      </c>
      <c r="N20" s="6">
        <v>220</v>
      </c>
      <c r="O20">
        <v>302</v>
      </c>
      <c r="P20">
        <v>79.72</v>
      </c>
      <c r="Q20">
        <v>391.54</v>
      </c>
      <c r="R20">
        <v>512.4</v>
      </c>
      <c r="S20" s="6">
        <v>65</v>
      </c>
      <c r="T20">
        <v>899.48</v>
      </c>
      <c r="U20">
        <v>814.92</v>
      </c>
    </row>
    <row r="21" spans="1:21">
      <c r="A21" s="23" t="s">
        <v>77</v>
      </c>
      <c r="B21">
        <v>170</v>
      </c>
      <c r="C21">
        <v>6679.58</v>
      </c>
      <c r="D21">
        <v>53.54</v>
      </c>
      <c r="E21">
        <v>1375.3</v>
      </c>
      <c r="F21" s="5">
        <v>453.71</v>
      </c>
      <c r="G21">
        <v>941.41</v>
      </c>
      <c r="H21">
        <v>698.79</v>
      </c>
      <c r="I21">
        <v>298.72000000000003</v>
      </c>
      <c r="J21">
        <v>798.69</v>
      </c>
      <c r="K21">
        <v>1942.08</v>
      </c>
      <c r="L21" s="5">
        <v>161.03</v>
      </c>
      <c r="M21">
        <v>2330.38</v>
      </c>
      <c r="N21" s="6">
        <v>220</v>
      </c>
      <c r="O21">
        <v>302</v>
      </c>
      <c r="P21">
        <v>79.72</v>
      </c>
      <c r="Q21">
        <v>391.54</v>
      </c>
      <c r="R21">
        <v>512.4</v>
      </c>
      <c r="S21" s="6">
        <v>65</v>
      </c>
      <c r="T21">
        <v>899.48</v>
      </c>
      <c r="U21">
        <v>814.92</v>
      </c>
    </row>
    <row r="22" spans="1:21">
      <c r="A22" s="23" t="s">
        <v>79</v>
      </c>
      <c r="B22">
        <v>170</v>
      </c>
      <c r="C22">
        <v>6679.58</v>
      </c>
      <c r="D22">
        <v>53.54</v>
      </c>
      <c r="E22">
        <v>1375.3</v>
      </c>
      <c r="F22" s="5">
        <v>453.71</v>
      </c>
      <c r="G22">
        <v>941.41</v>
      </c>
      <c r="H22">
        <v>698.79</v>
      </c>
      <c r="I22">
        <v>298.72000000000003</v>
      </c>
      <c r="J22">
        <v>798.69</v>
      </c>
      <c r="K22">
        <v>1942.08</v>
      </c>
      <c r="L22" s="5">
        <v>161.03</v>
      </c>
      <c r="M22">
        <v>2330.38</v>
      </c>
      <c r="N22" s="6">
        <v>220</v>
      </c>
      <c r="O22">
        <v>302</v>
      </c>
      <c r="P22">
        <v>79.72</v>
      </c>
      <c r="Q22">
        <v>391.54</v>
      </c>
      <c r="R22">
        <v>512.4</v>
      </c>
      <c r="S22" s="6">
        <v>65</v>
      </c>
      <c r="T22">
        <v>899.48</v>
      </c>
      <c r="U22">
        <v>814.92</v>
      </c>
    </row>
    <row r="23" spans="1:21">
      <c r="A23" s="23" t="s">
        <v>81</v>
      </c>
      <c r="B23">
        <v>170</v>
      </c>
      <c r="C23">
        <v>6679.58</v>
      </c>
      <c r="D23">
        <v>53.54</v>
      </c>
      <c r="E23">
        <v>1375.3</v>
      </c>
      <c r="F23" s="5">
        <v>453.71</v>
      </c>
      <c r="G23">
        <v>941.41</v>
      </c>
      <c r="H23">
        <v>698.79</v>
      </c>
      <c r="I23">
        <v>298.72000000000003</v>
      </c>
      <c r="J23">
        <v>798.69</v>
      </c>
      <c r="K23">
        <v>1942.08</v>
      </c>
      <c r="L23" s="5">
        <v>161.03</v>
      </c>
      <c r="M23">
        <v>2330.38</v>
      </c>
      <c r="N23" s="6">
        <v>220</v>
      </c>
      <c r="O23">
        <v>302</v>
      </c>
      <c r="P23">
        <v>79.72</v>
      </c>
      <c r="Q23">
        <v>391.54</v>
      </c>
      <c r="R23">
        <v>512.4</v>
      </c>
      <c r="S23" s="6">
        <v>65</v>
      </c>
      <c r="T23">
        <v>899.48</v>
      </c>
      <c r="U23">
        <v>814.92</v>
      </c>
    </row>
    <row r="24" spans="1:21">
      <c r="A24" s="23" t="s">
        <v>83</v>
      </c>
      <c r="B24">
        <v>170</v>
      </c>
      <c r="C24">
        <v>6679.58</v>
      </c>
      <c r="D24">
        <v>53.54</v>
      </c>
      <c r="E24">
        <v>1375.3</v>
      </c>
      <c r="F24" s="5">
        <v>453.71</v>
      </c>
      <c r="G24">
        <v>941.41</v>
      </c>
      <c r="H24">
        <v>698.79</v>
      </c>
      <c r="I24">
        <v>298.72000000000003</v>
      </c>
      <c r="J24">
        <v>798.69</v>
      </c>
      <c r="K24">
        <v>1942.08</v>
      </c>
      <c r="L24" s="5">
        <v>161.03</v>
      </c>
      <c r="M24">
        <v>2330.38</v>
      </c>
      <c r="N24" s="6">
        <v>220</v>
      </c>
      <c r="O24">
        <v>302</v>
      </c>
      <c r="P24">
        <v>79.72</v>
      </c>
      <c r="Q24">
        <v>391.54</v>
      </c>
      <c r="R24">
        <v>512.4</v>
      </c>
      <c r="S24" s="6">
        <v>65</v>
      </c>
      <c r="T24">
        <v>899.48</v>
      </c>
      <c r="U24">
        <v>814.92</v>
      </c>
    </row>
    <row r="25" spans="1:21">
      <c r="A25" s="23" t="s">
        <v>85</v>
      </c>
      <c r="B25">
        <v>170</v>
      </c>
      <c r="C25">
        <v>6679.58</v>
      </c>
      <c r="D25">
        <v>53.54</v>
      </c>
      <c r="E25">
        <v>1375.3</v>
      </c>
      <c r="F25" s="5">
        <v>453.71</v>
      </c>
      <c r="G25">
        <v>941.41</v>
      </c>
      <c r="H25">
        <v>698.79</v>
      </c>
      <c r="I25">
        <v>298.72000000000003</v>
      </c>
      <c r="J25">
        <v>798.69</v>
      </c>
      <c r="K25">
        <v>1942.08</v>
      </c>
      <c r="L25" s="5">
        <v>161.03</v>
      </c>
      <c r="M25">
        <v>2330.38</v>
      </c>
      <c r="N25" s="6">
        <v>220</v>
      </c>
      <c r="O25">
        <v>302</v>
      </c>
      <c r="P25">
        <v>79.72</v>
      </c>
      <c r="Q25">
        <v>391.54</v>
      </c>
      <c r="R25">
        <v>512.4</v>
      </c>
      <c r="S25" s="6">
        <v>65</v>
      </c>
      <c r="T25">
        <v>899.48</v>
      </c>
      <c r="U25">
        <v>814.92</v>
      </c>
    </row>
    <row r="26" spans="1:21">
      <c r="A26" s="23" t="s">
        <v>87</v>
      </c>
      <c r="B26">
        <v>170</v>
      </c>
      <c r="C26">
        <v>6679.58</v>
      </c>
      <c r="D26">
        <v>53.54</v>
      </c>
      <c r="E26">
        <v>1375.3</v>
      </c>
      <c r="F26" s="5">
        <v>453.71</v>
      </c>
      <c r="G26">
        <v>941.41</v>
      </c>
      <c r="H26">
        <v>698.79</v>
      </c>
      <c r="I26">
        <v>298.72000000000003</v>
      </c>
      <c r="J26">
        <v>798.69</v>
      </c>
      <c r="K26">
        <v>1942.08</v>
      </c>
      <c r="L26" s="5">
        <v>161.03</v>
      </c>
      <c r="M26">
        <v>2330.38</v>
      </c>
      <c r="N26" s="6">
        <v>220</v>
      </c>
      <c r="O26">
        <v>302</v>
      </c>
      <c r="P26">
        <v>79.72</v>
      </c>
      <c r="Q26">
        <v>391.54</v>
      </c>
      <c r="R26">
        <v>512.4</v>
      </c>
      <c r="S26" s="6">
        <v>65</v>
      </c>
      <c r="T26">
        <v>899.48</v>
      </c>
      <c r="U26">
        <v>814.92</v>
      </c>
    </row>
    <row r="27" spans="1:21">
      <c r="A27" s="23" t="s">
        <v>89</v>
      </c>
      <c r="B27">
        <v>170</v>
      </c>
      <c r="C27">
        <v>6679.58</v>
      </c>
      <c r="D27">
        <v>53.54</v>
      </c>
      <c r="E27">
        <v>1375.3</v>
      </c>
      <c r="F27" s="5">
        <v>453.71</v>
      </c>
      <c r="G27">
        <v>941.41</v>
      </c>
      <c r="H27">
        <v>698.79</v>
      </c>
      <c r="I27">
        <v>298.72000000000003</v>
      </c>
      <c r="J27">
        <v>798.69</v>
      </c>
      <c r="K27">
        <v>1942.08</v>
      </c>
      <c r="L27" s="5">
        <v>161.03</v>
      </c>
      <c r="M27">
        <v>2330.38</v>
      </c>
      <c r="N27" s="6">
        <v>220</v>
      </c>
      <c r="O27">
        <v>302</v>
      </c>
      <c r="P27">
        <v>79.72</v>
      </c>
      <c r="Q27">
        <v>391.54</v>
      </c>
      <c r="R27">
        <v>512.4</v>
      </c>
      <c r="S27" s="6">
        <v>65</v>
      </c>
      <c r="T27">
        <v>899.48</v>
      </c>
      <c r="U27">
        <v>814.92</v>
      </c>
    </row>
    <row r="28" spans="1:21">
      <c r="A28" s="23" t="s">
        <v>91</v>
      </c>
      <c r="B28">
        <v>170</v>
      </c>
      <c r="C28">
        <v>6679.58</v>
      </c>
      <c r="D28">
        <v>53.54</v>
      </c>
      <c r="E28">
        <v>1375.3</v>
      </c>
      <c r="F28" s="5">
        <v>453.71</v>
      </c>
      <c r="G28">
        <v>941.41</v>
      </c>
      <c r="H28">
        <v>698.79</v>
      </c>
      <c r="I28">
        <v>298.72000000000003</v>
      </c>
      <c r="J28">
        <v>798.69</v>
      </c>
      <c r="K28">
        <v>1942.08</v>
      </c>
      <c r="L28" s="5">
        <v>161.03</v>
      </c>
      <c r="M28">
        <v>2330.38</v>
      </c>
      <c r="N28" s="6">
        <v>220</v>
      </c>
      <c r="O28">
        <v>302</v>
      </c>
      <c r="P28">
        <v>79.72</v>
      </c>
      <c r="Q28">
        <v>391.54</v>
      </c>
      <c r="R28">
        <v>512.4</v>
      </c>
      <c r="S28" s="6">
        <v>65</v>
      </c>
      <c r="T28">
        <v>899.48</v>
      </c>
      <c r="U28">
        <v>814.92</v>
      </c>
    </row>
    <row r="29" spans="1:21">
      <c r="A29" s="25" t="s">
        <v>93</v>
      </c>
      <c r="B29">
        <v>170</v>
      </c>
      <c r="C29">
        <v>6679.58</v>
      </c>
      <c r="D29">
        <v>53.54</v>
      </c>
      <c r="E29">
        <v>1375.3</v>
      </c>
      <c r="F29" s="5">
        <v>453.71</v>
      </c>
      <c r="G29">
        <v>941.41</v>
      </c>
      <c r="H29">
        <v>698.79</v>
      </c>
      <c r="I29">
        <v>298.72000000000003</v>
      </c>
      <c r="J29">
        <v>798.69</v>
      </c>
      <c r="K29">
        <v>1942.08</v>
      </c>
      <c r="L29" s="5">
        <v>161.03</v>
      </c>
      <c r="M29">
        <v>2330.38</v>
      </c>
      <c r="N29" s="6">
        <v>220</v>
      </c>
      <c r="O29">
        <v>302</v>
      </c>
      <c r="P29">
        <v>79.72</v>
      </c>
      <c r="Q29">
        <v>391.54</v>
      </c>
      <c r="R29">
        <v>512.4</v>
      </c>
      <c r="S29" s="6">
        <v>65</v>
      </c>
      <c r="T29">
        <v>899.48</v>
      </c>
      <c r="U29">
        <v>814.92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workbookViewId="0">
      <selection activeCell="H46" sqref="H46"/>
    </sheetView>
  </sheetViews>
  <sheetFormatPr defaultColWidth="11" defaultRowHeight="15.75"/>
  <sheetData>
    <row r="1" spans="1:21">
      <c r="A1" s="3" t="s">
        <v>54</v>
      </c>
    </row>
    <row r="2" spans="1:21">
      <c r="A2" s="1"/>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row>
    <row r="3" spans="1:21">
      <c r="A3" s="1" t="s">
        <v>22</v>
      </c>
      <c r="B3" s="5">
        <v>7.3</v>
      </c>
      <c r="C3">
        <v>1.22</v>
      </c>
      <c r="D3">
        <v>25.54</v>
      </c>
      <c r="E3">
        <v>1.05</v>
      </c>
      <c r="F3" s="5">
        <v>15.4</v>
      </c>
      <c r="G3">
        <v>1.61</v>
      </c>
      <c r="H3">
        <v>17.29</v>
      </c>
      <c r="I3">
        <v>3.72</v>
      </c>
      <c r="J3">
        <v>14.71</v>
      </c>
      <c r="K3">
        <v>7.25</v>
      </c>
      <c r="L3" s="5">
        <v>7</v>
      </c>
      <c r="M3">
        <v>5.98</v>
      </c>
      <c r="N3" s="6">
        <v>2.9</v>
      </c>
      <c r="O3">
        <v>25</v>
      </c>
      <c r="P3">
        <v>46.53</v>
      </c>
      <c r="Q3">
        <v>3.83</v>
      </c>
      <c r="R3">
        <v>1.53</v>
      </c>
      <c r="S3" s="6">
        <v>42</v>
      </c>
      <c r="T3">
        <v>12.04</v>
      </c>
      <c r="U3">
        <v>13.08</v>
      </c>
    </row>
    <row r="4" spans="1:21">
      <c r="A4" s="1" t="s">
        <v>23</v>
      </c>
      <c r="B4" s="5">
        <v>7.3</v>
      </c>
      <c r="C4">
        <v>1.22</v>
      </c>
      <c r="D4">
        <v>25.54</v>
      </c>
      <c r="E4">
        <v>1.05</v>
      </c>
      <c r="F4" s="5">
        <v>15.4</v>
      </c>
      <c r="G4">
        <v>1.61</v>
      </c>
      <c r="H4">
        <v>17.29</v>
      </c>
      <c r="I4">
        <v>3.72</v>
      </c>
      <c r="J4">
        <v>14.71</v>
      </c>
      <c r="K4">
        <v>7.25</v>
      </c>
      <c r="L4" s="5">
        <v>7</v>
      </c>
      <c r="M4">
        <v>5.98</v>
      </c>
      <c r="N4" s="6">
        <v>2.9</v>
      </c>
      <c r="O4">
        <v>25</v>
      </c>
      <c r="P4">
        <v>46.53</v>
      </c>
      <c r="Q4">
        <v>3.83</v>
      </c>
      <c r="R4">
        <v>1.53</v>
      </c>
      <c r="S4" s="6">
        <v>42</v>
      </c>
      <c r="T4">
        <v>12.04</v>
      </c>
      <c r="U4">
        <v>13.08</v>
      </c>
    </row>
    <row r="5" spans="1:21">
      <c r="A5" s="1" t="s">
        <v>24</v>
      </c>
      <c r="B5" s="5">
        <v>7.3</v>
      </c>
      <c r="C5">
        <v>1.22</v>
      </c>
      <c r="D5">
        <v>25.54</v>
      </c>
      <c r="E5">
        <v>1.05</v>
      </c>
      <c r="F5" s="5">
        <v>15.4</v>
      </c>
      <c r="G5">
        <v>1.61</v>
      </c>
      <c r="H5">
        <v>17.29</v>
      </c>
      <c r="I5">
        <v>3.72</v>
      </c>
      <c r="J5">
        <v>14.71</v>
      </c>
      <c r="K5">
        <v>7.25</v>
      </c>
      <c r="L5" s="5">
        <v>7</v>
      </c>
      <c r="M5">
        <v>5.98</v>
      </c>
      <c r="N5" s="6">
        <v>2.9</v>
      </c>
      <c r="O5">
        <v>25</v>
      </c>
      <c r="P5">
        <v>46.53</v>
      </c>
      <c r="Q5">
        <v>3.83</v>
      </c>
      <c r="R5">
        <v>1.53</v>
      </c>
      <c r="S5" s="6">
        <v>42</v>
      </c>
      <c r="T5">
        <v>12.04</v>
      </c>
      <c r="U5">
        <v>13.08</v>
      </c>
    </row>
    <row r="6" spans="1:21">
      <c r="A6" s="1" t="s">
        <v>25</v>
      </c>
      <c r="B6" s="5">
        <v>7.3</v>
      </c>
      <c r="C6">
        <v>1.22</v>
      </c>
      <c r="D6">
        <v>25.54</v>
      </c>
      <c r="E6">
        <v>1.05</v>
      </c>
      <c r="F6" s="5">
        <v>15.4</v>
      </c>
      <c r="G6">
        <v>1.61</v>
      </c>
      <c r="H6">
        <v>17.29</v>
      </c>
      <c r="I6">
        <v>3.72</v>
      </c>
      <c r="J6">
        <v>14.71</v>
      </c>
      <c r="K6">
        <v>7.25</v>
      </c>
      <c r="L6" s="5">
        <v>7</v>
      </c>
      <c r="M6">
        <v>5.98</v>
      </c>
      <c r="N6" s="6">
        <v>2.9</v>
      </c>
      <c r="O6">
        <v>25</v>
      </c>
      <c r="P6">
        <v>46.53</v>
      </c>
      <c r="Q6">
        <v>3.83</v>
      </c>
      <c r="R6">
        <v>1.53</v>
      </c>
      <c r="S6" s="6">
        <v>42</v>
      </c>
      <c r="T6">
        <v>12.04</v>
      </c>
      <c r="U6">
        <v>13.08</v>
      </c>
    </row>
    <row r="7" spans="1:21">
      <c r="A7" s="1" t="s">
        <v>26</v>
      </c>
      <c r="B7" s="5">
        <v>7.3</v>
      </c>
      <c r="C7">
        <v>1.22</v>
      </c>
      <c r="D7">
        <v>25.54</v>
      </c>
      <c r="E7">
        <v>1.05</v>
      </c>
      <c r="F7" s="5">
        <v>15.4</v>
      </c>
      <c r="G7">
        <v>1.61</v>
      </c>
      <c r="H7">
        <v>17.29</v>
      </c>
      <c r="I7">
        <v>3.72</v>
      </c>
      <c r="J7">
        <v>14.71</v>
      </c>
      <c r="K7">
        <v>7.25</v>
      </c>
      <c r="L7" s="5">
        <v>7</v>
      </c>
      <c r="M7">
        <v>5.98</v>
      </c>
      <c r="N7" s="6">
        <v>2.9</v>
      </c>
      <c r="O7">
        <v>25</v>
      </c>
      <c r="P7">
        <v>46.53</v>
      </c>
      <c r="Q7">
        <v>3.83</v>
      </c>
      <c r="R7">
        <v>1.53</v>
      </c>
      <c r="S7" s="6">
        <v>42</v>
      </c>
      <c r="T7">
        <v>12.04</v>
      </c>
      <c r="U7">
        <v>13.08</v>
      </c>
    </row>
    <row r="8" spans="1:21">
      <c r="A8" s="1" t="s">
        <v>27</v>
      </c>
      <c r="B8" s="5">
        <v>7.3</v>
      </c>
      <c r="C8">
        <v>1.22</v>
      </c>
      <c r="D8">
        <v>25.54</v>
      </c>
      <c r="E8">
        <v>1.05</v>
      </c>
      <c r="F8" s="5">
        <v>15.4</v>
      </c>
      <c r="G8">
        <v>1.61</v>
      </c>
      <c r="H8">
        <v>17.29</v>
      </c>
      <c r="I8">
        <v>3.72</v>
      </c>
      <c r="J8">
        <v>14.71</v>
      </c>
      <c r="K8">
        <v>7.25</v>
      </c>
      <c r="L8" s="5">
        <v>7</v>
      </c>
      <c r="M8">
        <v>5.98</v>
      </c>
      <c r="N8" s="6">
        <v>2.9</v>
      </c>
      <c r="O8">
        <v>25</v>
      </c>
      <c r="P8">
        <v>46.53</v>
      </c>
      <c r="Q8">
        <v>3.83</v>
      </c>
      <c r="R8">
        <v>1.53</v>
      </c>
      <c r="S8" s="6">
        <v>42</v>
      </c>
      <c r="T8">
        <v>12.04</v>
      </c>
      <c r="U8">
        <v>13.08</v>
      </c>
    </row>
    <row r="9" spans="1:21">
      <c r="A9" s="1" t="s">
        <v>28</v>
      </c>
      <c r="B9" s="5">
        <v>7.3</v>
      </c>
      <c r="C9">
        <v>1.22</v>
      </c>
      <c r="D9">
        <v>25.54</v>
      </c>
      <c r="E9">
        <v>1.05</v>
      </c>
      <c r="F9" s="5">
        <v>15.4</v>
      </c>
      <c r="G9">
        <v>1.61</v>
      </c>
      <c r="H9">
        <v>17.29</v>
      </c>
      <c r="I9">
        <v>3.72</v>
      </c>
      <c r="J9">
        <v>14.71</v>
      </c>
      <c r="K9">
        <v>7.25</v>
      </c>
      <c r="L9" s="5">
        <v>7</v>
      </c>
      <c r="M9">
        <v>5.98</v>
      </c>
      <c r="N9" s="6">
        <v>2.9</v>
      </c>
      <c r="O9">
        <v>25</v>
      </c>
      <c r="P9">
        <v>46.53</v>
      </c>
      <c r="Q9">
        <v>3.83</v>
      </c>
      <c r="R9">
        <v>1.53</v>
      </c>
      <c r="S9" s="6">
        <v>42</v>
      </c>
      <c r="T9">
        <v>12.04</v>
      </c>
      <c r="U9">
        <v>13.08</v>
      </c>
    </row>
    <row r="10" spans="1:21">
      <c r="A10" s="1" t="s">
        <v>29</v>
      </c>
      <c r="B10" s="5">
        <v>7.3</v>
      </c>
      <c r="C10">
        <v>1.22</v>
      </c>
      <c r="D10">
        <v>25.54</v>
      </c>
      <c r="E10">
        <v>1.05</v>
      </c>
      <c r="F10" s="5">
        <v>15.4</v>
      </c>
      <c r="G10">
        <v>1.61</v>
      </c>
      <c r="H10">
        <v>17.29</v>
      </c>
      <c r="I10">
        <v>3.72</v>
      </c>
      <c r="J10">
        <v>14.71</v>
      </c>
      <c r="K10">
        <v>7.25</v>
      </c>
      <c r="L10" s="5">
        <v>7</v>
      </c>
      <c r="M10">
        <v>5.98</v>
      </c>
      <c r="N10" s="6">
        <v>2.9</v>
      </c>
      <c r="O10">
        <v>25</v>
      </c>
      <c r="P10">
        <v>46.53</v>
      </c>
      <c r="Q10">
        <v>3.83</v>
      </c>
      <c r="R10">
        <v>1.53</v>
      </c>
      <c r="S10" s="6">
        <v>42</v>
      </c>
      <c r="T10">
        <v>12.04</v>
      </c>
      <c r="U10">
        <v>13.08</v>
      </c>
    </row>
    <row r="11" spans="1:21">
      <c r="A11" s="1" t="s">
        <v>30</v>
      </c>
      <c r="B11" s="5">
        <v>7.3</v>
      </c>
      <c r="C11">
        <v>1.22</v>
      </c>
      <c r="D11">
        <v>25.54</v>
      </c>
      <c r="E11">
        <v>1.05</v>
      </c>
      <c r="F11" s="5">
        <v>15.4</v>
      </c>
      <c r="G11">
        <v>1.61</v>
      </c>
      <c r="H11">
        <v>17.29</v>
      </c>
      <c r="I11">
        <v>3.72</v>
      </c>
      <c r="J11">
        <v>14.71</v>
      </c>
      <c r="K11">
        <v>7.25</v>
      </c>
      <c r="L11" s="5">
        <v>7</v>
      </c>
      <c r="M11">
        <v>5.98</v>
      </c>
      <c r="N11" s="6">
        <v>2.9</v>
      </c>
      <c r="O11">
        <v>25</v>
      </c>
      <c r="P11">
        <v>46.53</v>
      </c>
      <c r="Q11">
        <v>3.83</v>
      </c>
      <c r="R11">
        <v>1.53</v>
      </c>
      <c r="S11" s="6">
        <v>42</v>
      </c>
      <c r="T11">
        <v>12.04</v>
      </c>
      <c r="U11">
        <v>13.08</v>
      </c>
    </row>
    <row r="12" spans="1:21">
      <c r="A12" s="1" t="s">
        <v>31</v>
      </c>
      <c r="B12" s="5">
        <v>7.3</v>
      </c>
      <c r="C12">
        <v>1.22</v>
      </c>
      <c r="D12">
        <v>25.54</v>
      </c>
      <c r="E12">
        <v>1.05</v>
      </c>
      <c r="F12" s="5">
        <v>15.4</v>
      </c>
      <c r="G12">
        <v>1.61</v>
      </c>
      <c r="H12">
        <v>17.29</v>
      </c>
      <c r="I12">
        <v>3.72</v>
      </c>
      <c r="J12">
        <v>14.71</v>
      </c>
      <c r="K12">
        <v>7.25</v>
      </c>
      <c r="L12" s="5">
        <v>7</v>
      </c>
      <c r="M12">
        <v>5.98</v>
      </c>
      <c r="N12" s="6">
        <v>2.9</v>
      </c>
      <c r="O12">
        <v>25</v>
      </c>
      <c r="P12">
        <v>46.53</v>
      </c>
      <c r="Q12">
        <v>3.83</v>
      </c>
      <c r="R12">
        <v>1.53</v>
      </c>
      <c r="S12" s="6">
        <v>42</v>
      </c>
      <c r="T12">
        <v>12.04</v>
      </c>
      <c r="U12">
        <v>13.08</v>
      </c>
    </row>
    <row r="13" spans="1:21">
      <c r="A13" s="23" t="s">
        <v>60</v>
      </c>
      <c r="B13" s="5">
        <v>7.3</v>
      </c>
      <c r="C13">
        <v>1.22</v>
      </c>
      <c r="D13">
        <v>25.54</v>
      </c>
      <c r="E13">
        <v>1.05</v>
      </c>
      <c r="F13" s="5">
        <v>15.4</v>
      </c>
      <c r="G13">
        <v>1.61</v>
      </c>
      <c r="H13">
        <v>17.29</v>
      </c>
      <c r="I13">
        <v>3.72</v>
      </c>
      <c r="J13">
        <v>14.71</v>
      </c>
      <c r="K13">
        <v>7.25</v>
      </c>
      <c r="L13" s="5">
        <v>7</v>
      </c>
      <c r="M13">
        <v>5.98</v>
      </c>
      <c r="N13" s="6">
        <v>2.9</v>
      </c>
      <c r="O13">
        <v>25</v>
      </c>
      <c r="P13">
        <v>46.53</v>
      </c>
      <c r="Q13">
        <v>3.83</v>
      </c>
      <c r="R13">
        <v>1.53</v>
      </c>
      <c r="S13" s="6">
        <v>42</v>
      </c>
      <c r="T13">
        <v>12.04</v>
      </c>
      <c r="U13">
        <v>13.08</v>
      </c>
    </row>
    <row r="14" spans="1:21">
      <c r="A14" s="23" t="s">
        <v>63</v>
      </c>
      <c r="B14" s="5">
        <v>7.3</v>
      </c>
      <c r="C14">
        <v>1.22</v>
      </c>
      <c r="D14">
        <v>25.54</v>
      </c>
      <c r="E14">
        <v>1.05</v>
      </c>
      <c r="F14" s="5">
        <v>15.4</v>
      </c>
      <c r="G14">
        <v>1.61</v>
      </c>
      <c r="H14">
        <v>17.29</v>
      </c>
      <c r="I14">
        <v>3.72</v>
      </c>
      <c r="J14">
        <v>14.71</v>
      </c>
      <c r="K14">
        <v>7.25</v>
      </c>
      <c r="L14" s="5">
        <v>7</v>
      </c>
      <c r="M14">
        <v>5.98</v>
      </c>
      <c r="N14" s="6">
        <v>2.9</v>
      </c>
      <c r="O14">
        <v>25</v>
      </c>
      <c r="P14">
        <v>46.53</v>
      </c>
      <c r="Q14">
        <v>3.83</v>
      </c>
      <c r="R14">
        <v>1.53</v>
      </c>
      <c r="S14" s="6">
        <v>42</v>
      </c>
      <c r="T14">
        <v>12.04</v>
      </c>
      <c r="U14">
        <v>13.08</v>
      </c>
    </row>
    <row r="15" spans="1:21">
      <c r="A15" s="23" t="s">
        <v>65</v>
      </c>
      <c r="B15" s="5">
        <v>7.3</v>
      </c>
      <c r="C15">
        <v>1.22</v>
      </c>
      <c r="D15">
        <v>25.54</v>
      </c>
      <c r="E15">
        <v>1.05</v>
      </c>
      <c r="F15" s="5">
        <v>15.4</v>
      </c>
      <c r="G15">
        <v>1.61</v>
      </c>
      <c r="H15">
        <v>17.29</v>
      </c>
      <c r="I15">
        <v>3.72</v>
      </c>
      <c r="J15">
        <v>14.71</v>
      </c>
      <c r="K15">
        <v>7.25</v>
      </c>
      <c r="L15" s="5">
        <v>7</v>
      </c>
      <c r="M15">
        <v>5.98</v>
      </c>
      <c r="N15" s="6">
        <v>2.9</v>
      </c>
      <c r="O15">
        <v>25</v>
      </c>
      <c r="P15">
        <v>46.53</v>
      </c>
      <c r="Q15">
        <v>3.83</v>
      </c>
      <c r="R15">
        <v>1.53</v>
      </c>
      <c r="S15" s="6">
        <v>42</v>
      </c>
      <c r="T15">
        <v>12.04</v>
      </c>
      <c r="U15">
        <v>13.08</v>
      </c>
    </row>
    <row r="16" spans="1:21">
      <c r="A16" s="23" t="s">
        <v>67</v>
      </c>
      <c r="B16" s="5">
        <v>7.3</v>
      </c>
      <c r="C16">
        <v>1.22</v>
      </c>
      <c r="D16">
        <v>25.54</v>
      </c>
      <c r="E16">
        <v>1.05</v>
      </c>
      <c r="F16" s="5">
        <v>15.4</v>
      </c>
      <c r="G16">
        <v>1.61</v>
      </c>
      <c r="H16">
        <v>17.29</v>
      </c>
      <c r="I16">
        <v>3.72</v>
      </c>
      <c r="J16">
        <v>14.71</v>
      </c>
      <c r="K16">
        <v>7.25</v>
      </c>
      <c r="L16" s="5">
        <v>7</v>
      </c>
      <c r="M16">
        <v>5.98</v>
      </c>
      <c r="N16" s="6">
        <v>2.9</v>
      </c>
      <c r="O16">
        <v>25</v>
      </c>
      <c r="P16">
        <v>46.53</v>
      </c>
      <c r="Q16">
        <v>3.83</v>
      </c>
      <c r="R16">
        <v>1.53</v>
      </c>
      <c r="S16" s="6">
        <v>42</v>
      </c>
      <c r="T16">
        <v>12.04</v>
      </c>
      <c r="U16">
        <v>13.08</v>
      </c>
    </row>
    <row r="17" spans="1:21">
      <c r="A17" s="23" t="s">
        <v>69</v>
      </c>
      <c r="B17" s="5">
        <v>7.3</v>
      </c>
      <c r="C17">
        <v>1.22</v>
      </c>
      <c r="D17">
        <v>25.54</v>
      </c>
      <c r="E17">
        <v>1.05</v>
      </c>
      <c r="F17" s="5">
        <v>15.4</v>
      </c>
      <c r="G17">
        <v>1.61</v>
      </c>
      <c r="H17">
        <v>17.29</v>
      </c>
      <c r="I17">
        <v>3.72</v>
      </c>
      <c r="J17">
        <v>14.71</v>
      </c>
      <c r="K17">
        <v>7.25</v>
      </c>
      <c r="L17" s="5">
        <v>7</v>
      </c>
      <c r="M17">
        <v>5.98</v>
      </c>
      <c r="N17" s="6">
        <v>2.9</v>
      </c>
      <c r="O17">
        <v>25</v>
      </c>
      <c r="P17">
        <v>46.53</v>
      </c>
      <c r="Q17">
        <v>3.83</v>
      </c>
      <c r="R17">
        <v>1.53</v>
      </c>
      <c r="S17" s="6">
        <v>42</v>
      </c>
      <c r="T17">
        <v>12.04</v>
      </c>
      <c r="U17">
        <v>13.08</v>
      </c>
    </row>
    <row r="18" spans="1:21">
      <c r="A18" s="23" t="s">
        <v>71</v>
      </c>
      <c r="B18" s="5">
        <v>7.3</v>
      </c>
      <c r="C18">
        <v>1.22</v>
      </c>
      <c r="D18">
        <v>25.54</v>
      </c>
      <c r="E18">
        <v>1.05</v>
      </c>
      <c r="F18" s="5">
        <v>15.4</v>
      </c>
      <c r="G18">
        <v>1.61</v>
      </c>
      <c r="H18">
        <v>17.29</v>
      </c>
      <c r="I18">
        <v>3.72</v>
      </c>
      <c r="J18">
        <v>14.71</v>
      </c>
      <c r="K18">
        <v>7.25</v>
      </c>
      <c r="L18" s="5">
        <v>7</v>
      </c>
      <c r="M18">
        <v>5.98</v>
      </c>
      <c r="N18" s="6">
        <v>2.9</v>
      </c>
      <c r="O18">
        <v>25</v>
      </c>
      <c r="P18">
        <v>46.53</v>
      </c>
      <c r="Q18">
        <v>3.83</v>
      </c>
      <c r="R18">
        <v>1.53</v>
      </c>
      <c r="S18" s="6">
        <v>42</v>
      </c>
      <c r="T18">
        <v>12.04</v>
      </c>
      <c r="U18">
        <v>13.08</v>
      </c>
    </row>
    <row r="19" spans="1:21">
      <c r="A19" s="23" t="s">
        <v>73</v>
      </c>
      <c r="B19" s="5">
        <v>7.3</v>
      </c>
      <c r="C19">
        <v>1.22</v>
      </c>
      <c r="D19">
        <v>25.54</v>
      </c>
      <c r="E19">
        <v>1.05</v>
      </c>
      <c r="F19" s="5">
        <v>15.4</v>
      </c>
      <c r="G19">
        <v>1.61</v>
      </c>
      <c r="H19">
        <v>17.29</v>
      </c>
      <c r="I19">
        <v>3.72</v>
      </c>
      <c r="J19">
        <v>14.71</v>
      </c>
      <c r="K19">
        <v>7.25</v>
      </c>
      <c r="L19" s="5">
        <v>7</v>
      </c>
      <c r="M19">
        <v>5.98</v>
      </c>
      <c r="N19" s="6">
        <v>2.9</v>
      </c>
      <c r="O19">
        <v>25</v>
      </c>
      <c r="P19">
        <v>46.53</v>
      </c>
      <c r="Q19">
        <v>3.83</v>
      </c>
      <c r="R19">
        <v>1.53</v>
      </c>
      <c r="S19" s="6">
        <v>42</v>
      </c>
      <c r="T19">
        <v>12.04</v>
      </c>
      <c r="U19">
        <v>13.08</v>
      </c>
    </row>
    <row r="20" spans="1:21">
      <c r="A20" s="23" t="s">
        <v>75</v>
      </c>
      <c r="B20" s="5">
        <v>7.3</v>
      </c>
      <c r="C20">
        <v>1.22</v>
      </c>
      <c r="D20">
        <v>25.54</v>
      </c>
      <c r="E20">
        <v>1.05</v>
      </c>
      <c r="F20" s="5">
        <v>15.4</v>
      </c>
      <c r="G20">
        <v>1.61</v>
      </c>
      <c r="H20">
        <v>17.29</v>
      </c>
      <c r="I20">
        <v>3.72</v>
      </c>
      <c r="J20">
        <v>14.71</v>
      </c>
      <c r="K20">
        <v>7.25</v>
      </c>
      <c r="L20" s="5">
        <v>7</v>
      </c>
      <c r="M20">
        <v>5.98</v>
      </c>
      <c r="N20" s="6">
        <v>2.9</v>
      </c>
      <c r="O20">
        <v>25</v>
      </c>
      <c r="P20">
        <v>46.53</v>
      </c>
      <c r="Q20">
        <v>3.83</v>
      </c>
      <c r="R20">
        <v>1.53</v>
      </c>
      <c r="S20" s="6">
        <v>42</v>
      </c>
      <c r="T20">
        <v>12.04</v>
      </c>
      <c r="U20">
        <v>13.08</v>
      </c>
    </row>
    <row r="21" spans="1:21">
      <c r="A21" s="23" t="s">
        <v>77</v>
      </c>
      <c r="B21" s="5">
        <v>7.3</v>
      </c>
      <c r="C21">
        <v>1.22</v>
      </c>
      <c r="D21">
        <v>25.54</v>
      </c>
      <c r="E21">
        <v>1.05</v>
      </c>
      <c r="F21" s="5">
        <v>15.4</v>
      </c>
      <c r="G21">
        <v>1.61</v>
      </c>
      <c r="H21">
        <v>17.29</v>
      </c>
      <c r="I21">
        <v>3.72</v>
      </c>
      <c r="J21">
        <v>14.71</v>
      </c>
      <c r="K21">
        <v>7.25</v>
      </c>
      <c r="L21" s="5">
        <v>7</v>
      </c>
      <c r="M21">
        <v>5.98</v>
      </c>
      <c r="N21" s="6">
        <v>2.9</v>
      </c>
      <c r="O21">
        <v>25</v>
      </c>
      <c r="P21">
        <v>46.53</v>
      </c>
      <c r="Q21">
        <v>3.83</v>
      </c>
      <c r="R21">
        <v>1.53</v>
      </c>
      <c r="S21" s="6">
        <v>42</v>
      </c>
      <c r="T21">
        <v>12.04</v>
      </c>
      <c r="U21">
        <v>13.08</v>
      </c>
    </row>
    <row r="22" spans="1:21">
      <c r="A22" s="23" t="s">
        <v>79</v>
      </c>
      <c r="B22" s="5">
        <v>7.3</v>
      </c>
      <c r="C22">
        <v>1.22</v>
      </c>
      <c r="D22">
        <v>25.54</v>
      </c>
      <c r="E22">
        <v>1.05</v>
      </c>
      <c r="F22" s="5">
        <v>15.4</v>
      </c>
      <c r="G22">
        <v>1.61</v>
      </c>
      <c r="H22">
        <v>17.29</v>
      </c>
      <c r="I22">
        <v>3.72</v>
      </c>
      <c r="J22">
        <v>14.71</v>
      </c>
      <c r="K22">
        <v>7.25</v>
      </c>
      <c r="L22" s="5">
        <v>7</v>
      </c>
      <c r="M22">
        <v>5.98</v>
      </c>
      <c r="N22" s="6">
        <v>2.9</v>
      </c>
      <c r="O22">
        <v>25</v>
      </c>
      <c r="P22">
        <v>46.53</v>
      </c>
      <c r="Q22">
        <v>3.83</v>
      </c>
      <c r="R22">
        <v>1.53</v>
      </c>
      <c r="S22" s="6">
        <v>42</v>
      </c>
      <c r="T22">
        <v>12.04</v>
      </c>
      <c r="U22">
        <v>13.08</v>
      </c>
    </row>
    <row r="23" spans="1:21">
      <c r="A23" s="23" t="s">
        <v>81</v>
      </c>
      <c r="B23" s="5">
        <v>7.3</v>
      </c>
      <c r="C23">
        <v>1.22</v>
      </c>
      <c r="D23">
        <v>25.54</v>
      </c>
      <c r="E23">
        <v>1.05</v>
      </c>
      <c r="F23" s="5">
        <v>15.4</v>
      </c>
      <c r="G23">
        <v>1.61</v>
      </c>
      <c r="H23">
        <v>17.29</v>
      </c>
      <c r="I23">
        <v>3.72</v>
      </c>
      <c r="J23">
        <v>14.71</v>
      </c>
      <c r="K23">
        <v>7.25</v>
      </c>
      <c r="L23" s="5">
        <v>7</v>
      </c>
      <c r="M23">
        <v>5.98</v>
      </c>
      <c r="N23" s="6">
        <v>2.9</v>
      </c>
      <c r="O23">
        <v>25</v>
      </c>
      <c r="P23">
        <v>46.53</v>
      </c>
      <c r="Q23">
        <v>3.83</v>
      </c>
      <c r="R23">
        <v>1.53</v>
      </c>
      <c r="S23" s="6">
        <v>42</v>
      </c>
      <c r="T23">
        <v>12.04</v>
      </c>
      <c r="U23">
        <v>13.08</v>
      </c>
    </row>
    <row r="24" spans="1:21">
      <c r="A24" s="23" t="s">
        <v>83</v>
      </c>
      <c r="B24" s="5">
        <v>7.3</v>
      </c>
      <c r="C24">
        <v>1.22</v>
      </c>
      <c r="D24">
        <v>25.54</v>
      </c>
      <c r="E24">
        <v>1.05</v>
      </c>
      <c r="F24" s="5">
        <v>15.4</v>
      </c>
      <c r="G24">
        <v>1.61</v>
      </c>
      <c r="H24">
        <v>17.29</v>
      </c>
      <c r="I24">
        <v>3.72</v>
      </c>
      <c r="J24">
        <v>14.71</v>
      </c>
      <c r="K24">
        <v>7.25</v>
      </c>
      <c r="L24" s="5">
        <v>7</v>
      </c>
      <c r="M24">
        <v>5.98</v>
      </c>
      <c r="N24" s="6">
        <v>2.9</v>
      </c>
      <c r="O24">
        <v>25</v>
      </c>
      <c r="P24">
        <v>46.53</v>
      </c>
      <c r="Q24">
        <v>3.83</v>
      </c>
      <c r="R24">
        <v>1.53</v>
      </c>
      <c r="S24" s="6">
        <v>42</v>
      </c>
      <c r="T24">
        <v>12.04</v>
      </c>
      <c r="U24">
        <v>13.08</v>
      </c>
    </row>
    <row r="25" spans="1:21">
      <c r="A25" s="23" t="s">
        <v>85</v>
      </c>
      <c r="B25" s="5">
        <v>7.3</v>
      </c>
      <c r="C25">
        <v>1.22</v>
      </c>
      <c r="D25">
        <v>25.54</v>
      </c>
      <c r="E25">
        <v>1.05</v>
      </c>
      <c r="F25" s="5">
        <v>15.4</v>
      </c>
      <c r="G25">
        <v>1.61</v>
      </c>
      <c r="H25">
        <v>17.29</v>
      </c>
      <c r="I25">
        <v>3.72</v>
      </c>
      <c r="J25">
        <v>14.71</v>
      </c>
      <c r="K25">
        <v>7.25</v>
      </c>
      <c r="L25" s="5">
        <v>7</v>
      </c>
      <c r="M25">
        <v>5.98</v>
      </c>
      <c r="N25" s="6">
        <v>2.9</v>
      </c>
      <c r="O25">
        <v>25</v>
      </c>
      <c r="P25">
        <v>46.53</v>
      </c>
      <c r="Q25">
        <v>3.83</v>
      </c>
      <c r="R25">
        <v>1.53</v>
      </c>
      <c r="S25" s="6">
        <v>42</v>
      </c>
      <c r="T25">
        <v>12.04</v>
      </c>
      <c r="U25">
        <v>13.08</v>
      </c>
    </row>
    <row r="26" spans="1:21">
      <c r="A26" s="23" t="s">
        <v>87</v>
      </c>
      <c r="B26" s="5">
        <v>7.3</v>
      </c>
      <c r="C26">
        <v>1.22</v>
      </c>
      <c r="D26">
        <v>25.54</v>
      </c>
      <c r="E26">
        <v>1.05</v>
      </c>
      <c r="F26" s="5">
        <v>15.4</v>
      </c>
      <c r="G26">
        <v>1.61</v>
      </c>
      <c r="H26">
        <v>17.29</v>
      </c>
      <c r="I26">
        <v>3.72</v>
      </c>
      <c r="J26">
        <v>14.71</v>
      </c>
      <c r="K26">
        <v>7.25</v>
      </c>
      <c r="L26" s="5">
        <v>7</v>
      </c>
      <c r="M26">
        <v>5.98</v>
      </c>
      <c r="N26" s="6">
        <v>2.9</v>
      </c>
      <c r="O26">
        <v>25</v>
      </c>
      <c r="P26">
        <v>46.53</v>
      </c>
      <c r="Q26">
        <v>3.83</v>
      </c>
      <c r="R26">
        <v>1.53</v>
      </c>
      <c r="S26" s="6">
        <v>42</v>
      </c>
      <c r="T26">
        <v>12.04</v>
      </c>
      <c r="U26">
        <v>13.08</v>
      </c>
    </row>
    <row r="27" spans="1:21">
      <c r="A27" s="23" t="s">
        <v>89</v>
      </c>
      <c r="B27" s="5">
        <v>7.3</v>
      </c>
      <c r="C27">
        <v>1.22</v>
      </c>
      <c r="D27">
        <v>25.54</v>
      </c>
      <c r="E27">
        <v>1.05</v>
      </c>
      <c r="F27" s="5">
        <v>15.4</v>
      </c>
      <c r="G27">
        <v>1.61</v>
      </c>
      <c r="H27">
        <v>17.29</v>
      </c>
      <c r="I27">
        <v>3.72</v>
      </c>
      <c r="J27">
        <v>14.71</v>
      </c>
      <c r="K27">
        <v>7.25</v>
      </c>
      <c r="L27" s="5">
        <v>7</v>
      </c>
      <c r="M27">
        <v>5.98</v>
      </c>
      <c r="N27" s="6">
        <v>2.9</v>
      </c>
      <c r="O27">
        <v>25</v>
      </c>
      <c r="P27">
        <v>46.53</v>
      </c>
      <c r="Q27">
        <v>3.83</v>
      </c>
      <c r="R27">
        <v>1.53</v>
      </c>
      <c r="S27" s="6">
        <v>42</v>
      </c>
      <c r="T27">
        <v>12.04</v>
      </c>
      <c r="U27">
        <v>13.08</v>
      </c>
    </row>
    <row r="28" spans="1:21">
      <c r="A28" s="23" t="s">
        <v>91</v>
      </c>
      <c r="B28" s="5">
        <v>7.3</v>
      </c>
      <c r="C28">
        <v>1.22</v>
      </c>
      <c r="D28">
        <v>25.54</v>
      </c>
      <c r="E28">
        <v>1.05</v>
      </c>
      <c r="F28" s="5">
        <v>15.4</v>
      </c>
      <c r="G28">
        <v>1.61</v>
      </c>
      <c r="H28">
        <v>17.29</v>
      </c>
      <c r="I28">
        <v>3.72</v>
      </c>
      <c r="J28">
        <v>14.71</v>
      </c>
      <c r="K28">
        <v>7.25</v>
      </c>
      <c r="L28" s="5">
        <v>7</v>
      </c>
      <c r="M28">
        <v>5.98</v>
      </c>
      <c r="N28" s="6">
        <v>2.9</v>
      </c>
      <c r="O28">
        <v>25</v>
      </c>
      <c r="P28">
        <v>46.53</v>
      </c>
      <c r="Q28">
        <v>3.83</v>
      </c>
      <c r="R28">
        <v>1.53</v>
      </c>
      <c r="S28" s="6">
        <v>42</v>
      </c>
      <c r="T28">
        <v>12.04</v>
      </c>
      <c r="U28">
        <v>13.08</v>
      </c>
    </row>
    <row r="29" spans="1:21">
      <c r="A29" s="25" t="s">
        <v>93</v>
      </c>
      <c r="B29" s="5">
        <v>7.3</v>
      </c>
      <c r="C29">
        <v>1.22</v>
      </c>
      <c r="D29">
        <v>25.54</v>
      </c>
      <c r="E29">
        <v>1.05</v>
      </c>
      <c r="F29" s="5">
        <v>15.4</v>
      </c>
      <c r="G29">
        <v>1.61</v>
      </c>
      <c r="H29">
        <v>17.29</v>
      </c>
      <c r="I29">
        <v>3.72</v>
      </c>
      <c r="J29">
        <v>14.71</v>
      </c>
      <c r="K29">
        <v>7.25</v>
      </c>
      <c r="L29" s="5">
        <v>7</v>
      </c>
      <c r="M29">
        <v>5.98</v>
      </c>
      <c r="N29" s="6">
        <v>2.9</v>
      </c>
      <c r="O29">
        <v>25</v>
      </c>
      <c r="P29">
        <v>46.53</v>
      </c>
      <c r="Q29">
        <v>3.83</v>
      </c>
      <c r="R29">
        <v>1.53</v>
      </c>
      <c r="S29" s="6">
        <v>42</v>
      </c>
      <c r="T29">
        <v>12.04</v>
      </c>
      <c r="U29">
        <v>13.08</v>
      </c>
    </row>
    <row r="30" spans="1:21">
      <c r="B30" s="24"/>
      <c r="C30" s="24"/>
      <c r="D30" s="24"/>
      <c r="E30" s="24"/>
      <c r="F30" s="24"/>
      <c r="G30" s="24"/>
      <c r="H30" s="24"/>
      <c r="I30" s="24"/>
      <c r="J30" s="24"/>
      <c r="K30" s="24"/>
      <c r="L30" s="24"/>
      <c r="M30" s="24"/>
      <c r="N30" s="24"/>
      <c r="O30" s="24"/>
      <c r="P30" s="24"/>
      <c r="Q30" s="24"/>
      <c r="R30" s="24"/>
      <c r="S30" s="24"/>
      <c r="T30" s="24"/>
      <c r="U30" s="24"/>
    </row>
    <row r="31" spans="1:21">
      <c r="B31" s="24"/>
      <c r="C31" s="24"/>
      <c r="D31" s="24"/>
      <c r="E31" s="24"/>
      <c r="F31" s="24"/>
      <c r="G31" s="24"/>
      <c r="H31" s="24"/>
      <c r="I31" s="24"/>
      <c r="J31" s="24"/>
      <c r="K31" s="24"/>
      <c r="L31" s="24"/>
      <c r="M31" s="24"/>
      <c r="N31" s="24"/>
      <c r="O31" s="24"/>
      <c r="P31" s="24"/>
      <c r="Q31" s="24"/>
      <c r="R31" s="24"/>
      <c r="S31" s="24"/>
      <c r="T31" s="24"/>
      <c r="U31" s="24"/>
    </row>
    <row r="32" spans="1:21">
      <c r="B32" s="24"/>
      <c r="C32" s="24"/>
      <c r="D32" s="24"/>
      <c r="E32" s="24"/>
      <c r="F32" s="24"/>
      <c r="G32" s="24"/>
      <c r="H32" s="24"/>
      <c r="I32" s="24"/>
      <c r="J32" s="24"/>
      <c r="K32" s="24"/>
      <c r="L32" s="24"/>
      <c r="M32" s="24"/>
      <c r="N32" s="24"/>
      <c r="O32" s="24"/>
      <c r="P32" s="24"/>
      <c r="Q32" s="24"/>
      <c r="R32" s="24"/>
      <c r="S32" s="24"/>
      <c r="T32" s="24"/>
      <c r="U32" s="24"/>
    </row>
    <row r="33" spans="2:21">
      <c r="B33" s="24"/>
      <c r="C33" s="24"/>
      <c r="D33" s="24"/>
      <c r="E33" s="24"/>
      <c r="F33" s="24"/>
      <c r="G33" s="24"/>
      <c r="H33" s="24"/>
      <c r="I33" s="24"/>
      <c r="J33" s="24"/>
      <c r="K33" s="24"/>
      <c r="L33" s="24"/>
      <c r="M33" s="24"/>
      <c r="N33" s="24"/>
      <c r="O33" s="24"/>
      <c r="P33" s="24"/>
      <c r="Q33" s="24"/>
      <c r="R33" s="24"/>
      <c r="S33" s="24"/>
      <c r="T33" s="24"/>
      <c r="U33" s="24"/>
    </row>
    <row r="34" spans="2:21">
      <c r="B34" s="24"/>
      <c r="C34" s="24"/>
      <c r="D34" s="24"/>
      <c r="E34" s="24"/>
      <c r="F34" s="24"/>
      <c r="G34" s="24"/>
      <c r="H34" s="24"/>
      <c r="I34" s="24"/>
      <c r="J34" s="24"/>
      <c r="K34" s="24"/>
      <c r="L34" s="24"/>
      <c r="M34" s="24"/>
      <c r="N34" s="24"/>
      <c r="O34" s="24"/>
      <c r="P34" s="24"/>
      <c r="Q34" s="24"/>
      <c r="R34" s="24"/>
      <c r="S34" s="24"/>
      <c r="T34" s="24"/>
      <c r="U34" s="24"/>
    </row>
    <row r="35" spans="2:21">
      <c r="B35" s="24"/>
      <c r="C35" s="24"/>
      <c r="D35" s="24"/>
      <c r="E35" s="24"/>
      <c r="F35" s="24"/>
      <c r="G35" s="24"/>
      <c r="H35" s="24"/>
      <c r="I35" s="24"/>
      <c r="J35" s="24"/>
      <c r="K35" s="24"/>
      <c r="L35" s="24"/>
      <c r="M35" s="24"/>
      <c r="N35" s="24"/>
      <c r="O35" s="24"/>
      <c r="P35" s="24"/>
      <c r="Q35" s="24"/>
      <c r="R35" s="24"/>
      <c r="S35" s="24"/>
      <c r="T35" s="24"/>
      <c r="U35" s="2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K41" sqref="K41"/>
    </sheetView>
  </sheetViews>
  <sheetFormatPr defaultColWidth="11" defaultRowHeight="15.75"/>
  <sheetData>
    <row r="1" spans="1:21">
      <c r="A1" s="26" t="s">
        <v>98</v>
      </c>
    </row>
    <row r="2" spans="1:21">
      <c r="A2" s="1"/>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row>
    <row r="3" spans="1:21">
      <c r="A3" s="1" t="s">
        <v>22</v>
      </c>
      <c r="B3" s="27">
        <v>208</v>
      </c>
      <c r="C3" s="27">
        <v>412.36289500509685</v>
      </c>
      <c r="D3" s="27">
        <v>112</v>
      </c>
      <c r="E3" s="27">
        <v>151.96</v>
      </c>
      <c r="F3" s="27">
        <v>458.0503432494279</v>
      </c>
      <c r="G3" s="27">
        <v>198.68762278978392</v>
      </c>
      <c r="H3" s="27">
        <v>398.80648648648651</v>
      </c>
      <c r="I3" s="27">
        <v>310.89980353634581</v>
      </c>
      <c r="J3" s="27">
        <v>412.21333333333331</v>
      </c>
      <c r="K3" s="27">
        <v>448.84872298624759</v>
      </c>
      <c r="L3" s="27">
        <f>I3</f>
        <v>310.89980353634581</v>
      </c>
      <c r="M3" s="27">
        <v>245.0137524557957</v>
      </c>
      <c r="N3" s="27">
        <v>180</v>
      </c>
      <c r="O3" s="27">
        <v>630.13361611876985</v>
      </c>
      <c r="P3" s="27">
        <v>282.35588972431077</v>
      </c>
      <c r="Q3" s="27">
        <v>544</v>
      </c>
      <c r="R3" s="27">
        <v>106.09382716049383</v>
      </c>
      <c r="S3" s="27">
        <v>222.03389830508476</v>
      </c>
      <c r="T3" s="27">
        <v>818</v>
      </c>
      <c r="U3" s="27">
        <v>1166.424</v>
      </c>
    </row>
    <row r="4" spans="1:21">
      <c r="A4" s="1" t="s">
        <v>23</v>
      </c>
      <c r="B4" s="27">
        <v>208</v>
      </c>
      <c r="C4" s="27">
        <v>412.36289500509685</v>
      </c>
      <c r="D4" s="27">
        <v>112</v>
      </c>
      <c r="E4" s="27">
        <v>151.96</v>
      </c>
      <c r="F4" s="27">
        <v>458.0503432494279</v>
      </c>
      <c r="G4" s="27">
        <v>198.68762278978392</v>
      </c>
      <c r="H4" s="27">
        <v>398.80648648648651</v>
      </c>
      <c r="I4" s="27">
        <v>310.89980353634581</v>
      </c>
      <c r="J4" s="27">
        <v>412.21333333333331</v>
      </c>
      <c r="K4" s="27">
        <v>448.84872298624759</v>
      </c>
      <c r="L4" s="27">
        <f t="shared" ref="L4:L29" si="0">I4</f>
        <v>310.89980353634581</v>
      </c>
      <c r="M4" s="27">
        <v>245.0137524557957</v>
      </c>
      <c r="N4" s="27">
        <v>180</v>
      </c>
      <c r="O4" s="27">
        <v>630.13361611876985</v>
      </c>
      <c r="P4" s="27">
        <v>282.35588972431077</v>
      </c>
      <c r="Q4" s="27">
        <v>544</v>
      </c>
      <c r="R4" s="27">
        <v>106.09382716049383</v>
      </c>
      <c r="S4" s="27">
        <v>222.03389830508476</v>
      </c>
      <c r="T4" s="27">
        <v>818</v>
      </c>
      <c r="U4" s="27">
        <v>1166.424</v>
      </c>
    </row>
    <row r="5" spans="1:21">
      <c r="A5" s="1" t="s">
        <v>24</v>
      </c>
      <c r="B5" s="27">
        <v>208</v>
      </c>
      <c r="C5" s="27">
        <v>412.36289500509685</v>
      </c>
      <c r="D5" s="27">
        <v>112</v>
      </c>
      <c r="E5" s="27">
        <v>151.96</v>
      </c>
      <c r="F5" s="27">
        <v>458.0503432494279</v>
      </c>
      <c r="G5" s="27">
        <v>198.68762278978392</v>
      </c>
      <c r="H5" s="27">
        <v>398.80648648648651</v>
      </c>
      <c r="I5" s="27">
        <v>310.89980353634581</v>
      </c>
      <c r="J5" s="27">
        <v>412.21333333333331</v>
      </c>
      <c r="K5" s="27">
        <v>448.84872298624759</v>
      </c>
      <c r="L5" s="27">
        <f t="shared" si="0"/>
        <v>310.89980353634581</v>
      </c>
      <c r="M5" s="27">
        <v>245.0137524557957</v>
      </c>
      <c r="N5" s="27">
        <v>180</v>
      </c>
      <c r="O5" s="27">
        <v>630.13361611876985</v>
      </c>
      <c r="P5" s="27">
        <v>282.35588972431077</v>
      </c>
      <c r="Q5" s="27">
        <v>544</v>
      </c>
      <c r="R5" s="27">
        <v>106.09382716049383</v>
      </c>
      <c r="S5" s="27">
        <v>222.03389830508476</v>
      </c>
      <c r="T5" s="27">
        <v>818</v>
      </c>
      <c r="U5" s="27">
        <v>1166.424</v>
      </c>
    </row>
    <row r="6" spans="1:21">
      <c r="A6" s="1" t="s">
        <v>25</v>
      </c>
      <c r="B6" s="27">
        <v>208</v>
      </c>
      <c r="C6" s="27">
        <v>412.36289500509685</v>
      </c>
      <c r="D6" s="27">
        <v>112</v>
      </c>
      <c r="E6" s="27">
        <v>151.96</v>
      </c>
      <c r="F6" s="27">
        <v>458.0503432494279</v>
      </c>
      <c r="G6" s="27">
        <v>198.68762278978392</v>
      </c>
      <c r="H6" s="27">
        <v>398.80648648648651</v>
      </c>
      <c r="I6" s="27">
        <v>310.89980353634581</v>
      </c>
      <c r="J6" s="27">
        <v>412.21333333333331</v>
      </c>
      <c r="K6" s="27">
        <v>448.84872298624759</v>
      </c>
      <c r="L6" s="27">
        <f t="shared" si="0"/>
        <v>310.89980353634581</v>
      </c>
      <c r="M6" s="27">
        <v>245.0137524557957</v>
      </c>
      <c r="N6" s="27">
        <v>180</v>
      </c>
      <c r="O6" s="27">
        <v>630.13361611876985</v>
      </c>
      <c r="P6" s="27">
        <v>282.35588972431077</v>
      </c>
      <c r="Q6" s="27">
        <v>544</v>
      </c>
      <c r="R6" s="27">
        <v>106.09382716049383</v>
      </c>
      <c r="S6" s="27">
        <v>222.03389830508476</v>
      </c>
      <c r="T6" s="27">
        <v>818</v>
      </c>
      <c r="U6" s="27">
        <v>1166.424</v>
      </c>
    </row>
    <row r="7" spans="1:21">
      <c r="A7" s="1" t="s">
        <v>26</v>
      </c>
      <c r="B7" s="27">
        <v>208</v>
      </c>
      <c r="C7" s="27">
        <v>412.36289500509685</v>
      </c>
      <c r="D7" s="27">
        <v>112</v>
      </c>
      <c r="E7" s="27">
        <v>151.96</v>
      </c>
      <c r="F7" s="27">
        <v>458.0503432494279</v>
      </c>
      <c r="G7" s="27">
        <v>198.68762278978392</v>
      </c>
      <c r="H7" s="27">
        <v>398.80648648648651</v>
      </c>
      <c r="I7" s="27">
        <v>310.89980353634581</v>
      </c>
      <c r="J7" s="27">
        <v>412.21333333333331</v>
      </c>
      <c r="K7" s="27">
        <v>448.84872298624759</v>
      </c>
      <c r="L7" s="27">
        <f t="shared" si="0"/>
        <v>310.89980353634581</v>
      </c>
      <c r="M7" s="27">
        <v>245.0137524557957</v>
      </c>
      <c r="N7" s="27">
        <v>180</v>
      </c>
      <c r="O7" s="27">
        <v>630.13361611876985</v>
      </c>
      <c r="P7" s="27">
        <v>282.35588972431077</v>
      </c>
      <c r="Q7" s="27">
        <v>544</v>
      </c>
      <c r="R7" s="27">
        <v>106.09382716049383</v>
      </c>
      <c r="S7" s="27">
        <v>222.03389830508476</v>
      </c>
      <c r="T7" s="27">
        <v>818</v>
      </c>
      <c r="U7" s="27">
        <v>1166.424</v>
      </c>
    </row>
    <row r="8" spans="1:21">
      <c r="A8" s="1" t="s">
        <v>27</v>
      </c>
      <c r="B8" s="27">
        <v>208</v>
      </c>
      <c r="C8" s="27">
        <v>412.36289500509685</v>
      </c>
      <c r="D8" s="27">
        <v>112</v>
      </c>
      <c r="E8" s="27">
        <v>151.96</v>
      </c>
      <c r="F8" s="27">
        <v>458.0503432494279</v>
      </c>
      <c r="G8" s="27">
        <v>198.68762278978392</v>
      </c>
      <c r="H8" s="27">
        <v>398.80648648648651</v>
      </c>
      <c r="I8" s="27">
        <v>310.89980353634581</v>
      </c>
      <c r="J8" s="27">
        <v>412.21333333333331</v>
      </c>
      <c r="K8" s="27">
        <v>448.84872298624759</v>
      </c>
      <c r="L8" s="27">
        <f t="shared" si="0"/>
        <v>310.89980353634581</v>
      </c>
      <c r="M8" s="27">
        <v>245.0137524557957</v>
      </c>
      <c r="N8" s="27">
        <v>180</v>
      </c>
      <c r="O8" s="27">
        <v>630.13361611876985</v>
      </c>
      <c r="P8" s="27">
        <v>282.35588972431077</v>
      </c>
      <c r="Q8" s="27">
        <v>544</v>
      </c>
      <c r="R8" s="27">
        <v>106.09382716049383</v>
      </c>
      <c r="S8" s="27">
        <v>222.03389830508476</v>
      </c>
      <c r="T8" s="27">
        <v>818</v>
      </c>
      <c r="U8" s="27">
        <v>1166.424</v>
      </c>
    </row>
    <row r="9" spans="1:21">
      <c r="A9" s="1" t="s">
        <v>28</v>
      </c>
      <c r="B9" s="27">
        <v>208</v>
      </c>
      <c r="C9" s="27">
        <v>412.36289500509685</v>
      </c>
      <c r="D9" s="27">
        <v>112</v>
      </c>
      <c r="E9" s="27">
        <v>151.96</v>
      </c>
      <c r="F9" s="27">
        <v>458.0503432494279</v>
      </c>
      <c r="G9" s="27">
        <v>198.68762278978392</v>
      </c>
      <c r="H9" s="27">
        <v>398.80648648648651</v>
      </c>
      <c r="I9" s="27">
        <v>310.89980353634581</v>
      </c>
      <c r="J9" s="27">
        <v>412.21333333333331</v>
      </c>
      <c r="K9" s="27">
        <v>448.84872298624759</v>
      </c>
      <c r="L9" s="27">
        <f t="shared" si="0"/>
        <v>310.89980353634581</v>
      </c>
      <c r="M9" s="27">
        <v>245.0137524557957</v>
      </c>
      <c r="N9" s="27">
        <v>180</v>
      </c>
      <c r="O9" s="27">
        <v>630.13361611876985</v>
      </c>
      <c r="P9" s="27">
        <v>282.35588972431077</v>
      </c>
      <c r="Q9" s="27">
        <v>544</v>
      </c>
      <c r="R9" s="27">
        <v>106.09382716049383</v>
      </c>
      <c r="S9" s="27">
        <v>222.03389830508476</v>
      </c>
      <c r="T9" s="27">
        <v>818</v>
      </c>
      <c r="U9" s="27">
        <v>1166.424</v>
      </c>
    </row>
    <row r="10" spans="1:21">
      <c r="A10" s="1" t="s">
        <v>29</v>
      </c>
      <c r="B10" s="27">
        <v>208</v>
      </c>
      <c r="C10" s="27">
        <v>412.36289500509685</v>
      </c>
      <c r="D10" s="27">
        <v>112</v>
      </c>
      <c r="E10" s="27">
        <v>151.96</v>
      </c>
      <c r="F10" s="27">
        <v>458.0503432494279</v>
      </c>
      <c r="G10" s="27">
        <v>198.68762278978392</v>
      </c>
      <c r="H10" s="27">
        <v>398.80648648648651</v>
      </c>
      <c r="I10" s="27">
        <v>310.89980353634581</v>
      </c>
      <c r="J10" s="27">
        <v>412.21333333333331</v>
      </c>
      <c r="K10" s="27">
        <v>448.84872298624759</v>
      </c>
      <c r="L10" s="27">
        <f t="shared" si="0"/>
        <v>310.89980353634581</v>
      </c>
      <c r="M10" s="27">
        <v>245.0137524557957</v>
      </c>
      <c r="N10" s="27">
        <v>180</v>
      </c>
      <c r="O10" s="27">
        <v>630.13361611876985</v>
      </c>
      <c r="P10" s="27">
        <v>282.35588972431077</v>
      </c>
      <c r="Q10" s="27">
        <v>544</v>
      </c>
      <c r="R10" s="27">
        <v>106.09382716049383</v>
      </c>
      <c r="S10" s="27">
        <v>222.03389830508476</v>
      </c>
      <c r="T10" s="27">
        <v>818</v>
      </c>
      <c r="U10" s="27">
        <v>1166.424</v>
      </c>
    </row>
    <row r="11" spans="1:21">
      <c r="A11" s="1" t="s">
        <v>30</v>
      </c>
      <c r="B11" s="27">
        <v>208</v>
      </c>
      <c r="C11" s="27">
        <v>412.36289500509685</v>
      </c>
      <c r="D11" s="27">
        <v>112</v>
      </c>
      <c r="E11" s="27">
        <v>151.96</v>
      </c>
      <c r="F11" s="27">
        <v>458.0503432494279</v>
      </c>
      <c r="G11" s="27">
        <v>198.68762278978392</v>
      </c>
      <c r="H11" s="27">
        <v>398.80648648648651</v>
      </c>
      <c r="I11" s="27">
        <v>310.89980353634581</v>
      </c>
      <c r="J11" s="27">
        <v>412.21333333333331</v>
      </c>
      <c r="K11" s="27">
        <v>448.84872298624759</v>
      </c>
      <c r="L11" s="27">
        <f t="shared" si="0"/>
        <v>310.89980353634581</v>
      </c>
      <c r="M11" s="27">
        <v>245.0137524557957</v>
      </c>
      <c r="N11" s="27">
        <v>180</v>
      </c>
      <c r="O11" s="27">
        <v>630.13361611876985</v>
      </c>
      <c r="P11" s="27">
        <v>282.35588972431077</v>
      </c>
      <c r="Q11" s="27">
        <v>544</v>
      </c>
      <c r="R11" s="27">
        <v>106.09382716049383</v>
      </c>
      <c r="S11" s="27">
        <v>222.03389830508476</v>
      </c>
      <c r="T11" s="27">
        <v>818</v>
      </c>
      <c r="U11" s="27">
        <v>1166.424</v>
      </c>
    </row>
    <row r="12" spans="1:21">
      <c r="A12" s="1" t="s">
        <v>31</v>
      </c>
      <c r="B12" s="27">
        <v>208</v>
      </c>
      <c r="C12" s="27">
        <v>412.36289500509685</v>
      </c>
      <c r="D12" s="27">
        <v>112</v>
      </c>
      <c r="E12" s="27">
        <v>151.96</v>
      </c>
      <c r="F12" s="27">
        <v>458.0503432494279</v>
      </c>
      <c r="G12" s="27">
        <v>198.68762278978392</v>
      </c>
      <c r="H12" s="27">
        <v>398.80648648648651</v>
      </c>
      <c r="I12" s="27">
        <v>310.89980353634581</v>
      </c>
      <c r="J12" s="27">
        <v>412.21333333333331</v>
      </c>
      <c r="K12" s="27">
        <v>448.84872298624759</v>
      </c>
      <c r="L12" s="27">
        <f t="shared" si="0"/>
        <v>310.89980353634581</v>
      </c>
      <c r="M12" s="27">
        <v>245.0137524557957</v>
      </c>
      <c r="N12" s="27">
        <v>180</v>
      </c>
      <c r="O12" s="27">
        <v>630.13361611876985</v>
      </c>
      <c r="P12" s="27">
        <v>282.35588972431077</v>
      </c>
      <c r="Q12" s="27">
        <v>544</v>
      </c>
      <c r="R12" s="27">
        <v>106.09382716049383</v>
      </c>
      <c r="S12" s="27">
        <v>222.03389830508476</v>
      </c>
      <c r="T12" s="27">
        <v>818</v>
      </c>
      <c r="U12" s="27">
        <v>1166.424</v>
      </c>
    </row>
    <row r="13" spans="1:21">
      <c r="A13" s="23" t="s">
        <v>60</v>
      </c>
      <c r="B13" s="27">
        <v>208</v>
      </c>
      <c r="C13" s="27">
        <v>412.36289500509685</v>
      </c>
      <c r="D13" s="27">
        <v>112</v>
      </c>
      <c r="E13" s="27">
        <v>151.96</v>
      </c>
      <c r="F13" s="27">
        <v>458.0503432494279</v>
      </c>
      <c r="G13" s="27">
        <v>198.68762278978392</v>
      </c>
      <c r="H13" s="27">
        <v>398.80648648648651</v>
      </c>
      <c r="I13" s="27">
        <v>310.89980353634581</v>
      </c>
      <c r="J13" s="27">
        <v>412.21333333333331</v>
      </c>
      <c r="K13" s="27">
        <v>448.84872298624759</v>
      </c>
      <c r="L13" s="27">
        <f t="shared" si="0"/>
        <v>310.89980353634581</v>
      </c>
      <c r="M13" s="27">
        <v>245.0137524557957</v>
      </c>
      <c r="N13" s="27">
        <v>180</v>
      </c>
      <c r="O13" s="27">
        <v>630.13361611876985</v>
      </c>
      <c r="P13" s="27">
        <v>282.35588972431077</v>
      </c>
      <c r="Q13" s="27">
        <v>544</v>
      </c>
      <c r="R13" s="27">
        <v>106.09382716049383</v>
      </c>
      <c r="S13" s="27">
        <v>222.03389830508476</v>
      </c>
      <c r="T13" s="27">
        <v>818</v>
      </c>
      <c r="U13" s="27">
        <v>1166.424</v>
      </c>
    </row>
    <row r="14" spans="1:21">
      <c r="A14" s="23" t="s">
        <v>63</v>
      </c>
      <c r="B14" s="27">
        <v>208</v>
      </c>
      <c r="C14" s="27">
        <v>412.36289500509685</v>
      </c>
      <c r="D14" s="27">
        <v>112</v>
      </c>
      <c r="E14" s="27">
        <v>151.96</v>
      </c>
      <c r="F14" s="27">
        <v>458.0503432494279</v>
      </c>
      <c r="G14" s="27">
        <v>198.68762278978392</v>
      </c>
      <c r="H14" s="27">
        <v>398.80648648648651</v>
      </c>
      <c r="I14" s="27">
        <v>310.89980353634581</v>
      </c>
      <c r="J14" s="27">
        <v>412.21333333333331</v>
      </c>
      <c r="K14" s="27">
        <v>448.84872298624759</v>
      </c>
      <c r="L14" s="27">
        <f t="shared" si="0"/>
        <v>310.89980353634581</v>
      </c>
      <c r="M14" s="27">
        <v>245.0137524557957</v>
      </c>
      <c r="N14" s="27">
        <v>180</v>
      </c>
      <c r="O14" s="27">
        <v>630.13361611876985</v>
      </c>
      <c r="P14" s="27">
        <v>282.35588972431077</v>
      </c>
      <c r="Q14" s="27">
        <v>544</v>
      </c>
      <c r="R14" s="27">
        <v>106.09382716049383</v>
      </c>
      <c r="S14" s="27">
        <v>222.03389830508476</v>
      </c>
      <c r="T14" s="27">
        <v>818</v>
      </c>
      <c r="U14" s="27">
        <v>1166.424</v>
      </c>
    </row>
    <row r="15" spans="1:21">
      <c r="A15" s="23" t="s">
        <v>65</v>
      </c>
      <c r="B15" s="27">
        <v>208</v>
      </c>
      <c r="C15" s="27">
        <v>412.36289500509685</v>
      </c>
      <c r="D15" s="27">
        <v>112</v>
      </c>
      <c r="E15" s="27">
        <v>151.96</v>
      </c>
      <c r="F15" s="27">
        <v>458.0503432494279</v>
      </c>
      <c r="G15" s="27">
        <v>198.68762278978392</v>
      </c>
      <c r="H15" s="27">
        <v>398.80648648648651</v>
      </c>
      <c r="I15" s="27">
        <v>310.89980353634581</v>
      </c>
      <c r="J15" s="27">
        <v>412.21333333333331</v>
      </c>
      <c r="K15" s="27">
        <v>448.84872298624759</v>
      </c>
      <c r="L15" s="27">
        <f t="shared" si="0"/>
        <v>310.89980353634581</v>
      </c>
      <c r="M15" s="27">
        <v>245.0137524557957</v>
      </c>
      <c r="N15" s="27">
        <v>180</v>
      </c>
      <c r="O15" s="27">
        <v>630.13361611876985</v>
      </c>
      <c r="P15" s="27">
        <v>282.35588972431077</v>
      </c>
      <c r="Q15" s="27">
        <v>544</v>
      </c>
      <c r="R15" s="27">
        <v>106.09382716049383</v>
      </c>
      <c r="S15" s="27">
        <v>222.03389830508476</v>
      </c>
      <c r="T15" s="27">
        <v>818</v>
      </c>
      <c r="U15" s="27">
        <v>1166.424</v>
      </c>
    </row>
    <row r="16" spans="1:21">
      <c r="A16" s="23" t="s">
        <v>67</v>
      </c>
      <c r="B16" s="27">
        <v>208</v>
      </c>
      <c r="C16" s="27">
        <v>412.36289500509685</v>
      </c>
      <c r="D16" s="27">
        <v>112</v>
      </c>
      <c r="E16" s="27">
        <v>151.96</v>
      </c>
      <c r="F16" s="27">
        <v>458.0503432494279</v>
      </c>
      <c r="G16" s="27">
        <v>198.68762278978392</v>
      </c>
      <c r="H16" s="27">
        <v>398.80648648648651</v>
      </c>
      <c r="I16" s="27">
        <v>310.89980353634581</v>
      </c>
      <c r="J16" s="27">
        <v>412.21333333333331</v>
      </c>
      <c r="K16" s="27">
        <v>448.84872298624759</v>
      </c>
      <c r="L16" s="27">
        <f t="shared" si="0"/>
        <v>310.89980353634581</v>
      </c>
      <c r="M16" s="27">
        <v>245.0137524557957</v>
      </c>
      <c r="N16" s="27">
        <v>180</v>
      </c>
      <c r="O16" s="27">
        <v>630.13361611876985</v>
      </c>
      <c r="P16" s="27">
        <v>282.35588972431077</v>
      </c>
      <c r="Q16" s="27">
        <v>544</v>
      </c>
      <c r="R16" s="27">
        <v>106.09382716049383</v>
      </c>
      <c r="S16" s="27">
        <v>222.03389830508476</v>
      </c>
      <c r="T16" s="27">
        <v>818</v>
      </c>
      <c r="U16" s="27">
        <v>1166.424</v>
      </c>
    </row>
    <row r="17" spans="1:21">
      <c r="A17" s="23" t="s">
        <v>69</v>
      </c>
      <c r="B17" s="27">
        <v>208</v>
      </c>
      <c r="C17" s="27">
        <v>412.36289500509685</v>
      </c>
      <c r="D17" s="27">
        <v>112</v>
      </c>
      <c r="E17" s="27">
        <v>151.96</v>
      </c>
      <c r="F17" s="27">
        <v>458.0503432494279</v>
      </c>
      <c r="G17" s="27">
        <v>198.68762278978392</v>
      </c>
      <c r="H17" s="27">
        <v>398.80648648648651</v>
      </c>
      <c r="I17" s="27">
        <v>310.89980353634581</v>
      </c>
      <c r="J17" s="27">
        <v>412.21333333333331</v>
      </c>
      <c r="K17" s="27">
        <v>448.84872298624759</v>
      </c>
      <c r="L17" s="27">
        <f t="shared" si="0"/>
        <v>310.89980353634581</v>
      </c>
      <c r="M17" s="27">
        <v>245.0137524557957</v>
      </c>
      <c r="N17" s="27">
        <v>180</v>
      </c>
      <c r="O17" s="27">
        <v>630.13361611876985</v>
      </c>
      <c r="P17" s="27">
        <v>282.35588972431077</v>
      </c>
      <c r="Q17" s="27">
        <v>544</v>
      </c>
      <c r="R17" s="27">
        <v>106.09382716049383</v>
      </c>
      <c r="S17" s="27">
        <v>222.03389830508476</v>
      </c>
      <c r="T17" s="27">
        <v>818</v>
      </c>
      <c r="U17" s="27">
        <v>1166.424</v>
      </c>
    </row>
    <row r="18" spans="1:21">
      <c r="A18" s="23" t="s">
        <v>71</v>
      </c>
      <c r="B18" s="27">
        <v>208</v>
      </c>
      <c r="C18" s="27">
        <v>412.36289500509685</v>
      </c>
      <c r="D18" s="27">
        <v>112</v>
      </c>
      <c r="E18" s="27">
        <v>151.96</v>
      </c>
      <c r="F18" s="27">
        <v>458.0503432494279</v>
      </c>
      <c r="G18" s="27">
        <v>198.68762278978392</v>
      </c>
      <c r="H18" s="27">
        <v>398.80648648648651</v>
      </c>
      <c r="I18" s="27">
        <v>310.89980353634581</v>
      </c>
      <c r="J18" s="27">
        <v>412.21333333333331</v>
      </c>
      <c r="K18" s="27">
        <v>448.84872298624759</v>
      </c>
      <c r="L18" s="27">
        <f t="shared" si="0"/>
        <v>310.89980353634581</v>
      </c>
      <c r="M18" s="27">
        <v>245.0137524557957</v>
      </c>
      <c r="N18" s="27">
        <v>180</v>
      </c>
      <c r="O18" s="27">
        <v>630.13361611876985</v>
      </c>
      <c r="P18" s="27">
        <v>282.35588972431077</v>
      </c>
      <c r="Q18" s="27">
        <v>544</v>
      </c>
      <c r="R18" s="27">
        <v>106.09382716049383</v>
      </c>
      <c r="S18" s="27">
        <v>222.03389830508476</v>
      </c>
      <c r="T18" s="27">
        <v>818</v>
      </c>
      <c r="U18" s="27">
        <v>1166.424</v>
      </c>
    </row>
    <row r="19" spans="1:21">
      <c r="A19" s="23" t="s">
        <v>73</v>
      </c>
      <c r="B19" s="27">
        <v>208</v>
      </c>
      <c r="C19" s="27">
        <v>412.36289500509685</v>
      </c>
      <c r="D19" s="27">
        <v>112</v>
      </c>
      <c r="E19" s="27">
        <v>151.96</v>
      </c>
      <c r="F19" s="27">
        <v>458.0503432494279</v>
      </c>
      <c r="G19" s="27">
        <v>198.68762278978392</v>
      </c>
      <c r="H19" s="27">
        <v>398.80648648648651</v>
      </c>
      <c r="I19" s="27">
        <v>310.89980353634581</v>
      </c>
      <c r="J19" s="27">
        <v>412.21333333333331</v>
      </c>
      <c r="K19" s="27">
        <v>448.84872298624759</v>
      </c>
      <c r="L19" s="27">
        <f t="shared" si="0"/>
        <v>310.89980353634581</v>
      </c>
      <c r="M19" s="27">
        <v>245.0137524557957</v>
      </c>
      <c r="N19" s="27">
        <v>180</v>
      </c>
      <c r="O19" s="27">
        <v>630.13361611876985</v>
      </c>
      <c r="P19" s="27">
        <v>282.35588972431077</v>
      </c>
      <c r="Q19" s="27">
        <v>544</v>
      </c>
      <c r="R19" s="27">
        <v>106.09382716049383</v>
      </c>
      <c r="S19" s="27">
        <v>222.03389830508476</v>
      </c>
      <c r="T19" s="27">
        <v>818</v>
      </c>
      <c r="U19" s="27">
        <v>1166.424</v>
      </c>
    </row>
    <row r="20" spans="1:21">
      <c r="A20" s="23" t="s">
        <v>75</v>
      </c>
      <c r="B20" s="27">
        <v>208</v>
      </c>
      <c r="C20" s="27">
        <v>412.36289500509685</v>
      </c>
      <c r="D20" s="27">
        <v>112</v>
      </c>
      <c r="E20" s="27">
        <v>151.96</v>
      </c>
      <c r="F20" s="27">
        <v>458.0503432494279</v>
      </c>
      <c r="G20" s="27">
        <v>198.68762278978392</v>
      </c>
      <c r="H20" s="27">
        <v>398.80648648648651</v>
      </c>
      <c r="I20" s="27">
        <v>310.89980353634581</v>
      </c>
      <c r="J20" s="27">
        <v>412.21333333333331</v>
      </c>
      <c r="K20" s="27">
        <v>448.84872298624759</v>
      </c>
      <c r="L20" s="27">
        <f t="shared" si="0"/>
        <v>310.89980353634581</v>
      </c>
      <c r="M20" s="27">
        <v>245.0137524557957</v>
      </c>
      <c r="N20" s="27">
        <v>180</v>
      </c>
      <c r="O20" s="27">
        <v>630.13361611876985</v>
      </c>
      <c r="P20" s="27">
        <v>282.35588972431077</v>
      </c>
      <c r="Q20" s="27">
        <v>544</v>
      </c>
      <c r="R20" s="27">
        <v>106.09382716049383</v>
      </c>
      <c r="S20" s="27">
        <v>222.03389830508476</v>
      </c>
      <c r="T20" s="27">
        <v>818</v>
      </c>
      <c r="U20" s="27">
        <v>1166.424</v>
      </c>
    </row>
    <row r="21" spans="1:21">
      <c r="A21" s="23" t="s">
        <v>77</v>
      </c>
      <c r="B21" s="27">
        <v>208</v>
      </c>
      <c r="C21" s="27">
        <v>412.36289500509685</v>
      </c>
      <c r="D21" s="27">
        <v>112</v>
      </c>
      <c r="E21" s="27">
        <v>151.96</v>
      </c>
      <c r="F21" s="27">
        <v>458.0503432494279</v>
      </c>
      <c r="G21" s="27">
        <v>198.68762278978392</v>
      </c>
      <c r="H21" s="27">
        <v>398.80648648648651</v>
      </c>
      <c r="I21" s="27">
        <v>310.89980353634581</v>
      </c>
      <c r="J21" s="27">
        <v>412.21333333333331</v>
      </c>
      <c r="K21" s="27">
        <v>448.84872298624759</v>
      </c>
      <c r="L21" s="27">
        <f t="shared" si="0"/>
        <v>310.89980353634581</v>
      </c>
      <c r="M21" s="27">
        <v>245.0137524557957</v>
      </c>
      <c r="N21" s="27">
        <v>180</v>
      </c>
      <c r="O21" s="27">
        <v>630.13361611876985</v>
      </c>
      <c r="P21" s="27">
        <v>282.35588972431077</v>
      </c>
      <c r="Q21" s="27">
        <v>544</v>
      </c>
      <c r="R21" s="27">
        <v>106.09382716049383</v>
      </c>
      <c r="S21" s="27">
        <v>222.03389830508476</v>
      </c>
      <c r="T21" s="27">
        <v>818</v>
      </c>
      <c r="U21" s="27">
        <v>1166.424</v>
      </c>
    </row>
    <row r="22" spans="1:21">
      <c r="A22" s="23" t="s">
        <v>79</v>
      </c>
      <c r="B22" s="27">
        <v>208</v>
      </c>
      <c r="C22" s="27">
        <v>412.36289500509685</v>
      </c>
      <c r="D22" s="27">
        <v>112</v>
      </c>
      <c r="E22" s="27">
        <v>151.96</v>
      </c>
      <c r="F22" s="27">
        <v>458.0503432494279</v>
      </c>
      <c r="G22" s="27">
        <v>198.68762278978392</v>
      </c>
      <c r="H22" s="27">
        <v>398.80648648648651</v>
      </c>
      <c r="I22" s="27">
        <v>310.89980353634581</v>
      </c>
      <c r="J22" s="27">
        <v>412.21333333333331</v>
      </c>
      <c r="K22" s="27">
        <v>448.84872298624759</v>
      </c>
      <c r="L22" s="27">
        <f t="shared" si="0"/>
        <v>310.89980353634581</v>
      </c>
      <c r="M22" s="27">
        <v>245.0137524557957</v>
      </c>
      <c r="N22" s="27">
        <v>180</v>
      </c>
      <c r="O22" s="27">
        <v>630.13361611876985</v>
      </c>
      <c r="P22" s="27">
        <v>282.35588972431077</v>
      </c>
      <c r="Q22" s="27">
        <v>544</v>
      </c>
      <c r="R22" s="27">
        <v>106.09382716049383</v>
      </c>
      <c r="S22" s="27">
        <v>222.03389830508476</v>
      </c>
      <c r="T22" s="27">
        <v>818</v>
      </c>
      <c r="U22" s="27">
        <v>1166.424</v>
      </c>
    </row>
    <row r="23" spans="1:21">
      <c r="A23" s="23" t="s">
        <v>81</v>
      </c>
      <c r="B23" s="27">
        <v>208</v>
      </c>
      <c r="C23" s="27">
        <v>412.36289500509685</v>
      </c>
      <c r="D23" s="27">
        <v>112</v>
      </c>
      <c r="E23" s="27">
        <v>151.96</v>
      </c>
      <c r="F23" s="27">
        <v>458.0503432494279</v>
      </c>
      <c r="G23" s="27">
        <v>198.68762278978392</v>
      </c>
      <c r="H23" s="27">
        <v>398.80648648648651</v>
      </c>
      <c r="I23" s="27">
        <v>310.89980353634581</v>
      </c>
      <c r="J23" s="27">
        <v>412.21333333333331</v>
      </c>
      <c r="K23" s="27">
        <v>448.84872298624759</v>
      </c>
      <c r="L23" s="27">
        <f t="shared" si="0"/>
        <v>310.89980353634581</v>
      </c>
      <c r="M23" s="27">
        <v>245.0137524557957</v>
      </c>
      <c r="N23" s="27">
        <v>180</v>
      </c>
      <c r="O23" s="27">
        <v>630.13361611876985</v>
      </c>
      <c r="P23" s="27">
        <v>282.35588972431077</v>
      </c>
      <c r="Q23" s="27">
        <v>544</v>
      </c>
      <c r="R23" s="27">
        <v>106.09382716049383</v>
      </c>
      <c r="S23" s="27">
        <v>222.03389830508476</v>
      </c>
      <c r="T23" s="27">
        <v>818</v>
      </c>
      <c r="U23" s="27">
        <v>1166.424</v>
      </c>
    </row>
    <row r="24" spans="1:21">
      <c r="A24" s="23" t="s">
        <v>83</v>
      </c>
      <c r="B24" s="27">
        <v>208</v>
      </c>
      <c r="C24" s="27">
        <v>412.36289500509685</v>
      </c>
      <c r="D24" s="27">
        <v>112</v>
      </c>
      <c r="E24" s="27">
        <v>151.96</v>
      </c>
      <c r="F24" s="27">
        <v>458.0503432494279</v>
      </c>
      <c r="G24" s="27">
        <v>198.68762278978392</v>
      </c>
      <c r="H24" s="27">
        <v>398.80648648648651</v>
      </c>
      <c r="I24" s="27">
        <v>310.89980353634581</v>
      </c>
      <c r="J24" s="27">
        <v>412.21333333333331</v>
      </c>
      <c r="K24" s="27">
        <v>448.84872298624759</v>
      </c>
      <c r="L24" s="27">
        <f t="shared" si="0"/>
        <v>310.89980353634581</v>
      </c>
      <c r="M24" s="27">
        <v>245.0137524557957</v>
      </c>
      <c r="N24" s="27">
        <v>180</v>
      </c>
      <c r="O24" s="27">
        <v>630.13361611876985</v>
      </c>
      <c r="P24" s="27">
        <v>282.35588972431077</v>
      </c>
      <c r="Q24" s="27">
        <v>544</v>
      </c>
      <c r="R24" s="27">
        <v>106.09382716049383</v>
      </c>
      <c r="S24" s="27">
        <v>222.03389830508476</v>
      </c>
      <c r="T24" s="27">
        <v>818</v>
      </c>
      <c r="U24" s="27">
        <v>1166.424</v>
      </c>
    </row>
    <row r="25" spans="1:21">
      <c r="A25" s="23" t="s">
        <v>85</v>
      </c>
      <c r="B25" s="27">
        <v>208</v>
      </c>
      <c r="C25" s="27">
        <v>412.36289500509685</v>
      </c>
      <c r="D25" s="27">
        <v>112</v>
      </c>
      <c r="E25" s="27">
        <v>151.96</v>
      </c>
      <c r="F25" s="27">
        <v>458.0503432494279</v>
      </c>
      <c r="G25" s="27">
        <v>198.68762278978392</v>
      </c>
      <c r="H25" s="27">
        <v>398.80648648648651</v>
      </c>
      <c r="I25" s="27">
        <v>310.89980353634581</v>
      </c>
      <c r="J25" s="27">
        <v>412.21333333333331</v>
      </c>
      <c r="K25" s="27">
        <v>448.84872298624759</v>
      </c>
      <c r="L25" s="27">
        <f t="shared" si="0"/>
        <v>310.89980353634581</v>
      </c>
      <c r="M25" s="27">
        <v>245.0137524557957</v>
      </c>
      <c r="N25" s="27">
        <v>180</v>
      </c>
      <c r="O25" s="27">
        <v>630.13361611876985</v>
      </c>
      <c r="P25" s="27">
        <v>282.35588972431077</v>
      </c>
      <c r="Q25" s="27">
        <v>544</v>
      </c>
      <c r="R25" s="27">
        <v>106.09382716049383</v>
      </c>
      <c r="S25" s="27">
        <v>222.03389830508476</v>
      </c>
      <c r="T25" s="27">
        <v>818</v>
      </c>
      <c r="U25" s="27">
        <v>1166.424</v>
      </c>
    </row>
    <row r="26" spans="1:21">
      <c r="A26" s="23" t="s">
        <v>87</v>
      </c>
      <c r="B26" s="27">
        <v>208</v>
      </c>
      <c r="C26" s="27">
        <v>412.36289500509685</v>
      </c>
      <c r="D26" s="27">
        <v>112</v>
      </c>
      <c r="E26" s="27">
        <v>151.96</v>
      </c>
      <c r="F26" s="27">
        <v>458.0503432494279</v>
      </c>
      <c r="G26" s="27">
        <v>198.68762278978392</v>
      </c>
      <c r="H26" s="27">
        <v>398.80648648648651</v>
      </c>
      <c r="I26" s="27">
        <v>310.89980353634581</v>
      </c>
      <c r="J26" s="27">
        <v>412.21333333333331</v>
      </c>
      <c r="K26" s="27">
        <v>448.84872298624759</v>
      </c>
      <c r="L26" s="27">
        <f t="shared" si="0"/>
        <v>310.89980353634581</v>
      </c>
      <c r="M26" s="27">
        <v>245.0137524557957</v>
      </c>
      <c r="N26" s="27">
        <v>180</v>
      </c>
      <c r="O26" s="27">
        <v>630.13361611876985</v>
      </c>
      <c r="P26" s="27">
        <v>282.35588972431077</v>
      </c>
      <c r="Q26" s="27">
        <v>544</v>
      </c>
      <c r="R26" s="27">
        <v>106.09382716049383</v>
      </c>
      <c r="S26" s="27">
        <v>222.03389830508476</v>
      </c>
      <c r="T26" s="27">
        <v>818</v>
      </c>
      <c r="U26" s="27">
        <v>1166.424</v>
      </c>
    </row>
    <row r="27" spans="1:21">
      <c r="A27" s="23" t="s">
        <v>89</v>
      </c>
      <c r="B27" s="27">
        <v>208</v>
      </c>
      <c r="C27" s="27">
        <v>412.36289500509685</v>
      </c>
      <c r="D27" s="27">
        <v>112</v>
      </c>
      <c r="E27" s="27">
        <v>151.96</v>
      </c>
      <c r="F27" s="27">
        <v>458.0503432494279</v>
      </c>
      <c r="G27" s="27">
        <v>198.68762278978392</v>
      </c>
      <c r="H27" s="27">
        <v>398.80648648648651</v>
      </c>
      <c r="I27" s="27">
        <v>310.89980353634581</v>
      </c>
      <c r="J27" s="27">
        <v>412.21333333333331</v>
      </c>
      <c r="K27" s="27">
        <v>448.84872298624759</v>
      </c>
      <c r="L27" s="27">
        <f t="shared" si="0"/>
        <v>310.89980353634581</v>
      </c>
      <c r="M27" s="27">
        <v>245.0137524557957</v>
      </c>
      <c r="N27" s="27">
        <v>180</v>
      </c>
      <c r="O27" s="27">
        <v>630.13361611876985</v>
      </c>
      <c r="P27" s="27">
        <v>282.35588972431077</v>
      </c>
      <c r="Q27" s="27">
        <v>544</v>
      </c>
      <c r="R27" s="27">
        <v>106.09382716049383</v>
      </c>
      <c r="S27" s="27">
        <v>222.03389830508476</v>
      </c>
      <c r="T27" s="27">
        <v>818</v>
      </c>
      <c r="U27" s="27">
        <v>1166.424</v>
      </c>
    </row>
    <row r="28" spans="1:21">
      <c r="A28" s="23" t="s">
        <v>91</v>
      </c>
      <c r="B28" s="27">
        <v>208</v>
      </c>
      <c r="C28" s="27">
        <v>412.36289500509685</v>
      </c>
      <c r="D28" s="27">
        <v>112</v>
      </c>
      <c r="E28" s="27">
        <v>151.96</v>
      </c>
      <c r="F28" s="27">
        <v>458.0503432494279</v>
      </c>
      <c r="G28" s="27">
        <v>198.68762278978392</v>
      </c>
      <c r="H28" s="27">
        <v>398.80648648648651</v>
      </c>
      <c r="I28" s="27">
        <v>310.89980353634581</v>
      </c>
      <c r="J28" s="27">
        <v>412.21333333333331</v>
      </c>
      <c r="K28" s="27">
        <v>448.84872298624759</v>
      </c>
      <c r="L28" s="27">
        <f t="shared" si="0"/>
        <v>310.89980353634581</v>
      </c>
      <c r="M28" s="27">
        <v>245.0137524557957</v>
      </c>
      <c r="N28" s="27">
        <v>180</v>
      </c>
      <c r="O28" s="27">
        <v>630.13361611876985</v>
      </c>
      <c r="P28" s="27">
        <v>282.35588972431077</v>
      </c>
      <c r="Q28" s="27">
        <v>544</v>
      </c>
      <c r="R28" s="27">
        <v>106.09382716049383</v>
      </c>
      <c r="S28" s="27">
        <v>222.03389830508476</v>
      </c>
      <c r="T28" s="27">
        <v>818</v>
      </c>
      <c r="U28" s="27">
        <v>1166.424</v>
      </c>
    </row>
    <row r="29" spans="1:21">
      <c r="A29" s="25" t="s">
        <v>93</v>
      </c>
      <c r="B29" s="27">
        <v>208</v>
      </c>
      <c r="C29" s="27">
        <v>412.36289500509685</v>
      </c>
      <c r="D29" s="27">
        <v>112</v>
      </c>
      <c r="E29" s="27">
        <v>151.96</v>
      </c>
      <c r="F29" s="27">
        <v>458.0503432494279</v>
      </c>
      <c r="G29" s="27">
        <v>198.68762278978392</v>
      </c>
      <c r="H29" s="27">
        <v>398.80648648648651</v>
      </c>
      <c r="I29" s="27">
        <v>310.89980353634581</v>
      </c>
      <c r="J29" s="27">
        <v>412.21333333333331</v>
      </c>
      <c r="K29" s="27">
        <v>448.84872298624759</v>
      </c>
      <c r="L29" s="27">
        <f t="shared" si="0"/>
        <v>310.89980353634581</v>
      </c>
      <c r="M29" s="27">
        <v>245.0137524557957</v>
      </c>
      <c r="N29" s="27">
        <v>180</v>
      </c>
      <c r="O29" s="27">
        <v>630.13361611876985</v>
      </c>
      <c r="P29" s="27">
        <v>282.35588972431077</v>
      </c>
      <c r="Q29" s="27">
        <v>544</v>
      </c>
      <c r="R29" s="27">
        <v>106.09382716049383</v>
      </c>
      <c r="S29" s="27">
        <v>222.03389830508476</v>
      </c>
      <c r="T29" s="27">
        <v>818</v>
      </c>
      <c r="U29" s="27">
        <v>1166.424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M43" sqref="M43"/>
    </sheetView>
  </sheetViews>
  <sheetFormatPr defaultColWidth="11" defaultRowHeight="15.75"/>
  <sheetData>
    <row r="1" spans="1:21">
      <c r="A1" s="4" t="s">
        <v>55</v>
      </c>
    </row>
    <row r="2" spans="1:21">
      <c r="A2" s="1"/>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row>
    <row r="3" spans="1:21">
      <c r="A3" s="1" t="s">
        <v>22</v>
      </c>
      <c r="B3" s="27">
        <v>35.00196463654224</v>
      </c>
      <c r="C3" s="27">
        <v>403.81651376146789</v>
      </c>
      <c r="D3" s="27">
        <v>152</v>
      </c>
      <c r="E3" s="27">
        <v>154.05600000000001</v>
      </c>
      <c r="F3" s="28">
        <v>8062.6453089244842</v>
      </c>
      <c r="G3" s="27">
        <v>78.239685658153249</v>
      </c>
      <c r="H3" s="27">
        <v>184.67459459459459</v>
      </c>
      <c r="I3" s="27">
        <v>20.589390962671906</v>
      </c>
      <c r="J3" s="27">
        <v>837.23555555555549</v>
      </c>
      <c r="K3" s="27">
        <v>103.97642436149313</v>
      </c>
      <c r="L3" s="28">
        <f>D3</f>
        <v>152</v>
      </c>
      <c r="M3" s="27">
        <v>519.88212180746564</v>
      </c>
      <c r="N3" s="28">
        <f>I3</f>
        <v>20.589390962671906</v>
      </c>
      <c r="O3" s="27">
        <v>483.43584305408268</v>
      </c>
      <c r="P3" s="27">
        <v>334.88721804511277</v>
      </c>
      <c r="Q3" s="27">
        <v>110</v>
      </c>
      <c r="R3" s="27">
        <v>46.577777777777776</v>
      </c>
      <c r="S3" s="27">
        <v>69.782082324455217</v>
      </c>
      <c r="T3" s="27">
        <v>392</v>
      </c>
      <c r="U3" s="27">
        <v>979.88</v>
      </c>
    </row>
    <row r="4" spans="1:21">
      <c r="A4" s="1" t="s">
        <v>23</v>
      </c>
      <c r="B4" s="27">
        <v>35.00196463654224</v>
      </c>
      <c r="C4" s="27">
        <v>403.81651376146789</v>
      </c>
      <c r="D4" s="27">
        <v>152</v>
      </c>
      <c r="E4" s="27">
        <v>154.05600000000001</v>
      </c>
      <c r="F4" s="28">
        <v>8062.6453089244842</v>
      </c>
      <c r="G4" s="27">
        <v>78.239685658153249</v>
      </c>
      <c r="H4" s="27">
        <v>184.67459459459459</v>
      </c>
      <c r="I4" s="27">
        <v>20.589390962671906</v>
      </c>
      <c r="J4" s="27">
        <v>837.23555555555549</v>
      </c>
      <c r="K4" s="27">
        <v>103.97642436149313</v>
      </c>
      <c r="L4" s="28">
        <f t="shared" ref="L4:L29" si="0">D4</f>
        <v>152</v>
      </c>
      <c r="M4" s="27">
        <v>520.88212180746598</v>
      </c>
      <c r="N4" s="28">
        <f t="shared" ref="N4:N29" si="1">I4</f>
        <v>20.589390962671906</v>
      </c>
      <c r="O4" s="27">
        <v>483.43584305408268</v>
      </c>
      <c r="P4" s="27">
        <v>334.88721804511277</v>
      </c>
      <c r="Q4" s="27">
        <v>110</v>
      </c>
      <c r="R4" s="27">
        <v>46.577777777777776</v>
      </c>
      <c r="S4" s="27">
        <v>69.782082324455217</v>
      </c>
      <c r="T4" s="27">
        <v>392</v>
      </c>
      <c r="U4" s="27">
        <v>979.88</v>
      </c>
    </row>
    <row r="5" spans="1:21">
      <c r="A5" s="1" t="s">
        <v>24</v>
      </c>
      <c r="B5" s="27">
        <v>35.00196463654224</v>
      </c>
      <c r="C5" s="27">
        <v>403.81651376146789</v>
      </c>
      <c r="D5" s="27">
        <v>152</v>
      </c>
      <c r="E5" s="27">
        <v>154.05600000000001</v>
      </c>
      <c r="F5" s="28">
        <v>8062.6453089244842</v>
      </c>
      <c r="G5" s="27">
        <v>78.239685658153249</v>
      </c>
      <c r="H5" s="27">
        <v>184.67459459459459</v>
      </c>
      <c r="I5" s="27">
        <v>20.589390962671906</v>
      </c>
      <c r="J5" s="27">
        <v>837.23555555555549</v>
      </c>
      <c r="K5" s="27">
        <v>103.97642436149313</v>
      </c>
      <c r="L5" s="28">
        <f t="shared" si="0"/>
        <v>152</v>
      </c>
      <c r="M5" s="27">
        <v>521.88212180746598</v>
      </c>
      <c r="N5" s="28">
        <f t="shared" si="1"/>
        <v>20.589390962671906</v>
      </c>
      <c r="O5" s="27">
        <v>483.43584305408268</v>
      </c>
      <c r="P5" s="27">
        <v>334.88721804511277</v>
      </c>
      <c r="Q5" s="27">
        <v>110</v>
      </c>
      <c r="R5" s="27">
        <v>46.577777777777776</v>
      </c>
      <c r="S5" s="27">
        <v>69.782082324455217</v>
      </c>
      <c r="T5" s="27">
        <v>392</v>
      </c>
      <c r="U5" s="27">
        <v>979.88</v>
      </c>
    </row>
    <row r="6" spans="1:21">
      <c r="A6" s="1" t="s">
        <v>25</v>
      </c>
      <c r="B6" s="27">
        <v>35.00196463654224</v>
      </c>
      <c r="C6" s="27">
        <v>403.81651376146789</v>
      </c>
      <c r="D6" s="27">
        <v>152</v>
      </c>
      <c r="E6" s="27">
        <v>154.05600000000001</v>
      </c>
      <c r="F6" s="28">
        <v>8062.6453089244842</v>
      </c>
      <c r="G6" s="27">
        <v>78.239685658153249</v>
      </c>
      <c r="H6" s="27">
        <v>184.67459459459459</v>
      </c>
      <c r="I6" s="27">
        <v>20.589390962671906</v>
      </c>
      <c r="J6" s="27">
        <v>837.23555555555549</v>
      </c>
      <c r="K6" s="27">
        <v>103.97642436149313</v>
      </c>
      <c r="L6" s="28">
        <f t="shared" si="0"/>
        <v>152</v>
      </c>
      <c r="M6" s="27">
        <v>522.88212180746598</v>
      </c>
      <c r="N6" s="28">
        <f t="shared" si="1"/>
        <v>20.589390962671906</v>
      </c>
      <c r="O6" s="27">
        <v>483.43584305408268</v>
      </c>
      <c r="P6" s="27">
        <v>334.88721804511277</v>
      </c>
      <c r="Q6" s="27">
        <v>110</v>
      </c>
      <c r="R6" s="27">
        <v>46.577777777777776</v>
      </c>
      <c r="S6" s="27">
        <v>69.782082324455217</v>
      </c>
      <c r="T6" s="27">
        <v>392</v>
      </c>
      <c r="U6" s="27">
        <v>979.88</v>
      </c>
    </row>
    <row r="7" spans="1:21">
      <c r="A7" s="1" t="s">
        <v>26</v>
      </c>
      <c r="B7" s="27">
        <v>35.00196463654224</v>
      </c>
      <c r="C7" s="27">
        <v>403.81651376146789</v>
      </c>
      <c r="D7" s="27">
        <v>152</v>
      </c>
      <c r="E7" s="27">
        <v>154.05600000000001</v>
      </c>
      <c r="F7" s="28">
        <v>8062.6453089244842</v>
      </c>
      <c r="G7" s="27">
        <v>78.239685658153249</v>
      </c>
      <c r="H7" s="27">
        <v>184.67459459459459</v>
      </c>
      <c r="I7" s="27">
        <v>20.589390962671906</v>
      </c>
      <c r="J7" s="27">
        <v>837.23555555555549</v>
      </c>
      <c r="K7" s="27">
        <v>103.97642436149313</v>
      </c>
      <c r="L7" s="28">
        <f t="shared" si="0"/>
        <v>152</v>
      </c>
      <c r="M7" s="27">
        <v>523.88212180746598</v>
      </c>
      <c r="N7" s="28">
        <f t="shared" si="1"/>
        <v>20.589390962671906</v>
      </c>
      <c r="O7" s="27">
        <v>483.43584305408268</v>
      </c>
      <c r="P7" s="27">
        <v>334.88721804511277</v>
      </c>
      <c r="Q7" s="27">
        <v>110</v>
      </c>
      <c r="R7" s="27">
        <v>46.577777777777776</v>
      </c>
      <c r="S7" s="27">
        <v>69.782082324455217</v>
      </c>
      <c r="T7" s="27">
        <v>392</v>
      </c>
      <c r="U7" s="27">
        <v>979.88</v>
      </c>
    </row>
    <row r="8" spans="1:21">
      <c r="A8" s="1" t="s">
        <v>27</v>
      </c>
      <c r="B8" s="27">
        <v>35.00196463654224</v>
      </c>
      <c r="C8" s="27">
        <v>403.81651376146789</v>
      </c>
      <c r="D8" s="27">
        <v>152</v>
      </c>
      <c r="E8" s="27">
        <v>154.05600000000001</v>
      </c>
      <c r="F8" s="28">
        <v>8062.6453089244842</v>
      </c>
      <c r="G8" s="27">
        <v>78.239685658153249</v>
      </c>
      <c r="H8" s="27">
        <v>184.67459459459459</v>
      </c>
      <c r="I8" s="27">
        <v>20.589390962671906</v>
      </c>
      <c r="J8" s="27">
        <v>837.23555555555549</v>
      </c>
      <c r="K8" s="27">
        <v>103.97642436149313</v>
      </c>
      <c r="L8" s="28">
        <f t="shared" si="0"/>
        <v>152</v>
      </c>
      <c r="M8" s="27">
        <v>524.88212180746598</v>
      </c>
      <c r="N8" s="28">
        <f t="shared" si="1"/>
        <v>20.589390962671906</v>
      </c>
      <c r="O8" s="27">
        <v>483.43584305408268</v>
      </c>
      <c r="P8" s="27">
        <v>334.88721804511277</v>
      </c>
      <c r="Q8" s="27">
        <v>110</v>
      </c>
      <c r="R8" s="27">
        <v>46.577777777777776</v>
      </c>
      <c r="S8" s="27">
        <v>69.782082324455217</v>
      </c>
      <c r="T8" s="27">
        <v>392</v>
      </c>
      <c r="U8" s="27">
        <v>979.88</v>
      </c>
    </row>
    <row r="9" spans="1:21">
      <c r="A9" s="1" t="s">
        <v>28</v>
      </c>
      <c r="B9" s="27">
        <v>35.00196463654224</v>
      </c>
      <c r="C9" s="27">
        <v>403.81651376146789</v>
      </c>
      <c r="D9" s="27">
        <v>152</v>
      </c>
      <c r="E9" s="27">
        <v>154.05600000000001</v>
      </c>
      <c r="F9" s="28">
        <v>8062.6453089244842</v>
      </c>
      <c r="G9" s="27">
        <v>78.239685658153249</v>
      </c>
      <c r="H9" s="27">
        <v>184.67459459459459</v>
      </c>
      <c r="I9" s="27">
        <v>20.589390962671906</v>
      </c>
      <c r="J9" s="27">
        <v>837.23555555555549</v>
      </c>
      <c r="K9" s="27">
        <v>103.97642436149313</v>
      </c>
      <c r="L9" s="28">
        <f t="shared" si="0"/>
        <v>152</v>
      </c>
      <c r="M9" s="27">
        <v>525.88212180746598</v>
      </c>
      <c r="N9" s="28">
        <f t="shared" si="1"/>
        <v>20.589390962671906</v>
      </c>
      <c r="O9" s="27">
        <v>483.43584305408268</v>
      </c>
      <c r="P9" s="27">
        <v>334.88721804511277</v>
      </c>
      <c r="Q9" s="27">
        <v>110</v>
      </c>
      <c r="R9" s="27">
        <v>46.577777777777776</v>
      </c>
      <c r="S9" s="27">
        <v>69.782082324455217</v>
      </c>
      <c r="T9" s="27">
        <v>392</v>
      </c>
      <c r="U9" s="27">
        <v>979.88</v>
      </c>
    </row>
    <row r="10" spans="1:21">
      <c r="A10" s="1" t="s">
        <v>29</v>
      </c>
      <c r="B10" s="27">
        <v>35.00196463654224</v>
      </c>
      <c r="C10" s="27">
        <v>403.81651376146789</v>
      </c>
      <c r="D10" s="27">
        <v>152</v>
      </c>
      <c r="E10" s="27">
        <v>154.05600000000001</v>
      </c>
      <c r="F10" s="28">
        <v>8062.6453089244842</v>
      </c>
      <c r="G10" s="27">
        <v>78.239685658153249</v>
      </c>
      <c r="H10" s="27">
        <v>184.67459459459459</v>
      </c>
      <c r="I10" s="27">
        <v>20.589390962671906</v>
      </c>
      <c r="J10" s="27">
        <v>837.23555555555549</v>
      </c>
      <c r="K10" s="27">
        <v>103.97642436149313</v>
      </c>
      <c r="L10" s="28">
        <f t="shared" si="0"/>
        <v>152</v>
      </c>
      <c r="M10" s="27">
        <v>526.88212180746598</v>
      </c>
      <c r="N10" s="28">
        <f t="shared" si="1"/>
        <v>20.589390962671906</v>
      </c>
      <c r="O10" s="27">
        <v>483.43584305408268</v>
      </c>
      <c r="P10" s="27">
        <v>334.88721804511277</v>
      </c>
      <c r="Q10" s="27">
        <v>110</v>
      </c>
      <c r="R10" s="27">
        <v>46.577777777777776</v>
      </c>
      <c r="S10" s="27">
        <v>69.782082324455217</v>
      </c>
      <c r="T10" s="27">
        <v>392</v>
      </c>
      <c r="U10" s="27">
        <v>979.88</v>
      </c>
    </row>
    <row r="11" spans="1:21">
      <c r="A11" s="1" t="s">
        <v>30</v>
      </c>
      <c r="B11" s="27">
        <v>35.00196463654224</v>
      </c>
      <c r="C11" s="27">
        <v>403.81651376146789</v>
      </c>
      <c r="D11" s="27">
        <v>152</v>
      </c>
      <c r="E11" s="27">
        <v>154.05600000000001</v>
      </c>
      <c r="F11" s="28">
        <v>8062.6453089244842</v>
      </c>
      <c r="G11" s="27">
        <v>78.239685658153249</v>
      </c>
      <c r="H11" s="27">
        <v>184.67459459459459</v>
      </c>
      <c r="I11" s="27">
        <v>20.589390962671906</v>
      </c>
      <c r="J11" s="27">
        <v>837.23555555555549</v>
      </c>
      <c r="K11" s="27">
        <v>103.97642436149313</v>
      </c>
      <c r="L11" s="28">
        <f t="shared" si="0"/>
        <v>152</v>
      </c>
      <c r="M11" s="27">
        <v>527.88212180746598</v>
      </c>
      <c r="N11" s="28">
        <f t="shared" si="1"/>
        <v>20.589390962671906</v>
      </c>
      <c r="O11" s="27">
        <v>483.43584305408268</v>
      </c>
      <c r="P11" s="27">
        <v>334.88721804511277</v>
      </c>
      <c r="Q11" s="27">
        <v>110</v>
      </c>
      <c r="R11" s="27">
        <v>46.577777777777776</v>
      </c>
      <c r="S11" s="27">
        <v>69.782082324455217</v>
      </c>
      <c r="T11" s="27">
        <v>392</v>
      </c>
      <c r="U11" s="27">
        <v>979.88</v>
      </c>
    </row>
    <row r="12" spans="1:21">
      <c r="A12" s="1" t="s">
        <v>31</v>
      </c>
      <c r="B12" s="27">
        <v>35.00196463654224</v>
      </c>
      <c r="C12" s="27">
        <v>403.81651376146789</v>
      </c>
      <c r="D12" s="27">
        <v>152</v>
      </c>
      <c r="E12" s="27">
        <v>154.05600000000001</v>
      </c>
      <c r="F12" s="28">
        <v>8062.6453089244842</v>
      </c>
      <c r="G12" s="27">
        <v>78.239685658153249</v>
      </c>
      <c r="H12" s="27">
        <v>184.67459459459459</v>
      </c>
      <c r="I12" s="27">
        <v>20.589390962671906</v>
      </c>
      <c r="J12" s="27">
        <v>837.23555555555549</v>
      </c>
      <c r="K12" s="27">
        <v>103.97642436149313</v>
      </c>
      <c r="L12" s="28">
        <f t="shared" si="0"/>
        <v>152</v>
      </c>
      <c r="M12" s="27">
        <v>528.88212180746598</v>
      </c>
      <c r="N12" s="28">
        <f t="shared" si="1"/>
        <v>20.589390962671906</v>
      </c>
      <c r="O12" s="27">
        <v>483.43584305408268</v>
      </c>
      <c r="P12" s="27">
        <v>334.88721804511277</v>
      </c>
      <c r="Q12" s="27">
        <v>110</v>
      </c>
      <c r="R12" s="27">
        <v>46.577777777777776</v>
      </c>
      <c r="S12" s="27">
        <v>69.782082324455217</v>
      </c>
      <c r="T12" s="27">
        <v>392</v>
      </c>
      <c r="U12" s="27">
        <v>979.88</v>
      </c>
    </row>
    <row r="13" spans="1:21">
      <c r="A13" s="23" t="s">
        <v>60</v>
      </c>
      <c r="B13" s="27">
        <v>35.00196463654224</v>
      </c>
      <c r="C13" s="27">
        <v>403.81651376146789</v>
      </c>
      <c r="D13" s="27">
        <v>152</v>
      </c>
      <c r="E13" s="27">
        <v>154.05600000000001</v>
      </c>
      <c r="F13" s="28">
        <v>8062.6453089244842</v>
      </c>
      <c r="G13" s="27">
        <v>78.239685658153249</v>
      </c>
      <c r="H13" s="27">
        <v>184.67459459459459</v>
      </c>
      <c r="I13" s="27">
        <v>20.589390962671906</v>
      </c>
      <c r="J13" s="27">
        <v>837.23555555555549</v>
      </c>
      <c r="K13" s="27">
        <v>103.97642436149313</v>
      </c>
      <c r="L13" s="28">
        <f t="shared" si="0"/>
        <v>152</v>
      </c>
      <c r="M13" s="27">
        <v>529.88212180746598</v>
      </c>
      <c r="N13" s="28">
        <f t="shared" si="1"/>
        <v>20.589390962671906</v>
      </c>
      <c r="O13" s="27">
        <v>483.43584305408268</v>
      </c>
      <c r="P13" s="27">
        <v>334.88721804511277</v>
      </c>
      <c r="Q13" s="27">
        <v>110</v>
      </c>
      <c r="R13" s="27">
        <v>46.577777777777776</v>
      </c>
      <c r="S13" s="27">
        <v>69.782082324455217</v>
      </c>
      <c r="T13" s="27">
        <v>392</v>
      </c>
      <c r="U13" s="27">
        <v>979.88</v>
      </c>
    </row>
    <row r="14" spans="1:21">
      <c r="A14" s="23" t="s">
        <v>63</v>
      </c>
      <c r="B14" s="27">
        <v>35.00196463654224</v>
      </c>
      <c r="C14" s="27">
        <v>403.81651376146789</v>
      </c>
      <c r="D14" s="27">
        <v>152</v>
      </c>
      <c r="E14" s="27">
        <v>154.05600000000001</v>
      </c>
      <c r="F14" s="28">
        <v>8062.6453089244842</v>
      </c>
      <c r="G14" s="27">
        <v>78.239685658153249</v>
      </c>
      <c r="H14" s="27">
        <v>184.67459459459459</v>
      </c>
      <c r="I14" s="27">
        <v>20.589390962671906</v>
      </c>
      <c r="J14" s="27">
        <v>837.23555555555549</v>
      </c>
      <c r="K14" s="27">
        <v>103.97642436149313</v>
      </c>
      <c r="L14" s="28">
        <f t="shared" si="0"/>
        <v>152</v>
      </c>
      <c r="M14" s="27">
        <v>530.88212180746598</v>
      </c>
      <c r="N14" s="28">
        <f t="shared" si="1"/>
        <v>20.589390962671906</v>
      </c>
      <c r="O14" s="27">
        <v>483.43584305408268</v>
      </c>
      <c r="P14" s="27">
        <v>334.88721804511277</v>
      </c>
      <c r="Q14" s="27">
        <v>110</v>
      </c>
      <c r="R14" s="27">
        <v>46.577777777777776</v>
      </c>
      <c r="S14" s="27">
        <v>69.782082324455217</v>
      </c>
      <c r="T14" s="27">
        <v>392</v>
      </c>
      <c r="U14" s="27">
        <v>979.88</v>
      </c>
    </row>
    <row r="15" spans="1:21">
      <c r="A15" s="23" t="s">
        <v>65</v>
      </c>
      <c r="B15" s="27">
        <v>35.00196463654224</v>
      </c>
      <c r="C15" s="27">
        <v>403.81651376146789</v>
      </c>
      <c r="D15" s="27">
        <v>152</v>
      </c>
      <c r="E15" s="27">
        <v>154.05600000000001</v>
      </c>
      <c r="F15" s="28">
        <v>8062.6453089244842</v>
      </c>
      <c r="G15" s="27">
        <v>78.239685658153249</v>
      </c>
      <c r="H15" s="27">
        <v>184.67459459459459</v>
      </c>
      <c r="I15" s="27">
        <v>20.589390962671906</v>
      </c>
      <c r="J15" s="27">
        <v>837.23555555555549</v>
      </c>
      <c r="K15" s="27">
        <v>103.97642436149313</v>
      </c>
      <c r="L15" s="28">
        <f t="shared" si="0"/>
        <v>152</v>
      </c>
      <c r="M15" s="27">
        <v>531.88212180746598</v>
      </c>
      <c r="N15" s="28">
        <f t="shared" si="1"/>
        <v>20.589390962671906</v>
      </c>
      <c r="O15" s="27">
        <v>483.43584305408268</v>
      </c>
      <c r="P15" s="27">
        <v>334.88721804511277</v>
      </c>
      <c r="Q15" s="27">
        <v>110</v>
      </c>
      <c r="R15" s="27">
        <v>46.577777777777776</v>
      </c>
      <c r="S15" s="27">
        <v>69.782082324455217</v>
      </c>
      <c r="T15" s="27">
        <v>392</v>
      </c>
      <c r="U15" s="27">
        <v>979.88</v>
      </c>
    </row>
    <row r="16" spans="1:21">
      <c r="A16" s="23" t="s">
        <v>67</v>
      </c>
      <c r="B16" s="27">
        <v>35.00196463654224</v>
      </c>
      <c r="C16" s="27">
        <v>403.81651376146789</v>
      </c>
      <c r="D16" s="27">
        <v>152</v>
      </c>
      <c r="E16" s="27">
        <v>154.05600000000001</v>
      </c>
      <c r="F16" s="28">
        <v>8062.6453089244842</v>
      </c>
      <c r="G16" s="27">
        <v>78.239685658153249</v>
      </c>
      <c r="H16" s="27">
        <v>184.67459459459459</v>
      </c>
      <c r="I16" s="27">
        <v>20.589390962671906</v>
      </c>
      <c r="J16" s="27">
        <v>837.23555555555549</v>
      </c>
      <c r="K16" s="27">
        <v>103.97642436149313</v>
      </c>
      <c r="L16" s="28">
        <f t="shared" si="0"/>
        <v>152</v>
      </c>
      <c r="M16" s="27">
        <v>532.88212180746598</v>
      </c>
      <c r="N16" s="28">
        <f t="shared" si="1"/>
        <v>20.589390962671906</v>
      </c>
      <c r="O16" s="27">
        <v>483.43584305408268</v>
      </c>
      <c r="P16" s="27">
        <v>334.88721804511277</v>
      </c>
      <c r="Q16" s="27">
        <v>110</v>
      </c>
      <c r="R16" s="27">
        <v>46.577777777777776</v>
      </c>
      <c r="S16" s="27">
        <v>69.782082324455217</v>
      </c>
      <c r="T16" s="27">
        <v>392</v>
      </c>
      <c r="U16" s="27">
        <v>979.88</v>
      </c>
    </row>
    <row r="17" spans="1:21">
      <c r="A17" s="23" t="s">
        <v>69</v>
      </c>
      <c r="B17" s="27">
        <v>35.00196463654224</v>
      </c>
      <c r="C17" s="27">
        <v>403.81651376146789</v>
      </c>
      <c r="D17" s="27">
        <v>152</v>
      </c>
      <c r="E17" s="27">
        <v>154.05600000000001</v>
      </c>
      <c r="F17" s="28">
        <v>8062.6453089244842</v>
      </c>
      <c r="G17" s="27">
        <v>78.239685658153249</v>
      </c>
      <c r="H17" s="27">
        <v>184.67459459459459</v>
      </c>
      <c r="I17" s="27">
        <v>20.589390962671906</v>
      </c>
      <c r="J17" s="27">
        <v>837.23555555555549</v>
      </c>
      <c r="K17" s="27">
        <v>103.97642436149313</v>
      </c>
      <c r="L17" s="28">
        <f t="shared" si="0"/>
        <v>152</v>
      </c>
      <c r="M17" s="27">
        <v>533.88212180746598</v>
      </c>
      <c r="N17" s="28">
        <f t="shared" si="1"/>
        <v>20.589390962671906</v>
      </c>
      <c r="O17" s="27">
        <v>483.43584305408268</v>
      </c>
      <c r="P17" s="27">
        <v>334.88721804511277</v>
      </c>
      <c r="Q17" s="27">
        <v>110</v>
      </c>
      <c r="R17" s="27">
        <v>46.577777777777776</v>
      </c>
      <c r="S17" s="27">
        <v>69.782082324455217</v>
      </c>
      <c r="T17" s="27">
        <v>392</v>
      </c>
      <c r="U17" s="27">
        <v>979.88</v>
      </c>
    </row>
    <row r="18" spans="1:21">
      <c r="A18" s="23" t="s">
        <v>71</v>
      </c>
      <c r="B18" s="27">
        <v>35.00196463654224</v>
      </c>
      <c r="C18" s="27">
        <v>403.81651376146789</v>
      </c>
      <c r="D18" s="27">
        <v>152</v>
      </c>
      <c r="E18" s="27">
        <v>154.05600000000001</v>
      </c>
      <c r="F18" s="28">
        <v>8062.6453089244842</v>
      </c>
      <c r="G18" s="27">
        <v>78.239685658153249</v>
      </c>
      <c r="H18" s="27">
        <v>184.67459459459459</v>
      </c>
      <c r="I18" s="27">
        <v>20.589390962671906</v>
      </c>
      <c r="J18" s="27">
        <v>837.23555555555549</v>
      </c>
      <c r="K18" s="27">
        <v>103.97642436149313</v>
      </c>
      <c r="L18" s="28">
        <f t="shared" si="0"/>
        <v>152</v>
      </c>
      <c r="M18" s="27">
        <v>534.88212180746598</v>
      </c>
      <c r="N18" s="28">
        <f t="shared" si="1"/>
        <v>20.589390962671906</v>
      </c>
      <c r="O18" s="27">
        <v>483.43584305408268</v>
      </c>
      <c r="P18" s="27">
        <v>334.88721804511277</v>
      </c>
      <c r="Q18" s="27">
        <v>110</v>
      </c>
      <c r="R18" s="27">
        <v>46.577777777777776</v>
      </c>
      <c r="S18" s="27">
        <v>69.782082324455217</v>
      </c>
      <c r="T18" s="27">
        <v>392</v>
      </c>
      <c r="U18" s="27">
        <v>979.88</v>
      </c>
    </row>
    <row r="19" spans="1:21">
      <c r="A19" s="23" t="s">
        <v>73</v>
      </c>
      <c r="B19" s="27">
        <v>35.00196463654224</v>
      </c>
      <c r="C19" s="27">
        <v>403.81651376146789</v>
      </c>
      <c r="D19" s="27">
        <v>152</v>
      </c>
      <c r="E19" s="27">
        <v>154.05600000000001</v>
      </c>
      <c r="F19" s="28">
        <v>8062.6453089244842</v>
      </c>
      <c r="G19" s="27">
        <v>78.239685658153249</v>
      </c>
      <c r="H19" s="27">
        <v>184.67459459459459</v>
      </c>
      <c r="I19" s="27">
        <v>20.589390962671906</v>
      </c>
      <c r="J19" s="27">
        <v>837.23555555555549</v>
      </c>
      <c r="K19" s="27">
        <v>103.97642436149313</v>
      </c>
      <c r="L19" s="28">
        <f t="shared" si="0"/>
        <v>152</v>
      </c>
      <c r="M19" s="27">
        <v>535.88212180746598</v>
      </c>
      <c r="N19" s="28">
        <f t="shared" si="1"/>
        <v>20.589390962671906</v>
      </c>
      <c r="O19" s="27">
        <v>483.43584305408268</v>
      </c>
      <c r="P19" s="27">
        <v>334.88721804511277</v>
      </c>
      <c r="Q19" s="27">
        <v>110</v>
      </c>
      <c r="R19" s="27">
        <v>46.577777777777776</v>
      </c>
      <c r="S19" s="27">
        <v>69.782082324455217</v>
      </c>
      <c r="T19" s="27">
        <v>392</v>
      </c>
      <c r="U19" s="27">
        <v>979.88</v>
      </c>
    </row>
    <row r="20" spans="1:21">
      <c r="A20" s="23" t="s">
        <v>75</v>
      </c>
      <c r="B20" s="27">
        <v>35.00196463654224</v>
      </c>
      <c r="C20" s="27">
        <v>403.81651376146789</v>
      </c>
      <c r="D20" s="27">
        <v>152</v>
      </c>
      <c r="E20" s="27">
        <v>154.05600000000001</v>
      </c>
      <c r="F20" s="28">
        <v>8062.6453089244842</v>
      </c>
      <c r="G20" s="27">
        <v>78.239685658153249</v>
      </c>
      <c r="H20" s="27">
        <v>184.67459459459459</v>
      </c>
      <c r="I20" s="27">
        <v>20.589390962671906</v>
      </c>
      <c r="J20" s="27">
        <v>837.23555555555549</v>
      </c>
      <c r="K20" s="27">
        <v>103.97642436149313</v>
      </c>
      <c r="L20" s="28">
        <f t="shared" si="0"/>
        <v>152</v>
      </c>
      <c r="M20" s="27">
        <v>536.88212180746598</v>
      </c>
      <c r="N20" s="28">
        <f t="shared" si="1"/>
        <v>20.589390962671906</v>
      </c>
      <c r="O20" s="27">
        <v>483.43584305408268</v>
      </c>
      <c r="P20" s="27">
        <v>334.88721804511277</v>
      </c>
      <c r="Q20" s="27">
        <v>110</v>
      </c>
      <c r="R20" s="27">
        <v>46.577777777777776</v>
      </c>
      <c r="S20" s="27">
        <v>69.782082324455217</v>
      </c>
      <c r="T20" s="27">
        <v>392</v>
      </c>
      <c r="U20" s="27">
        <v>979.88</v>
      </c>
    </row>
    <row r="21" spans="1:21">
      <c r="A21" s="23" t="s">
        <v>77</v>
      </c>
      <c r="B21" s="27">
        <v>35.00196463654224</v>
      </c>
      <c r="C21" s="27">
        <v>403.81651376146789</v>
      </c>
      <c r="D21" s="27">
        <v>152</v>
      </c>
      <c r="E21" s="27">
        <v>154.05600000000001</v>
      </c>
      <c r="F21" s="28">
        <v>8062.6453089244842</v>
      </c>
      <c r="G21" s="27">
        <v>78.239685658153249</v>
      </c>
      <c r="H21" s="27">
        <v>184.67459459459459</v>
      </c>
      <c r="I21" s="27">
        <v>20.589390962671906</v>
      </c>
      <c r="J21" s="27">
        <v>837.23555555555549</v>
      </c>
      <c r="K21" s="27">
        <v>103.97642436149313</v>
      </c>
      <c r="L21" s="28">
        <f t="shared" si="0"/>
        <v>152</v>
      </c>
      <c r="M21" s="27">
        <v>537.88212180746598</v>
      </c>
      <c r="N21" s="28">
        <f t="shared" si="1"/>
        <v>20.589390962671906</v>
      </c>
      <c r="O21" s="27">
        <v>483.43584305408268</v>
      </c>
      <c r="P21" s="27">
        <v>334.88721804511277</v>
      </c>
      <c r="Q21" s="27">
        <v>110</v>
      </c>
      <c r="R21" s="27">
        <v>46.577777777777776</v>
      </c>
      <c r="S21" s="27">
        <v>69.782082324455217</v>
      </c>
      <c r="T21" s="27">
        <v>392</v>
      </c>
      <c r="U21" s="27">
        <v>979.88</v>
      </c>
    </row>
    <row r="22" spans="1:21">
      <c r="A22" s="23" t="s">
        <v>79</v>
      </c>
      <c r="B22" s="27">
        <v>35.00196463654224</v>
      </c>
      <c r="C22" s="27">
        <v>403.81651376146789</v>
      </c>
      <c r="D22" s="27">
        <v>152</v>
      </c>
      <c r="E22" s="27">
        <v>154.05600000000001</v>
      </c>
      <c r="F22" s="28">
        <v>8062.6453089244842</v>
      </c>
      <c r="G22" s="27">
        <v>78.239685658153249</v>
      </c>
      <c r="H22" s="27">
        <v>184.67459459459459</v>
      </c>
      <c r="I22" s="27">
        <v>20.589390962671906</v>
      </c>
      <c r="J22" s="27">
        <v>837.23555555555549</v>
      </c>
      <c r="K22" s="27">
        <v>103.97642436149313</v>
      </c>
      <c r="L22" s="28">
        <f t="shared" si="0"/>
        <v>152</v>
      </c>
      <c r="M22" s="27">
        <v>538.88212180746598</v>
      </c>
      <c r="N22" s="28">
        <f t="shared" si="1"/>
        <v>20.589390962671906</v>
      </c>
      <c r="O22" s="27">
        <v>483.43584305408268</v>
      </c>
      <c r="P22" s="27">
        <v>334.88721804511277</v>
      </c>
      <c r="Q22" s="27">
        <v>110</v>
      </c>
      <c r="R22" s="27">
        <v>46.577777777777776</v>
      </c>
      <c r="S22" s="27">
        <v>69.782082324455217</v>
      </c>
      <c r="T22" s="27">
        <v>392</v>
      </c>
      <c r="U22" s="27">
        <v>979.88</v>
      </c>
    </row>
    <row r="23" spans="1:21">
      <c r="A23" s="23" t="s">
        <v>81</v>
      </c>
      <c r="B23" s="27">
        <v>35.00196463654224</v>
      </c>
      <c r="C23" s="27">
        <v>403.81651376146789</v>
      </c>
      <c r="D23" s="27">
        <v>152</v>
      </c>
      <c r="E23" s="27">
        <v>154.05600000000001</v>
      </c>
      <c r="F23" s="28">
        <v>8062.6453089244842</v>
      </c>
      <c r="G23" s="27">
        <v>78.239685658153249</v>
      </c>
      <c r="H23" s="27">
        <v>184.67459459459459</v>
      </c>
      <c r="I23" s="27">
        <v>20.589390962671906</v>
      </c>
      <c r="J23" s="27">
        <v>837.23555555555549</v>
      </c>
      <c r="K23" s="27">
        <v>103.97642436149313</v>
      </c>
      <c r="L23" s="28">
        <f t="shared" si="0"/>
        <v>152</v>
      </c>
      <c r="M23" s="27">
        <v>539.88212180746598</v>
      </c>
      <c r="N23" s="28">
        <f t="shared" si="1"/>
        <v>20.589390962671906</v>
      </c>
      <c r="O23" s="27">
        <v>483.43584305408268</v>
      </c>
      <c r="P23" s="27">
        <v>334.88721804511277</v>
      </c>
      <c r="Q23" s="27">
        <v>110</v>
      </c>
      <c r="R23" s="27">
        <v>46.577777777777776</v>
      </c>
      <c r="S23" s="27">
        <v>69.782082324455217</v>
      </c>
      <c r="T23" s="27">
        <v>392</v>
      </c>
      <c r="U23" s="27">
        <v>979.88</v>
      </c>
    </row>
    <row r="24" spans="1:21">
      <c r="A24" s="23" t="s">
        <v>83</v>
      </c>
      <c r="B24" s="27">
        <v>35.00196463654224</v>
      </c>
      <c r="C24" s="27">
        <v>403.81651376146789</v>
      </c>
      <c r="D24" s="27">
        <v>152</v>
      </c>
      <c r="E24" s="27">
        <v>154.05600000000001</v>
      </c>
      <c r="F24" s="28">
        <v>8062.6453089244842</v>
      </c>
      <c r="G24" s="27">
        <v>78.239685658153249</v>
      </c>
      <c r="H24" s="27">
        <v>184.67459459459459</v>
      </c>
      <c r="I24" s="27">
        <v>20.589390962671906</v>
      </c>
      <c r="J24" s="27">
        <v>837.23555555555549</v>
      </c>
      <c r="K24" s="27">
        <v>103.97642436149313</v>
      </c>
      <c r="L24" s="28">
        <f t="shared" si="0"/>
        <v>152</v>
      </c>
      <c r="M24" s="27">
        <v>540.88212180746598</v>
      </c>
      <c r="N24" s="28">
        <f t="shared" si="1"/>
        <v>20.589390962671906</v>
      </c>
      <c r="O24" s="27">
        <v>483.43584305408268</v>
      </c>
      <c r="P24" s="27">
        <v>334.88721804511277</v>
      </c>
      <c r="Q24" s="27">
        <v>110</v>
      </c>
      <c r="R24" s="27">
        <v>46.577777777777776</v>
      </c>
      <c r="S24" s="27">
        <v>69.782082324455217</v>
      </c>
      <c r="T24" s="27">
        <v>392</v>
      </c>
      <c r="U24" s="27">
        <v>979.88</v>
      </c>
    </row>
    <row r="25" spans="1:21">
      <c r="A25" s="23" t="s">
        <v>85</v>
      </c>
      <c r="B25" s="27">
        <v>35.00196463654224</v>
      </c>
      <c r="C25" s="27">
        <v>403.81651376146789</v>
      </c>
      <c r="D25" s="27">
        <v>152</v>
      </c>
      <c r="E25" s="27">
        <v>154.05600000000001</v>
      </c>
      <c r="F25" s="28">
        <v>8062.6453089244842</v>
      </c>
      <c r="G25" s="27">
        <v>78.239685658153249</v>
      </c>
      <c r="H25" s="27">
        <v>184.67459459459459</v>
      </c>
      <c r="I25" s="27">
        <v>20.589390962671906</v>
      </c>
      <c r="J25" s="27">
        <v>837.23555555555549</v>
      </c>
      <c r="K25" s="27">
        <v>103.97642436149313</v>
      </c>
      <c r="L25" s="28">
        <f t="shared" si="0"/>
        <v>152</v>
      </c>
      <c r="M25" s="27">
        <v>541.88212180746598</v>
      </c>
      <c r="N25" s="28">
        <f t="shared" si="1"/>
        <v>20.589390962671906</v>
      </c>
      <c r="O25" s="27">
        <v>483.43584305408268</v>
      </c>
      <c r="P25" s="27">
        <v>334.88721804511277</v>
      </c>
      <c r="Q25" s="27">
        <v>110</v>
      </c>
      <c r="R25" s="27">
        <v>46.577777777777776</v>
      </c>
      <c r="S25" s="27">
        <v>69.782082324455217</v>
      </c>
      <c r="T25" s="27">
        <v>392</v>
      </c>
      <c r="U25" s="27">
        <v>979.88</v>
      </c>
    </row>
    <row r="26" spans="1:21">
      <c r="A26" s="23" t="s">
        <v>87</v>
      </c>
      <c r="B26" s="27">
        <v>35.00196463654224</v>
      </c>
      <c r="C26" s="27">
        <v>403.81651376146789</v>
      </c>
      <c r="D26" s="27">
        <v>152</v>
      </c>
      <c r="E26" s="27">
        <v>154.05600000000001</v>
      </c>
      <c r="F26" s="28">
        <v>8062.6453089244842</v>
      </c>
      <c r="G26" s="27">
        <v>78.239685658153249</v>
      </c>
      <c r="H26" s="27">
        <v>184.67459459459459</v>
      </c>
      <c r="I26" s="27">
        <v>20.589390962671906</v>
      </c>
      <c r="J26" s="27">
        <v>837.23555555555549</v>
      </c>
      <c r="K26" s="27">
        <v>103.97642436149313</v>
      </c>
      <c r="L26" s="28">
        <f t="shared" si="0"/>
        <v>152</v>
      </c>
      <c r="M26" s="27">
        <v>542.88212180746598</v>
      </c>
      <c r="N26" s="28">
        <f t="shared" si="1"/>
        <v>20.589390962671906</v>
      </c>
      <c r="O26" s="27">
        <v>483.43584305408268</v>
      </c>
      <c r="P26" s="27">
        <v>334.88721804511277</v>
      </c>
      <c r="Q26" s="27">
        <v>110</v>
      </c>
      <c r="R26" s="27">
        <v>46.577777777777776</v>
      </c>
      <c r="S26" s="27">
        <v>69.782082324455217</v>
      </c>
      <c r="T26" s="27">
        <v>392</v>
      </c>
      <c r="U26" s="27">
        <v>979.88</v>
      </c>
    </row>
    <row r="27" spans="1:21">
      <c r="A27" s="23" t="s">
        <v>89</v>
      </c>
      <c r="B27" s="27">
        <v>35.00196463654224</v>
      </c>
      <c r="C27" s="27">
        <v>403.81651376146789</v>
      </c>
      <c r="D27" s="27">
        <v>152</v>
      </c>
      <c r="E27" s="27">
        <v>154.05600000000001</v>
      </c>
      <c r="F27" s="28">
        <v>8062.6453089244842</v>
      </c>
      <c r="G27" s="27">
        <v>78.239685658153249</v>
      </c>
      <c r="H27" s="27">
        <v>184.67459459459459</v>
      </c>
      <c r="I27" s="27">
        <v>20.589390962671906</v>
      </c>
      <c r="J27" s="27">
        <v>837.23555555555549</v>
      </c>
      <c r="K27" s="27">
        <v>103.97642436149313</v>
      </c>
      <c r="L27" s="28">
        <f t="shared" si="0"/>
        <v>152</v>
      </c>
      <c r="M27" s="27">
        <v>543.88212180746598</v>
      </c>
      <c r="N27" s="28">
        <f t="shared" si="1"/>
        <v>20.589390962671906</v>
      </c>
      <c r="O27" s="27">
        <v>483.43584305408268</v>
      </c>
      <c r="P27" s="27">
        <v>334.88721804511277</v>
      </c>
      <c r="Q27" s="27">
        <v>110</v>
      </c>
      <c r="R27" s="27">
        <v>46.577777777777776</v>
      </c>
      <c r="S27" s="27">
        <v>69.782082324455217</v>
      </c>
      <c r="T27" s="27">
        <v>392</v>
      </c>
      <c r="U27" s="27">
        <v>979.88</v>
      </c>
    </row>
    <row r="28" spans="1:21">
      <c r="A28" s="23" t="s">
        <v>91</v>
      </c>
      <c r="B28" s="27">
        <v>35.00196463654224</v>
      </c>
      <c r="C28" s="27">
        <v>403.81651376146789</v>
      </c>
      <c r="D28" s="27">
        <v>152</v>
      </c>
      <c r="E28" s="27">
        <v>154.05600000000001</v>
      </c>
      <c r="F28" s="28">
        <v>8062.6453089244842</v>
      </c>
      <c r="G28" s="27">
        <v>78.239685658153249</v>
      </c>
      <c r="H28" s="27">
        <v>184.67459459459459</v>
      </c>
      <c r="I28" s="27">
        <v>20.589390962671906</v>
      </c>
      <c r="J28" s="27">
        <v>837.23555555555549</v>
      </c>
      <c r="K28" s="27">
        <v>103.97642436149313</v>
      </c>
      <c r="L28" s="28">
        <f t="shared" si="0"/>
        <v>152</v>
      </c>
      <c r="M28" s="27">
        <v>544.88212180746598</v>
      </c>
      <c r="N28" s="28">
        <f t="shared" si="1"/>
        <v>20.589390962671906</v>
      </c>
      <c r="O28" s="27">
        <v>483.43584305408268</v>
      </c>
      <c r="P28" s="27">
        <v>334.88721804511277</v>
      </c>
      <c r="Q28" s="27">
        <v>110</v>
      </c>
      <c r="R28" s="27">
        <v>46.577777777777776</v>
      </c>
      <c r="S28" s="27">
        <v>69.782082324455217</v>
      </c>
      <c r="T28" s="27">
        <v>392</v>
      </c>
      <c r="U28" s="27">
        <v>979.88</v>
      </c>
    </row>
    <row r="29" spans="1:21">
      <c r="A29" s="25" t="s">
        <v>93</v>
      </c>
      <c r="B29" s="27">
        <v>35.00196463654224</v>
      </c>
      <c r="C29" s="27">
        <v>403.81651376146789</v>
      </c>
      <c r="D29" s="27">
        <v>152</v>
      </c>
      <c r="E29" s="27">
        <v>154.05600000000001</v>
      </c>
      <c r="F29" s="28">
        <v>8062.6453089244842</v>
      </c>
      <c r="G29" s="27">
        <v>78.239685658153249</v>
      </c>
      <c r="H29" s="27">
        <v>184.67459459459459</v>
      </c>
      <c r="I29" s="27">
        <v>20.589390962671906</v>
      </c>
      <c r="J29" s="27">
        <v>837.23555555555549</v>
      </c>
      <c r="K29" s="27">
        <v>103.97642436149313</v>
      </c>
      <c r="L29" s="28">
        <f t="shared" si="0"/>
        <v>152</v>
      </c>
      <c r="M29" s="27">
        <v>545.88212180746598</v>
      </c>
      <c r="N29" s="28">
        <f t="shared" si="1"/>
        <v>20.589390962671906</v>
      </c>
      <c r="O29" s="27">
        <v>483.43584305408268</v>
      </c>
      <c r="P29" s="27">
        <v>334.88721804511277</v>
      </c>
      <c r="Q29" s="27">
        <v>110</v>
      </c>
      <c r="R29" s="27">
        <v>46.577777777777776</v>
      </c>
      <c r="S29" s="27">
        <v>69.782082324455217</v>
      </c>
      <c r="T29" s="27">
        <v>392</v>
      </c>
      <c r="U29" s="27">
        <v>979.88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J46" sqref="J46"/>
    </sheetView>
  </sheetViews>
  <sheetFormatPr defaultColWidth="11" defaultRowHeight="15.75"/>
  <sheetData>
    <row r="1" spans="1:21">
      <c r="A1" s="3" t="s">
        <v>56</v>
      </c>
    </row>
    <row r="2" spans="1:21">
      <c r="A2" s="1"/>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row>
    <row r="3" spans="1:21">
      <c r="A3" s="1" t="s">
        <v>22</v>
      </c>
      <c r="B3" s="27">
        <v>438</v>
      </c>
      <c r="C3" s="27">
        <v>888.82364933741087</v>
      </c>
      <c r="D3" s="27">
        <v>564</v>
      </c>
      <c r="E3" s="27">
        <v>652.904</v>
      </c>
      <c r="F3" s="28">
        <v>3859.8535469107551</v>
      </c>
      <c r="G3" s="27">
        <v>212.07072691552065</v>
      </c>
      <c r="H3" s="27">
        <v>1204.3502702702701</v>
      </c>
      <c r="I3" s="27">
        <v>334.57760314341851</v>
      </c>
      <c r="J3" s="27">
        <v>2621.1644444444441</v>
      </c>
      <c r="K3" s="27">
        <v>706.21611001964641</v>
      </c>
      <c r="L3" s="28">
        <f>I3</f>
        <v>334.57760314341851</v>
      </c>
      <c r="M3" s="27">
        <v>2819.7170923379176</v>
      </c>
      <c r="N3" s="28">
        <f>50</f>
        <v>50</v>
      </c>
      <c r="O3" s="27">
        <v>1949.3022269353128</v>
      </c>
      <c r="P3" s="27">
        <v>869.39348370927314</v>
      </c>
      <c r="Q3" s="27">
        <v>574</v>
      </c>
      <c r="R3" s="27">
        <v>91.861728395061732</v>
      </c>
      <c r="S3" s="27">
        <v>734.61501210653762</v>
      </c>
      <c r="T3" s="27">
        <v>1015</v>
      </c>
      <c r="U3" s="27">
        <v>592.12</v>
      </c>
    </row>
    <row r="4" spans="1:21">
      <c r="A4" s="1" t="s">
        <v>23</v>
      </c>
      <c r="B4" s="27">
        <v>438</v>
      </c>
      <c r="C4" s="27">
        <v>888.82364933741087</v>
      </c>
      <c r="D4" s="27">
        <v>564</v>
      </c>
      <c r="E4" s="27">
        <v>652.904</v>
      </c>
      <c r="F4" s="28">
        <v>3859.8535469107551</v>
      </c>
      <c r="G4" s="27">
        <v>212.07072691552065</v>
      </c>
      <c r="H4" s="27">
        <v>1204.3502702702701</v>
      </c>
      <c r="I4" s="27">
        <v>334.57760314341851</v>
      </c>
      <c r="J4" s="27">
        <v>2621.1644444444441</v>
      </c>
      <c r="K4" s="27">
        <v>706.21611001964641</v>
      </c>
      <c r="L4" s="28">
        <f t="shared" ref="L4:L29" si="0">I4</f>
        <v>334.57760314341851</v>
      </c>
      <c r="M4" s="27">
        <v>2820.7170923379199</v>
      </c>
      <c r="N4" s="28">
        <f>50</f>
        <v>50</v>
      </c>
      <c r="O4" s="27">
        <v>1949.3022269353128</v>
      </c>
      <c r="P4" s="27">
        <v>869.39348370927314</v>
      </c>
      <c r="Q4" s="27">
        <v>574</v>
      </c>
      <c r="R4" s="27">
        <v>91.861728395061732</v>
      </c>
      <c r="S4" s="27">
        <v>734.61501210653762</v>
      </c>
      <c r="T4" s="27">
        <v>1015</v>
      </c>
      <c r="U4" s="27">
        <v>592.12</v>
      </c>
    </row>
    <row r="5" spans="1:21">
      <c r="A5" s="1" t="s">
        <v>24</v>
      </c>
      <c r="B5" s="27">
        <v>438</v>
      </c>
      <c r="C5" s="27">
        <v>888.82364933741087</v>
      </c>
      <c r="D5" s="27">
        <v>564</v>
      </c>
      <c r="E5" s="27">
        <v>652.904</v>
      </c>
      <c r="F5" s="28">
        <v>3859.8535469107551</v>
      </c>
      <c r="G5" s="27">
        <v>212.07072691552065</v>
      </c>
      <c r="H5" s="27">
        <v>1204.3502702702701</v>
      </c>
      <c r="I5" s="27">
        <v>334.57760314341851</v>
      </c>
      <c r="J5" s="27">
        <v>2621.1644444444441</v>
      </c>
      <c r="K5" s="27">
        <v>706.21611001964641</v>
      </c>
      <c r="L5" s="28">
        <f t="shared" si="0"/>
        <v>334.57760314341851</v>
      </c>
      <c r="M5" s="27">
        <v>2821.7170923379199</v>
      </c>
      <c r="N5" s="28">
        <f>50</f>
        <v>50</v>
      </c>
      <c r="O5" s="27">
        <v>1949.3022269353128</v>
      </c>
      <c r="P5" s="27">
        <v>869.39348370927314</v>
      </c>
      <c r="Q5" s="27">
        <v>574</v>
      </c>
      <c r="R5" s="27">
        <v>91.861728395061732</v>
      </c>
      <c r="S5" s="27">
        <v>734.61501210653762</v>
      </c>
      <c r="T5" s="27">
        <v>1015</v>
      </c>
      <c r="U5" s="27">
        <v>592.12</v>
      </c>
    </row>
    <row r="6" spans="1:21">
      <c r="A6" s="1" t="s">
        <v>25</v>
      </c>
      <c r="B6" s="27">
        <v>438</v>
      </c>
      <c r="C6" s="27">
        <v>888.82364933741087</v>
      </c>
      <c r="D6" s="27">
        <v>564</v>
      </c>
      <c r="E6" s="27">
        <v>652.904</v>
      </c>
      <c r="F6" s="28">
        <v>3859.8535469107551</v>
      </c>
      <c r="G6" s="27">
        <v>212.07072691552065</v>
      </c>
      <c r="H6" s="27">
        <v>1204.3502702702701</v>
      </c>
      <c r="I6" s="27">
        <v>334.57760314341851</v>
      </c>
      <c r="J6" s="27">
        <v>2621.1644444444441</v>
      </c>
      <c r="K6" s="27">
        <v>706.21611001964641</v>
      </c>
      <c r="L6" s="28">
        <f t="shared" si="0"/>
        <v>334.57760314341851</v>
      </c>
      <c r="M6" s="27">
        <v>2822.7170923379199</v>
      </c>
      <c r="N6" s="28">
        <f>50</f>
        <v>50</v>
      </c>
      <c r="O6" s="27">
        <v>1949.3022269353128</v>
      </c>
      <c r="P6" s="27">
        <v>869.39348370927314</v>
      </c>
      <c r="Q6" s="27">
        <v>574</v>
      </c>
      <c r="R6" s="27">
        <v>91.861728395061732</v>
      </c>
      <c r="S6" s="27">
        <v>734.61501210653762</v>
      </c>
      <c r="T6" s="27">
        <v>1015</v>
      </c>
      <c r="U6" s="27">
        <v>592.12</v>
      </c>
    </row>
    <row r="7" spans="1:21">
      <c r="A7" s="1" t="s">
        <v>26</v>
      </c>
      <c r="B7" s="27">
        <v>438</v>
      </c>
      <c r="C7" s="27">
        <v>888.82364933741087</v>
      </c>
      <c r="D7" s="27">
        <v>564</v>
      </c>
      <c r="E7" s="27">
        <v>652.904</v>
      </c>
      <c r="F7" s="28">
        <v>3859.8535469107551</v>
      </c>
      <c r="G7" s="27">
        <v>212.07072691552065</v>
      </c>
      <c r="H7" s="27">
        <v>1204.3502702702701</v>
      </c>
      <c r="I7" s="27">
        <v>334.57760314341851</v>
      </c>
      <c r="J7" s="27">
        <v>2621.1644444444441</v>
      </c>
      <c r="K7" s="27">
        <v>706.21611001964641</v>
      </c>
      <c r="L7" s="28">
        <f t="shared" si="0"/>
        <v>334.57760314341851</v>
      </c>
      <c r="M7" s="27">
        <v>2823.7170923379199</v>
      </c>
      <c r="N7" s="28">
        <f>50</f>
        <v>50</v>
      </c>
      <c r="O7" s="27">
        <v>1949.3022269353128</v>
      </c>
      <c r="P7" s="27">
        <v>869.39348370927314</v>
      </c>
      <c r="Q7" s="27">
        <v>574</v>
      </c>
      <c r="R7" s="27">
        <v>91.861728395061732</v>
      </c>
      <c r="S7" s="27">
        <v>734.61501210653762</v>
      </c>
      <c r="T7" s="27">
        <v>1015</v>
      </c>
      <c r="U7" s="27">
        <v>592.12</v>
      </c>
    </row>
    <row r="8" spans="1:21">
      <c r="A8" s="1" t="s">
        <v>27</v>
      </c>
      <c r="B8" s="27">
        <v>438</v>
      </c>
      <c r="C8" s="27">
        <v>888.82364933741087</v>
      </c>
      <c r="D8" s="27">
        <v>564</v>
      </c>
      <c r="E8" s="27">
        <v>652.904</v>
      </c>
      <c r="F8" s="28">
        <v>3859.8535469107551</v>
      </c>
      <c r="G8" s="27">
        <v>212.07072691552065</v>
      </c>
      <c r="H8" s="27">
        <v>1204.3502702702701</v>
      </c>
      <c r="I8" s="27">
        <v>334.57760314341851</v>
      </c>
      <c r="J8" s="27">
        <v>2621.1644444444441</v>
      </c>
      <c r="K8" s="27">
        <v>706.21611001964641</v>
      </c>
      <c r="L8" s="28">
        <f t="shared" si="0"/>
        <v>334.57760314341851</v>
      </c>
      <c r="M8" s="27">
        <v>2824.7170923379199</v>
      </c>
      <c r="N8" s="28">
        <f>50</f>
        <v>50</v>
      </c>
      <c r="O8" s="27">
        <v>1949.3022269353128</v>
      </c>
      <c r="P8" s="27">
        <v>869.39348370927314</v>
      </c>
      <c r="Q8" s="27">
        <v>574</v>
      </c>
      <c r="R8" s="27">
        <v>91.861728395061732</v>
      </c>
      <c r="S8" s="27">
        <v>734.61501210653762</v>
      </c>
      <c r="T8" s="27">
        <v>1015</v>
      </c>
      <c r="U8" s="27">
        <v>592.12</v>
      </c>
    </row>
    <row r="9" spans="1:21">
      <c r="A9" s="1" t="s">
        <v>28</v>
      </c>
      <c r="B9" s="27">
        <v>438</v>
      </c>
      <c r="C9" s="27">
        <v>888.82364933741087</v>
      </c>
      <c r="D9" s="27">
        <v>564</v>
      </c>
      <c r="E9" s="27">
        <v>652.904</v>
      </c>
      <c r="F9" s="28">
        <v>3859.8535469107551</v>
      </c>
      <c r="G9" s="27">
        <v>212.07072691552065</v>
      </c>
      <c r="H9" s="27">
        <v>1204.3502702702701</v>
      </c>
      <c r="I9" s="27">
        <v>334.57760314341851</v>
      </c>
      <c r="J9" s="27">
        <v>2621.1644444444441</v>
      </c>
      <c r="K9" s="27">
        <v>706.21611001964641</v>
      </c>
      <c r="L9" s="28">
        <f t="shared" si="0"/>
        <v>334.57760314341851</v>
      </c>
      <c r="M9" s="27">
        <v>2825.7170923379199</v>
      </c>
      <c r="N9" s="28">
        <f>50</f>
        <v>50</v>
      </c>
      <c r="O9" s="27">
        <v>1949.3022269353128</v>
      </c>
      <c r="P9" s="27">
        <v>869.39348370927314</v>
      </c>
      <c r="Q9" s="27">
        <v>574</v>
      </c>
      <c r="R9" s="27">
        <v>91.861728395061732</v>
      </c>
      <c r="S9" s="27">
        <v>734.61501210653762</v>
      </c>
      <c r="T9" s="27">
        <v>1015</v>
      </c>
      <c r="U9" s="27">
        <v>592.12</v>
      </c>
    </row>
    <row r="10" spans="1:21">
      <c r="A10" s="1" t="s">
        <v>29</v>
      </c>
      <c r="B10" s="27">
        <v>438</v>
      </c>
      <c r="C10" s="27">
        <v>888.82364933741087</v>
      </c>
      <c r="D10" s="27">
        <v>564</v>
      </c>
      <c r="E10" s="27">
        <v>652.904</v>
      </c>
      <c r="F10" s="28">
        <v>3859.8535469107551</v>
      </c>
      <c r="G10" s="27">
        <v>212.07072691552065</v>
      </c>
      <c r="H10" s="27">
        <v>1204.3502702702701</v>
      </c>
      <c r="I10" s="27">
        <v>334.57760314341851</v>
      </c>
      <c r="J10" s="27">
        <v>2621.1644444444441</v>
      </c>
      <c r="K10" s="27">
        <v>706.21611001964641</v>
      </c>
      <c r="L10" s="28">
        <f t="shared" si="0"/>
        <v>334.57760314341851</v>
      </c>
      <c r="M10" s="27">
        <v>2826.7170923379199</v>
      </c>
      <c r="N10" s="28">
        <f>50</f>
        <v>50</v>
      </c>
      <c r="O10" s="27">
        <v>1949.3022269353128</v>
      </c>
      <c r="P10" s="27">
        <v>869.39348370927314</v>
      </c>
      <c r="Q10" s="27">
        <v>574</v>
      </c>
      <c r="R10" s="27">
        <v>91.861728395061732</v>
      </c>
      <c r="S10" s="27">
        <v>734.61501210653762</v>
      </c>
      <c r="T10" s="27">
        <v>1015</v>
      </c>
      <c r="U10" s="27">
        <v>592.12</v>
      </c>
    </row>
    <row r="11" spans="1:21">
      <c r="A11" s="1" t="s">
        <v>30</v>
      </c>
      <c r="B11" s="27">
        <v>438</v>
      </c>
      <c r="C11" s="27">
        <v>888.82364933741087</v>
      </c>
      <c r="D11" s="27">
        <v>564</v>
      </c>
      <c r="E11" s="27">
        <v>652.904</v>
      </c>
      <c r="F11" s="28">
        <v>3859.8535469107551</v>
      </c>
      <c r="G11" s="27">
        <v>212.07072691552065</v>
      </c>
      <c r="H11" s="27">
        <v>1204.3502702702701</v>
      </c>
      <c r="I11" s="27">
        <v>334.57760314341851</v>
      </c>
      <c r="J11" s="27">
        <v>2621.1644444444441</v>
      </c>
      <c r="K11" s="27">
        <v>706.21611001964641</v>
      </c>
      <c r="L11" s="28">
        <f t="shared" si="0"/>
        <v>334.57760314341851</v>
      </c>
      <c r="M11" s="27">
        <v>2827.7170923379199</v>
      </c>
      <c r="N11" s="28">
        <f>50</f>
        <v>50</v>
      </c>
      <c r="O11" s="27">
        <v>1949.3022269353128</v>
      </c>
      <c r="P11" s="27">
        <v>869.39348370927314</v>
      </c>
      <c r="Q11" s="27">
        <v>574</v>
      </c>
      <c r="R11" s="27">
        <v>91.861728395061732</v>
      </c>
      <c r="S11" s="27">
        <v>734.61501210653762</v>
      </c>
      <c r="T11" s="27">
        <v>1015</v>
      </c>
      <c r="U11" s="27">
        <v>592.12</v>
      </c>
    </row>
    <row r="12" spans="1:21">
      <c r="A12" s="1" t="s">
        <v>31</v>
      </c>
      <c r="B12" s="27">
        <v>438</v>
      </c>
      <c r="C12" s="27">
        <v>888.82364933741087</v>
      </c>
      <c r="D12" s="27">
        <v>564</v>
      </c>
      <c r="E12" s="27">
        <v>652.904</v>
      </c>
      <c r="F12" s="28">
        <v>3859.8535469107551</v>
      </c>
      <c r="G12" s="27">
        <v>212.07072691552065</v>
      </c>
      <c r="H12" s="27">
        <v>1204.3502702702701</v>
      </c>
      <c r="I12" s="27">
        <v>334.57760314341851</v>
      </c>
      <c r="J12" s="27">
        <v>2621.1644444444441</v>
      </c>
      <c r="K12" s="27">
        <v>706.21611001964641</v>
      </c>
      <c r="L12" s="28">
        <f t="shared" si="0"/>
        <v>334.57760314341851</v>
      </c>
      <c r="M12" s="27">
        <v>2828.7170923379199</v>
      </c>
      <c r="N12" s="28">
        <f>50</f>
        <v>50</v>
      </c>
      <c r="O12" s="27">
        <v>1949.3022269353128</v>
      </c>
      <c r="P12" s="27">
        <v>869.39348370927314</v>
      </c>
      <c r="Q12" s="27">
        <v>574</v>
      </c>
      <c r="R12" s="27">
        <v>91.861728395061732</v>
      </c>
      <c r="S12" s="27">
        <v>734.61501210653762</v>
      </c>
      <c r="T12" s="27">
        <v>1015</v>
      </c>
      <c r="U12" s="27">
        <v>592.12</v>
      </c>
    </row>
    <row r="13" spans="1:21">
      <c r="A13" s="23" t="s">
        <v>60</v>
      </c>
      <c r="B13" s="27">
        <v>438</v>
      </c>
      <c r="C13" s="27">
        <v>888.82364933741087</v>
      </c>
      <c r="D13" s="27">
        <v>564</v>
      </c>
      <c r="E13" s="27">
        <v>652.904</v>
      </c>
      <c r="F13" s="28">
        <v>3859.8535469107551</v>
      </c>
      <c r="G13" s="27">
        <v>212.07072691552065</v>
      </c>
      <c r="H13" s="27">
        <v>1204.3502702702701</v>
      </c>
      <c r="I13" s="27">
        <v>334.57760314341851</v>
      </c>
      <c r="J13" s="27">
        <v>2621.1644444444441</v>
      </c>
      <c r="K13" s="27">
        <v>706.21611001964641</v>
      </c>
      <c r="L13" s="28">
        <f t="shared" si="0"/>
        <v>334.57760314341851</v>
      </c>
      <c r="M13" s="27">
        <v>2829.7170923379199</v>
      </c>
      <c r="N13" s="28">
        <f>50</f>
        <v>50</v>
      </c>
      <c r="O13" s="27">
        <v>1949.3022269353128</v>
      </c>
      <c r="P13" s="27">
        <v>869.39348370927314</v>
      </c>
      <c r="Q13" s="27">
        <v>574</v>
      </c>
      <c r="R13" s="27">
        <v>91.861728395061732</v>
      </c>
      <c r="S13" s="27">
        <v>734.61501210653762</v>
      </c>
      <c r="T13" s="27">
        <v>1015</v>
      </c>
      <c r="U13" s="27">
        <v>592.12</v>
      </c>
    </row>
    <row r="14" spans="1:21">
      <c r="A14" s="23" t="s">
        <v>63</v>
      </c>
      <c r="B14" s="27">
        <v>438</v>
      </c>
      <c r="C14" s="27">
        <v>888.82364933741087</v>
      </c>
      <c r="D14" s="27">
        <v>564</v>
      </c>
      <c r="E14" s="27">
        <v>652.904</v>
      </c>
      <c r="F14" s="28">
        <v>3859.8535469107551</v>
      </c>
      <c r="G14" s="27">
        <v>212.07072691552065</v>
      </c>
      <c r="H14" s="27">
        <v>1204.3502702702701</v>
      </c>
      <c r="I14" s="27">
        <v>334.57760314341851</v>
      </c>
      <c r="J14" s="27">
        <v>2621.1644444444441</v>
      </c>
      <c r="K14" s="27">
        <v>706.21611001964641</v>
      </c>
      <c r="L14" s="28">
        <f t="shared" si="0"/>
        <v>334.57760314341851</v>
      </c>
      <c r="M14" s="27">
        <v>2830.7170923379199</v>
      </c>
      <c r="N14" s="28">
        <f>50</f>
        <v>50</v>
      </c>
      <c r="O14" s="27">
        <v>1949.3022269353128</v>
      </c>
      <c r="P14" s="27">
        <v>869.39348370927314</v>
      </c>
      <c r="Q14" s="27">
        <v>574</v>
      </c>
      <c r="R14" s="27">
        <v>91.861728395061732</v>
      </c>
      <c r="S14" s="27">
        <v>734.61501210653762</v>
      </c>
      <c r="T14" s="27">
        <v>1015</v>
      </c>
      <c r="U14" s="27">
        <v>592.12</v>
      </c>
    </row>
    <row r="15" spans="1:21">
      <c r="A15" s="23" t="s">
        <v>65</v>
      </c>
      <c r="B15" s="27">
        <v>438</v>
      </c>
      <c r="C15" s="27">
        <v>888.82364933741087</v>
      </c>
      <c r="D15" s="27">
        <v>564</v>
      </c>
      <c r="E15" s="27">
        <v>652.904</v>
      </c>
      <c r="F15" s="28">
        <v>3859.8535469107551</v>
      </c>
      <c r="G15" s="27">
        <v>212.07072691552065</v>
      </c>
      <c r="H15" s="27">
        <v>1204.3502702702701</v>
      </c>
      <c r="I15" s="27">
        <v>334.57760314341851</v>
      </c>
      <c r="J15" s="27">
        <v>2621.1644444444441</v>
      </c>
      <c r="K15" s="27">
        <v>706.21611001964641</v>
      </c>
      <c r="L15" s="28">
        <f t="shared" si="0"/>
        <v>334.57760314341851</v>
      </c>
      <c r="M15" s="27">
        <v>2831.7170923379199</v>
      </c>
      <c r="N15" s="28">
        <f>50</f>
        <v>50</v>
      </c>
      <c r="O15" s="27">
        <v>1949.3022269353128</v>
      </c>
      <c r="P15" s="27">
        <v>869.39348370927314</v>
      </c>
      <c r="Q15" s="27">
        <v>574</v>
      </c>
      <c r="R15" s="27">
        <v>91.861728395061732</v>
      </c>
      <c r="S15" s="27">
        <v>734.61501210653762</v>
      </c>
      <c r="T15" s="27">
        <v>1015</v>
      </c>
      <c r="U15" s="27">
        <v>592.12</v>
      </c>
    </row>
    <row r="16" spans="1:21">
      <c r="A16" s="23" t="s">
        <v>67</v>
      </c>
      <c r="B16" s="27">
        <v>438</v>
      </c>
      <c r="C16" s="27">
        <v>888.82364933741087</v>
      </c>
      <c r="D16" s="27">
        <v>564</v>
      </c>
      <c r="E16" s="27">
        <v>652.904</v>
      </c>
      <c r="F16" s="28">
        <v>3859.8535469107551</v>
      </c>
      <c r="G16" s="27">
        <v>212.07072691552065</v>
      </c>
      <c r="H16" s="27">
        <v>1204.3502702702701</v>
      </c>
      <c r="I16" s="27">
        <v>334.57760314341851</v>
      </c>
      <c r="J16" s="27">
        <v>2621.1644444444441</v>
      </c>
      <c r="K16" s="27">
        <v>706.21611001964641</v>
      </c>
      <c r="L16" s="28">
        <f t="shared" si="0"/>
        <v>334.57760314341851</v>
      </c>
      <c r="M16" s="27">
        <v>2832.7170923379199</v>
      </c>
      <c r="N16" s="28">
        <f>50</f>
        <v>50</v>
      </c>
      <c r="O16" s="27">
        <v>1949.3022269353128</v>
      </c>
      <c r="P16" s="27">
        <v>869.39348370927314</v>
      </c>
      <c r="Q16" s="27">
        <v>574</v>
      </c>
      <c r="R16" s="27">
        <v>91.861728395061732</v>
      </c>
      <c r="S16" s="27">
        <v>734.61501210653762</v>
      </c>
      <c r="T16" s="27">
        <v>1015</v>
      </c>
      <c r="U16" s="27">
        <v>592.12</v>
      </c>
    </row>
    <row r="17" spans="1:21">
      <c r="A17" s="23" t="s">
        <v>69</v>
      </c>
      <c r="B17" s="27">
        <v>438</v>
      </c>
      <c r="C17" s="27">
        <v>888.82364933741087</v>
      </c>
      <c r="D17" s="27">
        <v>564</v>
      </c>
      <c r="E17" s="27">
        <v>652.904</v>
      </c>
      <c r="F17" s="28">
        <v>3859.8535469107551</v>
      </c>
      <c r="G17" s="27">
        <v>212.07072691552065</v>
      </c>
      <c r="H17" s="27">
        <v>1204.3502702702701</v>
      </c>
      <c r="I17" s="27">
        <v>334.57760314341851</v>
      </c>
      <c r="J17" s="27">
        <v>2621.1644444444441</v>
      </c>
      <c r="K17" s="27">
        <v>706.21611001964641</v>
      </c>
      <c r="L17" s="28">
        <f t="shared" si="0"/>
        <v>334.57760314341851</v>
      </c>
      <c r="M17" s="27">
        <v>2833.7170923379199</v>
      </c>
      <c r="N17" s="28">
        <f>50</f>
        <v>50</v>
      </c>
      <c r="O17" s="27">
        <v>1949.3022269353128</v>
      </c>
      <c r="P17" s="27">
        <v>869.39348370927314</v>
      </c>
      <c r="Q17" s="27">
        <v>574</v>
      </c>
      <c r="R17" s="27">
        <v>91.861728395061732</v>
      </c>
      <c r="S17" s="27">
        <v>734.61501210653762</v>
      </c>
      <c r="T17" s="27">
        <v>1015</v>
      </c>
      <c r="U17" s="27">
        <v>592.12</v>
      </c>
    </row>
    <row r="18" spans="1:21">
      <c r="A18" s="23" t="s">
        <v>71</v>
      </c>
      <c r="B18" s="27">
        <v>438</v>
      </c>
      <c r="C18" s="27">
        <v>888.82364933741087</v>
      </c>
      <c r="D18" s="27">
        <v>564</v>
      </c>
      <c r="E18" s="27">
        <v>652.904</v>
      </c>
      <c r="F18" s="28">
        <v>3859.8535469107551</v>
      </c>
      <c r="G18" s="27">
        <v>212.07072691552065</v>
      </c>
      <c r="H18" s="27">
        <v>1204.3502702702701</v>
      </c>
      <c r="I18" s="27">
        <v>334.57760314341851</v>
      </c>
      <c r="J18" s="27">
        <v>2621.1644444444441</v>
      </c>
      <c r="K18" s="27">
        <v>706.21611001964641</v>
      </c>
      <c r="L18" s="28">
        <f t="shared" si="0"/>
        <v>334.57760314341851</v>
      </c>
      <c r="M18" s="27">
        <v>2834.7170923379199</v>
      </c>
      <c r="N18" s="28">
        <f>50</f>
        <v>50</v>
      </c>
      <c r="O18" s="27">
        <v>1949.3022269353128</v>
      </c>
      <c r="P18" s="27">
        <v>869.39348370927314</v>
      </c>
      <c r="Q18" s="27">
        <v>574</v>
      </c>
      <c r="R18" s="27">
        <v>91.861728395061732</v>
      </c>
      <c r="S18" s="27">
        <v>734.61501210653762</v>
      </c>
      <c r="T18" s="27">
        <v>1015</v>
      </c>
      <c r="U18" s="27">
        <v>592.12</v>
      </c>
    </row>
    <row r="19" spans="1:21">
      <c r="A19" s="23" t="s">
        <v>73</v>
      </c>
      <c r="B19" s="27">
        <v>438</v>
      </c>
      <c r="C19" s="27">
        <v>888.82364933741087</v>
      </c>
      <c r="D19" s="27">
        <v>564</v>
      </c>
      <c r="E19" s="27">
        <v>652.904</v>
      </c>
      <c r="F19" s="28">
        <v>3859.8535469107551</v>
      </c>
      <c r="G19" s="27">
        <v>212.07072691552065</v>
      </c>
      <c r="H19" s="27">
        <v>1204.3502702702701</v>
      </c>
      <c r="I19" s="27">
        <v>334.57760314341851</v>
      </c>
      <c r="J19" s="27">
        <v>2621.1644444444441</v>
      </c>
      <c r="K19" s="27">
        <v>706.21611001964641</v>
      </c>
      <c r="L19" s="28">
        <f t="shared" si="0"/>
        <v>334.57760314341851</v>
      </c>
      <c r="M19" s="27">
        <v>2835.7170923379199</v>
      </c>
      <c r="N19" s="28">
        <f>50</f>
        <v>50</v>
      </c>
      <c r="O19" s="27">
        <v>1949.3022269353128</v>
      </c>
      <c r="P19" s="27">
        <v>869.39348370927314</v>
      </c>
      <c r="Q19" s="27">
        <v>574</v>
      </c>
      <c r="R19" s="27">
        <v>91.861728395061732</v>
      </c>
      <c r="S19" s="27">
        <v>734.61501210653762</v>
      </c>
      <c r="T19" s="27">
        <v>1015</v>
      </c>
      <c r="U19" s="27">
        <v>592.12</v>
      </c>
    </row>
    <row r="20" spans="1:21">
      <c r="A20" s="23" t="s">
        <v>75</v>
      </c>
      <c r="B20" s="27">
        <v>438</v>
      </c>
      <c r="C20" s="27">
        <v>888.82364933741087</v>
      </c>
      <c r="D20" s="27">
        <v>564</v>
      </c>
      <c r="E20" s="27">
        <v>652.904</v>
      </c>
      <c r="F20" s="28">
        <v>3859.8535469107551</v>
      </c>
      <c r="G20" s="27">
        <v>212.07072691552065</v>
      </c>
      <c r="H20" s="27">
        <v>1204.3502702702701</v>
      </c>
      <c r="I20" s="27">
        <v>334.57760314341851</v>
      </c>
      <c r="J20" s="27">
        <v>2621.1644444444441</v>
      </c>
      <c r="K20" s="27">
        <v>706.21611001964641</v>
      </c>
      <c r="L20" s="28">
        <f t="shared" si="0"/>
        <v>334.57760314341851</v>
      </c>
      <c r="M20" s="27">
        <v>2836.7170923379199</v>
      </c>
      <c r="N20" s="28">
        <f>50</f>
        <v>50</v>
      </c>
      <c r="O20" s="27">
        <v>1949.3022269353128</v>
      </c>
      <c r="P20" s="27">
        <v>869.39348370927314</v>
      </c>
      <c r="Q20" s="27">
        <v>574</v>
      </c>
      <c r="R20" s="27">
        <v>91.861728395061732</v>
      </c>
      <c r="S20" s="27">
        <v>734.61501210653762</v>
      </c>
      <c r="T20" s="27">
        <v>1015</v>
      </c>
      <c r="U20" s="27">
        <v>592.12</v>
      </c>
    </row>
    <row r="21" spans="1:21">
      <c r="A21" s="23" t="s">
        <v>77</v>
      </c>
      <c r="B21" s="27">
        <v>438</v>
      </c>
      <c r="C21" s="27">
        <v>888.82364933741087</v>
      </c>
      <c r="D21" s="27">
        <v>564</v>
      </c>
      <c r="E21" s="27">
        <v>652.904</v>
      </c>
      <c r="F21" s="28">
        <v>3859.8535469107551</v>
      </c>
      <c r="G21" s="27">
        <v>212.07072691552065</v>
      </c>
      <c r="H21" s="27">
        <v>1204.3502702702701</v>
      </c>
      <c r="I21" s="27">
        <v>334.57760314341851</v>
      </c>
      <c r="J21" s="27">
        <v>2621.1644444444441</v>
      </c>
      <c r="K21" s="27">
        <v>706.21611001964641</v>
      </c>
      <c r="L21" s="28">
        <f t="shared" si="0"/>
        <v>334.57760314341851</v>
      </c>
      <c r="M21" s="27">
        <v>2837.7170923379199</v>
      </c>
      <c r="N21" s="28">
        <f>50</f>
        <v>50</v>
      </c>
      <c r="O21" s="27">
        <v>1949.3022269353128</v>
      </c>
      <c r="P21" s="27">
        <v>869.39348370927314</v>
      </c>
      <c r="Q21" s="27">
        <v>574</v>
      </c>
      <c r="R21" s="27">
        <v>91.861728395061732</v>
      </c>
      <c r="S21" s="27">
        <v>734.61501210653762</v>
      </c>
      <c r="T21" s="27">
        <v>1015</v>
      </c>
      <c r="U21" s="27">
        <v>592.12</v>
      </c>
    </row>
    <row r="22" spans="1:21">
      <c r="A22" s="23" t="s">
        <v>79</v>
      </c>
      <c r="B22" s="27">
        <v>438</v>
      </c>
      <c r="C22" s="27">
        <v>888.82364933741087</v>
      </c>
      <c r="D22" s="27">
        <v>564</v>
      </c>
      <c r="E22" s="27">
        <v>652.904</v>
      </c>
      <c r="F22" s="28">
        <v>3859.8535469107551</v>
      </c>
      <c r="G22" s="27">
        <v>212.07072691552065</v>
      </c>
      <c r="H22" s="27">
        <v>1204.3502702702701</v>
      </c>
      <c r="I22" s="27">
        <v>334.57760314341851</v>
      </c>
      <c r="J22" s="27">
        <v>2621.1644444444441</v>
      </c>
      <c r="K22" s="27">
        <v>706.21611001964641</v>
      </c>
      <c r="L22" s="28">
        <f t="shared" si="0"/>
        <v>334.57760314341851</v>
      </c>
      <c r="M22" s="27">
        <v>2838.7170923379199</v>
      </c>
      <c r="N22" s="28">
        <f>50</f>
        <v>50</v>
      </c>
      <c r="O22" s="27">
        <v>1949.3022269353128</v>
      </c>
      <c r="P22" s="27">
        <v>869.39348370927314</v>
      </c>
      <c r="Q22" s="27">
        <v>574</v>
      </c>
      <c r="R22" s="27">
        <v>91.861728395061732</v>
      </c>
      <c r="S22" s="27">
        <v>734.61501210653762</v>
      </c>
      <c r="T22" s="27">
        <v>1015</v>
      </c>
      <c r="U22" s="27">
        <v>592.12</v>
      </c>
    </row>
    <row r="23" spans="1:21">
      <c r="A23" s="23" t="s">
        <v>81</v>
      </c>
      <c r="B23" s="27">
        <v>438</v>
      </c>
      <c r="C23" s="27">
        <v>888.82364933741087</v>
      </c>
      <c r="D23" s="27">
        <v>564</v>
      </c>
      <c r="E23" s="27">
        <v>652.904</v>
      </c>
      <c r="F23" s="28">
        <v>3859.8535469107551</v>
      </c>
      <c r="G23" s="27">
        <v>212.07072691552065</v>
      </c>
      <c r="H23" s="27">
        <v>1204.3502702702701</v>
      </c>
      <c r="I23" s="27">
        <v>334.57760314341851</v>
      </c>
      <c r="J23" s="27">
        <v>2621.1644444444441</v>
      </c>
      <c r="K23" s="27">
        <v>706.21611001964641</v>
      </c>
      <c r="L23" s="28">
        <f t="shared" si="0"/>
        <v>334.57760314341851</v>
      </c>
      <c r="M23" s="27">
        <v>2839.7170923379199</v>
      </c>
      <c r="N23" s="28">
        <f>50</f>
        <v>50</v>
      </c>
      <c r="O23" s="27">
        <v>1949.3022269353128</v>
      </c>
      <c r="P23" s="27">
        <v>869.39348370927314</v>
      </c>
      <c r="Q23" s="27">
        <v>574</v>
      </c>
      <c r="R23" s="27">
        <v>91.861728395061732</v>
      </c>
      <c r="S23" s="27">
        <v>734.61501210653762</v>
      </c>
      <c r="T23" s="27">
        <v>1015</v>
      </c>
      <c r="U23" s="27">
        <v>592.12</v>
      </c>
    </row>
    <row r="24" spans="1:21">
      <c r="A24" s="23" t="s">
        <v>83</v>
      </c>
      <c r="B24" s="27">
        <v>438</v>
      </c>
      <c r="C24" s="27">
        <v>888.82364933741087</v>
      </c>
      <c r="D24" s="27">
        <v>564</v>
      </c>
      <c r="E24" s="27">
        <v>652.904</v>
      </c>
      <c r="F24" s="28">
        <v>3859.8535469107551</v>
      </c>
      <c r="G24" s="27">
        <v>212.07072691552065</v>
      </c>
      <c r="H24" s="27">
        <v>1204.3502702702701</v>
      </c>
      <c r="I24" s="27">
        <v>334.57760314341851</v>
      </c>
      <c r="J24" s="27">
        <v>2621.1644444444441</v>
      </c>
      <c r="K24" s="27">
        <v>706.21611001964641</v>
      </c>
      <c r="L24" s="28">
        <f t="shared" si="0"/>
        <v>334.57760314341851</v>
      </c>
      <c r="M24" s="27">
        <v>2840.7170923379199</v>
      </c>
      <c r="N24" s="28">
        <f>50</f>
        <v>50</v>
      </c>
      <c r="O24" s="27">
        <v>1949.3022269353128</v>
      </c>
      <c r="P24" s="27">
        <v>869.39348370927314</v>
      </c>
      <c r="Q24" s="27">
        <v>574</v>
      </c>
      <c r="R24" s="27">
        <v>91.861728395061732</v>
      </c>
      <c r="S24" s="27">
        <v>734.61501210653762</v>
      </c>
      <c r="T24" s="27">
        <v>1015</v>
      </c>
      <c r="U24" s="27">
        <v>592.12</v>
      </c>
    </row>
    <row r="25" spans="1:21">
      <c r="A25" s="23" t="s">
        <v>85</v>
      </c>
      <c r="B25" s="27">
        <v>438</v>
      </c>
      <c r="C25" s="27">
        <v>888.82364933741087</v>
      </c>
      <c r="D25" s="27">
        <v>564</v>
      </c>
      <c r="E25" s="27">
        <v>652.904</v>
      </c>
      <c r="F25" s="28">
        <v>3859.8535469107551</v>
      </c>
      <c r="G25" s="27">
        <v>212.07072691552065</v>
      </c>
      <c r="H25" s="27">
        <v>1204.3502702702701</v>
      </c>
      <c r="I25" s="27">
        <v>334.57760314341851</v>
      </c>
      <c r="J25" s="27">
        <v>2621.1644444444441</v>
      </c>
      <c r="K25" s="27">
        <v>706.21611001964641</v>
      </c>
      <c r="L25" s="28">
        <f t="shared" si="0"/>
        <v>334.57760314341851</v>
      </c>
      <c r="M25" s="27">
        <v>2841.7170923379199</v>
      </c>
      <c r="N25" s="28">
        <f>50</f>
        <v>50</v>
      </c>
      <c r="O25" s="27">
        <v>1949.3022269353128</v>
      </c>
      <c r="P25" s="27">
        <v>869.39348370927314</v>
      </c>
      <c r="Q25" s="27">
        <v>574</v>
      </c>
      <c r="R25" s="27">
        <v>91.861728395061732</v>
      </c>
      <c r="S25" s="27">
        <v>734.61501210653762</v>
      </c>
      <c r="T25" s="27">
        <v>1015</v>
      </c>
      <c r="U25" s="27">
        <v>592.12</v>
      </c>
    </row>
    <row r="26" spans="1:21">
      <c r="A26" s="23" t="s">
        <v>87</v>
      </c>
      <c r="B26" s="27">
        <v>438</v>
      </c>
      <c r="C26" s="27">
        <v>888.82364933741087</v>
      </c>
      <c r="D26" s="27">
        <v>564</v>
      </c>
      <c r="E26" s="27">
        <v>652.904</v>
      </c>
      <c r="F26" s="28">
        <v>3859.8535469107551</v>
      </c>
      <c r="G26" s="27">
        <v>212.07072691552065</v>
      </c>
      <c r="H26" s="27">
        <v>1204.3502702702701</v>
      </c>
      <c r="I26" s="27">
        <v>334.57760314341851</v>
      </c>
      <c r="J26" s="27">
        <v>2621.1644444444441</v>
      </c>
      <c r="K26" s="27">
        <v>706.21611001964641</v>
      </c>
      <c r="L26" s="28">
        <f t="shared" si="0"/>
        <v>334.57760314341851</v>
      </c>
      <c r="M26" s="27">
        <v>2842.7170923379199</v>
      </c>
      <c r="N26" s="28">
        <f>50</f>
        <v>50</v>
      </c>
      <c r="O26" s="27">
        <v>1949.3022269353128</v>
      </c>
      <c r="P26" s="27">
        <v>869.39348370927314</v>
      </c>
      <c r="Q26" s="27">
        <v>574</v>
      </c>
      <c r="R26" s="27">
        <v>91.861728395061732</v>
      </c>
      <c r="S26" s="27">
        <v>734.61501210653762</v>
      </c>
      <c r="T26" s="27">
        <v>1015</v>
      </c>
      <c r="U26" s="27">
        <v>592.12</v>
      </c>
    </row>
    <row r="27" spans="1:21">
      <c r="A27" s="23" t="s">
        <v>89</v>
      </c>
      <c r="B27" s="27">
        <v>438</v>
      </c>
      <c r="C27" s="27">
        <v>888.82364933741087</v>
      </c>
      <c r="D27" s="27">
        <v>564</v>
      </c>
      <c r="E27" s="27">
        <v>652.904</v>
      </c>
      <c r="F27" s="28">
        <v>3859.8535469107551</v>
      </c>
      <c r="G27" s="27">
        <v>212.07072691552065</v>
      </c>
      <c r="H27" s="27">
        <v>1204.3502702702701</v>
      </c>
      <c r="I27" s="27">
        <v>334.57760314341851</v>
      </c>
      <c r="J27" s="27">
        <v>2621.1644444444441</v>
      </c>
      <c r="K27" s="27">
        <v>706.21611001964641</v>
      </c>
      <c r="L27" s="28">
        <f t="shared" si="0"/>
        <v>334.57760314341851</v>
      </c>
      <c r="M27" s="27">
        <v>2843.7170923379199</v>
      </c>
      <c r="N27" s="28">
        <f>50</f>
        <v>50</v>
      </c>
      <c r="O27" s="27">
        <v>1949.3022269353128</v>
      </c>
      <c r="P27" s="27">
        <v>869.39348370927314</v>
      </c>
      <c r="Q27" s="27">
        <v>574</v>
      </c>
      <c r="R27" s="27">
        <v>91.861728395061732</v>
      </c>
      <c r="S27" s="27">
        <v>734.61501210653762</v>
      </c>
      <c r="T27" s="27">
        <v>1015</v>
      </c>
      <c r="U27" s="27">
        <v>592.12</v>
      </c>
    </row>
    <row r="28" spans="1:21">
      <c r="A28" s="23" t="s">
        <v>91</v>
      </c>
      <c r="B28" s="27">
        <v>438</v>
      </c>
      <c r="C28" s="27">
        <v>888.82364933741087</v>
      </c>
      <c r="D28" s="27">
        <v>564</v>
      </c>
      <c r="E28" s="27">
        <v>652.904</v>
      </c>
      <c r="F28" s="28">
        <v>3859.8535469107551</v>
      </c>
      <c r="G28" s="27">
        <v>212.07072691552065</v>
      </c>
      <c r="H28" s="27">
        <v>1204.3502702702701</v>
      </c>
      <c r="I28" s="27">
        <v>334.57760314341851</v>
      </c>
      <c r="J28" s="27">
        <v>2621.1644444444441</v>
      </c>
      <c r="K28" s="27">
        <v>706.21611001964641</v>
      </c>
      <c r="L28" s="28">
        <f t="shared" si="0"/>
        <v>334.57760314341851</v>
      </c>
      <c r="M28" s="27">
        <v>2844.7170923379199</v>
      </c>
      <c r="N28" s="28">
        <f>50</f>
        <v>50</v>
      </c>
      <c r="O28" s="27">
        <v>1949.3022269353128</v>
      </c>
      <c r="P28" s="27">
        <v>869.39348370927314</v>
      </c>
      <c r="Q28" s="27">
        <v>574</v>
      </c>
      <c r="R28" s="27">
        <v>91.861728395061732</v>
      </c>
      <c r="S28" s="27">
        <v>734.61501210653762</v>
      </c>
      <c r="T28" s="27">
        <v>1015</v>
      </c>
      <c r="U28" s="27">
        <v>592.12</v>
      </c>
    </row>
    <row r="29" spans="1:21">
      <c r="A29" s="25" t="s">
        <v>93</v>
      </c>
      <c r="B29" s="27">
        <v>438</v>
      </c>
      <c r="C29" s="27">
        <v>888.82364933741087</v>
      </c>
      <c r="D29" s="27">
        <v>564</v>
      </c>
      <c r="E29" s="27">
        <v>652.904</v>
      </c>
      <c r="F29" s="28">
        <v>3859.8535469107551</v>
      </c>
      <c r="G29" s="27">
        <v>212.07072691552065</v>
      </c>
      <c r="H29" s="27">
        <v>1204.3502702702701</v>
      </c>
      <c r="I29" s="27">
        <v>334.57760314341851</v>
      </c>
      <c r="J29" s="27">
        <v>2621.1644444444441</v>
      </c>
      <c r="K29" s="27">
        <v>706.21611001964641</v>
      </c>
      <c r="L29" s="28">
        <f t="shared" si="0"/>
        <v>334.57760314341851</v>
      </c>
      <c r="M29" s="27">
        <v>2845.7170923379199</v>
      </c>
      <c r="N29" s="28">
        <f>50</f>
        <v>50</v>
      </c>
      <c r="O29" s="27">
        <v>1949.3022269353128</v>
      </c>
      <c r="P29" s="27">
        <v>869.39348370927314</v>
      </c>
      <c r="Q29" s="27">
        <v>574</v>
      </c>
      <c r="R29" s="27">
        <v>91.861728395061732</v>
      </c>
      <c r="S29" s="27">
        <v>734.61501210653762</v>
      </c>
      <c r="T29" s="27">
        <v>1015</v>
      </c>
      <c r="U29" s="27">
        <v>592.12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pane xSplit="1" ySplit="2" topLeftCell="G3" activePane="bottomRight" state="frozen"/>
      <selection pane="topRight" activeCell="B1" sqref="B1"/>
      <selection pane="bottomLeft" activeCell="A3" sqref="A3"/>
      <selection pane="bottomRight" activeCell="A30" sqref="A30:XFD30"/>
    </sheetView>
  </sheetViews>
  <sheetFormatPr defaultColWidth="11" defaultRowHeight="15.75"/>
  <cols>
    <col min="3" max="4" width="11.5" bestFit="1" customWidth="1"/>
    <col min="21" max="21" width="11.5" bestFit="1" customWidth="1"/>
  </cols>
  <sheetData>
    <row r="1" spans="1:21">
      <c r="A1" t="s">
        <v>0</v>
      </c>
    </row>
    <row r="2" spans="1:21">
      <c r="A2" s="1"/>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row>
    <row r="3" spans="1:21" s="24" customFormat="1">
      <c r="A3" s="1" t="s">
        <v>22</v>
      </c>
      <c r="B3" s="34">
        <v>25064.133610000001</v>
      </c>
      <c r="C3" s="34">
        <v>4516.8183333333336</v>
      </c>
      <c r="D3" s="34">
        <v>19211.957310000002</v>
      </c>
      <c r="E3" s="34">
        <v>11917.070696666668</v>
      </c>
      <c r="F3" s="34">
        <v>340.084091</v>
      </c>
      <c r="G3" s="34">
        <v>214.39936666666665</v>
      </c>
      <c r="H3" s="34">
        <v>182.70080266666665</v>
      </c>
      <c r="I3" s="34">
        <v>33895.917215000001</v>
      </c>
      <c r="J3" s="34">
        <v>1861.3438066666668</v>
      </c>
      <c r="K3" s="34">
        <v>179.28576233333334</v>
      </c>
      <c r="L3" s="34">
        <v>8904.7765799999997</v>
      </c>
      <c r="M3" s="34">
        <v>9270.2467876666669</v>
      </c>
      <c r="N3" s="34">
        <v>1064.8268166666667</v>
      </c>
      <c r="O3" s="34">
        <v>1668.3626733333331</v>
      </c>
      <c r="P3" s="34">
        <v>1750.2349266666668</v>
      </c>
      <c r="Q3" s="34">
        <v>0</v>
      </c>
      <c r="R3" s="34">
        <v>683.48972333333325</v>
      </c>
      <c r="S3" s="34">
        <v>0</v>
      </c>
      <c r="T3" s="34">
        <v>0</v>
      </c>
      <c r="U3" s="34">
        <v>5037.7699833333345</v>
      </c>
    </row>
    <row r="4" spans="1:21" s="24" customFormat="1">
      <c r="A4" s="1" t="s">
        <v>23</v>
      </c>
      <c r="B4" s="34">
        <v>2320.3703333333328</v>
      </c>
      <c r="C4" s="34">
        <v>14957.779183333332</v>
      </c>
      <c r="D4" s="34">
        <v>407.55529999999999</v>
      </c>
      <c r="E4" s="34">
        <v>3860.2410800000011</v>
      </c>
      <c r="F4" s="34">
        <v>1813.3313133333331</v>
      </c>
      <c r="G4" s="34">
        <v>136.38614999999999</v>
      </c>
      <c r="H4" s="34">
        <v>655.98151333333328</v>
      </c>
      <c r="I4" s="34">
        <v>5356.7347333333328</v>
      </c>
      <c r="J4" s="34">
        <v>3118.9327066666665</v>
      </c>
      <c r="K4" s="34">
        <v>3138.4166699999992</v>
      </c>
      <c r="L4" s="34">
        <v>1310.3239999999998</v>
      </c>
      <c r="M4" s="34">
        <v>11980.782996666667</v>
      </c>
      <c r="N4" s="34">
        <v>0</v>
      </c>
      <c r="O4" s="34">
        <v>2637.0958000000005</v>
      </c>
      <c r="P4" s="34">
        <v>2405.9616333333338</v>
      </c>
      <c r="Q4" s="34">
        <v>0</v>
      </c>
      <c r="R4" s="34">
        <v>166.79500000000002</v>
      </c>
      <c r="S4" s="34">
        <v>0</v>
      </c>
      <c r="T4" s="34">
        <v>20903.332933333324</v>
      </c>
      <c r="U4" s="34">
        <v>22150.896183333331</v>
      </c>
    </row>
    <row r="5" spans="1:21" s="24" customFormat="1">
      <c r="A5" s="1" t="s">
        <v>24</v>
      </c>
      <c r="B5" s="34">
        <v>146.66845666666666</v>
      </c>
      <c r="C5" s="34">
        <v>0</v>
      </c>
      <c r="D5" s="34">
        <v>0</v>
      </c>
      <c r="E5" s="34">
        <v>42</v>
      </c>
      <c r="F5" s="34">
        <v>0</v>
      </c>
      <c r="G5" s="34">
        <v>0</v>
      </c>
      <c r="H5" s="34">
        <v>0</v>
      </c>
      <c r="I5" s="34">
        <v>6.666666666666667</v>
      </c>
      <c r="J5" s="34">
        <v>71.487700000000004</v>
      </c>
      <c r="K5" s="34">
        <v>0</v>
      </c>
      <c r="L5" s="34">
        <v>0</v>
      </c>
      <c r="M5" s="34">
        <v>70.903800000000004</v>
      </c>
      <c r="N5" s="34">
        <v>0</v>
      </c>
      <c r="O5" s="34">
        <v>0</v>
      </c>
      <c r="P5" s="34">
        <v>0</v>
      </c>
      <c r="Q5" s="34">
        <v>0</v>
      </c>
      <c r="R5" s="34">
        <v>42</v>
      </c>
      <c r="S5" s="34">
        <v>0</v>
      </c>
      <c r="T5" s="34">
        <v>185</v>
      </c>
      <c r="U5" s="34">
        <v>0</v>
      </c>
    </row>
    <row r="6" spans="1:21" s="24" customFormat="1">
      <c r="A6" s="1" t="s">
        <v>25</v>
      </c>
      <c r="B6" s="34">
        <v>0</v>
      </c>
      <c r="C6" s="34">
        <v>18609.697666666667</v>
      </c>
      <c r="D6" s="34">
        <v>0</v>
      </c>
      <c r="E6" s="34">
        <v>0</v>
      </c>
      <c r="F6" s="34">
        <v>68.448066666666662</v>
      </c>
      <c r="G6" s="34">
        <v>30.123000000000001</v>
      </c>
      <c r="H6" s="34">
        <v>0</v>
      </c>
      <c r="I6" s="34">
        <v>1145.8650333333333</v>
      </c>
      <c r="J6" s="34">
        <v>12</v>
      </c>
      <c r="K6" s="34">
        <v>1838.32852</v>
      </c>
      <c r="L6" s="34">
        <v>801.15483333333339</v>
      </c>
      <c r="M6" s="34">
        <v>2277.3841666666663</v>
      </c>
      <c r="N6" s="34">
        <v>0</v>
      </c>
      <c r="O6" s="34">
        <v>0</v>
      </c>
      <c r="P6" s="34">
        <v>0</v>
      </c>
      <c r="Q6" s="34">
        <v>0</v>
      </c>
      <c r="R6" s="34">
        <v>320</v>
      </c>
      <c r="S6" s="34">
        <v>0</v>
      </c>
      <c r="T6" s="34">
        <v>10</v>
      </c>
      <c r="U6" s="34">
        <v>249.97310000000002</v>
      </c>
    </row>
    <row r="7" spans="1:21" s="24" customFormat="1">
      <c r="A7" s="1" t="s">
        <v>26</v>
      </c>
      <c r="B7" s="34">
        <v>22030.615766666666</v>
      </c>
      <c r="C7" s="34">
        <v>61219.933926666687</v>
      </c>
      <c r="D7" s="34">
        <v>10999.311176666668</v>
      </c>
      <c r="E7" s="34">
        <v>7510.4495166666675</v>
      </c>
      <c r="F7" s="34">
        <v>479.74988666666667</v>
      </c>
      <c r="G7" s="34">
        <v>489.46274666666659</v>
      </c>
      <c r="H7" s="34">
        <v>5.666666666666667</v>
      </c>
      <c r="I7" s="34">
        <v>19773.049889999995</v>
      </c>
      <c r="J7" s="34">
        <v>960.43150333333324</v>
      </c>
      <c r="K7" s="34">
        <v>1478.305333333333</v>
      </c>
      <c r="L7" s="34">
        <v>3935.5052466666671</v>
      </c>
      <c r="M7" s="34">
        <v>2734.7312700000002</v>
      </c>
      <c r="N7" s="34">
        <v>427.54166666666669</v>
      </c>
      <c r="O7" s="34">
        <v>0</v>
      </c>
      <c r="P7" s="34">
        <v>1051.3558666666665</v>
      </c>
      <c r="Q7" s="34">
        <v>0</v>
      </c>
      <c r="R7" s="34">
        <v>170</v>
      </c>
      <c r="S7" s="34">
        <v>0</v>
      </c>
      <c r="T7" s="34">
        <v>749.15629999999999</v>
      </c>
      <c r="U7" s="34">
        <v>4490.2366793333322</v>
      </c>
    </row>
    <row r="8" spans="1:21" s="24" customFormat="1">
      <c r="A8" s="1" t="s">
        <v>27</v>
      </c>
      <c r="B8" s="34">
        <v>5067.0416166666664</v>
      </c>
      <c r="C8" s="34">
        <v>11176.809791333331</v>
      </c>
      <c r="D8" s="34">
        <v>1061.0739700000001</v>
      </c>
      <c r="E8" s="34">
        <v>1943.2654133333333</v>
      </c>
      <c r="F8" s="34">
        <v>9.0141249999999999</v>
      </c>
      <c r="G8" s="34">
        <v>207.92747</v>
      </c>
      <c r="H8" s="34">
        <v>4.5908100000000003</v>
      </c>
      <c r="I8" s="34">
        <v>3578.4423333333339</v>
      </c>
      <c r="J8" s="34">
        <v>351.3000233333334</v>
      </c>
      <c r="K8" s="34">
        <v>41.625388000000008</v>
      </c>
      <c r="L8" s="34">
        <v>766.48983333333342</v>
      </c>
      <c r="M8" s="34">
        <v>1576.7789339999999</v>
      </c>
      <c r="N8" s="34">
        <v>103.66666666666667</v>
      </c>
      <c r="O8" s="34">
        <v>1802.3067333333336</v>
      </c>
      <c r="P8" s="34">
        <v>74.5</v>
      </c>
      <c r="Q8" s="34">
        <v>0</v>
      </c>
      <c r="R8" s="34">
        <v>20</v>
      </c>
      <c r="S8" s="34">
        <v>0</v>
      </c>
      <c r="T8" s="34">
        <v>16.545852</v>
      </c>
      <c r="U8" s="34">
        <v>327.10419466666667</v>
      </c>
    </row>
    <row r="9" spans="1:21" s="24" customFormat="1">
      <c r="A9" s="1" t="s">
        <v>28</v>
      </c>
      <c r="B9" s="34">
        <v>7105.8070433333341</v>
      </c>
      <c r="C9" s="34">
        <v>3927.882353333333</v>
      </c>
      <c r="D9" s="34">
        <v>1212.6056333333333</v>
      </c>
      <c r="E9" s="34">
        <v>14835.143856666671</v>
      </c>
      <c r="F9" s="34">
        <v>179.15575000000001</v>
      </c>
      <c r="G9" s="34">
        <v>0</v>
      </c>
      <c r="H9" s="34">
        <v>0</v>
      </c>
      <c r="I9" s="34">
        <v>4679.5474500000009</v>
      </c>
      <c r="J9" s="34">
        <v>1008.1162666666668</v>
      </c>
      <c r="K9" s="34">
        <v>2005.6264333333331</v>
      </c>
      <c r="L9" s="34">
        <v>472.61053333333331</v>
      </c>
      <c r="M9" s="34">
        <v>0</v>
      </c>
      <c r="N9" s="34">
        <v>0</v>
      </c>
      <c r="O9" s="34">
        <v>0</v>
      </c>
      <c r="P9" s="34">
        <v>860.75846666666678</v>
      </c>
      <c r="Q9" s="34">
        <v>0</v>
      </c>
      <c r="R9" s="34">
        <v>0</v>
      </c>
      <c r="S9" s="34">
        <v>0</v>
      </c>
      <c r="T9" s="34">
        <v>77.911900000000003</v>
      </c>
      <c r="U9" s="34">
        <v>485.4092333333333</v>
      </c>
    </row>
    <row r="10" spans="1:21" s="24" customFormat="1">
      <c r="A10" s="1" t="s">
        <v>29</v>
      </c>
      <c r="B10" s="34">
        <v>0</v>
      </c>
      <c r="C10" s="34">
        <v>10613.274566666669</v>
      </c>
      <c r="D10" s="34">
        <v>0</v>
      </c>
      <c r="E10" s="34">
        <v>0</v>
      </c>
      <c r="F10" s="34">
        <v>260</v>
      </c>
      <c r="G10" s="34">
        <v>0</v>
      </c>
      <c r="H10" s="34">
        <v>0</v>
      </c>
      <c r="I10" s="34">
        <v>389.42776666666668</v>
      </c>
      <c r="J10" s="34">
        <v>0</v>
      </c>
      <c r="K10" s="34">
        <v>1270.6247033333336</v>
      </c>
      <c r="L10" s="34">
        <v>0</v>
      </c>
      <c r="M10" s="34">
        <v>237.14049999999997</v>
      </c>
      <c r="N10" s="34">
        <v>0</v>
      </c>
      <c r="O10" s="34">
        <v>249.49633333333335</v>
      </c>
      <c r="P10" s="34">
        <v>0</v>
      </c>
      <c r="Q10" s="34">
        <v>0</v>
      </c>
      <c r="R10" s="34">
        <v>0</v>
      </c>
      <c r="S10" s="34">
        <v>0</v>
      </c>
      <c r="T10" s="34">
        <v>9980.8132063333342</v>
      </c>
      <c r="U10" s="34">
        <v>9877.73606666667</v>
      </c>
    </row>
    <row r="11" spans="1:21" s="24" customFormat="1">
      <c r="A11" s="1" t="s">
        <v>30</v>
      </c>
      <c r="B11" s="34">
        <v>0</v>
      </c>
      <c r="C11" s="34">
        <v>0</v>
      </c>
      <c r="D11" s="34">
        <v>0</v>
      </c>
      <c r="E11" s="34">
        <v>11554.939200000001</v>
      </c>
      <c r="F11" s="34">
        <v>0</v>
      </c>
      <c r="G11" s="34">
        <v>281</v>
      </c>
      <c r="H11" s="34">
        <v>0</v>
      </c>
      <c r="I11" s="34">
        <v>665.9767333333333</v>
      </c>
      <c r="J11" s="34">
        <v>596.95233333333329</v>
      </c>
      <c r="K11" s="34">
        <v>0</v>
      </c>
      <c r="L11" s="34">
        <v>0</v>
      </c>
      <c r="M11" s="34">
        <v>0</v>
      </c>
      <c r="N11" s="34">
        <v>0</v>
      </c>
      <c r="O11" s="34">
        <v>0</v>
      </c>
      <c r="P11" s="34">
        <v>3536.8101000000001</v>
      </c>
      <c r="Q11" s="34">
        <v>0</v>
      </c>
      <c r="R11" s="34">
        <v>1103.9256666666668</v>
      </c>
      <c r="S11" s="34">
        <v>0</v>
      </c>
      <c r="T11" s="34">
        <v>0</v>
      </c>
      <c r="U11" s="34">
        <v>0</v>
      </c>
    </row>
    <row r="12" spans="1:21" s="24" customFormat="1">
      <c r="A12" s="1" t="s">
        <v>31</v>
      </c>
      <c r="B12" s="34">
        <v>61.100099999999998</v>
      </c>
      <c r="C12" s="34">
        <v>16375.933559999999</v>
      </c>
      <c r="D12" s="34">
        <v>0</v>
      </c>
      <c r="E12" s="34">
        <v>0</v>
      </c>
      <c r="F12" s="34">
        <v>0</v>
      </c>
      <c r="G12" s="34">
        <v>0</v>
      </c>
      <c r="H12" s="34">
        <v>0</v>
      </c>
      <c r="I12" s="34">
        <v>1410.8048666666666</v>
      </c>
      <c r="J12" s="34">
        <v>0</v>
      </c>
      <c r="K12" s="34">
        <v>9232.0787</v>
      </c>
      <c r="L12" s="34">
        <v>0</v>
      </c>
      <c r="M12" s="34">
        <v>0</v>
      </c>
      <c r="N12" s="34">
        <v>188.33099999999999</v>
      </c>
      <c r="O12" s="34">
        <v>0</v>
      </c>
      <c r="P12" s="34">
        <v>0</v>
      </c>
      <c r="Q12" s="34">
        <v>0</v>
      </c>
      <c r="R12" s="34">
        <v>215.04250000000002</v>
      </c>
      <c r="S12" s="34">
        <v>0</v>
      </c>
      <c r="T12" s="34">
        <v>32</v>
      </c>
      <c r="U12" s="34">
        <v>547.4323333333333</v>
      </c>
    </row>
    <row r="13" spans="1:21">
      <c r="A13" s="23" t="s">
        <v>60</v>
      </c>
      <c r="B13" s="35">
        <v>10187.548580709998</v>
      </c>
      <c r="C13" s="35">
        <v>7451.2497684499995</v>
      </c>
      <c r="D13" s="35">
        <v>21759.239135289987</v>
      </c>
      <c r="E13" s="35">
        <v>0</v>
      </c>
      <c r="F13" s="35">
        <v>4.2661537200000001</v>
      </c>
      <c r="G13" s="35">
        <v>2903.8571473799993</v>
      </c>
      <c r="H13" s="35">
        <v>0</v>
      </c>
      <c r="I13" s="35">
        <v>37.058509950000001</v>
      </c>
      <c r="J13" s="35">
        <v>0</v>
      </c>
      <c r="K13" s="35">
        <v>4593.7944773199997</v>
      </c>
      <c r="L13" s="35">
        <v>0</v>
      </c>
      <c r="M13" s="35">
        <v>148.47341044000001</v>
      </c>
      <c r="N13" s="35">
        <v>78.852749130000007</v>
      </c>
      <c r="O13" s="35">
        <v>0</v>
      </c>
      <c r="P13" s="35">
        <v>0</v>
      </c>
      <c r="Q13" s="35">
        <v>0</v>
      </c>
      <c r="R13" s="35">
        <v>0</v>
      </c>
      <c r="S13" s="35">
        <v>0</v>
      </c>
      <c r="T13" s="35">
        <v>65.773219429999997</v>
      </c>
      <c r="U13" s="35">
        <v>707.21899568000003</v>
      </c>
    </row>
    <row r="14" spans="1:21">
      <c r="A14" s="23" t="s">
        <v>63</v>
      </c>
      <c r="B14" s="35">
        <v>529.87953004999997</v>
      </c>
      <c r="C14" s="35">
        <v>5068.7280753499963</v>
      </c>
      <c r="D14" s="35">
        <v>2450.77688214</v>
      </c>
      <c r="E14" s="35">
        <v>0</v>
      </c>
      <c r="F14" s="35">
        <v>11.79607</v>
      </c>
      <c r="G14" s="35">
        <v>0</v>
      </c>
      <c r="H14" s="35">
        <v>0</v>
      </c>
      <c r="I14" s="35">
        <v>85.79087912</v>
      </c>
      <c r="J14" s="35">
        <v>0</v>
      </c>
      <c r="K14" s="35">
        <v>2278.1978520300008</v>
      </c>
      <c r="L14" s="35">
        <v>36.427486979999998</v>
      </c>
      <c r="M14" s="35">
        <v>0</v>
      </c>
      <c r="N14" s="35">
        <v>0</v>
      </c>
      <c r="O14" s="35">
        <v>0</v>
      </c>
      <c r="P14" s="35">
        <v>0</v>
      </c>
      <c r="Q14" s="35">
        <v>0</v>
      </c>
      <c r="R14" s="35">
        <v>0</v>
      </c>
      <c r="S14" s="35">
        <v>0</v>
      </c>
      <c r="T14" s="35">
        <v>570.56659071999979</v>
      </c>
      <c r="U14" s="35">
        <v>3742.8903594000012</v>
      </c>
    </row>
    <row r="15" spans="1:21">
      <c r="A15" s="23" t="s">
        <v>65</v>
      </c>
      <c r="B15" s="35">
        <v>96.191082089999995</v>
      </c>
      <c r="C15" s="35">
        <v>17333.366393799995</v>
      </c>
      <c r="D15" s="35">
        <v>126.54256059000001</v>
      </c>
      <c r="E15" s="35">
        <v>0</v>
      </c>
      <c r="F15" s="35">
        <v>74.259900000000002</v>
      </c>
      <c r="G15" s="35">
        <v>75.809299999999993</v>
      </c>
      <c r="H15" s="35">
        <v>0</v>
      </c>
      <c r="I15" s="35">
        <v>38.569871089999999</v>
      </c>
      <c r="J15" s="35">
        <v>0</v>
      </c>
      <c r="K15" s="35">
        <v>799.9432702900001</v>
      </c>
      <c r="L15" s="35">
        <v>0</v>
      </c>
      <c r="M15" s="35">
        <v>693.59708284999999</v>
      </c>
      <c r="N15" s="35">
        <v>10.414372350000001</v>
      </c>
      <c r="O15" s="35">
        <v>39.100299999999997</v>
      </c>
      <c r="P15" s="35">
        <v>0</v>
      </c>
      <c r="Q15" s="35">
        <v>0</v>
      </c>
      <c r="R15" s="35">
        <v>0</v>
      </c>
      <c r="S15" s="35">
        <v>0</v>
      </c>
      <c r="T15" s="35">
        <v>493.32360016000007</v>
      </c>
      <c r="U15" s="35">
        <v>24670.439267299989</v>
      </c>
    </row>
    <row r="16" spans="1:21">
      <c r="A16" s="23" t="s">
        <v>67</v>
      </c>
      <c r="B16" s="35">
        <v>13243.044199329997</v>
      </c>
      <c r="C16" s="35">
        <v>12278.148476259996</v>
      </c>
      <c r="D16" s="35">
        <v>41160.105060420035</v>
      </c>
      <c r="E16" s="35">
        <v>0</v>
      </c>
      <c r="F16" s="35">
        <v>0</v>
      </c>
      <c r="G16" s="35">
        <v>236.23278302</v>
      </c>
      <c r="H16" s="35">
        <v>149.01737747999999</v>
      </c>
      <c r="I16" s="35">
        <v>285.07964010999996</v>
      </c>
      <c r="J16" s="35">
        <v>15.4925</v>
      </c>
      <c r="K16" s="35">
        <v>4710.1553188400003</v>
      </c>
      <c r="L16" s="35">
        <v>0</v>
      </c>
      <c r="M16" s="35">
        <v>739.25807880000002</v>
      </c>
      <c r="N16" s="35">
        <v>50.997511020000005</v>
      </c>
      <c r="O16" s="35">
        <v>0</v>
      </c>
      <c r="P16" s="35">
        <v>0</v>
      </c>
      <c r="Q16" s="35">
        <v>0</v>
      </c>
      <c r="R16" s="35">
        <v>0</v>
      </c>
      <c r="S16" s="35">
        <v>0</v>
      </c>
      <c r="T16" s="35">
        <v>144.30458175999999</v>
      </c>
      <c r="U16" s="35">
        <v>1833.9446194300001</v>
      </c>
    </row>
    <row r="17" spans="1:21">
      <c r="A17" s="23" t="s">
        <v>69</v>
      </c>
      <c r="B17" s="35">
        <v>109.52623716000001</v>
      </c>
      <c r="C17" s="35">
        <v>4322.9833224100012</v>
      </c>
      <c r="D17" s="35">
        <v>0</v>
      </c>
      <c r="E17" s="35">
        <v>0</v>
      </c>
      <c r="F17" s="35">
        <v>0</v>
      </c>
      <c r="G17" s="35">
        <v>0</v>
      </c>
      <c r="H17" s="35">
        <v>0</v>
      </c>
      <c r="I17" s="35">
        <v>47.3504</v>
      </c>
      <c r="J17" s="35">
        <v>0</v>
      </c>
      <c r="K17" s="35">
        <v>200.98489617000001</v>
      </c>
      <c r="L17" s="35">
        <v>0</v>
      </c>
      <c r="M17" s="35">
        <v>136.68294096</v>
      </c>
      <c r="N17" s="35">
        <v>4.3984683200000001</v>
      </c>
      <c r="O17" s="35">
        <v>0</v>
      </c>
      <c r="P17" s="35">
        <v>0</v>
      </c>
      <c r="Q17" s="35">
        <v>0</v>
      </c>
      <c r="R17" s="35">
        <v>0</v>
      </c>
      <c r="S17" s="35">
        <v>0</v>
      </c>
      <c r="T17" s="35">
        <v>180.62837314000001</v>
      </c>
      <c r="U17" s="35">
        <v>5401.9333152499985</v>
      </c>
    </row>
    <row r="18" spans="1:21">
      <c r="A18" s="23" t="s">
        <v>71</v>
      </c>
      <c r="B18" s="35">
        <v>0</v>
      </c>
      <c r="C18" s="35">
        <v>11.547599999999999</v>
      </c>
      <c r="D18" s="35">
        <v>0</v>
      </c>
      <c r="E18" s="35">
        <v>0</v>
      </c>
      <c r="F18" s="35">
        <v>0</v>
      </c>
      <c r="G18" s="35">
        <v>0</v>
      </c>
      <c r="H18" s="35">
        <v>0</v>
      </c>
      <c r="I18" s="35">
        <v>17.920200000000001</v>
      </c>
      <c r="J18" s="35">
        <v>0</v>
      </c>
      <c r="K18" s="35">
        <v>303.31055694000008</v>
      </c>
      <c r="L18" s="35">
        <v>0</v>
      </c>
      <c r="M18" s="35">
        <v>4.88347</v>
      </c>
      <c r="N18" s="35">
        <v>14.97259931</v>
      </c>
      <c r="O18" s="35">
        <v>0</v>
      </c>
      <c r="P18" s="35">
        <v>0</v>
      </c>
      <c r="Q18" s="35">
        <v>0</v>
      </c>
      <c r="R18" s="35">
        <v>0</v>
      </c>
      <c r="S18" s="35">
        <v>0</v>
      </c>
      <c r="T18" s="35">
        <v>999.88690498999995</v>
      </c>
      <c r="U18" s="35">
        <v>27.627600000000001</v>
      </c>
    </row>
    <row r="19" spans="1:21">
      <c r="A19" s="23" t="s">
        <v>73</v>
      </c>
      <c r="B19" s="35">
        <v>0</v>
      </c>
      <c r="C19" s="35">
        <v>66.558118179999994</v>
      </c>
      <c r="D19" s="35">
        <v>17.899573929999999</v>
      </c>
      <c r="E19" s="35">
        <v>0</v>
      </c>
      <c r="F19" s="35">
        <v>0</v>
      </c>
      <c r="G19" s="35">
        <v>0</v>
      </c>
      <c r="H19" s="35">
        <v>0</v>
      </c>
      <c r="I19" s="35">
        <v>5.2965999999999998</v>
      </c>
      <c r="J19" s="35">
        <v>0</v>
      </c>
      <c r="K19" s="35">
        <v>383.65239703000003</v>
      </c>
      <c r="L19" s="35">
        <v>0</v>
      </c>
      <c r="M19" s="35">
        <v>0.98902000000000001</v>
      </c>
      <c r="N19" s="35">
        <v>0</v>
      </c>
      <c r="O19" s="35">
        <v>0</v>
      </c>
      <c r="P19" s="35">
        <v>0</v>
      </c>
      <c r="Q19" s="35">
        <v>0</v>
      </c>
      <c r="R19" s="35">
        <v>0</v>
      </c>
      <c r="S19" s="35">
        <v>0</v>
      </c>
      <c r="T19" s="35">
        <v>324.37002648000004</v>
      </c>
      <c r="U19" s="35">
        <v>221.14037307999999</v>
      </c>
    </row>
    <row r="20" spans="1:21">
      <c r="A20" s="23" t="s">
        <v>75</v>
      </c>
      <c r="B20" s="35">
        <v>685.82855798000003</v>
      </c>
      <c r="C20" s="35">
        <v>642.57154157000002</v>
      </c>
      <c r="D20" s="35">
        <v>731.16105129000005</v>
      </c>
      <c r="E20" s="35">
        <v>0</v>
      </c>
      <c r="F20" s="35">
        <v>0</v>
      </c>
      <c r="G20" s="35">
        <v>453.93280715999992</v>
      </c>
      <c r="H20" s="35">
        <v>0</v>
      </c>
      <c r="I20" s="35">
        <v>73.357991200000001</v>
      </c>
      <c r="J20" s="35">
        <v>0</v>
      </c>
      <c r="K20" s="35">
        <v>2216.4316849800002</v>
      </c>
      <c r="L20" s="35">
        <v>4.3887999999999998</v>
      </c>
      <c r="M20" s="35">
        <v>78.597863109999992</v>
      </c>
      <c r="N20" s="35">
        <v>80.453895059999994</v>
      </c>
      <c r="O20" s="35">
        <v>0</v>
      </c>
      <c r="P20" s="35">
        <v>0</v>
      </c>
      <c r="Q20" s="35">
        <v>0</v>
      </c>
      <c r="R20" s="35">
        <v>0</v>
      </c>
      <c r="S20" s="35">
        <v>0</v>
      </c>
      <c r="T20" s="35">
        <v>3171.0578336000008</v>
      </c>
      <c r="U20" s="35">
        <v>1039.4439619699999</v>
      </c>
    </row>
    <row r="21" spans="1:21">
      <c r="A21" s="23" t="s">
        <v>77</v>
      </c>
      <c r="B21" s="35">
        <v>1389.8081958400001</v>
      </c>
      <c r="C21" s="35">
        <v>1513.2888162600002</v>
      </c>
      <c r="D21" s="35">
        <v>1382.4373470699998</v>
      </c>
      <c r="E21" s="35">
        <v>0</v>
      </c>
      <c r="F21" s="35">
        <v>0</v>
      </c>
      <c r="G21" s="35">
        <v>125.3148406</v>
      </c>
      <c r="H21" s="35">
        <v>0</v>
      </c>
      <c r="I21" s="35">
        <v>208.81279977</v>
      </c>
      <c r="J21" s="35">
        <v>0</v>
      </c>
      <c r="K21" s="35">
        <v>4363.6170243800016</v>
      </c>
      <c r="L21" s="35">
        <v>48.8459</v>
      </c>
      <c r="M21" s="35">
        <v>225.64769574999997</v>
      </c>
      <c r="N21" s="35">
        <v>56.340683300000002</v>
      </c>
      <c r="O21" s="35">
        <v>0</v>
      </c>
      <c r="P21" s="35">
        <v>0</v>
      </c>
      <c r="Q21" s="35">
        <v>0</v>
      </c>
      <c r="R21" s="35">
        <v>0</v>
      </c>
      <c r="S21" s="35">
        <v>0</v>
      </c>
      <c r="T21" s="35">
        <v>196.61387951000003</v>
      </c>
      <c r="U21" s="35">
        <v>659.10492662999991</v>
      </c>
    </row>
    <row r="22" spans="1:21">
      <c r="A22" s="23" t="s">
        <v>79</v>
      </c>
      <c r="B22" s="35">
        <v>0</v>
      </c>
      <c r="C22" s="35">
        <v>9.1177799999999998</v>
      </c>
      <c r="D22" s="35">
        <v>0</v>
      </c>
      <c r="E22" s="35">
        <v>0</v>
      </c>
      <c r="F22" s="35">
        <v>0</v>
      </c>
      <c r="G22" s="35">
        <v>0</v>
      </c>
      <c r="H22" s="35">
        <v>0</v>
      </c>
      <c r="I22" s="35">
        <v>19.190200000000001</v>
      </c>
      <c r="J22" s="35">
        <v>0</v>
      </c>
      <c r="K22" s="35">
        <v>13.39594</v>
      </c>
      <c r="L22" s="35">
        <v>0</v>
      </c>
      <c r="M22" s="35">
        <v>0</v>
      </c>
      <c r="N22" s="35">
        <v>0</v>
      </c>
      <c r="O22" s="35">
        <v>0</v>
      </c>
      <c r="P22" s="35">
        <v>0</v>
      </c>
      <c r="Q22" s="35">
        <v>0</v>
      </c>
      <c r="R22" s="35">
        <v>0</v>
      </c>
      <c r="S22" s="35">
        <v>0</v>
      </c>
      <c r="T22" s="35">
        <v>122.56505686000001</v>
      </c>
      <c r="U22" s="35">
        <v>0</v>
      </c>
    </row>
    <row r="23" spans="1:21">
      <c r="A23" s="23" t="s">
        <v>81</v>
      </c>
      <c r="B23" s="35">
        <v>0</v>
      </c>
      <c r="C23" s="35">
        <v>28.207799999999999</v>
      </c>
      <c r="D23" s="35">
        <v>0</v>
      </c>
      <c r="E23" s="35">
        <v>0</v>
      </c>
      <c r="F23" s="35">
        <v>0</v>
      </c>
      <c r="G23" s="35">
        <v>0</v>
      </c>
      <c r="H23" s="35">
        <v>0</v>
      </c>
      <c r="I23" s="35">
        <v>0</v>
      </c>
      <c r="J23" s="35">
        <v>0</v>
      </c>
      <c r="K23" s="35">
        <v>0</v>
      </c>
      <c r="L23" s="35">
        <v>0</v>
      </c>
      <c r="M23" s="35">
        <v>0</v>
      </c>
      <c r="N23" s="35">
        <v>0</v>
      </c>
      <c r="O23" s="35">
        <v>0</v>
      </c>
      <c r="P23" s="35">
        <v>0</v>
      </c>
      <c r="Q23" s="35">
        <v>0</v>
      </c>
      <c r="R23" s="35">
        <v>0</v>
      </c>
      <c r="S23" s="35">
        <v>0</v>
      </c>
      <c r="T23" s="35">
        <v>0</v>
      </c>
      <c r="U23" s="35">
        <v>0</v>
      </c>
    </row>
    <row r="24" spans="1:21">
      <c r="A24" s="23" t="s">
        <v>83</v>
      </c>
      <c r="B24" s="35">
        <v>7.0799399999999997</v>
      </c>
      <c r="C24" s="35">
        <v>1394.8364447400006</v>
      </c>
      <c r="D24" s="35">
        <v>0</v>
      </c>
      <c r="E24" s="35">
        <v>0</v>
      </c>
      <c r="F24" s="35">
        <v>0</v>
      </c>
      <c r="G24" s="35">
        <v>0</v>
      </c>
      <c r="H24" s="35">
        <v>0</v>
      </c>
      <c r="I24" s="35">
        <v>77.31287811</v>
      </c>
      <c r="J24" s="35">
        <v>0</v>
      </c>
      <c r="K24" s="35">
        <v>223.03539781000003</v>
      </c>
      <c r="L24" s="35">
        <v>0</v>
      </c>
      <c r="M24" s="35">
        <v>18.005889719999999</v>
      </c>
      <c r="N24" s="35">
        <v>0</v>
      </c>
      <c r="O24" s="35">
        <v>0</v>
      </c>
      <c r="P24" s="35">
        <v>0</v>
      </c>
      <c r="Q24" s="35">
        <v>0</v>
      </c>
      <c r="R24" s="35">
        <v>0</v>
      </c>
      <c r="S24" s="35">
        <v>0</v>
      </c>
      <c r="T24" s="35">
        <v>293.69749467000003</v>
      </c>
      <c r="U24" s="35">
        <v>8.1581626199999988</v>
      </c>
    </row>
    <row r="25" spans="1:21">
      <c r="A25" s="23" t="s">
        <v>85</v>
      </c>
      <c r="B25" s="34">
        <v>3287.0702666666671</v>
      </c>
      <c r="C25" s="34">
        <v>15575.369183333338</v>
      </c>
      <c r="D25" s="34">
        <v>849.56830999999977</v>
      </c>
      <c r="E25" s="34">
        <v>285.04329999999999</v>
      </c>
      <c r="F25" s="34">
        <v>100.145</v>
      </c>
      <c r="G25" s="34">
        <v>0</v>
      </c>
      <c r="H25" s="34">
        <v>0</v>
      </c>
      <c r="I25" s="34">
        <v>1855.3060299999997</v>
      </c>
      <c r="J25" s="34">
        <v>241.29804666666666</v>
      </c>
      <c r="K25" s="34">
        <v>1174.2491399999999</v>
      </c>
      <c r="L25" s="34">
        <v>230.61834999999999</v>
      </c>
      <c r="M25" s="34">
        <v>226.5811533333333</v>
      </c>
      <c r="N25" s="34">
        <v>14.7281</v>
      </c>
      <c r="O25" s="34">
        <v>0</v>
      </c>
      <c r="P25" s="34">
        <v>0</v>
      </c>
      <c r="Q25" s="34">
        <v>0</v>
      </c>
      <c r="R25" s="34">
        <v>35</v>
      </c>
      <c r="S25" s="34">
        <v>0</v>
      </c>
      <c r="T25" s="34">
        <v>4362.470393333334</v>
      </c>
      <c r="U25" s="34">
        <v>15981.837976999997</v>
      </c>
    </row>
    <row r="26" spans="1:21">
      <c r="A26" s="23" t="s">
        <v>87</v>
      </c>
      <c r="B26" s="34">
        <v>2459.8992199999998</v>
      </c>
      <c r="C26" s="34">
        <v>16718.809870000008</v>
      </c>
      <c r="D26" s="34">
        <v>956.32368333333318</v>
      </c>
      <c r="E26" s="34">
        <v>987.33046999999988</v>
      </c>
      <c r="F26" s="34">
        <v>0</v>
      </c>
      <c r="G26" s="34">
        <v>631.03021000000001</v>
      </c>
      <c r="H26" s="34">
        <v>0</v>
      </c>
      <c r="I26" s="34">
        <v>1755.499866666667</v>
      </c>
      <c r="J26" s="34">
        <v>133.38311333333334</v>
      </c>
      <c r="K26" s="34">
        <v>1034.5132983333335</v>
      </c>
      <c r="L26" s="34">
        <v>23</v>
      </c>
      <c r="M26" s="34">
        <v>1055.1290433333331</v>
      </c>
      <c r="N26" s="34">
        <v>0</v>
      </c>
      <c r="O26" s="34">
        <v>512.36733333333336</v>
      </c>
      <c r="P26" s="34">
        <v>155.4</v>
      </c>
      <c r="Q26" s="34">
        <v>0</v>
      </c>
      <c r="R26" s="34">
        <v>0</v>
      </c>
      <c r="S26" s="34">
        <v>0</v>
      </c>
      <c r="T26" s="34">
        <v>19.091471500000001</v>
      </c>
      <c r="U26" s="34">
        <v>1779.3594963333337</v>
      </c>
    </row>
    <row r="27" spans="1:21">
      <c r="A27" s="23" t="s">
        <v>89</v>
      </c>
      <c r="B27" s="34">
        <v>2273.64644</v>
      </c>
      <c r="C27" s="34">
        <v>33724.479133333334</v>
      </c>
      <c r="D27" s="34">
        <v>308.35953333333333</v>
      </c>
      <c r="E27" s="34">
        <v>1834.0442333333333</v>
      </c>
      <c r="F27" s="34">
        <v>105.73950000000001</v>
      </c>
      <c r="G27" s="34">
        <v>277.88893333333334</v>
      </c>
      <c r="H27" s="34">
        <v>36.737499999999997</v>
      </c>
      <c r="I27" s="34">
        <v>2321.3601233333334</v>
      </c>
      <c r="J27" s="34">
        <v>904.70926666666674</v>
      </c>
      <c r="K27" s="34">
        <v>1329.8422199999998</v>
      </c>
      <c r="L27" s="34">
        <v>185.66810000000001</v>
      </c>
      <c r="M27" s="34">
        <v>2543.2954333333328</v>
      </c>
      <c r="N27" s="34">
        <v>0</v>
      </c>
      <c r="O27" s="34">
        <v>2075.1418000000003</v>
      </c>
      <c r="P27" s="34">
        <v>361.93576666666667</v>
      </c>
      <c r="Q27" s="34">
        <v>0</v>
      </c>
      <c r="R27" s="34">
        <v>5</v>
      </c>
      <c r="S27" s="34">
        <v>0</v>
      </c>
      <c r="T27" s="34">
        <v>0</v>
      </c>
      <c r="U27" s="34">
        <v>6104.5477333333329</v>
      </c>
    </row>
    <row r="28" spans="1:21">
      <c r="A28" s="23" t="s">
        <v>91</v>
      </c>
      <c r="B28" s="34">
        <v>0</v>
      </c>
      <c r="C28" s="34">
        <v>141.83142000000001</v>
      </c>
      <c r="D28" s="34">
        <v>0</v>
      </c>
      <c r="E28" s="34">
        <v>0</v>
      </c>
      <c r="F28" s="34">
        <v>0</v>
      </c>
      <c r="G28" s="34">
        <v>0</v>
      </c>
      <c r="H28" s="34">
        <v>0</v>
      </c>
      <c r="I28" s="34">
        <v>0</v>
      </c>
      <c r="J28" s="34">
        <v>0</v>
      </c>
      <c r="K28" s="34">
        <v>13</v>
      </c>
      <c r="L28" s="34">
        <v>0</v>
      </c>
      <c r="M28" s="34">
        <v>0</v>
      </c>
      <c r="N28" s="34">
        <v>10</v>
      </c>
      <c r="O28" s="34">
        <v>0</v>
      </c>
      <c r="P28" s="34">
        <v>0</v>
      </c>
      <c r="Q28" s="34">
        <v>0</v>
      </c>
      <c r="R28" s="34">
        <v>0</v>
      </c>
      <c r="S28" s="34">
        <v>0</v>
      </c>
      <c r="T28" s="34">
        <v>875.9694333333332</v>
      </c>
      <c r="U28" s="34">
        <v>0</v>
      </c>
    </row>
    <row r="29" spans="1:21">
      <c r="A29" s="25" t="s">
        <v>93</v>
      </c>
      <c r="B29" s="35">
        <v>0</v>
      </c>
      <c r="C29" s="35">
        <v>12528.219275879994</v>
      </c>
      <c r="D29" s="35">
        <v>0</v>
      </c>
      <c r="E29" s="35">
        <v>0</v>
      </c>
      <c r="F29" s="35">
        <v>0</v>
      </c>
      <c r="G29" s="35">
        <v>0</v>
      </c>
      <c r="H29" s="35">
        <v>0</v>
      </c>
      <c r="I29" s="35">
        <v>0</v>
      </c>
      <c r="J29" s="35">
        <v>0</v>
      </c>
      <c r="K29" s="35">
        <v>2595.2979710800009</v>
      </c>
      <c r="L29" s="35">
        <v>0</v>
      </c>
      <c r="M29" s="35">
        <v>0</v>
      </c>
      <c r="N29" s="35">
        <v>0</v>
      </c>
      <c r="O29" s="35">
        <v>0</v>
      </c>
      <c r="P29" s="35">
        <v>0</v>
      </c>
      <c r="Q29" s="35">
        <v>0</v>
      </c>
      <c r="R29" s="35">
        <v>0</v>
      </c>
      <c r="S29" s="35">
        <v>0</v>
      </c>
      <c r="T29" s="35">
        <v>0</v>
      </c>
      <c r="U29" s="35">
        <v>1238.8161504099999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WSOU</vt:lpstr>
      <vt:lpstr>WCST</vt:lpstr>
      <vt:lpstr>READ_ME</vt:lpstr>
      <vt:lpstr>PRICE</vt:lpstr>
      <vt:lpstr>YIELD</vt:lpstr>
      <vt:lpstr>LANDCOST</vt:lpstr>
      <vt:lpstr>LABOR</vt:lpstr>
      <vt:lpstr>SUPPL</vt:lpstr>
      <vt:lpstr>LANDUSE</vt:lpstr>
      <vt:lpstr>AW</vt:lpstr>
      <vt:lpstr>land-aw check</vt:lpstr>
      <vt:lpstr>Wsource</vt:lpstr>
      <vt:lpstr>watercost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Josue Medellin-Azuara</cp:lastModifiedBy>
  <dcterms:created xsi:type="dcterms:W3CDTF">2019-03-06T04:53:31Z</dcterms:created>
  <dcterms:modified xsi:type="dcterms:W3CDTF">2019-05-16T17:45:41Z</dcterms:modified>
</cp:coreProperties>
</file>