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03_Bayesian_Mixture_Toxicity/API_RQ_BN_IEAM_revision/docs/"/>
    </mc:Choice>
  </mc:AlternateContent>
  <xr:revisionPtr revIDLastSave="922" documentId="8_{15CFC851-F39E-48D5-80DC-4DA41B6B02DD}" xr6:coauthVersionLast="45" xr6:coauthVersionMax="45" xr10:uidLastSave="{313E6A73-F6B0-49D8-B22A-22A09026BF96}"/>
  <bookViews>
    <workbookView xWindow="28680" yWindow="-120" windowWidth="29040" windowHeight="17640" activeTab="1" xr2:uid="{D135E0BD-2A3A-41DA-9C34-80B34D3DB60B}"/>
  </bookViews>
  <sheets>
    <sheet name="Output_API" sheetId="10" r:id="rId1"/>
    <sheet name="Deterministic Pipeline" sheetId="1" r:id="rId2"/>
    <sheet name="API_Lookup" sheetId="2" r:id="rId3"/>
    <sheet name="PEC Discretisation" sheetId="9" r:id="rId4"/>
    <sheet name="Paper II" sheetId="5" r:id="rId5"/>
    <sheet name="Water_Consumption" sheetId="3" r:id="rId6"/>
    <sheet name="Pop &amp; Water Discretis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L3" i="5"/>
  <c r="L4" i="5"/>
  <c r="L5" i="5"/>
  <c r="L6" i="5"/>
  <c r="L7" i="5"/>
  <c r="L2" i="5"/>
  <c r="K3" i="5"/>
  <c r="K4" i="5"/>
  <c r="K5" i="5"/>
  <c r="K6" i="5"/>
  <c r="K7" i="5"/>
  <c r="K2" i="5"/>
  <c r="E6" i="1"/>
  <c r="A8" i="1"/>
  <c r="C3" i="5" l="1"/>
  <c r="C4" i="5"/>
  <c r="C5" i="5"/>
  <c r="C6" i="5"/>
  <c r="C7" i="5"/>
  <c r="C2" i="5"/>
  <c r="H4" i="5"/>
  <c r="H3" i="5"/>
  <c r="H2" i="5"/>
  <c r="H6" i="5"/>
  <c r="H7" i="5"/>
  <c r="H5" i="5"/>
  <c r="F4" i="5"/>
  <c r="F3" i="5"/>
  <c r="F2" i="5"/>
  <c r="F6" i="5"/>
  <c r="F7" i="5"/>
  <c r="F5" i="5"/>
  <c r="F3" i="3" l="1"/>
  <c r="F4" i="3"/>
  <c r="F2" i="3"/>
  <c r="E3" i="3"/>
  <c r="E4" i="3"/>
  <c r="E2" i="3"/>
  <c r="C3" i="3"/>
  <c r="C4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C8" i="1" l="1"/>
  <c r="D8" i="1" s="1"/>
  <c r="E8" i="1" l="1"/>
  <c r="G8" i="1" s="1"/>
  <c r="I8" i="1" s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tc={FEF2C02F-C292-495B-AE33-1F210FBB1847}</author>
    <author>tc={A6684DD0-768B-486B-811F-0477621274CF}</author>
  </authors>
  <commentList>
    <comment ref="C1" authorId="0" shapeId="0" xr:uid="{FEF2C02F-C292-495B-AE33-1F210FBB184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combined into one string so we can select year and API from the dropdown on the previous sheet</t>
      </text>
    </comment>
    <comment ref="D1" authorId="1" shapeId="0" xr:uid="{A6684DD0-768B-486B-811F-0477621274C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from the linear regression</t>
      </text>
    </comment>
  </commentList>
</comments>
</file>

<file path=xl/sharedStrings.xml><?xml version="1.0" encoding="utf-8"?>
<sst xmlns="http://schemas.openxmlformats.org/spreadsheetml/2006/main" count="111" uniqueCount="71">
  <si>
    <t>(Approximate Mean Values)</t>
  </si>
  <si>
    <t>Total API Sales (kg)</t>
  </si>
  <si>
    <t>County Pop (mil)</t>
  </si>
  <si>
    <t>Water Consumption (GL)</t>
  </si>
  <si>
    <t>PEC Influent (µg/L)</t>
  </si>
  <si>
    <t>PEC Effluent (µg/L)</t>
  </si>
  <si>
    <t>PEC SW (µg/L)</t>
  </si>
  <si>
    <t>RQ</t>
  </si>
  <si>
    <t>Removal Rate (%)</t>
  </si>
  <si>
    <t xml:space="preserve">Dilution </t>
  </si>
  <si>
    <t>PNEC (µg/L)</t>
  </si>
  <si>
    <t>API_Name</t>
  </si>
  <si>
    <t>Year</t>
  </si>
  <si>
    <t>ciprofloxacin</t>
  </si>
  <si>
    <t>diclofenac</t>
  </si>
  <si>
    <t>estradiol</t>
  </si>
  <si>
    <t>ethinylestradiol</t>
  </si>
  <si>
    <t>ibuprofen</t>
  </si>
  <si>
    <t>paracetamol</t>
  </si>
  <si>
    <t>PNEC_ugL</t>
  </si>
  <si>
    <t>API_Year</t>
  </si>
  <si>
    <t>API/year</t>
  </si>
  <si>
    <t>API Name</t>
  </si>
  <si>
    <t>Group</t>
  </si>
  <si>
    <t>Total_Sales_Upper</t>
  </si>
  <si>
    <t>Total_Sales_Lower</t>
  </si>
  <si>
    <t>PEC_Influent_Upper</t>
  </si>
  <si>
    <t>PEC_Influent_Lower</t>
  </si>
  <si>
    <t>PEC_Effluent_Upper</t>
  </si>
  <si>
    <t>PEC_Effluent_Lower</t>
  </si>
  <si>
    <t>PEC_SW_Upper</t>
  </si>
  <si>
    <t>PEC_SW_Lower</t>
  </si>
  <si>
    <t>RQ_Upper</t>
  </si>
  <si>
    <t>RQ_Lower</t>
  </si>
  <si>
    <t>low</t>
  </si>
  <si>
    <t>med</t>
  </si>
  <si>
    <t>high</t>
  </si>
  <si>
    <t>(kg)</t>
  </si>
  <si>
    <t>(ug)</t>
  </si>
  <si>
    <t>County</t>
  </si>
  <si>
    <t>Viken</t>
  </si>
  <si>
    <t>Trøndelag</t>
  </si>
  <si>
    <t>Troms &amp; Finnmark</t>
  </si>
  <si>
    <t>Consumption_per_person_per_day_L</t>
  </si>
  <si>
    <t>per_person_per_year_L</t>
  </si>
  <si>
    <t>Pop_2020_mil</t>
  </si>
  <si>
    <t>per_year_L</t>
  </si>
  <si>
    <t>per_year_GL</t>
  </si>
  <si>
    <t>Mean_Sales_g_per_capita</t>
  </si>
  <si>
    <t>AmountSold_g</t>
  </si>
  <si>
    <t>PEC_gL</t>
  </si>
  <si>
    <t>PNEC_gL</t>
  </si>
  <si>
    <t>PEC_ugL</t>
  </si>
  <si>
    <t>PNEC_ugL_P3</t>
  </si>
  <si>
    <t>AmountSold_kg_2019</t>
  </si>
  <si>
    <t>Pop (mil)</t>
  </si>
  <si>
    <t>WWT Removal (%)</t>
  </si>
  <si>
    <t>Weight</t>
  </si>
  <si>
    <t>Light</t>
  </si>
  <si>
    <t>Med</t>
  </si>
  <si>
    <t>Heavy</t>
  </si>
  <si>
    <t>SE_Sales_per_capita</t>
  </si>
  <si>
    <t>CI_95_upper</t>
  </si>
  <si>
    <t>CI_95_lower</t>
  </si>
  <si>
    <t>LOWER BOUND</t>
  </si>
  <si>
    <t>Total API Sales (ug)</t>
  </si>
  <si>
    <t>Water (L)</t>
  </si>
  <si>
    <t>New_PNEC:Old_PNEC</t>
  </si>
  <si>
    <t>RQ(new PNEC, old PEC)</t>
  </si>
  <si>
    <t xml:space="preserve">API Per Capita (g) </t>
  </si>
  <si>
    <t>ciprofloxacin_20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</si>
</sst>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5ADE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A87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11" fontId="0" fillId="0" borderId="0" xfId="0" applyNumberFormat="1" applyFont="1"/>
    <xf numFmtId="164" fontId="0" fillId="0" borderId="0" xfId="0" applyNumberFormat="1"/>
    <xf numFmtId="0" fontId="1" fillId="7" borderId="0" xfId="0" applyFont="1" applyFill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ADE1"/>
      <color rgb="FFA87DFF"/>
      <color rgb="FF9999FF"/>
      <color rgb="FF9966FF"/>
      <color rgb="FFFF6699"/>
      <color rgb="FFFF33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Welch" id="{75079A0B-E6EA-428A-9CCF-EF69770C8F06}" userId="346ebfb30976329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7-14T06:52:08.41" personId="{75079A0B-E6EA-428A-9CCF-EF69770C8F06}" id="{FEF2C02F-C292-495B-AE33-1F210FBB1847}">
    <text>combined into one string so we can select year and API from the dropdown on the previous sheet</text>
  </threadedComment>
  <threadedComment ref="D1" dT="2023-07-14T06:52:29.98" personId="{75079A0B-E6EA-428A-9CCF-EF69770C8F06}" id="{A6684DD0-768B-486B-811F-0477621274CF}">
    <text>Predicted from the linear regression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3A3F-E973-445D-AB75-384F69B6B5A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17948-174E-4B46-A4BB-AEC09171F75C}">
  <dimension ref="A1:L40"/>
  <sheetViews>
    <sheetView tabSelected="1" workbookViewId="0">
      <selection activeCell="C5" sqref="C5"/>
    </sheetView>
  </sheetViews>
  <sheetFormatPr defaultRowHeight="15" x14ac:dyDescent="0.25"/>
  <cols>
    <col min="1" max="1" width="26.42578125" bestFit="1" customWidth="1"/>
    <col min="2" max="2" width="17.85546875" bestFit="1" customWidth="1"/>
    <col min="3" max="3" width="18" bestFit="1" customWidth="1"/>
    <col min="4" max="4" width="17.7109375" bestFit="1" customWidth="1"/>
    <col min="5" max="5" width="23.42578125" bestFit="1" customWidth="1"/>
    <col min="6" max="8" width="19.140625" bestFit="1" customWidth="1"/>
    <col min="9" max="9" width="14.7109375" bestFit="1" customWidth="1"/>
    <col min="10" max="10" width="14.85546875" bestFit="1" customWidth="1"/>
    <col min="11" max="12" width="10" bestFit="1" customWidth="1"/>
  </cols>
  <sheetData>
    <row r="1" spans="1:11" x14ac:dyDescent="0.25">
      <c r="A1" t="s">
        <v>0</v>
      </c>
    </row>
    <row r="2" spans="1:11" x14ac:dyDescent="0.25">
      <c r="A2" s="3" t="s">
        <v>21</v>
      </c>
    </row>
    <row r="3" spans="1:11" x14ac:dyDescent="0.25">
      <c r="A3" t="s">
        <v>70</v>
      </c>
    </row>
    <row r="4" spans="1:11" x14ac:dyDescent="0.25">
      <c r="A4" s="3" t="s">
        <v>64</v>
      </c>
      <c r="C4" s="6" t="s">
        <v>2</v>
      </c>
      <c r="E4" s="6" t="s">
        <v>3</v>
      </c>
      <c r="G4" s="6" t="s">
        <v>8</v>
      </c>
      <c r="I4" s="6" t="s">
        <v>9</v>
      </c>
    </row>
    <row r="5" spans="1:11" x14ac:dyDescent="0.25">
      <c r="C5">
        <v>0.1</v>
      </c>
      <c r="E5">
        <v>10</v>
      </c>
      <c r="G5">
        <v>0.15</v>
      </c>
      <c r="I5">
        <v>10</v>
      </c>
    </row>
    <row r="6" spans="1:11" x14ac:dyDescent="0.25">
      <c r="D6" t="s">
        <v>66</v>
      </c>
      <c r="E6">
        <f>E5*1000000000</f>
        <v>10000000000</v>
      </c>
    </row>
    <row r="7" spans="1:11" x14ac:dyDescent="0.25">
      <c r="A7" s="2" t="s">
        <v>69</v>
      </c>
      <c r="B7" s="3"/>
      <c r="C7" s="2" t="s">
        <v>1</v>
      </c>
      <c r="D7" s="3" t="s">
        <v>65</v>
      </c>
      <c r="E7" s="7" t="s">
        <v>4</v>
      </c>
      <c r="F7" s="3"/>
      <c r="G7" s="11" t="s">
        <v>5</v>
      </c>
      <c r="H7" s="3"/>
      <c r="I7" s="8" t="s">
        <v>6</v>
      </c>
      <c r="J7" s="3"/>
      <c r="K7" s="4" t="s">
        <v>7</v>
      </c>
    </row>
    <row r="8" spans="1:11" x14ac:dyDescent="0.25">
      <c r="A8" s="13">
        <f>VLOOKUP('Deterministic Pipeline'!A3, API_Lookup!C:D, 2, FALSE)</f>
        <v>0.24761524896421999</v>
      </c>
      <c r="B8" s="1"/>
      <c r="C8" s="5">
        <f>(A8*0.001)*(C5*1000000)</f>
        <v>24.761524896421996</v>
      </c>
      <c r="D8">
        <f>C8*1000000000</f>
        <v>24761524896.421997</v>
      </c>
      <c r="E8" s="1">
        <f>D8/E6</f>
        <v>2.4761524896421996</v>
      </c>
      <c r="G8" s="1">
        <f>E8*(1-G5)</f>
        <v>2.1047296161958697</v>
      </c>
      <c r="I8" s="1">
        <f>G8/I5</f>
        <v>0.21047296161958698</v>
      </c>
      <c r="K8" s="5">
        <f>I8/A13</f>
        <v>2.1047296161958697</v>
      </c>
    </row>
    <row r="12" spans="1:11" x14ac:dyDescent="0.25">
      <c r="A12" s="4" t="s">
        <v>10</v>
      </c>
    </row>
    <row r="13" spans="1:11" x14ac:dyDescent="0.25">
      <c r="A13" s="1">
        <f>VLOOKUP('Deterministic Pipeline'!A3, API_Lookup!C:H, 6, FALSE )</f>
        <v>0.1</v>
      </c>
    </row>
    <row r="26" spans="1:12" x14ac:dyDescent="0.25">
      <c r="C26" s="14" t="s">
        <v>37</v>
      </c>
      <c r="D26" s="14"/>
      <c r="E26" s="14" t="s">
        <v>38</v>
      </c>
      <c r="F26" s="14"/>
      <c r="G26" s="14"/>
      <c r="H26" s="14"/>
      <c r="I26" s="14"/>
      <c r="J26" s="14"/>
    </row>
    <row r="27" spans="1:12" x14ac:dyDescent="0.25">
      <c r="A27" s="3" t="s">
        <v>22</v>
      </c>
      <c r="B27" s="3" t="s">
        <v>23</v>
      </c>
      <c r="C27" s="2" t="s">
        <v>24</v>
      </c>
      <c r="D27" s="2" t="s">
        <v>25</v>
      </c>
      <c r="E27" s="7" t="s">
        <v>26</v>
      </c>
      <c r="F27" s="7" t="s">
        <v>27</v>
      </c>
      <c r="G27" s="11" t="s">
        <v>28</v>
      </c>
      <c r="H27" s="11" t="s">
        <v>29</v>
      </c>
      <c r="I27" s="8" t="s">
        <v>30</v>
      </c>
      <c r="J27" s="8" t="s">
        <v>31</v>
      </c>
      <c r="K27" s="4" t="s">
        <v>32</v>
      </c>
      <c r="L27" s="4" t="s">
        <v>33</v>
      </c>
    </row>
    <row r="28" spans="1:12" x14ac:dyDescent="0.25">
      <c r="A28" t="s">
        <v>15</v>
      </c>
      <c r="B28" t="s">
        <v>34</v>
      </c>
      <c r="C28" s="1">
        <v>4.4511927578691157</v>
      </c>
      <c r="D28" s="1">
        <v>-0.35861849345020536</v>
      </c>
      <c r="E28" s="1">
        <v>4.451192757869116E-4</v>
      </c>
      <c r="F28" s="1">
        <v>-4.4827311681275673E-6</v>
      </c>
      <c r="G28" s="1">
        <v>3.7835138441887485E-4</v>
      </c>
      <c r="H28" s="1">
        <v>-6.7240967521913521E-7</v>
      </c>
      <c r="I28" s="1">
        <v>3.7835138441887484E-5</v>
      </c>
      <c r="J28" s="1">
        <v>-6.7240967521913524E-8</v>
      </c>
      <c r="K28" s="1">
        <v>0.21019521356604159</v>
      </c>
      <c r="L28" s="1">
        <v>-3.7356093067729738E-4</v>
      </c>
    </row>
    <row r="29" spans="1:12" x14ac:dyDescent="0.25">
      <c r="A29" t="s">
        <v>16</v>
      </c>
      <c r="B29" t="s">
        <v>34</v>
      </c>
      <c r="C29" s="1">
        <v>2.192513696086174</v>
      </c>
      <c r="D29" s="1">
        <v>5.5638764470929698E-2</v>
      </c>
      <c r="E29" s="1">
        <v>2.192513696086174E-4</v>
      </c>
      <c r="F29" s="1">
        <v>5.5638764470929703E-6</v>
      </c>
      <c r="G29" s="1">
        <v>1.8636366416732478E-4</v>
      </c>
      <c r="H29" s="1">
        <v>4.729294980029025E-6</v>
      </c>
      <c r="I29" s="1">
        <v>1.8636366416732479E-5</v>
      </c>
      <c r="J29" s="1">
        <v>8.3458146706394567E-8</v>
      </c>
      <c r="K29" s="1">
        <v>5.8238645052288991</v>
      </c>
      <c r="L29" s="1">
        <v>2.6080670845748301E-2</v>
      </c>
    </row>
    <row r="30" spans="1:12" x14ac:dyDescent="0.25">
      <c r="A30" t="s">
        <v>13</v>
      </c>
      <c r="B30" t="s">
        <v>35</v>
      </c>
      <c r="C30" s="1">
        <v>881.38375369832329</v>
      </c>
      <c r="D30" s="1">
        <v>24.761524896421996</v>
      </c>
      <c r="E30" s="1">
        <v>8.8138375369832322E-2</v>
      </c>
      <c r="F30" s="9">
        <v>3.0951906120527491E-4</v>
      </c>
      <c r="G30" s="1">
        <v>7.4917619064357469E-2</v>
      </c>
      <c r="H30" s="1">
        <v>4.6427859180791245E-5</v>
      </c>
      <c r="I30" s="1">
        <v>7.4917619064357472E-3</v>
      </c>
      <c r="J30" s="1">
        <v>4.6427859180791245E-6</v>
      </c>
      <c r="K30" s="1">
        <v>7.4917619064357469E-2</v>
      </c>
      <c r="L30" s="1">
        <v>4.6427859180791245E-5</v>
      </c>
    </row>
    <row r="31" spans="1:12" x14ac:dyDescent="0.25">
      <c r="A31" t="s">
        <v>14</v>
      </c>
      <c r="B31" t="s">
        <v>35</v>
      </c>
      <c r="C31" s="1">
        <v>1694.0673126477141</v>
      </c>
      <c r="D31" s="1">
        <v>52.825329819750195</v>
      </c>
      <c r="E31" s="1">
        <v>0.1694067312647714</v>
      </c>
      <c r="F31" s="1">
        <v>6.6031662274687749E-4</v>
      </c>
      <c r="G31" s="1">
        <v>0.14399572157505569</v>
      </c>
      <c r="H31" s="1">
        <v>9.9047493412031639E-5</v>
      </c>
      <c r="I31" s="1">
        <v>1.4399572157505569E-2</v>
      </c>
      <c r="J31" s="1">
        <v>9.9047493412031646E-6</v>
      </c>
      <c r="K31" s="1">
        <v>0.35998930393763923</v>
      </c>
      <c r="L31" s="1">
        <v>2.4761873353007908E-4</v>
      </c>
    </row>
    <row r="32" spans="1:12" x14ac:dyDescent="0.25">
      <c r="A32" t="s">
        <v>17</v>
      </c>
      <c r="B32" t="s">
        <v>36</v>
      </c>
      <c r="C32" s="1">
        <v>29790.496446479014</v>
      </c>
      <c r="D32" s="1">
        <v>931.64338610341599</v>
      </c>
      <c r="E32" s="1">
        <v>2.9790496446479016</v>
      </c>
      <c r="F32" s="1">
        <v>1.16455423262927E-2</v>
      </c>
      <c r="G32" s="1">
        <v>2.5321921979507165</v>
      </c>
      <c r="H32" s="1">
        <v>1.7468313489439051E-3</v>
      </c>
      <c r="I32" s="1">
        <v>0.25321921979507167</v>
      </c>
      <c r="J32" s="1">
        <v>1.7468313489439052E-4</v>
      </c>
      <c r="K32" s="1">
        <v>1.8087087128219403</v>
      </c>
      <c r="L32" s="1">
        <v>1.247736677817075E-3</v>
      </c>
    </row>
    <row r="33" spans="1:12" x14ac:dyDescent="0.25">
      <c r="A33" t="s">
        <v>18</v>
      </c>
      <c r="B33" t="s">
        <v>36</v>
      </c>
      <c r="C33" s="1">
        <v>174667.63200633941</v>
      </c>
      <c r="D33" s="1">
        <v>5423.2001292511795</v>
      </c>
      <c r="E33" s="1">
        <v>17.466763200633942</v>
      </c>
      <c r="F33" s="1">
        <v>6.779000161563975E-2</v>
      </c>
      <c r="G33" s="1">
        <v>14.84674872053885</v>
      </c>
      <c r="H33" s="1">
        <v>1.0168500242345963E-2</v>
      </c>
      <c r="I33" s="1">
        <v>1.4846748720538849</v>
      </c>
      <c r="J33" s="1">
        <v>1.0168500242345962E-3</v>
      </c>
      <c r="K33" s="1">
        <v>0.14846748720538849</v>
      </c>
      <c r="L33" s="1">
        <v>1.0168500242345963E-4</v>
      </c>
    </row>
    <row r="36" spans="1:12" x14ac:dyDescent="0.25">
      <c r="A36" s="3"/>
      <c r="B36" s="3" t="s">
        <v>23</v>
      </c>
      <c r="C36" s="2" t="s">
        <v>25</v>
      </c>
      <c r="D36" s="2" t="s">
        <v>24</v>
      </c>
      <c r="E36" s="7" t="s">
        <v>27</v>
      </c>
      <c r="F36" s="7" t="s">
        <v>26</v>
      </c>
      <c r="G36" s="11" t="s">
        <v>29</v>
      </c>
      <c r="H36" s="11" t="s">
        <v>28</v>
      </c>
      <c r="I36" s="8" t="s">
        <v>31</v>
      </c>
      <c r="J36" s="8" t="s">
        <v>30</v>
      </c>
      <c r="K36" s="4" t="s">
        <v>33</v>
      </c>
      <c r="L36" s="4" t="s">
        <v>32</v>
      </c>
    </row>
    <row r="37" spans="1:12" x14ac:dyDescent="0.25">
      <c r="B37" t="s">
        <v>34</v>
      </c>
      <c r="C37" s="1">
        <v>5.5638764470929698E-2</v>
      </c>
      <c r="D37" s="1">
        <v>4.4511927578691157</v>
      </c>
      <c r="E37" s="1">
        <v>5.5638764470929703E-6</v>
      </c>
      <c r="F37" s="1">
        <v>4.451192757869116E-4</v>
      </c>
      <c r="G37" s="1">
        <v>4.729294980029025E-6</v>
      </c>
      <c r="H37" s="1">
        <v>3.7835138441887485E-4</v>
      </c>
      <c r="I37" s="1">
        <v>8.3458146706394567E-8</v>
      </c>
      <c r="J37" s="1">
        <v>3.7835138441887484E-5</v>
      </c>
      <c r="K37" s="1">
        <v>-3.7356093067729738E-4</v>
      </c>
      <c r="L37" s="1">
        <v>5.8238645052288991</v>
      </c>
    </row>
    <row r="38" spans="1:12" x14ac:dyDescent="0.25">
      <c r="B38" t="s">
        <v>35</v>
      </c>
      <c r="C38" s="1">
        <v>24.761524896421996</v>
      </c>
      <c r="D38" s="1">
        <v>1694.0673126477141</v>
      </c>
      <c r="E38" s="9">
        <v>3.0951906120527491E-4</v>
      </c>
      <c r="F38" s="1">
        <v>0.1694067312647714</v>
      </c>
      <c r="G38" s="1">
        <v>4.6427859180791245E-5</v>
      </c>
      <c r="H38" s="1">
        <v>0.14399572157505569</v>
      </c>
      <c r="I38" s="1">
        <v>4.6427859180791245E-6</v>
      </c>
      <c r="J38" s="1">
        <v>1.4399572157505569E-2</v>
      </c>
      <c r="K38" s="1">
        <v>4.6427859180791245E-5</v>
      </c>
      <c r="L38" s="1">
        <v>0.35998930393763923</v>
      </c>
    </row>
    <row r="39" spans="1:12" x14ac:dyDescent="0.25">
      <c r="B39" t="s">
        <v>36</v>
      </c>
      <c r="C39" s="1">
        <v>931.64338610341599</v>
      </c>
      <c r="D39" s="1">
        <v>174667.63200633941</v>
      </c>
      <c r="E39" s="1">
        <v>1.16455423262927E-2</v>
      </c>
      <c r="F39" s="1">
        <v>17.466763200633942</v>
      </c>
      <c r="G39" s="1">
        <v>1.7468313489439051E-3</v>
      </c>
      <c r="H39" s="1">
        <v>14.84674872053885</v>
      </c>
      <c r="I39" s="1">
        <v>1.7468313489439052E-4</v>
      </c>
      <c r="J39" s="1">
        <v>1.4846748720538849</v>
      </c>
      <c r="K39" s="1">
        <v>1.0168500242345963E-4</v>
      </c>
      <c r="L39" s="1">
        <v>1.8087087128219403</v>
      </c>
    </row>
    <row r="40" spans="1:12" x14ac:dyDescent="0.25">
      <c r="C40" s="1"/>
      <c r="D40" s="1"/>
      <c r="E40" s="1"/>
      <c r="F40" s="1"/>
      <c r="G40" s="1"/>
      <c r="H40" s="1"/>
      <c r="I40" s="1"/>
      <c r="J40" s="1"/>
      <c r="K40" s="5"/>
      <c r="L40" s="5"/>
    </row>
  </sheetData>
  <mergeCells count="2">
    <mergeCell ref="C26:D26"/>
    <mergeCell ref="E26:J2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E4BB79D-D914-4E51-8403-6BC79056F7F9}">
          <x14:formula1>
            <xm:f>API_Lookup!$C$2:$C$13</xm:f>
          </x14:formula1>
          <xm:sqref>A3</xm:sqref>
        </x14:dataValidation>
        <x14:dataValidation type="list" allowBlank="1" showInputMessage="1" showErrorMessage="1" xr:uid="{78323FB1-D5CE-415C-B40D-FBA2E16BCE97}">
          <x14:formula1>
            <xm:f>'Pop &amp; Water Discretisation'!$A$2:$A$3</xm:f>
          </x14:formula1>
          <xm:sqref>C16</xm:sqref>
        </x14:dataValidation>
        <x14:dataValidation type="list" allowBlank="1" showInputMessage="1" showErrorMessage="1" xr:uid="{F379C1BB-0FB6-4889-925C-8E8AE37F1B74}">
          <x14:formula1>
            <xm:f>'Pop &amp; Water Discretisation'!$B$2:$B$3</xm:f>
          </x14:formula1>
          <xm:sqref>E5 E16</xm:sqref>
        </x14:dataValidation>
        <x14:dataValidation type="list" allowBlank="1" showInputMessage="1" showErrorMessage="1" xr:uid="{B6041DB0-DC48-497E-9D65-13AA6FCE31AD}">
          <x14:formula1>
            <xm:f>'Pop &amp; Water Discretisation'!$C$2:$C$3</xm:f>
          </x14:formula1>
          <xm:sqref>G5 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8E7A-96AA-47F5-9721-7E7D4B0C2176}">
  <dimension ref="A1:H13"/>
  <sheetViews>
    <sheetView workbookViewId="0">
      <selection activeCell="H1" sqref="H1:H1048576"/>
    </sheetView>
  </sheetViews>
  <sheetFormatPr defaultRowHeight="15" x14ac:dyDescent="0.25"/>
  <cols>
    <col min="1" max="1" width="15.28515625" bestFit="1" customWidth="1"/>
    <col min="2" max="2" width="4.85546875" bestFit="1" customWidth="1"/>
    <col min="3" max="3" width="18.42578125" bestFit="1" customWidth="1"/>
    <col min="4" max="4" width="24.42578125" bestFit="1" customWidth="1"/>
    <col min="5" max="5" width="24.42578125" customWidth="1"/>
    <col min="6" max="6" width="12" bestFit="1" customWidth="1"/>
    <col min="7" max="7" width="12.7109375" bestFit="1" customWidth="1"/>
  </cols>
  <sheetData>
    <row r="1" spans="1:8" x14ac:dyDescent="0.25">
      <c r="A1" s="3" t="s">
        <v>11</v>
      </c>
      <c r="B1" s="3" t="s">
        <v>12</v>
      </c>
      <c r="C1" s="3" t="s">
        <v>20</v>
      </c>
      <c r="D1" s="3" t="s">
        <v>48</v>
      </c>
      <c r="E1" s="3" t="s">
        <v>61</v>
      </c>
      <c r="F1" s="3" t="s">
        <v>62</v>
      </c>
      <c r="G1" s="3" t="s">
        <v>63</v>
      </c>
      <c r="H1" s="3" t="s">
        <v>19</v>
      </c>
    </row>
    <row r="2" spans="1:8" x14ac:dyDescent="0.25">
      <c r="A2" t="s">
        <v>15</v>
      </c>
      <c r="B2">
        <v>50</v>
      </c>
      <c r="C2" t="str">
        <f t="shared" ref="C2:C13" si="0">_xlfn.CONCAT(A2, "_", B2)</f>
        <v>estradiol_50</v>
      </c>
      <c r="D2" s="1">
        <v>-2.1095205497070901E-4</v>
      </c>
      <c r="E2" s="1">
        <v>7.22962347627029E-4</v>
      </c>
      <c r="F2" s="1">
        <v>1.20605414637826E-3</v>
      </c>
      <c r="G2" s="1">
        <v>-1.62795825631968E-3</v>
      </c>
      <c r="H2">
        <v>1.7999999999999998E-4</v>
      </c>
    </row>
    <row r="3" spans="1:8" x14ac:dyDescent="0.25">
      <c r="A3" t="s">
        <v>16</v>
      </c>
      <c r="B3">
        <v>20</v>
      </c>
      <c r="C3" t="str">
        <f t="shared" si="0"/>
        <v>ethinylestradiol_20</v>
      </c>
      <c r="D3" s="1">
        <v>5.56387644709297E-4</v>
      </c>
      <c r="E3" s="1">
        <v>2.2360677738747999E-5</v>
      </c>
      <c r="F3" s="1">
        <v>6.0021457307724295E-4</v>
      </c>
      <c r="G3" s="1">
        <v>5.1256071634134997E-4</v>
      </c>
      <c r="H3">
        <v>3.2000000000000003E-6</v>
      </c>
    </row>
    <row r="4" spans="1:8" x14ac:dyDescent="0.25">
      <c r="A4" t="s">
        <v>16</v>
      </c>
      <c r="B4">
        <v>50</v>
      </c>
      <c r="C4" t="str">
        <f t="shared" si="0"/>
        <v>ethinylestradiol_50</v>
      </c>
      <c r="D4">
        <v>1.28971393887422E-3</v>
      </c>
      <c r="E4" s="1">
        <v>7.5269926810455002E-5</v>
      </c>
      <c r="F4" s="1">
        <v>1.43724299542271E-3</v>
      </c>
      <c r="G4" s="1">
        <v>1.1421848823257199E-3</v>
      </c>
      <c r="H4">
        <v>3.2000000000000003E-6</v>
      </c>
    </row>
    <row r="5" spans="1:8" x14ac:dyDescent="0.25">
      <c r="A5" t="s">
        <v>15</v>
      </c>
      <c r="B5">
        <v>20</v>
      </c>
      <c r="C5" t="str">
        <f t="shared" si="0"/>
        <v>estradiol_20</v>
      </c>
      <c r="D5">
        <v>2.6183486810994801E-3</v>
      </c>
      <c r="E5" s="1">
        <v>2.1477273537472499E-4</v>
      </c>
      <c r="F5" s="1">
        <v>3.0393032424339398E-3</v>
      </c>
      <c r="G5" s="1">
        <v>2.1973941197650101E-3</v>
      </c>
      <c r="H5">
        <v>1.7999999999999998E-4</v>
      </c>
    </row>
    <row r="6" spans="1:8" x14ac:dyDescent="0.25">
      <c r="A6" t="s">
        <v>13</v>
      </c>
      <c r="B6">
        <v>20</v>
      </c>
      <c r="C6" t="str">
        <f t="shared" si="0"/>
        <v>ciprofloxacin_20</v>
      </c>
      <c r="D6">
        <v>0.24761524896421999</v>
      </c>
      <c r="E6">
        <v>2.7275516911875901E-2</v>
      </c>
      <c r="F6" s="1">
        <v>0.30107526211149599</v>
      </c>
      <c r="G6" s="1">
        <v>0.19415523581694299</v>
      </c>
      <c r="H6">
        <v>0.1</v>
      </c>
    </row>
    <row r="7" spans="1:8" x14ac:dyDescent="0.25">
      <c r="A7" t="s">
        <v>13</v>
      </c>
      <c r="B7">
        <v>50</v>
      </c>
      <c r="C7" t="str">
        <f t="shared" si="0"/>
        <v>ciprofloxacin_50</v>
      </c>
      <c r="D7">
        <v>0.51846103158724899</v>
      </c>
      <c r="E7">
        <v>9.1814129502730102E-2</v>
      </c>
      <c r="F7" s="1">
        <v>0.69841672541260003</v>
      </c>
      <c r="G7" s="1">
        <v>0.33850533776189701</v>
      </c>
      <c r="H7">
        <v>0.1</v>
      </c>
    </row>
    <row r="8" spans="1:8" x14ac:dyDescent="0.25">
      <c r="A8" t="s">
        <v>14</v>
      </c>
      <c r="B8">
        <v>20</v>
      </c>
      <c r="C8" t="str">
        <f t="shared" si="0"/>
        <v>diclofenac_20</v>
      </c>
      <c r="D8">
        <v>0.528253298197502</v>
      </c>
      <c r="E8">
        <v>3.4939056873189503E-2</v>
      </c>
      <c r="F8" s="1">
        <v>0.59673384966895304</v>
      </c>
      <c r="G8" s="1">
        <v>0.45977274672605001</v>
      </c>
      <c r="H8">
        <v>0.04</v>
      </c>
    </row>
    <row r="9" spans="1:8" x14ac:dyDescent="0.25">
      <c r="A9" t="s">
        <v>14</v>
      </c>
      <c r="B9">
        <v>50</v>
      </c>
      <c r="C9" t="str">
        <f t="shared" si="0"/>
        <v>diclofenac_50</v>
      </c>
      <c r="D9">
        <v>0.99651018391042001</v>
      </c>
      <c r="E9">
        <v>0.117610936680784</v>
      </c>
      <c r="F9" s="1">
        <v>1.2270276198047501</v>
      </c>
      <c r="G9" s="1">
        <v>0.76599274801608297</v>
      </c>
      <c r="H9">
        <v>0.04</v>
      </c>
    </row>
    <row r="10" spans="1:8" x14ac:dyDescent="0.25">
      <c r="A10" t="s">
        <v>17</v>
      </c>
      <c r="B10">
        <v>20</v>
      </c>
      <c r="C10" t="str">
        <f t="shared" si="0"/>
        <v>ibuprofen_20</v>
      </c>
      <c r="D10">
        <v>9.3164338610341595</v>
      </c>
      <c r="E10">
        <v>0.52864125037228604</v>
      </c>
      <c r="F10" s="1">
        <v>10.3525707117638</v>
      </c>
      <c r="G10" s="1">
        <v>8.2802970103044693</v>
      </c>
      <c r="H10">
        <v>0.14000000000000001</v>
      </c>
    </row>
    <row r="11" spans="1:8" x14ac:dyDescent="0.25">
      <c r="A11" t="s">
        <v>17</v>
      </c>
      <c r="B11">
        <v>50</v>
      </c>
      <c r="C11" t="str">
        <f t="shared" si="0"/>
        <v>ibuprofen_50</v>
      </c>
      <c r="D11">
        <v>17.523821439105301</v>
      </c>
      <c r="E11">
        <v>1.77949830901401</v>
      </c>
      <c r="F11" s="1">
        <v>21.011638124772698</v>
      </c>
      <c r="G11" s="1">
        <v>14.036004753437799</v>
      </c>
      <c r="H11">
        <v>0.14000000000000001</v>
      </c>
    </row>
    <row r="12" spans="1:8" x14ac:dyDescent="0.25">
      <c r="A12" t="s">
        <v>18</v>
      </c>
      <c r="B12">
        <v>20</v>
      </c>
      <c r="C12" t="str">
        <f t="shared" si="0"/>
        <v>paracetamol_20</v>
      </c>
      <c r="D12">
        <v>54.232001292511796</v>
      </c>
      <c r="E12">
        <v>0.86103568255943996</v>
      </c>
      <c r="F12" s="1">
        <v>55.919631230328299</v>
      </c>
      <c r="G12" s="1">
        <v>52.544371354695201</v>
      </c>
      <c r="H12">
        <v>10</v>
      </c>
    </row>
    <row r="13" spans="1:8" x14ac:dyDescent="0.25">
      <c r="A13" t="s">
        <v>18</v>
      </c>
      <c r="B13">
        <v>50</v>
      </c>
      <c r="C13" t="str">
        <f t="shared" si="0"/>
        <v>paracetamol_50</v>
      </c>
      <c r="D13">
        <v>102.74566588608199</v>
      </c>
      <c r="E13">
        <v>2.89839572684919</v>
      </c>
      <c r="F13" s="1">
        <v>108.426521510706</v>
      </c>
      <c r="G13" s="1">
        <v>97.064810261457495</v>
      </c>
      <c r="H13">
        <v>10</v>
      </c>
    </row>
  </sheetData>
  <sortState xmlns:xlrd2="http://schemas.microsoft.com/office/spreadsheetml/2017/richdata2" ref="A2:H13">
    <sortCondition ref="D1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FDBA-0C72-45E3-AC10-1225BB41A0B8}">
  <dimension ref="A1:A4"/>
  <sheetViews>
    <sheetView workbookViewId="0">
      <selection activeCell="A4" sqref="A2:A4"/>
    </sheetView>
  </sheetViews>
  <sheetFormatPr defaultRowHeight="15" x14ac:dyDescent="0.25"/>
  <cols>
    <col min="1" max="1" width="13" customWidth="1"/>
  </cols>
  <sheetData>
    <row r="1" spans="1:1" x14ac:dyDescent="0.25">
      <c r="A1" s="3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3B22-9E53-4214-93A8-666E96E6E32A}">
  <dimension ref="A1:L7"/>
  <sheetViews>
    <sheetView workbookViewId="0">
      <selection activeCell="L2" sqref="L2"/>
    </sheetView>
  </sheetViews>
  <sheetFormatPr defaultRowHeight="15" x14ac:dyDescent="0.25"/>
  <cols>
    <col min="1" max="1" width="15.28515625" bestFit="1" customWidth="1"/>
    <col min="2" max="2" width="14.140625" bestFit="1" customWidth="1"/>
    <col min="3" max="3" width="20.28515625" bestFit="1" customWidth="1"/>
    <col min="4" max="4" width="20.28515625" customWidth="1"/>
    <col min="5" max="5" width="8.28515625" bestFit="1" customWidth="1"/>
    <col min="6" max="7" width="8.5703125" bestFit="1" customWidth="1"/>
    <col min="8" max="8" width="9.7109375" bestFit="1" customWidth="1"/>
    <col min="9" max="9" width="12.85546875" bestFit="1" customWidth="1"/>
    <col min="10" max="10" width="12" bestFit="1" customWidth="1"/>
    <col min="11" max="11" width="20.5703125" bestFit="1" customWidth="1"/>
    <col min="12" max="12" width="22" bestFit="1" customWidth="1"/>
  </cols>
  <sheetData>
    <row r="1" spans="1:12" ht="20.25" customHeight="1" x14ac:dyDescent="0.25">
      <c r="A1" s="3" t="s">
        <v>11</v>
      </c>
      <c r="B1" s="3" t="s">
        <v>49</v>
      </c>
      <c r="C1" s="3" t="s">
        <v>54</v>
      </c>
      <c r="D1" s="2" t="s">
        <v>24</v>
      </c>
      <c r="E1" s="3" t="s">
        <v>50</v>
      </c>
      <c r="F1" s="3" t="s">
        <v>52</v>
      </c>
      <c r="G1" s="3" t="s">
        <v>51</v>
      </c>
      <c r="H1" s="3" t="s">
        <v>19</v>
      </c>
      <c r="I1" s="3" t="s">
        <v>53</v>
      </c>
      <c r="J1" s="3" t="s">
        <v>7</v>
      </c>
      <c r="K1" s="3" t="s">
        <v>67</v>
      </c>
      <c r="L1" s="3" t="s">
        <v>68</v>
      </c>
    </row>
    <row r="2" spans="1:12" x14ac:dyDescent="0.25">
      <c r="A2" t="s">
        <v>16</v>
      </c>
      <c r="B2">
        <v>2094.9751485000002</v>
      </c>
      <c r="C2" s="1">
        <f>B2/1000</f>
        <v>2.0949751485000001</v>
      </c>
      <c r="D2" s="1">
        <v>2.36</v>
      </c>
      <c r="E2" s="1">
        <v>6.0517992399700603E-10</v>
      </c>
      <c r="F2" s="1">
        <f>E2*1000000</f>
        <v>6.0517992399700604E-4</v>
      </c>
      <c r="G2" s="1">
        <v>3.5000000000000002E-11</v>
      </c>
      <c r="H2" s="1">
        <f>G2*1000000</f>
        <v>3.5000000000000004E-5</v>
      </c>
      <c r="I2">
        <v>3.2000000000000003E-6</v>
      </c>
      <c r="J2" s="12">
        <v>17.290854971342998</v>
      </c>
      <c r="K2" s="5">
        <f>I2/H2</f>
        <v>9.1428571428571428E-2</v>
      </c>
      <c r="L2" s="5">
        <f>F2/I2</f>
        <v>189.11872624906437</v>
      </c>
    </row>
    <row r="3" spans="1:12" x14ac:dyDescent="0.25">
      <c r="A3" t="s">
        <v>15</v>
      </c>
      <c r="B3">
        <v>16651.189259999999</v>
      </c>
      <c r="C3" s="1">
        <f t="shared" ref="C3:C7" si="0">B3/1000</f>
        <v>16.651189259999999</v>
      </c>
      <c r="D3" s="1">
        <v>0.5</v>
      </c>
      <c r="E3" s="1">
        <v>4.8100644334810597E-9</v>
      </c>
      <c r="F3" s="1">
        <f>E3*1000000</f>
        <v>4.8100644334810594E-3</v>
      </c>
      <c r="G3" s="1">
        <v>4.0000000000000001E-10</v>
      </c>
      <c r="H3" s="1">
        <f>G3*1000000</f>
        <v>4.0000000000000002E-4</v>
      </c>
      <c r="I3">
        <v>1.7999999999999998E-4</v>
      </c>
      <c r="J3" s="12">
        <v>12.025161083702599</v>
      </c>
      <c r="K3" s="5">
        <f t="shared" ref="K3:K7" si="1">I3/H3</f>
        <v>0.44999999999999996</v>
      </c>
      <c r="L3" s="5">
        <f t="shared" ref="L3:L7" si="2">F3/I3</f>
        <v>26.722580186005889</v>
      </c>
    </row>
    <row r="4" spans="1:12" x14ac:dyDescent="0.25">
      <c r="A4" t="s">
        <v>14</v>
      </c>
      <c r="B4">
        <v>2213365.855</v>
      </c>
      <c r="C4" s="1">
        <f t="shared" si="0"/>
        <v>2213.365855</v>
      </c>
      <c r="D4" s="1">
        <v>466.61492842852414</v>
      </c>
      <c r="E4" s="1">
        <v>6.3937969902198497E-7</v>
      </c>
      <c r="F4" s="1">
        <f>E4*1000000</f>
        <v>0.63937969902198499</v>
      </c>
      <c r="G4" s="1">
        <v>4.9999999999999998E-8</v>
      </c>
      <c r="H4" s="1">
        <f>G4*1000000</f>
        <v>4.9999999999999996E-2</v>
      </c>
      <c r="I4">
        <v>0.04</v>
      </c>
      <c r="J4" s="12">
        <v>12.7875939804397</v>
      </c>
      <c r="K4" s="5">
        <f t="shared" si="1"/>
        <v>0.8</v>
      </c>
      <c r="L4" s="5">
        <f t="shared" si="2"/>
        <v>15.984492475549624</v>
      </c>
    </row>
    <row r="5" spans="1:12" x14ac:dyDescent="0.25">
      <c r="A5" t="s">
        <v>13</v>
      </c>
      <c r="B5">
        <v>643892.90049999999</v>
      </c>
      <c r="C5" s="1">
        <f t="shared" si="0"/>
        <v>643.8929005</v>
      </c>
      <c r="D5" s="1">
        <v>896.85916551937805</v>
      </c>
      <c r="E5" s="1">
        <v>1.86002710755689E-7</v>
      </c>
      <c r="F5" s="1">
        <f>E5*1000000</f>
        <v>0.186002710755689</v>
      </c>
      <c r="G5" s="1">
        <v>5.0000000000000001E-9</v>
      </c>
      <c r="H5" s="1">
        <f>G5*1000000</f>
        <v>5.0000000000000001E-3</v>
      </c>
      <c r="I5">
        <v>0.1</v>
      </c>
      <c r="J5" s="12">
        <v>37.200542151137697</v>
      </c>
      <c r="K5" s="5">
        <f t="shared" si="1"/>
        <v>20</v>
      </c>
      <c r="L5" s="5">
        <f t="shared" si="2"/>
        <v>1.8600271075568899</v>
      </c>
    </row>
    <row r="6" spans="1:12" x14ac:dyDescent="0.25">
      <c r="A6" t="s">
        <v>17</v>
      </c>
      <c r="B6">
        <v>38613959.049999997</v>
      </c>
      <c r="C6" s="1">
        <f t="shared" si="0"/>
        <v>38613.959049999998</v>
      </c>
      <c r="D6" s="1">
        <v>15771.439295194772</v>
      </c>
      <c r="E6" s="1">
        <v>1.11544964243772E-5</v>
      </c>
      <c r="F6" s="1">
        <f t="shared" ref="F6:F7" si="3">E6*1000000</f>
        <v>11.1544964243772</v>
      </c>
      <c r="G6" s="1">
        <v>9.9999999999999995E-7</v>
      </c>
      <c r="H6" s="1">
        <f t="shared" ref="H6:H7" si="4">G6*1000000</f>
        <v>1</v>
      </c>
      <c r="I6">
        <v>0.14000000000000001</v>
      </c>
      <c r="J6" s="12">
        <v>11.1544964243772</v>
      </c>
      <c r="K6" s="5">
        <f t="shared" si="1"/>
        <v>0.14000000000000001</v>
      </c>
      <c r="L6" s="5">
        <f t="shared" si="2"/>
        <v>79.674974459837131</v>
      </c>
    </row>
    <row r="7" spans="1:12" x14ac:dyDescent="0.25">
      <c r="A7" t="s">
        <v>18</v>
      </c>
      <c r="B7">
        <v>296495918.35500002</v>
      </c>
      <c r="C7" s="1">
        <f t="shared" si="0"/>
        <v>296495.91835500003</v>
      </c>
      <c r="D7" s="1">
        <v>92471.099297473804</v>
      </c>
      <c r="E7" s="1">
        <v>8.56494061344716E-5</v>
      </c>
      <c r="F7" s="1">
        <f t="shared" si="3"/>
        <v>85.649406134471604</v>
      </c>
      <c r="G7" s="1">
        <v>9.2E-6</v>
      </c>
      <c r="H7" s="1">
        <f t="shared" si="4"/>
        <v>9.1999999999999993</v>
      </c>
      <c r="I7">
        <v>10</v>
      </c>
      <c r="J7" s="12">
        <v>9.3097180580947398</v>
      </c>
      <c r="K7" s="5">
        <f t="shared" si="1"/>
        <v>1.0869565217391306</v>
      </c>
      <c r="L7" s="5">
        <f t="shared" si="2"/>
        <v>8.5649406134471597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890B-033E-4AD3-A35C-E7C206323224}">
  <dimension ref="A1:F4"/>
  <sheetViews>
    <sheetView workbookViewId="0">
      <selection activeCell="I3" sqref="I3"/>
    </sheetView>
  </sheetViews>
  <sheetFormatPr defaultRowHeight="15" x14ac:dyDescent="0.25"/>
  <cols>
    <col min="1" max="1" width="17.28515625" bestFit="1" customWidth="1"/>
    <col min="2" max="2" width="32.85546875" bestFit="1" customWidth="1"/>
    <col min="3" max="3" width="22.28515625" bestFit="1" customWidth="1"/>
    <col min="4" max="4" width="13.42578125" bestFit="1" customWidth="1"/>
    <col min="5" max="5" width="12" bestFit="1" customWidth="1"/>
    <col min="6" max="6" width="12.5703125" bestFit="1" customWidth="1"/>
  </cols>
  <sheetData>
    <row r="1" spans="1:6" x14ac:dyDescent="0.25">
      <c r="A1" s="3" t="s">
        <v>39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 x14ac:dyDescent="0.25">
      <c r="A2" t="s">
        <v>40</v>
      </c>
      <c r="B2">
        <v>160</v>
      </c>
      <c r="C2">
        <f>B2*365</f>
        <v>58400</v>
      </c>
      <c r="D2">
        <v>1.2411650000000001</v>
      </c>
      <c r="E2" s="1">
        <f>C2*D2*1000000</f>
        <v>72484036000</v>
      </c>
      <c r="F2" s="10">
        <f>E2/1000000000</f>
        <v>72.484036000000003</v>
      </c>
    </row>
    <row r="3" spans="1:6" x14ac:dyDescent="0.25">
      <c r="A3" t="s">
        <v>41</v>
      </c>
      <c r="B3">
        <v>206</v>
      </c>
      <c r="C3">
        <f t="shared" ref="C3:C4" si="0">B3*365</f>
        <v>75190</v>
      </c>
      <c r="D3">
        <v>0.46870200000000001</v>
      </c>
      <c r="E3" s="1">
        <f t="shared" ref="E3:E4" si="1">C3*D3*1000000</f>
        <v>35241703380</v>
      </c>
      <c r="F3" s="10">
        <f t="shared" ref="F3:F4" si="2">E3/1000000000</f>
        <v>35.241703379999997</v>
      </c>
    </row>
    <row r="4" spans="1:6" x14ac:dyDescent="0.25">
      <c r="A4" t="s">
        <v>42</v>
      </c>
      <c r="B4">
        <v>223</v>
      </c>
      <c r="C4">
        <f t="shared" si="0"/>
        <v>81395</v>
      </c>
      <c r="D4">
        <v>0.243311</v>
      </c>
      <c r="E4" s="1">
        <f t="shared" si="1"/>
        <v>19804298845</v>
      </c>
      <c r="F4" s="10">
        <f t="shared" si="2"/>
        <v>19.804298845000002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4C6B-F23B-4BF5-B364-F16894DB0AD6}">
  <dimension ref="A1:C3"/>
  <sheetViews>
    <sheetView workbookViewId="0">
      <selection activeCell="C10" sqref="C10"/>
    </sheetView>
  </sheetViews>
  <sheetFormatPr defaultRowHeight="15" x14ac:dyDescent="0.25"/>
  <cols>
    <col min="2" max="2" width="23.140625" bestFit="1" customWidth="1"/>
    <col min="3" max="3" width="17.5703125" bestFit="1" customWidth="1"/>
  </cols>
  <sheetData>
    <row r="1" spans="1:3" x14ac:dyDescent="0.25">
      <c r="A1" t="s">
        <v>55</v>
      </c>
      <c r="B1" t="s">
        <v>3</v>
      </c>
      <c r="C1" t="s">
        <v>56</v>
      </c>
    </row>
    <row r="2" spans="1:3" x14ac:dyDescent="0.25">
      <c r="A2">
        <v>1.7</v>
      </c>
      <c r="B2">
        <v>10</v>
      </c>
      <c r="C2">
        <v>0.15</v>
      </c>
    </row>
    <row r="3" spans="1:3" x14ac:dyDescent="0.25">
      <c r="A3">
        <v>0.1</v>
      </c>
      <c r="B3">
        <v>80</v>
      </c>
      <c r="C3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Output_API</vt:lpstr>
      <vt:lpstr>Deterministic Pipeline</vt:lpstr>
      <vt:lpstr>API_Lookup</vt:lpstr>
      <vt:lpstr>PEC Discretisation</vt:lpstr>
      <vt:lpstr>Paper II</vt:lpstr>
      <vt:lpstr>Water_Consumption</vt:lpstr>
      <vt:lpstr>Pop &amp; Water Discretisation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Welch</dc:creator>
  <cp:lastModifiedBy>Sam Welch</cp:lastModifiedBy>
  <dcterms:created xsi:type="dcterms:W3CDTF">2023-07-13T12:08:01Z</dcterms:created>
  <dcterms:modified xsi:type="dcterms:W3CDTF">2023-07-18T13:09:27Z</dcterms:modified>
</cp:coreProperties>
</file>