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"/>
    </mc:Choice>
  </mc:AlternateContent>
  <xr:revisionPtr revIDLastSave="0" documentId="8_{54E9446C-4AA8-412F-9117-2AA70FADEA58}" xr6:coauthVersionLast="33" xr6:coauthVersionMax="33" xr10:uidLastSave="{00000000-0000-0000-0000-000000000000}"/>
  <bookViews>
    <workbookView xWindow="0" yWindow="465" windowWidth="21840" windowHeight="13740" activeTab="1" xr2:uid="{00000000-000D-0000-FFFF-FFFF00000000}"/>
  </bookViews>
  <sheets>
    <sheet name="Concentration Calculator (Env)" sheetId="2" r:id="rId1"/>
    <sheet name="Concentration Calculator (Reg)" sheetId="3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5" i="3"/>
  <c r="J8" i="3"/>
  <c r="I3" i="3"/>
  <c r="I5" i="3"/>
  <c r="I8" i="3"/>
  <c r="B14" i="3"/>
  <c r="B16" i="3"/>
  <c r="B18" i="3"/>
  <c r="B20" i="3"/>
  <c r="H3" i="3"/>
  <c r="H6" i="3"/>
  <c r="H7" i="3"/>
  <c r="H8" i="3"/>
  <c r="G3" i="3"/>
  <c r="G6" i="3"/>
  <c r="G7" i="3"/>
  <c r="G8" i="3"/>
  <c r="F3" i="3"/>
  <c r="F6" i="3"/>
  <c r="F7" i="3"/>
  <c r="F8" i="3"/>
  <c r="E3" i="3"/>
  <c r="E6" i="3"/>
  <c r="E7" i="3"/>
  <c r="E8" i="3"/>
  <c r="Q33" i="3"/>
  <c r="D3" i="3"/>
  <c r="D6" i="3"/>
  <c r="D7" i="3"/>
  <c r="D8" i="3"/>
  <c r="Q34" i="3"/>
  <c r="C3" i="3"/>
  <c r="C6" i="3"/>
  <c r="C7" i="3"/>
  <c r="C8" i="3"/>
  <c r="B22" i="3"/>
  <c r="B23" i="3"/>
  <c r="B24" i="3"/>
  <c r="B25" i="3"/>
  <c r="D28" i="3"/>
  <c r="E28" i="3"/>
  <c r="F28" i="3"/>
  <c r="G28" i="3"/>
  <c r="H28" i="3"/>
  <c r="I28" i="3"/>
  <c r="C28" i="3"/>
  <c r="E3" i="2"/>
  <c r="E9" i="2"/>
  <c r="D3" i="2"/>
  <c r="D9" i="2"/>
  <c r="P17" i="2"/>
  <c r="P16" i="2"/>
  <c r="C3" i="2"/>
  <c r="F3" i="2"/>
  <c r="F9" i="2"/>
  <c r="G3" i="2"/>
  <c r="G9" i="2"/>
  <c r="H3" i="2"/>
  <c r="H8" i="2"/>
  <c r="I3" i="2"/>
  <c r="I8" i="2"/>
  <c r="B3" i="2"/>
  <c r="B9" i="2"/>
  <c r="C9" i="2"/>
</calcChain>
</file>

<file path=xl/sharedStrings.xml><?xml version="1.0" encoding="utf-8"?>
<sst xmlns="http://schemas.openxmlformats.org/spreadsheetml/2006/main" count="84" uniqueCount="54">
  <si>
    <t>Chloramphenicol</t>
  </si>
  <si>
    <t>Metaldehyde</t>
  </si>
  <si>
    <t>Benzene</t>
  </si>
  <si>
    <t>Benzo(a)pyrene</t>
  </si>
  <si>
    <t>Desired Exp. Concentration (mg/L)</t>
  </si>
  <si>
    <t>Stressor</t>
  </si>
  <si>
    <t>Constants</t>
  </si>
  <si>
    <t>CuCl2</t>
  </si>
  <si>
    <t>NiCl2</t>
  </si>
  <si>
    <t>Solubility at ~room temperature (mg/L)</t>
  </si>
  <si>
    <t>Exp Well Volume (L)</t>
  </si>
  <si>
    <t>Exp Well Dilution Factor</t>
  </si>
  <si>
    <t>Required Stock Concentration (mg/L)</t>
  </si>
  <si>
    <t>Will flag if any exp concentrations are close to H2O solubility limits</t>
  </si>
  <si>
    <t>Purchased Concentration (mg/L)</t>
  </si>
  <si>
    <t>Proportion of NiCl2 that's nickel</t>
  </si>
  <si>
    <t>Proportion of CuCl2 that's copper</t>
  </si>
  <si>
    <t>Required Purchased to Stock Dilution (liquid)</t>
  </si>
  <si>
    <t>Required mg solid in 1L broth (solids)</t>
  </si>
  <si>
    <t>Total Stock Vol per Replicate</t>
  </si>
  <si>
    <t>24 mL</t>
  </si>
  <si>
    <t>100 ul</t>
  </si>
  <si>
    <t>10-fold</t>
  </si>
  <si>
    <t>Amoxicillin</t>
  </si>
  <si>
    <t>Atrazine</t>
  </si>
  <si>
    <t>All legal limits for UK tap water.</t>
  </si>
  <si>
    <t>FINAL CONC B4 ROBOT</t>
  </si>
  <si>
    <t>ug/ml</t>
  </si>
  <si>
    <t>10 mg in 5ml = 2mg/ml</t>
  </si>
  <si>
    <t>100x = 0.02 mg/ml</t>
  </si>
  <si>
    <t>10 x = 0.2 mg/ml</t>
  </si>
  <si>
    <t>mg/ml</t>
  </si>
  <si>
    <t>1,000x 0.002mg/ml</t>
  </si>
  <si>
    <t>10,000,000x 0.000002mg/ml</t>
  </si>
  <si>
    <t>100,000,000x 0.0000002mg/ml</t>
  </si>
  <si>
    <t>1,,000,000,000x 0.0000002mg/ml</t>
  </si>
  <si>
    <t>1,000,000x 0.00000002mg/ml</t>
  </si>
  <si>
    <t>1,000,000x 0.000000002mg/ml</t>
  </si>
  <si>
    <t>10,000x 0.0002mg/ml</t>
  </si>
  <si>
    <t>100,000x 0.00002mg/ml</t>
  </si>
  <si>
    <t>Lowest weighing possible = 10mg</t>
  </si>
  <si>
    <t>2.21ml in 10ml</t>
  </si>
  <si>
    <t>2.68ml in 10ml</t>
  </si>
  <si>
    <t>250ul in 2.5ml</t>
  </si>
  <si>
    <t>2.5ml in 10ml</t>
  </si>
  <si>
    <t>10 mg in 5 ml</t>
  </si>
  <si>
    <t>1.2mL in 10 ml</t>
  </si>
  <si>
    <t>1 mg in 25 mL = 0.04mg/ml</t>
  </si>
  <si>
    <t>6.25 ml in 10 ml</t>
  </si>
  <si>
    <t xml:space="preserve">1 mg in 5 ml = 0.2mg/ml </t>
  </si>
  <si>
    <t>2.5 ml in 10 ml</t>
  </si>
  <si>
    <t>5ul in 10ml = 0.4369 mg/ml</t>
  </si>
  <si>
    <t>0.26 ml in 10 ml</t>
  </si>
  <si>
    <t>1 ml in 10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</si>
</sst>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0.0"/>
    <numFmt numFmtId="167" formatCode="0.0000000"/>
    <numFmt numFmtId="168" formatCode="0.00000000000"/>
    <numFmt numFmtId="169" formatCode="0.000000"/>
    <numFmt numFmtId="170" formatCode="0.0000000000000"/>
    <numFmt numFmtId="171" formatCode="0.00000"/>
    <numFmt numFmtId="172" formatCode="0.00000000"/>
    <numFmt numFmtId="173" formatCode="0.000000000"/>
    <numFmt numFmtId="174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2" fillId="0" borderId="0" xfId="0" quotePrefix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2" borderId="0" xfId="0" applyFont="1" applyFill="1"/>
    <xf numFmtId="164" fontId="0" fillId="2" borderId="0" xfId="0" applyNumberFormat="1" applyFill="1"/>
    <xf numFmtId="0" fontId="2" fillId="2" borderId="0" xfId="0" quotePrefix="1" applyFont="1" applyFill="1"/>
    <xf numFmtId="0" fontId="0" fillId="2" borderId="0" xfId="0" applyFill="1"/>
    <xf numFmtId="0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164" fontId="0" fillId="2" borderId="0" xfId="0" applyNumberFormat="1" applyFill="1" applyAlignment="1">
      <alignment horizontal="left"/>
    </xf>
    <xf numFmtId="11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2" fillId="2" borderId="0" xfId="0" quotePrefix="1" applyFont="1" applyFill="1" applyAlignment="1">
      <alignment horizontal="left"/>
    </xf>
    <xf numFmtId="0" fontId="0" fillId="2" borderId="0" xfId="0" applyFill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167" fontId="0" fillId="4" borderId="0" xfId="0" applyNumberFormat="1" applyFill="1" applyAlignment="1">
      <alignment horizontal="left"/>
    </xf>
    <xf numFmtId="0" fontId="1" fillId="5" borderId="0" xfId="0" applyFont="1" applyFill="1" applyAlignment="1">
      <alignment horizontal="left"/>
    </xf>
    <xf numFmtId="166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0" fillId="3" borderId="0" xfId="0" applyNumberFormat="1" applyFill="1" applyAlignment="1">
      <alignment horizontal="left"/>
    </xf>
    <xf numFmtId="0" fontId="1" fillId="6" borderId="0" xfId="0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1" fillId="6" borderId="0" xfId="0" applyFont="1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8" fontId="0" fillId="4" borderId="0" xfId="0" applyNumberFormat="1" applyFill="1" applyAlignment="1">
      <alignment horizontal="left"/>
    </xf>
    <xf numFmtId="170" fontId="0" fillId="4" borderId="0" xfId="0" applyNumberFormat="1" applyFill="1" applyAlignment="1">
      <alignment horizontal="left"/>
    </xf>
    <xf numFmtId="0" fontId="0" fillId="2" borderId="0" xfId="0" applyNumberFormat="1" applyFill="1" applyAlignment="1">
      <alignment horizontal="left"/>
    </xf>
    <xf numFmtId="171" fontId="0" fillId="2" borderId="0" xfId="0" applyNumberFormat="1" applyFill="1" applyAlignment="1">
      <alignment horizontal="left"/>
    </xf>
    <xf numFmtId="167" fontId="0" fillId="2" borderId="0" xfId="0" applyNumberFormat="1" applyFill="1" applyAlignment="1">
      <alignment horizontal="left"/>
    </xf>
    <xf numFmtId="164" fontId="1" fillId="6" borderId="0" xfId="0" applyNumberFormat="1" applyFont="1" applyFill="1" applyAlignment="1">
      <alignment horizontal="left" wrapText="1"/>
    </xf>
    <xf numFmtId="165" fontId="0" fillId="0" borderId="0" xfId="0" applyNumberFormat="1" applyAlignment="1">
      <alignment horizontal="left"/>
    </xf>
    <xf numFmtId="171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69" fontId="0" fillId="3" borderId="0" xfId="0" applyNumberFormat="1" applyFill="1" applyAlignment="1">
      <alignment horizontal="left"/>
    </xf>
    <xf numFmtId="169" fontId="0" fillId="0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  <xf numFmtId="172" fontId="1" fillId="0" borderId="0" xfId="0" applyNumberFormat="1" applyFont="1" applyAlignment="1">
      <alignment horizontal="left"/>
    </xf>
    <xf numFmtId="173" fontId="1" fillId="0" borderId="0" xfId="0" applyNumberFormat="1" applyFont="1" applyAlignment="1">
      <alignment horizontal="left"/>
    </xf>
    <xf numFmtId="164" fontId="0" fillId="3" borderId="0" xfId="0" applyNumberFormat="1" applyFill="1" applyAlignment="1">
      <alignment horizontal="left"/>
    </xf>
    <xf numFmtId="171" fontId="0" fillId="3" borderId="0" xfId="0" applyNumberFormat="1" applyFill="1" applyAlignment="1">
      <alignment horizontal="left"/>
    </xf>
    <xf numFmtId="167" fontId="0" fillId="3" borderId="0" xfId="0" applyNumberFormat="1" applyFill="1" applyAlignment="1">
      <alignment horizontal="left"/>
    </xf>
    <xf numFmtId="172" fontId="0" fillId="0" borderId="0" xfId="0" applyNumberFormat="1" applyAlignment="1">
      <alignment horizontal="left"/>
    </xf>
    <xf numFmtId="174" fontId="0" fillId="0" borderId="0" xfId="0" applyNumberFormat="1" applyAlignment="1">
      <alignment horizontal="left"/>
    </xf>
    <xf numFmtId="165" fontId="0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I11" sqref="I11"/>
    </sheetView>
  </sheetViews>
  <sheetFormatPr defaultColWidth="8.85546875" defaultRowHeight="15" x14ac:dyDescent="0.25"/>
  <cols>
    <col min="1" max="1" width="43.42578125" bestFit="1" customWidth="1"/>
    <col min="2" max="2" width="10.42578125" bestFit="1" customWidth="1"/>
    <col min="4" max="4" width="16.7109375" bestFit="1" customWidth="1"/>
    <col min="5" max="5" width="11.42578125" bestFit="1" customWidth="1"/>
    <col min="6" max="6" width="13.85546875" bestFit="1" customWidth="1"/>
    <col min="7" max="7" width="12.85546875" bestFit="1" customWidth="1"/>
    <col min="8" max="8" width="10.7109375" customWidth="1"/>
    <col min="9" max="9" width="15.28515625" bestFit="1" customWidth="1"/>
    <col min="10" max="10" width="24.42578125" customWidth="1"/>
    <col min="15" max="15" width="31.28515625" bestFit="1" customWidth="1"/>
  </cols>
  <sheetData>
    <row r="1" spans="1:16" x14ac:dyDescent="0.25">
      <c r="A1" s="1" t="s">
        <v>5</v>
      </c>
      <c r="B1" s="1" t="s">
        <v>7</v>
      </c>
      <c r="C1" s="1" t="s">
        <v>8</v>
      </c>
      <c r="D1" s="1" t="s">
        <v>0</v>
      </c>
      <c r="E1" s="1" t="s">
        <v>23</v>
      </c>
      <c r="F1" s="1" t="s">
        <v>24</v>
      </c>
      <c r="G1" s="1" t="s">
        <v>1</v>
      </c>
      <c r="H1" s="1" t="s">
        <v>2</v>
      </c>
      <c r="I1" s="1" t="s">
        <v>3</v>
      </c>
      <c r="P1" s="1" t="s">
        <v>6</v>
      </c>
    </row>
    <row r="2" spans="1:16" x14ac:dyDescent="0.25">
      <c r="A2" s="9" t="s">
        <v>4</v>
      </c>
      <c r="B2" s="10">
        <v>2</v>
      </c>
      <c r="C2" s="10">
        <v>5</v>
      </c>
      <c r="D2" s="10">
        <v>5.0000000000000002E-5</v>
      </c>
      <c r="E2" s="10">
        <v>1.2E-4</v>
      </c>
      <c r="F2" s="10">
        <v>1E-4</v>
      </c>
      <c r="G2" s="10">
        <v>1E-4</v>
      </c>
      <c r="H2" s="10">
        <v>1E-3</v>
      </c>
      <c r="I2" s="10">
        <v>1E-4</v>
      </c>
      <c r="O2" s="1" t="s">
        <v>10</v>
      </c>
      <c r="P2" s="2" t="s">
        <v>21</v>
      </c>
    </row>
    <row r="3" spans="1:16" x14ac:dyDescent="0.25">
      <c r="A3" t="s">
        <v>12</v>
      </c>
      <c r="B3">
        <f>B2*10</f>
        <v>20</v>
      </c>
      <c r="C3">
        <f t="shared" ref="C3:I3" si="0">C2*10</f>
        <v>50</v>
      </c>
      <c r="D3">
        <f t="shared" si="0"/>
        <v>5.0000000000000001E-4</v>
      </c>
      <c r="E3">
        <f t="shared" si="0"/>
        <v>1.2000000000000001E-3</v>
      </c>
      <c r="F3">
        <f t="shared" si="0"/>
        <v>1E-3</v>
      </c>
      <c r="G3">
        <f t="shared" si="0"/>
        <v>1E-3</v>
      </c>
      <c r="H3">
        <f t="shared" si="0"/>
        <v>0.01</v>
      </c>
      <c r="I3">
        <f t="shared" si="0"/>
        <v>1E-3</v>
      </c>
      <c r="J3" t="s">
        <v>26</v>
      </c>
      <c r="O3" s="1" t="s">
        <v>11</v>
      </c>
      <c r="P3" s="13" t="s">
        <v>22</v>
      </c>
    </row>
    <row r="4" spans="1:16" x14ac:dyDescent="0.25">
      <c r="O4" s="1"/>
      <c r="P4" s="13"/>
    </row>
    <row r="5" spans="1:16" x14ac:dyDescent="0.25">
      <c r="O5" s="1"/>
      <c r="P5" s="13"/>
    </row>
    <row r="6" spans="1:16" x14ac:dyDescent="0.25">
      <c r="O6" s="1"/>
      <c r="P6" s="13"/>
    </row>
    <row r="7" spans="1:16" x14ac:dyDescent="0.25">
      <c r="A7" s="8" t="s">
        <v>14</v>
      </c>
      <c r="C7" s="3"/>
      <c r="D7" s="3"/>
      <c r="E7" s="3"/>
      <c r="F7" s="3"/>
      <c r="G7" s="3"/>
      <c r="H7" s="3">
        <v>873800</v>
      </c>
      <c r="I7" s="3">
        <v>1000</v>
      </c>
      <c r="O7" s="1" t="s">
        <v>19</v>
      </c>
      <c r="P7" s="2" t="s">
        <v>20</v>
      </c>
    </row>
    <row r="8" spans="1:16" x14ac:dyDescent="0.25">
      <c r="A8" s="11" t="s">
        <v>17</v>
      </c>
      <c r="B8" s="12"/>
      <c r="C8" s="12"/>
      <c r="D8" s="12"/>
      <c r="E8" s="12"/>
      <c r="F8" s="12"/>
      <c r="G8" s="12"/>
      <c r="H8" s="12">
        <f t="shared" ref="H8" si="1">H7/H3</f>
        <v>87380000</v>
      </c>
      <c r="I8" s="12">
        <f>I7/I3</f>
        <v>1000000</v>
      </c>
      <c r="O8" s="1"/>
      <c r="P8" s="2"/>
    </row>
    <row r="9" spans="1:16" x14ac:dyDescent="0.25">
      <c r="A9" s="8" t="s">
        <v>18</v>
      </c>
      <c r="B9" s="3">
        <f>((1/P17)*B3)</f>
        <v>53.652242328874905</v>
      </c>
      <c r="C9" s="3">
        <f>((1/P16)*C3)</f>
        <v>110.41063213494633</v>
      </c>
      <c r="D9" s="14">
        <f>D3</f>
        <v>5.0000000000000001E-4</v>
      </c>
      <c r="E9" s="5">
        <f>E3</f>
        <v>1.2000000000000001E-3</v>
      </c>
      <c r="F9" s="5">
        <f>F3</f>
        <v>1E-3</v>
      </c>
      <c r="G9" s="14">
        <f>G3</f>
        <v>1E-3</v>
      </c>
      <c r="H9" s="3"/>
      <c r="I9" s="3"/>
    </row>
    <row r="10" spans="1:16" x14ac:dyDescent="0.25">
      <c r="A10" s="4"/>
    </row>
    <row r="11" spans="1:16" x14ac:dyDescent="0.25">
      <c r="A11" s="1" t="s">
        <v>9</v>
      </c>
      <c r="B11" s="2">
        <v>757000</v>
      </c>
      <c r="C11" s="2">
        <v>675000</v>
      </c>
      <c r="D11" s="2">
        <v>2500</v>
      </c>
      <c r="E11" s="2">
        <v>3430</v>
      </c>
      <c r="F11" s="2">
        <v>36</v>
      </c>
      <c r="G11" s="2">
        <v>222</v>
      </c>
      <c r="H11" s="2">
        <v>1790</v>
      </c>
      <c r="I11" s="2">
        <v>1.6000000000000001E-3</v>
      </c>
    </row>
    <row r="12" spans="1:16" x14ac:dyDescent="0.25">
      <c r="A12" s="6" t="s">
        <v>13</v>
      </c>
    </row>
    <row r="15" spans="1:16" x14ac:dyDescent="0.25">
      <c r="A15" s="1" t="s">
        <v>25</v>
      </c>
    </row>
    <row r="16" spans="1:16" x14ac:dyDescent="0.25">
      <c r="O16" t="s">
        <v>15</v>
      </c>
      <c r="P16">
        <f>58.69/129.6</f>
        <v>0.45285493827160495</v>
      </c>
    </row>
    <row r="17" spans="4:16" x14ac:dyDescent="0.25">
      <c r="D17" s="7"/>
      <c r="O17" t="s">
        <v>16</v>
      </c>
      <c r="P17">
        <f>63.55/170.48</f>
        <v>0.37277099953073672</v>
      </c>
    </row>
  </sheetData>
  <conditionalFormatting sqref="B12:I12">
    <cfRule type="expression" dxfId="0" priority="2">
      <formula>(B$3*1.2)&gt;B$11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zoomScaleNormal="100" zoomScalePageLayoutView="150" workbookViewId="0">
      <selection activeCell="A14" sqref="A14"/>
    </sheetView>
  </sheetViews>
  <sheetFormatPr defaultColWidth="8.85546875" defaultRowHeight="15" x14ac:dyDescent="0.25"/>
  <cols>
    <col min="1" max="1" width="43.42578125" style="16" bestFit="1" customWidth="1"/>
    <col min="2" max="2" width="18.7109375" style="16" customWidth="1"/>
    <col min="3" max="4" width="13.85546875" style="16" bestFit="1" customWidth="1"/>
    <col min="5" max="5" width="16" style="16" customWidth="1"/>
    <col min="6" max="6" width="13.5703125" style="16" bestFit="1" customWidth="1"/>
    <col min="7" max="7" width="15.140625" style="16" customWidth="1"/>
    <col min="8" max="8" width="14.28515625" style="16" customWidth="1"/>
    <col min="9" max="9" width="14.7109375" style="16" bestFit="1" customWidth="1"/>
    <col min="10" max="10" width="24.140625" style="16" customWidth="1"/>
    <col min="11" max="11" width="18" style="16" customWidth="1"/>
    <col min="12" max="15" width="8.85546875" style="16"/>
    <col min="16" max="16" width="31.28515625" style="16" bestFit="1" customWidth="1"/>
    <col min="17" max="16384" width="8.85546875" style="16"/>
  </cols>
  <sheetData>
    <row r="1" spans="1:17" x14ac:dyDescent="0.25">
      <c r="A1" s="15" t="s">
        <v>5</v>
      </c>
      <c r="B1" s="15"/>
      <c r="C1" s="15" t="s">
        <v>7</v>
      </c>
      <c r="D1" s="15" t="s">
        <v>8</v>
      </c>
      <c r="E1" s="15" t="s">
        <v>0</v>
      </c>
      <c r="F1" s="15" t="s">
        <v>23</v>
      </c>
      <c r="G1" s="15" t="s">
        <v>24</v>
      </c>
      <c r="H1" s="15" t="s">
        <v>1</v>
      </c>
      <c r="I1" s="15" t="s">
        <v>2</v>
      </c>
      <c r="J1" s="15" t="s">
        <v>3</v>
      </c>
      <c r="Q1" s="15" t="s">
        <v>6</v>
      </c>
    </row>
    <row r="2" spans="1:17" x14ac:dyDescent="0.25">
      <c r="A2" s="17" t="s">
        <v>4</v>
      </c>
      <c r="B2" s="17"/>
      <c r="C2" s="18">
        <v>2</v>
      </c>
      <c r="D2" s="18">
        <v>0.02</v>
      </c>
      <c r="E2" s="48">
        <v>5.0000000000000002E-5</v>
      </c>
      <c r="F2" s="48">
        <v>1.2E-4</v>
      </c>
      <c r="G2" s="48">
        <v>2.5000000000000001E-4</v>
      </c>
      <c r="H2" s="48">
        <v>5.0000000000000001E-4</v>
      </c>
      <c r="I2" s="48">
        <v>1E-3</v>
      </c>
      <c r="J2" s="49">
        <v>9.9999999999999995E-7</v>
      </c>
      <c r="P2" s="15" t="s">
        <v>10</v>
      </c>
      <c r="Q2" s="19" t="s">
        <v>21</v>
      </c>
    </row>
    <row r="3" spans="1:17" x14ac:dyDescent="0.25">
      <c r="A3" s="20" t="s">
        <v>12</v>
      </c>
      <c r="B3" s="20"/>
      <c r="C3" s="20">
        <f>C2*10</f>
        <v>20</v>
      </c>
      <c r="D3" s="20">
        <f t="shared" ref="D3:J3" si="0">D2*10</f>
        <v>0.2</v>
      </c>
      <c r="E3" s="20">
        <f t="shared" si="0"/>
        <v>5.0000000000000001E-4</v>
      </c>
      <c r="F3" s="20">
        <f t="shared" si="0"/>
        <v>1.2000000000000001E-3</v>
      </c>
      <c r="G3" s="20">
        <f t="shared" si="0"/>
        <v>2.5000000000000001E-3</v>
      </c>
      <c r="H3" s="20">
        <f t="shared" si="0"/>
        <v>5.0000000000000001E-3</v>
      </c>
      <c r="I3" s="20">
        <f t="shared" si="0"/>
        <v>0.01</v>
      </c>
      <c r="J3" s="20">
        <f t="shared" si="0"/>
        <v>9.9999999999999991E-6</v>
      </c>
      <c r="P3" s="15" t="s">
        <v>11</v>
      </c>
      <c r="Q3" s="21" t="s">
        <v>22</v>
      </c>
    </row>
    <row r="4" spans="1:17" x14ac:dyDescent="0.25">
      <c r="A4" s="22" t="s">
        <v>14</v>
      </c>
      <c r="B4" s="22"/>
      <c r="D4" s="23"/>
      <c r="E4" s="23"/>
      <c r="F4" s="23"/>
      <c r="G4" s="23"/>
      <c r="H4" s="23"/>
      <c r="I4" s="23">
        <v>873800</v>
      </c>
      <c r="J4" s="23">
        <v>1000</v>
      </c>
      <c r="P4" s="15" t="s">
        <v>19</v>
      </c>
      <c r="Q4" s="19" t="s">
        <v>20</v>
      </c>
    </row>
    <row r="5" spans="1:17" x14ac:dyDescent="0.25">
      <c r="A5" s="24" t="s">
        <v>17</v>
      </c>
      <c r="B5" s="24"/>
      <c r="C5" s="25"/>
      <c r="D5" s="25"/>
      <c r="E5" s="25"/>
      <c r="F5" s="25"/>
      <c r="G5" s="25"/>
      <c r="H5" s="25"/>
      <c r="I5" s="25">
        <f>I4/I3</f>
        <v>87380000</v>
      </c>
      <c r="J5" s="47">
        <f>J4/J3</f>
        <v>100000000.00000001</v>
      </c>
      <c r="P5" s="15"/>
      <c r="Q5" s="19"/>
    </row>
    <row r="6" spans="1:17" x14ac:dyDescent="0.25">
      <c r="A6" s="15" t="s">
        <v>18</v>
      </c>
      <c r="B6" s="15"/>
      <c r="C6" s="26">
        <f>((1/Q34)*C3)</f>
        <v>53.652242328874905</v>
      </c>
      <c r="D6" s="26">
        <f>((1/Q33)*D3)</f>
        <v>0.44164252853978536</v>
      </c>
      <c r="E6" s="27">
        <f>E3</f>
        <v>5.0000000000000001E-4</v>
      </c>
      <c r="F6" s="27">
        <f>F3</f>
        <v>1.2000000000000001E-3</v>
      </c>
      <c r="G6" s="27">
        <f>G3</f>
        <v>2.5000000000000001E-3</v>
      </c>
      <c r="H6" s="27">
        <f>H3</f>
        <v>5.0000000000000001E-3</v>
      </c>
      <c r="I6" s="28"/>
      <c r="J6" s="23"/>
      <c r="K6" s="16" t="s">
        <v>26</v>
      </c>
    </row>
    <row r="7" spans="1:17" x14ac:dyDescent="0.25">
      <c r="A7" s="29" t="s">
        <v>27</v>
      </c>
      <c r="B7" s="29"/>
      <c r="C7" s="30">
        <f>C6</f>
        <v>53.652242328874905</v>
      </c>
      <c r="D7" s="30">
        <f t="shared" ref="D7:H7" si="1">D6</f>
        <v>0.44164252853978536</v>
      </c>
      <c r="E7" s="30">
        <f t="shared" si="1"/>
        <v>5.0000000000000001E-4</v>
      </c>
      <c r="F7" s="30">
        <f t="shared" si="1"/>
        <v>1.2000000000000001E-3</v>
      </c>
      <c r="G7" s="30">
        <f t="shared" si="1"/>
        <v>2.5000000000000001E-3</v>
      </c>
      <c r="H7" s="30">
        <f t="shared" si="1"/>
        <v>5.0000000000000001E-3</v>
      </c>
      <c r="I7" s="30"/>
      <c r="J7" s="30"/>
    </row>
    <row r="8" spans="1:17" x14ac:dyDescent="0.25">
      <c r="A8" s="29" t="s">
        <v>31</v>
      </c>
      <c r="B8" s="29"/>
      <c r="C8" s="31">
        <f>C7/1000</f>
        <v>5.3652242328874902E-2</v>
      </c>
      <c r="D8" s="31">
        <f t="shared" ref="D8:H8" si="2">D7/1000</f>
        <v>4.4164252853978535E-4</v>
      </c>
      <c r="E8" s="31">
        <f t="shared" si="2"/>
        <v>4.9999999999999998E-7</v>
      </c>
      <c r="F8" s="31">
        <f t="shared" si="2"/>
        <v>1.2000000000000002E-6</v>
      </c>
      <c r="G8" s="31">
        <f t="shared" si="2"/>
        <v>2.5000000000000002E-6</v>
      </c>
      <c r="H8" s="31">
        <f t="shared" si="2"/>
        <v>5.0000000000000004E-6</v>
      </c>
      <c r="I8" s="45">
        <f>1/I5</f>
        <v>1.1444266422522317E-8</v>
      </c>
      <c r="J8" s="46">
        <f>1/J5</f>
        <v>9.9999999999999986E-9</v>
      </c>
    </row>
    <row r="9" spans="1:17" ht="30" x14ac:dyDescent="0.25">
      <c r="A9" s="38" t="s">
        <v>28</v>
      </c>
      <c r="B9" s="40" t="s">
        <v>40</v>
      </c>
      <c r="C9" s="44" t="s">
        <v>45</v>
      </c>
      <c r="D9" s="44" t="s">
        <v>45</v>
      </c>
      <c r="E9" s="44" t="s">
        <v>45</v>
      </c>
      <c r="F9" s="44" t="s">
        <v>45</v>
      </c>
      <c r="G9" s="50" t="s">
        <v>47</v>
      </c>
      <c r="H9" s="50" t="s">
        <v>49</v>
      </c>
      <c r="I9" s="50" t="s">
        <v>51</v>
      </c>
      <c r="J9" s="44" t="s">
        <v>43</v>
      </c>
    </row>
    <row r="10" spans="1:17" x14ac:dyDescent="0.25">
      <c r="A10" s="22" t="s">
        <v>30</v>
      </c>
      <c r="B10" s="22">
        <v>0.2</v>
      </c>
      <c r="C10" s="37">
        <v>0.2</v>
      </c>
      <c r="D10" s="23"/>
      <c r="E10" s="23"/>
      <c r="F10" s="23"/>
      <c r="G10" s="51">
        <v>4.0000000000000001E-3</v>
      </c>
      <c r="H10" s="26">
        <v>0.02</v>
      </c>
      <c r="I10" s="15">
        <v>4.369E-2</v>
      </c>
      <c r="J10" s="64">
        <v>1E-3</v>
      </c>
    </row>
    <row r="11" spans="1:17" x14ac:dyDescent="0.25">
      <c r="A11" s="22"/>
      <c r="B11" s="22"/>
      <c r="C11" s="37" t="s">
        <v>42</v>
      </c>
      <c r="D11" s="23"/>
      <c r="E11" s="23"/>
      <c r="F11" s="23"/>
      <c r="G11" s="23"/>
      <c r="H11" s="23"/>
      <c r="I11" s="23"/>
      <c r="J11" s="23"/>
    </row>
    <row r="12" spans="1:17" x14ac:dyDescent="0.25">
      <c r="A12" s="22" t="s">
        <v>29</v>
      </c>
      <c r="B12" s="22">
        <v>0.02</v>
      </c>
      <c r="C12" s="23"/>
      <c r="D12" s="23"/>
      <c r="E12" s="23"/>
      <c r="F12" s="23"/>
      <c r="G12" s="28">
        <v>4.0000000000000002E-4</v>
      </c>
      <c r="H12" s="28">
        <v>2E-3</v>
      </c>
      <c r="I12" s="15">
        <v>4.3689999999999996E-3</v>
      </c>
      <c r="J12" s="52">
        <v>1E-4</v>
      </c>
    </row>
    <row r="13" spans="1:17" x14ac:dyDescent="0.25">
      <c r="A13" s="22"/>
      <c r="B13" s="22"/>
      <c r="C13" s="23"/>
      <c r="D13" s="23"/>
      <c r="E13" s="23"/>
      <c r="F13" s="23"/>
      <c r="G13" s="23"/>
      <c r="H13" s="28"/>
      <c r="I13" s="23"/>
      <c r="J13" s="39"/>
    </row>
    <row r="14" spans="1:17" x14ac:dyDescent="0.25">
      <c r="A14" s="22" t="s">
        <v>32</v>
      </c>
      <c r="B14" s="22">
        <f>B12/10</f>
        <v>2E-3</v>
      </c>
      <c r="C14" s="23"/>
      <c r="D14" s="59">
        <v>2E-3</v>
      </c>
      <c r="E14" s="23"/>
      <c r="F14" s="23"/>
      <c r="G14" s="52">
        <v>4.0000000000000003E-5</v>
      </c>
      <c r="H14" s="28">
        <v>2.0000000000000001E-4</v>
      </c>
      <c r="I14" s="15">
        <v>4.3689999999999999E-4</v>
      </c>
      <c r="J14" s="52">
        <v>1.0000000000000001E-5</v>
      </c>
    </row>
    <row r="15" spans="1:17" x14ac:dyDescent="0.25">
      <c r="A15" s="22"/>
      <c r="B15" s="22"/>
      <c r="C15" s="23"/>
      <c r="D15" s="37" t="s">
        <v>41</v>
      </c>
      <c r="E15" s="23"/>
      <c r="F15" s="23"/>
      <c r="G15" s="23"/>
      <c r="H15" s="23"/>
      <c r="I15" s="23"/>
      <c r="J15" s="23"/>
    </row>
    <row r="16" spans="1:17" x14ac:dyDescent="0.25">
      <c r="A16" s="22" t="s">
        <v>38</v>
      </c>
      <c r="B16" s="22">
        <f t="shared" ref="B16" si="3">B14/10</f>
        <v>2.0000000000000001E-4</v>
      </c>
      <c r="C16" s="23"/>
      <c r="E16" s="23"/>
      <c r="F16" s="23"/>
      <c r="G16" s="41">
        <v>3.9999999999999998E-6</v>
      </c>
      <c r="H16" s="56">
        <v>2.0000000000000002E-5</v>
      </c>
      <c r="I16" s="57">
        <v>4.3689999999999997E-5</v>
      </c>
      <c r="J16" s="53">
        <v>9.9999999999999995E-7</v>
      </c>
    </row>
    <row r="17" spans="1:10" x14ac:dyDescent="0.25">
      <c r="A17" s="22"/>
      <c r="C17" s="23"/>
      <c r="E17" s="23"/>
      <c r="F17" s="23"/>
      <c r="G17" s="54" t="s">
        <v>48</v>
      </c>
      <c r="H17" s="54" t="s">
        <v>50</v>
      </c>
      <c r="I17" s="23"/>
      <c r="J17" s="23"/>
    </row>
    <row r="18" spans="1:10" x14ac:dyDescent="0.25">
      <c r="A18" s="22" t="s">
        <v>39</v>
      </c>
      <c r="B18" s="22">
        <f>B16/10</f>
        <v>2.0000000000000002E-5</v>
      </c>
      <c r="C18" s="23"/>
      <c r="D18" s="23"/>
      <c r="E18" s="23"/>
      <c r="F18" s="60">
        <v>2.0000000000000002E-5</v>
      </c>
      <c r="G18" s="39"/>
      <c r="H18" s="55"/>
      <c r="I18" s="58">
        <v>4.369E-6</v>
      </c>
      <c r="J18" s="61">
        <v>9.9999999999999995E-8</v>
      </c>
    </row>
    <row r="19" spans="1:10" x14ac:dyDescent="0.25">
      <c r="A19" s="22"/>
      <c r="B19" s="22"/>
      <c r="C19" s="23"/>
      <c r="D19" s="23"/>
      <c r="E19" s="23"/>
      <c r="F19" s="37" t="s">
        <v>46</v>
      </c>
      <c r="G19" s="39"/>
      <c r="H19" s="39"/>
      <c r="I19" s="52"/>
      <c r="J19" s="37" t="s">
        <v>53</v>
      </c>
    </row>
    <row r="20" spans="1:10" x14ac:dyDescent="0.25">
      <c r="A20" s="22" t="s">
        <v>33</v>
      </c>
      <c r="B20" s="22">
        <f>B18/10</f>
        <v>2.0000000000000003E-6</v>
      </c>
      <c r="C20" s="23"/>
      <c r="D20" s="23"/>
      <c r="E20" s="54">
        <v>1.9999999999999999E-6</v>
      </c>
      <c r="F20" s="23"/>
      <c r="G20" s="39"/>
      <c r="H20" s="23"/>
      <c r="I20" s="61">
        <v>4.369E-7</v>
      </c>
      <c r="J20" s="62"/>
    </row>
    <row r="21" spans="1:10" x14ac:dyDescent="0.25">
      <c r="A21" s="22"/>
      <c r="B21" s="22"/>
      <c r="C21" s="23"/>
      <c r="D21" s="23"/>
      <c r="E21" s="41" t="s">
        <v>44</v>
      </c>
      <c r="F21" s="23"/>
      <c r="G21" s="23"/>
      <c r="H21" s="23"/>
      <c r="I21" s="37" t="s">
        <v>52</v>
      </c>
      <c r="J21" s="26"/>
    </row>
    <row r="22" spans="1:10" x14ac:dyDescent="0.25">
      <c r="A22" s="22" t="s">
        <v>34</v>
      </c>
      <c r="B22" s="22">
        <f>B20/10</f>
        <v>2.0000000000000004E-7</v>
      </c>
      <c r="C22" s="23"/>
      <c r="D22" s="23"/>
      <c r="F22" s="23"/>
      <c r="G22" s="23"/>
      <c r="H22" s="23"/>
      <c r="I22" s="23"/>
    </row>
    <row r="23" spans="1:10" x14ac:dyDescent="0.25">
      <c r="A23" s="22" t="s">
        <v>35</v>
      </c>
      <c r="B23" s="22">
        <f>B22/10</f>
        <v>2.0000000000000004E-8</v>
      </c>
      <c r="C23" s="23"/>
      <c r="D23" s="23"/>
      <c r="E23" s="39"/>
      <c r="F23" s="23"/>
      <c r="G23" s="23"/>
      <c r="H23" s="23"/>
      <c r="I23" s="23"/>
      <c r="J23"/>
    </row>
    <row r="24" spans="1:10" x14ac:dyDescent="0.25">
      <c r="A24" s="22" t="s">
        <v>36</v>
      </c>
      <c r="B24" s="22">
        <f>B23/10</f>
        <v>2.0000000000000005E-9</v>
      </c>
      <c r="C24" s="23"/>
      <c r="D24" s="23"/>
      <c r="E24" s="39"/>
      <c r="F24" s="23"/>
      <c r="G24" s="23"/>
      <c r="H24" s="23"/>
      <c r="I24" s="23"/>
      <c r="J24" s="63"/>
    </row>
    <row r="25" spans="1:10" x14ac:dyDescent="0.25">
      <c r="A25" s="22" t="s">
        <v>37</v>
      </c>
      <c r="B25" s="22">
        <f>B24/10</f>
        <v>2.0000000000000006E-10</v>
      </c>
      <c r="C25" s="23"/>
      <c r="D25" s="23"/>
      <c r="E25" s="23"/>
      <c r="F25" s="23"/>
      <c r="G25" s="23"/>
      <c r="H25" s="23"/>
      <c r="I25" s="23"/>
    </row>
    <row r="26" spans="1:10" x14ac:dyDescent="0.25">
      <c r="B26" s="22"/>
      <c r="C26" s="23"/>
      <c r="D26" s="23"/>
      <c r="E26" s="23"/>
      <c r="F26" s="23"/>
      <c r="G26" s="23"/>
      <c r="H26" s="23"/>
      <c r="I26" s="23"/>
      <c r="J26" s="23"/>
    </row>
    <row r="27" spans="1:10" x14ac:dyDescent="0.25">
      <c r="A27" s="32" t="s">
        <v>9</v>
      </c>
      <c r="B27" s="32"/>
      <c r="C27" s="33">
        <v>757000</v>
      </c>
      <c r="D27" s="33">
        <v>675000</v>
      </c>
      <c r="E27" s="33">
        <v>2500</v>
      </c>
      <c r="F27" s="33">
        <v>3430</v>
      </c>
      <c r="G27" s="33">
        <v>36</v>
      </c>
      <c r="H27" s="33">
        <v>222</v>
      </c>
      <c r="I27" s="33">
        <v>1790</v>
      </c>
      <c r="J27" s="2"/>
    </row>
    <row r="28" spans="1:10" x14ac:dyDescent="0.25">
      <c r="A28" s="32" t="s">
        <v>31</v>
      </c>
      <c r="B28" s="32"/>
      <c r="C28" s="33">
        <f>C27/1000</f>
        <v>757</v>
      </c>
      <c r="D28" s="33">
        <f t="shared" ref="D28:I28" si="4">D27/1000</f>
        <v>675</v>
      </c>
      <c r="E28" s="33">
        <f t="shared" si="4"/>
        <v>2.5</v>
      </c>
      <c r="F28" s="33">
        <f t="shared" si="4"/>
        <v>3.43</v>
      </c>
      <c r="G28" s="34">
        <f t="shared" si="4"/>
        <v>3.5999999999999997E-2</v>
      </c>
      <c r="H28" s="33">
        <f t="shared" si="4"/>
        <v>0.222</v>
      </c>
      <c r="I28" s="33">
        <f t="shared" si="4"/>
        <v>1.79</v>
      </c>
      <c r="J28" s="33"/>
    </row>
    <row r="29" spans="1:10" x14ac:dyDescent="0.25">
      <c r="A29" s="35" t="s">
        <v>13</v>
      </c>
      <c r="B29" s="35"/>
      <c r="E29" s="43"/>
      <c r="G29" s="42"/>
      <c r="H29" s="42"/>
      <c r="I29" s="42"/>
    </row>
    <row r="33" spans="5:17" x14ac:dyDescent="0.25">
      <c r="P33" s="16" t="s">
        <v>15</v>
      </c>
      <c r="Q33" s="16">
        <f>58.69/129.6</f>
        <v>0.45285493827160495</v>
      </c>
    </row>
    <row r="34" spans="5:17" x14ac:dyDescent="0.25">
      <c r="E34" s="36"/>
      <c r="P34" s="16" t="s">
        <v>16</v>
      </c>
      <c r="Q34" s="16">
        <f>63.55/170.48</f>
        <v>0.37277099953073672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 Calculator (Env)</vt:lpstr>
      <vt:lpstr>Concentration Calculator (Reg)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2018-06-05T17:57:38Z</dcterms:created>
  <dcterms:modified xsi:type="dcterms:W3CDTF">2018-07-03T13:50:13Z</dcterms:modified>
</cp:coreProperties>
</file>